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ichinakada/Documents/nuxt/recepi-calk03/assets/backdata/"/>
    </mc:Choice>
  </mc:AlternateContent>
  <xr:revisionPtr revIDLastSave="0" documentId="8_{CC968F3A-5543-4F4D-81DE-BB532DD4ED7C}" xr6:coauthVersionLast="47" xr6:coauthVersionMax="47" xr10:uidLastSave="{00000000-0000-0000-0000-000000000000}"/>
  <bookViews>
    <workbookView xWindow="240" yWindow="500" windowWidth="28300" windowHeight="16940" xr2:uid="{00000000-000D-0000-FFFF-FFFF00000000}"/>
  </bookViews>
  <sheets>
    <sheet name="fct2" sheetId="1" r:id="rId1"/>
    <sheet name="eth_aez02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25" i="2" l="1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E25" i="2"/>
  <c r="D25" i="2"/>
  <c r="C25" i="2"/>
  <c r="B25" i="2"/>
  <c r="A25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E24" i="2"/>
  <c r="D24" i="2"/>
  <c r="C24" i="2"/>
  <c r="B24" i="2"/>
  <c r="A24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E23" i="2"/>
  <c r="D23" i="2"/>
  <c r="C23" i="2"/>
  <c r="B23" i="2"/>
  <c r="A23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E22" i="2"/>
  <c r="D22" i="2"/>
  <c r="C22" i="2"/>
  <c r="B22" i="2"/>
  <c r="A22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E21" i="2"/>
  <c r="D21" i="2"/>
  <c r="C21" i="2"/>
  <c r="B21" i="2"/>
  <c r="A21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E20" i="2"/>
  <c r="D20" i="2"/>
  <c r="C20" i="2"/>
  <c r="B20" i="2"/>
  <c r="A20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E19" i="2"/>
  <c r="D19" i="2"/>
  <c r="C19" i="2"/>
  <c r="B19" i="2"/>
  <c r="A19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E18" i="2"/>
  <c r="D18" i="2"/>
  <c r="C18" i="2"/>
  <c r="B18" i="2"/>
  <c r="A18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E17" i="2"/>
  <c r="D17" i="2"/>
  <c r="C17" i="2"/>
  <c r="B17" i="2"/>
  <c r="A17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E16" i="2"/>
  <c r="D16" i="2"/>
  <c r="C16" i="2"/>
  <c r="B16" i="2"/>
  <c r="A16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E15" i="2"/>
  <c r="D15" i="2"/>
  <c r="C15" i="2"/>
  <c r="B15" i="2"/>
  <c r="A15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E14" i="2"/>
  <c r="D14" i="2"/>
  <c r="C14" i="2"/>
  <c r="B14" i="2"/>
  <c r="A14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E13" i="2"/>
  <c r="D13" i="2"/>
  <c r="C13" i="2"/>
  <c r="B13" i="2"/>
  <c r="A13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E12" i="2"/>
  <c r="D12" i="2"/>
  <c r="C12" i="2"/>
  <c r="B12" i="2"/>
  <c r="A12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E11" i="2"/>
  <c r="D11" i="2"/>
  <c r="C11" i="2"/>
  <c r="B11" i="2"/>
  <c r="A11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E10" i="2"/>
  <c r="D10" i="2"/>
  <c r="C10" i="2"/>
  <c r="B10" i="2"/>
  <c r="A10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E9" i="2"/>
  <c r="D9" i="2"/>
  <c r="C9" i="2"/>
  <c r="B9" i="2"/>
  <c r="A9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E8" i="2"/>
  <c r="D8" i="2"/>
  <c r="C8" i="2"/>
  <c r="B8" i="2"/>
  <c r="A8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E7" i="2"/>
  <c r="D7" i="2"/>
  <c r="C7" i="2"/>
  <c r="B7" i="2"/>
  <c r="A7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E6" i="2"/>
  <c r="D6" i="2"/>
  <c r="C6" i="2"/>
  <c r="B6" i="2"/>
  <c r="A6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E5" i="2"/>
  <c r="D5" i="2"/>
  <c r="C5" i="2"/>
  <c r="B5" i="2"/>
  <c r="A5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E4" i="2"/>
  <c r="D4" i="2"/>
  <c r="C4" i="2"/>
  <c r="B4" i="2"/>
  <c r="A4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E3" i="2"/>
  <c r="D3" i="2"/>
  <c r="C3" i="2"/>
  <c r="B3" i="2"/>
  <c r="A3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<sst xmlns="http://schemas.openxmlformats.org/spreadsheetml/2006/main" count="110" uniqueCount="84">
  <si>
    <t>FCT_id</t>
  </si>
  <si>
    <t>food_grp_id</t>
  </si>
  <si>
    <t>Food_name</t>
  </si>
  <si>
    <t>Energy</t>
  </si>
  <si>
    <t>Protein</t>
  </si>
  <si>
    <t>Fat</t>
  </si>
  <si>
    <t>Carbohydrate</t>
  </si>
  <si>
    <t>FE</t>
  </si>
  <si>
    <t>VITA_RAE</t>
  </si>
  <si>
    <t>food_group_unicef</t>
  </si>
  <si>
    <t xml:space="preserve">Legumes and nuts </t>
  </si>
  <si>
    <t>food_item_id</t>
  </si>
  <si>
    <t>Food_grp</t>
  </si>
  <si>
    <t>local_name</t>
    <phoneticPr fontId="19"/>
  </si>
  <si>
    <t>Crop_ref</t>
  </si>
  <si>
    <t>Edible</t>
  </si>
  <si>
    <t>WATER</t>
  </si>
  <si>
    <t>Fiber</t>
  </si>
  <si>
    <t>ASH</t>
  </si>
  <si>
    <t>CA</t>
  </si>
  <si>
    <t>MG</t>
  </si>
  <si>
    <t>P</t>
  </si>
  <si>
    <t>K</t>
  </si>
  <si>
    <t>NA</t>
  </si>
  <si>
    <t>ZN</t>
  </si>
  <si>
    <t>CU</t>
  </si>
  <si>
    <t>RETOL</t>
  </si>
  <si>
    <t>B_Cart_eq</t>
  </si>
  <si>
    <t>VITD</t>
  </si>
  <si>
    <t>VITE</t>
  </si>
  <si>
    <t>THIA</t>
  </si>
  <si>
    <t>RIBF</t>
  </si>
  <si>
    <t>NIA</t>
  </si>
  <si>
    <t>VITB6C</t>
  </si>
  <si>
    <t>FOL</t>
  </si>
  <si>
    <t>VITB12</t>
  </si>
  <si>
    <t>VITC</t>
  </si>
  <si>
    <r>
      <rPr>
        <sz val="9"/>
        <rFont val="Trebuchet MS"/>
        <family val="2"/>
      </rPr>
      <t>Teff</t>
    </r>
  </si>
  <si>
    <r>
      <rPr>
        <sz val="9"/>
        <rFont val="Trebuchet MS"/>
        <family val="2"/>
      </rPr>
      <t>Bread wheat</t>
    </r>
  </si>
  <si>
    <r>
      <rPr>
        <sz val="9"/>
        <rFont val="Trebuchet MS"/>
        <family val="2"/>
      </rPr>
      <t>Barley</t>
    </r>
  </si>
  <si>
    <r>
      <rPr>
        <sz val="9"/>
        <rFont val="Trebuchet MS"/>
        <family val="2"/>
      </rPr>
      <t>Finger millet</t>
    </r>
  </si>
  <si>
    <r>
      <rPr>
        <sz val="9"/>
        <rFont val="Trebuchet MS"/>
        <family val="2"/>
      </rPr>
      <t>Sorghum</t>
    </r>
  </si>
  <si>
    <r>
      <rPr>
        <sz val="9"/>
        <rFont val="Trebuchet MS"/>
        <family val="2"/>
      </rPr>
      <t>Maize</t>
    </r>
  </si>
  <si>
    <r>
      <rPr>
        <sz val="9"/>
        <rFont val="Trebuchet MS"/>
        <family val="2"/>
      </rPr>
      <t>Faba bean</t>
    </r>
  </si>
  <si>
    <r>
      <rPr>
        <sz val="9"/>
        <rFont val="Trebuchet MS"/>
        <family val="2"/>
      </rPr>
      <t>Field pea</t>
    </r>
  </si>
  <si>
    <r>
      <rPr>
        <sz val="9"/>
        <rFont val="Trebuchet MS"/>
        <family val="2"/>
      </rPr>
      <t>Chickpea</t>
    </r>
  </si>
  <si>
    <r>
      <rPr>
        <sz val="9"/>
        <rFont val="Trebuchet MS"/>
        <family val="2"/>
      </rPr>
      <t>Grasspea</t>
    </r>
  </si>
  <si>
    <r>
      <rPr>
        <sz val="9"/>
        <rFont val="Trebuchet MS"/>
        <family val="2"/>
      </rPr>
      <t>Noug</t>
    </r>
  </si>
  <si>
    <r>
      <rPr>
        <sz val="9"/>
        <rFont val="Trebuchet MS"/>
        <family val="2"/>
      </rPr>
      <t>Linseed</t>
    </r>
  </si>
  <si>
    <r>
      <rPr>
        <sz val="9"/>
        <rFont val="Trebuchet MS"/>
        <family val="2"/>
      </rPr>
      <t>Gomenzer</t>
    </r>
  </si>
  <si>
    <r>
      <rPr>
        <sz val="9"/>
        <rFont val="Trebuchet MS"/>
        <family val="2"/>
      </rPr>
      <t>Potato</t>
    </r>
  </si>
  <si>
    <r>
      <rPr>
        <sz val="9"/>
        <rFont val="Trebuchet MS"/>
        <family val="2"/>
      </rPr>
      <t>Sweet potato</t>
    </r>
  </si>
  <si>
    <r>
      <rPr>
        <sz val="9"/>
        <rFont val="Trebuchet MS"/>
        <family val="2"/>
      </rPr>
      <t>Onion</t>
    </r>
  </si>
  <si>
    <r>
      <rPr>
        <sz val="9"/>
        <rFont val="Trebuchet MS"/>
        <family val="2"/>
      </rPr>
      <t>Shallot</t>
    </r>
  </si>
  <si>
    <r>
      <rPr>
        <sz val="9"/>
        <rFont val="Trebuchet MS"/>
        <family val="2"/>
      </rPr>
      <t>Garlic</t>
    </r>
  </si>
  <si>
    <r>
      <rPr>
        <sz val="9"/>
        <rFont val="Trebuchet MS"/>
        <family val="2"/>
      </rPr>
      <t>Tomato</t>
    </r>
  </si>
  <si>
    <r>
      <rPr>
        <sz val="9"/>
        <rFont val="Trebuchet MS"/>
        <family val="2"/>
      </rPr>
      <t>Pepper</t>
    </r>
  </si>
  <si>
    <r>
      <rPr>
        <sz val="9"/>
        <rFont val="Trebuchet MS"/>
        <family val="2"/>
      </rPr>
      <t>Pumpkin</t>
    </r>
  </si>
  <si>
    <r>
      <rPr>
        <sz val="9"/>
        <rFont val="Trebuchet MS"/>
        <family val="2"/>
      </rPr>
      <t>Avocado</t>
    </r>
  </si>
  <si>
    <r>
      <rPr>
        <sz val="9"/>
        <rFont val="Trebuchet MS"/>
        <family val="2"/>
      </rPr>
      <t>Banana</t>
    </r>
  </si>
  <si>
    <r>
      <rPr>
        <sz val="9"/>
        <rFont val="Trebuchet MS"/>
        <family val="2"/>
      </rPr>
      <t>Mango</t>
    </r>
  </si>
  <si>
    <t>Teff@ red</t>
  </si>
  <si>
    <t>Bread@ wheat@ white</t>
  </si>
  <si>
    <t>Barley</t>
  </si>
  <si>
    <t>Finger millet</t>
  </si>
  <si>
    <t>Sorghum@ white</t>
  </si>
  <si>
    <t>Maize@ white</t>
  </si>
  <si>
    <t>Faba bean</t>
  </si>
  <si>
    <t>Field peas</t>
  </si>
  <si>
    <t>Chick peas@ white</t>
  </si>
  <si>
    <t>Grass peas</t>
  </si>
  <si>
    <t>Linseed</t>
  </si>
  <si>
    <t>Potato</t>
  </si>
  <si>
    <t>Sweet potato@ deep yellow</t>
  </si>
  <si>
    <t>Garlic</t>
  </si>
  <si>
    <t>Tomato@ red</t>
  </si>
  <si>
    <t>Peppers@ chilli</t>
  </si>
  <si>
    <t>Pumpkin@ squash</t>
  </si>
  <si>
    <t xml:space="preserve">Avocado@ </t>
  </si>
  <si>
    <t>Plantain@ ripe</t>
  </si>
  <si>
    <t xml:space="preserve">Mango@ orange </t>
  </si>
  <si>
    <t xml:space="preserve">Grains@ roots and tubers </t>
  </si>
  <si>
    <t xml:space="preserve">Other fruits and vegetables </t>
  </si>
  <si>
    <t xml:space="preserve">Vitamin A rich fruits and Vegetable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</si>
</sst>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Kozuka Gothic Pro M"/>
      <family val="3"/>
      <charset val="128"/>
    </font>
    <font>
      <sz val="10"/>
      <color rgb="FF000000"/>
      <name val="Times New Roman"/>
      <family val="1"/>
    </font>
    <font>
      <sz val="9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0" fillId="0" borderId="0"/>
  </cellStyleXfs>
  <cellXfs count="7">
    <xf numFmtId="0" fontId="0" fillId="0" borderId="0" xfId="0">
      <alignment vertical="center"/>
    </xf>
    <xf numFmtId="0" fontId="13" fillId="33" borderId="10" xfId="42" applyFont="1" applyFill="1" applyBorder="1">
      <alignment vertical="center"/>
    </xf>
    <xf numFmtId="0" fontId="13" fillId="33" borderId="11" xfId="42" applyFont="1" applyFill="1" applyBorder="1">
      <alignment vertical="center"/>
    </xf>
    <xf numFmtId="0" fontId="13" fillId="33" borderId="12" xfId="42" applyFont="1" applyFill="1" applyBorder="1">
      <alignment vertical="center"/>
    </xf>
    <xf numFmtId="0" fontId="20" fillId="0" borderId="0" xfId="43" applyAlignment="1">
      <alignment horizontal="left" vertical="top"/>
    </xf>
    <xf numFmtId="0" fontId="21" fillId="0" borderId="13" xfId="43" applyFont="1" applyBorder="1" applyAlignment="1">
      <alignment horizontal="left" vertical="top" wrapText="1"/>
    </xf>
    <xf numFmtId="0" fontId="20" fillId="0" borderId="0" xfId="43" applyAlignment="1">
      <alignment horizontal="center" vertical="top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1D4F0FCD-FE1D-F34B-8A0A-F8E16E1984C9}"/>
    <cellStyle name="標準 3" xfId="43" xr:uid="{299C9CDD-A88C-E64E-944F-E6FD25441736}"/>
    <cellStyle name="良い" xfId="6" builtinId="26" customBuiltin="1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游ゴシック"/>
        <charset val="128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th_fct_org_re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  <sheetName val="eth_aez01"/>
      <sheetName val="eth_aez02"/>
      <sheetName val="eth_aez03"/>
      <sheetName val="eth_aez04"/>
      <sheetName val="eth_aez05"/>
      <sheetName val="eth_aez06"/>
      <sheetName val="eth_aez07"/>
      <sheetName val="eth_aez08"/>
      <sheetName val="eth_aez09"/>
      <sheetName val="eth_aez10"/>
      <sheetName val="eth_aez11"/>
      <sheetName val="eth_aez12"/>
      <sheetName val="eth_aez13"/>
      <sheetName val="eth_aez14"/>
      <sheetName val="eth_aez15"/>
      <sheetName val="eth_aez16"/>
      <sheetName val="eth_aez17"/>
      <sheetName val="eth_aez18"/>
      <sheetName val="crop_name"/>
      <sheetName val="fc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A7DFA7-C8FB-9B44-8333-5973E97111D8}" name="tbl_02_2" displayName="tbl_02_2" ref="A1:AJ25" totalsRowShown="0" headerRowDxfId="36" headerRowCellStyle="標準 2">
  <autoFilter ref="A1:AJ25" xr:uid="{C9150087-15B3-FA4A-A8A9-38D2F9D127DF}"/>
  <tableColumns count="36">
    <tableColumn id="1" xr3:uid="{F01C8C83-64DF-A84D-A2C4-E2FA34BA1569}" name="FCT_id" dataDxfId="35">
      <calculatedColumnFormula>INDEX([1]!tbl_name[FCT_id],MATCH(F2,[1]!tbl_name[crop],0))</calculatedColumnFormula>
    </tableColumn>
    <tableColumn id="2" xr3:uid="{D1A41749-F3A1-9A4E-9A90-9ED649EC17BC}" name="food_grp_id" dataDxfId="34">
      <calculatedColumnFormula>INDEX([1]!tbl_name[food_grp_id],MATCH(F2,[1]!tbl_name[crop],0))</calculatedColumnFormula>
    </tableColumn>
    <tableColumn id="3" xr3:uid="{8788D149-BE2B-734F-942B-93BC76B4F7DA}" name="food_item_id" dataDxfId="33">
      <calculatedColumnFormula>INDEX([1]!tbl_name[food_item_id],MATCH(F2,[1]!tbl_name[crop],0))</calculatedColumnFormula>
    </tableColumn>
    <tableColumn id="4" xr3:uid="{2D4B784E-F618-AF46-BA66-F9270D41BB63}" name="Food_grp" dataDxfId="32">
      <calculatedColumnFormula>INDEX([1]!tbl_name[Food_grp],MATCH(F2,[1]!tbl_name[crop],0))</calculatedColumnFormula>
    </tableColumn>
    <tableColumn id="5" xr3:uid="{F71F81FF-3139-BC42-9C82-DC120370E315}" name="Food_name" dataDxfId="31">
      <calculatedColumnFormula>INDEX([1]!tbl_name[org_name],MATCH(F2,[1]!tbl_name[crop],0))</calculatedColumnFormula>
    </tableColumn>
    <tableColumn id="6" xr3:uid="{B010F2D9-EC7D-9C43-A73B-D7D0CE72B892}" name="local_name" dataDxfId="30"/>
    <tableColumn id="7" xr3:uid="{B8270DC3-C96E-3B4A-905C-371E000ADEAD}" name="Crop_ref" dataDxfId="29">
      <calculatedColumnFormula>INDEX([1]!tbl_name[Crop_ref],MATCH(F2,[1]!tbl_name[crop],0))</calculatedColumnFormula>
    </tableColumn>
    <tableColumn id="8" xr3:uid="{B56C976C-8954-1F45-B81C-6BE1801B3E7B}" name="Edible" dataDxfId="28">
      <calculatedColumnFormula>INDEX([1]!tbl_name[Edible],MATCH(F2,[1]!tbl_name[crop],0))</calculatedColumnFormula>
    </tableColumn>
    <tableColumn id="9" xr3:uid="{200316B7-F468-2243-A91F-AEDB8002C932}" name="Energy" dataDxfId="27">
      <calculatedColumnFormula>INDEX([1]!tbl_name[Energy],MATCH(F2,[1]!tbl_name[crop],0))</calculatedColumnFormula>
    </tableColumn>
    <tableColumn id="10" xr3:uid="{8E3C8F30-8FA0-DD47-99F0-4638C3C573B4}" name="WATER" dataDxfId="26">
      <calculatedColumnFormula>INDEX([1]!tbl_name[WATER],MATCH(F2,[1]!tbl_name[crop],0))</calculatedColumnFormula>
    </tableColumn>
    <tableColumn id="11" xr3:uid="{9086BF56-C016-C244-90F3-478465CFB858}" name="Protein" dataDxfId="25">
      <calculatedColumnFormula>INDEX([1]!tbl_name[Protein],MATCH(F2,[1]!tbl_name[crop],0))</calculatedColumnFormula>
    </tableColumn>
    <tableColumn id="12" xr3:uid="{474AC9FB-8CA1-E647-AA9F-50F180A5062B}" name="Fat" dataDxfId="24">
      <calculatedColumnFormula>INDEX([1]!tbl_name[Fat],MATCH(F2,[1]!tbl_name[crop],0))</calculatedColumnFormula>
    </tableColumn>
    <tableColumn id="13" xr3:uid="{7D2E3664-0B28-A84F-B320-E6327C1BB11B}" name="Carbohydrate" dataDxfId="23">
      <calculatedColumnFormula>INDEX([1]!tbl_name[Carbohydrate],MATCH(F2,[1]!tbl_name[crop],0))</calculatedColumnFormula>
    </tableColumn>
    <tableColumn id="14" xr3:uid="{B8204E0A-DC71-D64C-8C38-158835D013E1}" name="Fiber" dataDxfId="22">
      <calculatedColumnFormula>INDEX([1]!tbl_name[Fiber],MATCH(F2,[1]!tbl_name[crop],0))</calculatedColumnFormula>
    </tableColumn>
    <tableColumn id="15" xr3:uid="{1130CED9-F040-4349-85A7-9DCBE2B823FA}" name="ASH" dataDxfId="21">
      <calculatedColumnFormula>INDEX([1]!tbl_name[ASH],MATCH(F2,[1]!tbl_name[crop],0))</calculatedColumnFormula>
    </tableColumn>
    <tableColumn id="16" xr3:uid="{68F2E8EF-6DD1-524C-BF5E-AA1B73DCB5E6}" name="CA" dataDxfId="20">
      <calculatedColumnFormula>INDEX([1]!tbl_name[CA],MATCH(F2,[1]!tbl_name[crop],0))</calculatedColumnFormula>
    </tableColumn>
    <tableColumn id="17" xr3:uid="{EF74D8A0-FB56-4B44-8854-A9F889F085A5}" name="FE" dataDxfId="19">
      <calculatedColumnFormula>INDEX([1]!tbl_name[FE],MATCH(F2,[1]!tbl_name[crop],0))</calculatedColumnFormula>
    </tableColumn>
    <tableColumn id="18" xr3:uid="{C42AB473-5BA7-8B40-89C6-9C01CDF51915}" name="MG" dataDxfId="18">
      <calculatedColumnFormula>INDEX([1]!tbl_name[MG],MATCH(F2,[1]!tbl_name[crop],0))</calculatedColumnFormula>
    </tableColumn>
    <tableColumn id="19" xr3:uid="{EE02F4C0-4FB6-F948-BD6C-74BB31C115BD}" name="P" dataDxfId="17">
      <calculatedColumnFormula>INDEX([1]!tbl_name[P],MATCH(F2,[1]!tbl_name[crop],0))</calculatedColumnFormula>
    </tableColumn>
    <tableColumn id="20" xr3:uid="{3E40BC1D-2E62-DE40-BAFC-CDC40B0857C6}" name="K" dataDxfId="16">
      <calculatedColumnFormula>INDEX([1]!tbl_name[K],MATCH(F2,[1]!tbl_name[crop],0))</calculatedColumnFormula>
    </tableColumn>
    <tableColumn id="21" xr3:uid="{7E85DE63-1E91-E545-A0DA-B7DAAE620E1F}" name="NA" dataDxfId="15">
      <calculatedColumnFormula>INDEX([1]!tbl_name[NA],MATCH(F2,[1]!tbl_name[crop],0))</calculatedColumnFormula>
    </tableColumn>
    <tableColumn id="22" xr3:uid="{B6C03A16-0A3D-3842-918F-8C24BE279A3E}" name="ZN" dataDxfId="14">
      <calculatedColumnFormula>INDEX([1]!tbl_name[ZN],MATCH(F2,[1]!tbl_name[crop],0))</calculatedColumnFormula>
    </tableColumn>
    <tableColumn id="23" xr3:uid="{F60510A8-3904-AC4F-A6E8-6F291C6508DD}" name="CU" dataDxfId="13">
      <calculatedColumnFormula>INDEX([1]!tbl_name[CU],MATCH(F2,[1]!tbl_name[crop],0))</calculatedColumnFormula>
    </tableColumn>
    <tableColumn id="24" xr3:uid="{39568B9F-C8AE-B64B-B992-8AC449A7B848}" name="VITA_RAE" dataDxfId="12">
      <calculatedColumnFormula>INDEX([1]!tbl_name[VITA_RAE],MATCH(F2,[1]!tbl_name[crop],0))</calculatedColumnFormula>
    </tableColumn>
    <tableColumn id="25" xr3:uid="{22733725-7FCF-0048-96EB-9EFCE890C508}" name="RETOL" dataDxfId="11">
      <calculatedColumnFormula>INDEX([1]!tbl_name[RETOL],MATCH(F2,[1]!tbl_name[crop],0))</calculatedColumnFormula>
    </tableColumn>
    <tableColumn id="26" xr3:uid="{60C1D93B-8826-0A42-86DB-FDE1265D91AF}" name="B_Cart_eq" dataDxfId="10">
      <calculatedColumnFormula>INDEX([1]!tbl_name[B_Cart_eq],MATCH(F2,[1]!tbl_name[crop],0))</calculatedColumnFormula>
    </tableColumn>
    <tableColumn id="27" xr3:uid="{970E4276-F333-9843-9CF6-627A8AB3EF6A}" name="VITD" dataDxfId="9">
      <calculatedColumnFormula>INDEX([1]!tbl_name[VITD],MATCH(F2,[1]!tbl_name[crop],0))</calculatedColumnFormula>
    </tableColumn>
    <tableColumn id="28" xr3:uid="{2184ACDB-BFF4-A443-8888-743334B46ACD}" name="VITE" dataDxfId="8">
      <calculatedColumnFormula>INDEX([1]!tbl_name[VITE],MATCH(F2,[1]!tbl_name[crop],0))</calculatedColumnFormula>
    </tableColumn>
    <tableColumn id="29" xr3:uid="{8B221B2A-4A0D-8047-B632-788047615FCA}" name="THIA" dataDxfId="7">
      <calculatedColumnFormula>INDEX([1]!tbl_name[THIA],MATCH(F2,[1]!tbl_name[crop],0))</calculatedColumnFormula>
    </tableColumn>
    <tableColumn id="30" xr3:uid="{4003BD2C-FE10-2045-8FFE-1C0BA48C9849}" name="RIBF" dataDxfId="6">
      <calculatedColumnFormula>INDEX([1]!tbl_name[RIBF],MATCH(F2,[1]!tbl_name[crop],0))</calculatedColumnFormula>
    </tableColumn>
    <tableColumn id="31" xr3:uid="{AEDF5441-A488-3448-ADAC-45B6C0F12F73}" name="NIA" dataDxfId="5">
      <calculatedColumnFormula>INDEX([1]!tbl_name[NIA],MATCH(F2,[1]!tbl_name[crop],0))</calculatedColumnFormula>
    </tableColumn>
    <tableColumn id="32" xr3:uid="{7AEE5958-B991-B943-A85A-9D202FBB7799}" name="VITB6C" dataDxfId="4">
      <calculatedColumnFormula>INDEX([1]!tbl_name[VITB6C],MATCH(F2,[1]!tbl_name[crop],0))</calculatedColumnFormula>
    </tableColumn>
    <tableColumn id="33" xr3:uid="{D81EF369-CB56-8F45-8F83-969ABC15CD09}" name="FOL" dataDxfId="3">
      <calculatedColumnFormula>INDEX([1]!tbl_name[FOL],MATCH(F2,[1]!tbl_name[crop],0))</calculatedColumnFormula>
    </tableColumn>
    <tableColumn id="34" xr3:uid="{74A19239-7E16-9A4B-ACDF-3B2E6C7409E8}" name="VITB12" dataDxfId="2">
      <calculatedColumnFormula>INDEX([1]!tbl_name[VITB12],MATCH(F2,[1]!tbl_name[crop],0))</calculatedColumnFormula>
    </tableColumn>
    <tableColumn id="35" xr3:uid="{C4F8937D-C7C2-FE45-A823-3553B8B0D3CD}" name="VITC" dataDxfId="1">
      <calculatedColumnFormula>INDEX([1]!tbl_name[VITC],MATCH(F2,[1]!tbl_name[crop],0))</calculatedColumnFormula>
    </tableColumn>
    <tableColumn id="36" xr3:uid="{418F29E8-35ED-4940-A5E3-E4559B5BF6F1}" name="food_group_unicef" dataDxfId="0">
      <calculatedColumnFormula>INDEX([1]!tbl_name[food_group_unicef],MATCH(F2,[1]!tbl_name[crop],0))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2" sqref="A22"/>
    </sheetView>
  </sheetViews>
  <sheetFormatPr baseColWidth="10" defaultRowHeight="20"/>
  <cols>
    <col min="3" max="3" width="22.140625" customWidth="1"/>
    <col min="4" max="4" width="31.140625" bestFit="1" customWidth="1"/>
    <col min="8" max="8" width="13.42578125" customWidth="1"/>
  </cols>
  <sheetData>
    <row r="1" spans="1:10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20002</v>
      </c>
      <c r="B2">
        <v>12</v>
      </c>
      <c r="C2" t="s">
        <v>61</v>
      </c>
      <c r="D2" t="s">
        <v>81</v>
      </c>
      <c r="E2">
        <v>357</v>
      </c>
      <c r="F2">
        <v>11</v>
      </c>
      <c r="G2">
        <v>2.5</v>
      </c>
      <c r="H2">
        <v>73</v>
      </c>
      <c r="I2">
        <v>81</v>
      </c>
      <c r="J2">
        <v>0</v>
      </c>
    </row>
    <row r="3" spans="1:10">
      <c r="A3">
        <v>1046</v>
      </c>
      <c r="B3">
        <v>1</v>
      </c>
      <c r="C3" t="s">
        <v>62</v>
      </c>
      <c r="D3" t="s">
        <v>81</v>
      </c>
      <c r="E3">
        <v>251</v>
      </c>
      <c r="F3">
        <v>8.4</v>
      </c>
      <c r="G3">
        <v>1.8</v>
      </c>
      <c r="H3">
        <v>48.4</v>
      </c>
      <c r="I3">
        <v>1.2</v>
      </c>
      <c r="J3">
        <v>0</v>
      </c>
    </row>
    <row r="4" spans="1:10">
      <c r="A4">
        <v>20003</v>
      </c>
      <c r="B4">
        <v>12</v>
      </c>
      <c r="C4" t="s">
        <v>63</v>
      </c>
      <c r="D4" t="s">
        <v>81</v>
      </c>
      <c r="E4">
        <v>340</v>
      </c>
      <c r="F4">
        <v>5.4</v>
      </c>
      <c r="G4">
        <v>1.1000000000000001</v>
      </c>
      <c r="H4">
        <v>77.8</v>
      </c>
      <c r="I4">
        <v>1</v>
      </c>
      <c r="J4">
        <v>0</v>
      </c>
    </row>
    <row r="5" spans="1:10">
      <c r="A5">
        <v>20028</v>
      </c>
      <c r="B5">
        <v>12</v>
      </c>
      <c r="C5" t="s">
        <v>64</v>
      </c>
      <c r="D5" t="s">
        <v>81</v>
      </c>
      <c r="E5">
        <v>365</v>
      </c>
      <c r="F5">
        <v>9.3000000000000007</v>
      </c>
      <c r="G5">
        <v>5.9</v>
      </c>
      <c r="H5">
        <v>64.2</v>
      </c>
      <c r="I5">
        <v>15.2</v>
      </c>
      <c r="J5">
        <v>0</v>
      </c>
    </row>
    <row r="6" spans="1:10">
      <c r="A6">
        <v>1040</v>
      </c>
      <c r="B6">
        <v>1</v>
      </c>
      <c r="C6" t="s">
        <v>65</v>
      </c>
      <c r="D6" t="s">
        <v>81</v>
      </c>
      <c r="E6">
        <v>370</v>
      </c>
      <c r="F6">
        <v>9.3000000000000007</v>
      </c>
      <c r="G6">
        <v>3.9</v>
      </c>
      <c r="H6">
        <v>65.5</v>
      </c>
      <c r="I6">
        <v>3.9</v>
      </c>
      <c r="J6">
        <v>0</v>
      </c>
    </row>
    <row r="7" spans="1:10">
      <c r="A7">
        <v>1004</v>
      </c>
      <c r="B7">
        <v>1</v>
      </c>
      <c r="C7" t="s">
        <v>66</v>
      </c>
      <c r="D7" t="s">
        <v>81</v>
      </c>
      <c r="E7">
        <v>351</v>
      </c>
      <c r="F7">
        <v>9.1999999999999993</v>
      </c>
      <c r="G7">
        <v>4.0999999999999996</v>
      </c>
      <c r="H7">
        <v>63.9</v>
      </c>
      <c r="I7">
        <v>3.1</v>
      </c>
      <c r="J7">
        <v>0</v>
      </c>
    </row>
    <row r="8" spans="1:10">
      <c r="A8">
        <v>20021</v>
      </c>
      <c r="B8">
        <v>12</v>
      </c>
      <c r="C8" t="s">
        <v>67</v>
      </c>
      <c r="D8" t="s">
        <v>10</v>
      </c>
      <c r="E8">
        <v>309</v>
      </c>
      <c r="F8">
        <v>25.3</v>
      </c>
      <c r="G8">
        <v>1.4</v>
      </c>
      <c r="H8">
        <v>38.299999999999997</v>
      </c>
      <c r="I8">
        <v>5.2</v>
      </c>
      <c r="J8">
        <v>2.4</v>
      </c>
    </row>
    <row r="9" spans="1:10">
      <c r="A9">
        <v>20016</v>
      </c>
      <c r="B9">
        <v>12</v>
      </c>
      <c r="C9" t="s">
        <v>68</v>
      </c>
      <c r="D9" t="s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20033</v>
      </c>
      <c r="B10">
        <v>12</v>
      </c>
      <c r="C10" t="s">
        <v>69</v>
      </c>
      <c r="D10" t="s">
        <v>10</v>
      </c>
      <c r="E10">
        <v>337</v>
      </c>
      <c r="F10">
        <v>20.399999999999999</v>
      </c>
      <c r="G10">
        <v>5.2</v>
      </c>
      <c r="H10">
        <v>42</v>
      </c>
      <c r="I10">
        <v>6.6</v>
      </c>
      <c r="J10">
        <v>4.5</v>
      </c>
    </row>
    <row r="11" spans="1:10">
      <c r="A11">
        <v>20029</v>
      </c>
      <c r="B11">
        <v>12</v>
      </c>
      <c r="C11" t="s">
        <v>70</v>
      </c>
      <c r="D11" t="s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20030</v>
      </c>
      <c r="B12">
        <v>12</v>
      </c>
      <c r="C12" t="s">
        <v>71</v>
      </c>
      <c r="D12" t="s">
        <v>10</v>
      </c>
      <c r="E12">
        <v>482</v>
      </c>
      <c r="F12">
        <v>25</v>
      </c>
      <c r="G12">
        <v>31</v>
      </c>
      <c r="H12">
        <v>36.1</v>
      </c>
      <c r="I12">
        <v>14.6</v>
      </c>
      <c r="J12">
        <v>0</v>
      </c>
    </row>
    <row r="13" spans="1:10">
      <c r="A13">
        <v>2085</v>
      </c>
      <c r="B13">
        <v>2</v>
      </c>
      <c r="C13" t="s">
        <v>72</v>
      </c>
      <c r="D13" t="s">
        <v>81</v>
      </c>
      <c r="E13">
        <v>81</v>
      </c>
      <c r="F13">
        <v>1.9</v>
      </c>
      <c r="G13">
        <v>0.1</v>
      </c>
      <c r="H13">
        <v>16.899999999999999</v>
      </c>
      <c r="I13">
        <v>0.9</v>
      </c>
      <c r="J13">
        <v>1</v>
      </c>
    </row>
    <row r="14" spans="1:10">
      <c r="A14">
        <v>4168</v>
      </c>
      <c r="B14">
        <v>2</v>
      </c>
      <c r="C14" t="s">
        <v>73</v>
      </c>
      <c r="D14" t="s">
        <v>83</v>
      </c>
      <c r="E14">
        <v>114</v>
      </c>
      <c r="F14">
        <v>1.5</v>
      </c>
      <c r="G14">
        <v>0.3</v>
      </c>
      <c r="H14">
        <v>24.5</v>
      </c>
      <c r="I14">
        <v>1.1000000000000001</v>
      </c>
      <c r="J14">
        <v>397</v>
      </c>
    </row>
    <row r="15" spans="1:10">
      <c r="A15">
        <v>4171</v>
      </c>
      <c r="B15">
        <v>4</v>
      </c>
      <c r="C15" t="s">
        <v>74</v>
      </c>
      <c r="D15" t="s">
        <v>82</v>
      </c>
      <c r="E15">
        <v>137</v>
      </c>
      <c r="F15">
        <v>6.8</v>
      </c>
      <c r="G15">
        <v>0.4</v>
      </c>
      <c r="H15">
        <v>25</v>
      </c>
      <c r="I15">
        <v>1.6</v>
      </c>
      <c r="J15">
        <v>0</v>
      </c>
    </row>
    <row r="16" spans="1:10">
      <c r="A16">
        <v>4196</v>
      </c>
      <c r="B16">
        <v>4</v>
      </c>
      <c r="C16" t="s">
        <v>75</v>
      </c>
      <c r="D16" t="s">
        <v>82</v>
      </c>
      <c r="E16">
        <v>22</v>
      </c>
      <c r="F16">
        <v>1</v>
      </c>
      <c r="G16">
        <v>0.2</v>
      </c>
      <c r="H16">
        <v>3.3</v>
      </c>
      <c r="I16">
        <v>0.6</v>
      </c>
      <c r="J16">
        <v>52</v>
      </c>
    </row>
    <row r="17" spans="1:10">
      <c r="A17">
        <v>4201</v>
      </c>
      <c r="B17">
        <v>4</v>
      </c>
      <c r="C17" t="s">
        <v>76</v>
      </c>
      <c r="D17" t="s">
        <v>82</v>
      </c>
      <c r="E17">
        <v>46</v>
      </c>
      <c r="F17">
        <v>1.9</v>
      </c>
      <c r="G17">
        <v>0.3</v>
      </c>
      <c r="H17">
        <v>7.6</v>
      </c>
      <c r="I17">
        <v>1.1000000000000001</v>
      </c>
      <c r="J17">
        <v>53</v>
      </c>
    </row>
    <row r="18" spans="1:10">
      <c r="A18">
        <v>5222</v>
      </c>
      <c r="B18">
        <v>4</v>
      </c>
      <c r="C18" t="s">
        <v>77</v>
      </c>
      <c r="D18" t="s">
        <v>83</v>
      </c>
      <c r="E18">
        <v>29</v>
      </c>
      <c r="F18">
        <v>1</v>
      </c>
      <c r="G18">
        <v>0.1</v>
      </c>
      <c r="H18">
        <v>5.6</v>
      </c>
      <c r="I18">
        <v>1.2</v>
      </c>
      <c r="J18">
        <v>100</v>
      </c>
    </row>
    <row r="19" spans="1:10">
      <c r="A19">
        <v>5261</v>
      </c>
      <c r="B19">
        <v>5</v>
      </c>
      <c r="C19" t="s">
        <v>78</v>
      </c>
      <c r="D19" t="s">
        <v>82</v>
      </c>
      <c r="E19">
        <v>152</v>
      </c>
      <c r="F19">
        <v>1.7</v>
      </c>
      <c r="G19">
        <v>14.7</v>
      </c>
      <c r="H19">
        <v>1.4</v>
      </c>
      <c r="I19">
        <v>0.8</v>
      </c>
      <c r="J19">
        <v>6</v>
      </c>
    </row>
    <row r="20" spans="1:10">
      <c r="A20">
        <v>5234</v>
      </c>
      <c r="B20">
        <v>5</v>
      </c>
      <c r="C20" t="s">
        <v>79</v>
      </c>
      <c r="D20" t="s">
        <v>82</v>
      </c>
      <c r="E20">
        <v>142</v>
      </c>
      <c r="F20">
        <v>1.2</v>
      </c>
      <c r="G20">
        <v>0.3</v>
      </c>
      <c r="H20">
        <v>32</v>
      </c>
      <c r="I20">
        <v>0.9</v>
      </c>
      <c r="J20">
        <v>43</v>
      </c>
    </row>
    <row r="21" spans="1:10">
      <c r="A21">
        <v>5567</v>
      </c>
      <c r="B21">
        <v>5</v>
      </c>
      <c r="C21" t="s">
        <v>80</v>
      </c>
      <c r="D21" t="s">
        <v>83</v>
      </c>
      <c r="E21">
        <v>65</v>
      </c>
      <c r="F21">
        <v>0.6</v>
      </c>
      <c r="G21">
        <v>0.2</v>
      </c>
      <c r="H21">
        <v>13.9</v>
      </c>
      <c r="I21">
        <v>0.7</v>
      </c>
      <c r="J21">
        <v>168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E57B-DCE3-F543-832A-F7A9037B7346}">
  <dimension ref="A1:AJ25"/>
  <sheetViews>
    <sheetView topLeftCell="E1" zoomScaleNormal="100" workbookViewId="0">
      <selection activeCell="X2" sqref="X2:X25"/>
    </sheetView>
  </sheetViews>
  <sheetFormatPr baseColWidth="10" defaultColWidth="6.42578125" defaultRowHeight="13"/>
  <cols>
    <col min="1" max="1" width="8" style="4" customWidth="1"/>
    <col min="2" max="2" width="10.85546875" style="4" customWidth="1"/>
    <col min="3" max="3" width="11.7109375" style="4" customWidth="1"/>
    <col min="4" max="4" width="9.42578125" style="4" customWidth="1"/>
    <col min="5" max="5" width="29.140625" style="4" bestFit="1" customWidth="1"/>
    <col min="6" max="6" width="10.85546875" style="4" customWidth="1"/>
    <col min="7" max="7" width="9" style="4" customWidth="1"/>
    <col min="8" max="8" width="7.42578125" style="4" customWidth="1"/>
    <col min="9" max="9" width="8" style="4" customWidth="1"/>
    <col min="10" max="10" width="8.5703125" style="4" customWidth="1"/>
    <col min="11" max="11" width="8.140625" style="4" customWidth="1"/>
    <col min="12" max="12" width="6.42578125" style="4"/>
    <col min="13" max="13" width="12.7109375" style="4" customWidth="1"/>
    <col min="14" max="14" width="6.7109375" style="4" customWidth="1"/>
    <col min="15" max="23" width="6.42578125" style="4"/>
    <col min="24" max="24" width="10.5703125" style="4" customWidth="1"/>
    <col min="25" max="25" width="8.140625" style="4" customWidth="1"/>
    <col min="26" max="26" width="10.140625" style="4" customWidth="1"/>
    <col min="27" max="27" width="6.7109375" style="4" customWidth="1"/>
    <col min="28" max="28" width="6.5703125" style="4" customWidth="1"/>
    <col min="29" max="30" width="6.7109375" style="4" customWidth="1"/>
    <col min="31" max="31" width="6.42578125" style="4"/>
    <col min="32" max="32" width="8.7109375" style="4" customWidth="1"/>
    <col min="33" max="33" width="6.42578125" style="4"/>
    <col min="34" max="34" width="8.42578125" style="4" customWidth="1"/>
    <col min="35" max="35" width="6.7109375" style="4" customWidth="1"/>
    <col min="36" max="36" width="24.5703125" style="4" bestFit="1" customWidth="1"/>
    <col min="37" max="16384" width="6.42578125" style="4"/>
  </cols>
  <sheetData>
    <row r="1" spans="1:36" ht="12" customHeight="1">
      <c r="A1" s="1" t="s">
        <v>0</v>
      </c>
      <c r="B1" s="2" t="s">
        <v>1</v>
      </c>
      <c r="C1" s="2" t="s">
        <v>11</v>
      </c>
      <c r="D1" s="2" t="s">
        <v>12</v>
      </c>
      <c r="E1" s="2" t="s">
        <v>2</v>
      </c>
      <c r="F1" s="2" t="s">
        <v>13</v>
      </c>
      <c r="G1" s="2" t="s">
        <v>14</v>
      </c>
      <c r="H1" s="2" t="s">
        <v>15</v>
      </c>
      <c r="I1" s="2" t="s">
        <v>3</v>
      </c>
      <c r="J1" s="2" t="s">
        <v>16</v>
      </c>
      <c r="K1" s="2" t="s">
        <v>4</v>
      </c>
      <c r="L1" s="2" t="s">
        <v>5</v>
      </c>
      <c r="M1" s="2" t="s">
        <v>6</v>
      </c>
      <c r="N1" s="2" t="s">
        <v>17</v>
      </c>
      <c r="O1" s="2" t="s">
        <v>18</v>
      </c>
      <c r="P1" s="2" t="s">
        <v>19</v>
      </c>
      <c r="Q1" s="2" t="s">
        <v>7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8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3" t="s">
        <v>9</v>
      </c>
    </row>
    <row r="2" spans="1:36" ht="12" customHeight="1">
      <c r="A2" s="4">
        <f>INDEX([1]!tbl_name[FCT_id],MATCH(F2,[1]!tbl_name[crop],0))</f>
        <v>20002</v>
      </c>
      <c r="B2" s="4">
        <f>INDEX([1]!tbl_name[food_grp_id],MATCH(F2,[1]!tbl_name[crop],0))</f>
        <v>12</v>
      </c>
      <c r="C2" s="4">
        <f>INDEX([1]!tbl_name[food_item_id],MATCH(F2,[1]!tbl_name[crop],0))</f>
        <v>835</v>
      </c>
      <c r="D2" s="4" t="str">
        <f>INDEX([1]!tbl_name[Food_grp],MATCH(F2,[1]!tbl_name[crop],0))</f>
        <v>Miscellaneous</v>
      </c>
      <c r="E2" s="4" t="str">
        <f>INDEX([1]!tbl_name[org_name],MATCH(F2,[1]!tbl_name[crop],0))</f>
        <v>Teff@ red</v>
      </c>
      <c r="F2" s="5" t="s">
        <v>37</v>
      </c>
      <c r="G2" s="4">
        <f>INDEX([1]!tbl_name[Crop_ref],MATCH(F2,[1]!tbl_name[crop],0))</f>
        <v>0</v>
      </c>
      <c r="H2" s="4">
        <f>INDEX([1]!tbl_name[Edible],MATCH(F2,[1]!tbl_name[crop],0))</f>
        <v>0</v>
      </c>
      <c r="I2" s="4">
        <f>INDEX([1]!tbl_name[Energy],MATCH(F2,[1]!tbl_name[crop],0))</f>
        <v>357</v>
      </c>
      <c r="J2" s="6">
        <f>INDEX([1]!tbl_name[WATER],MATCH(F2,[1]!tbl_name[crop],0))</f>
        <v>0</v>
      </c>
      <c r="K2" s="4">
        <f>INDEX([1]!tbl_name[Protein],MATCH(F2,[1]!tbl_name[crop],0))</f>
        <v>11</v>
      </c>
      <c r="L2" s="4">
        <f>INDEX([1]!tbl_name[Fat],MATCH(F2,[1]!tbl_name[crop],0))</f>
        <v>2.5</v>
      </c>
      <c r="M2" s="4">
        <f>INDEX([1]!tbl_name[Carbohydrate],MATCH(F2,[1]!tbl_name[crop],0))</f>
        <v>73</v>
      </c>
      <c r="N2" s="4">
        <f>INDEX([1]!tbl_name[Fiber],MATCH(F2,[1]!tbl_name[crop],0))</f>
        <v>4.5</v>
      </c>
      <c r="O2" s="4">
        <f>INDEX([1]!tbl_name[ASH],MATCH(F2,[1]!tbl_name[crop],0))</f>
        <v>2.8</v>
      </c>
      <c r="P2" s="4">
        <f>INDEX([1]!tbl_name[CA],MATCH(F2,[1]!tbl_name[crop],0))</f>
        <v>113</v>
      </c>
      <c r="Q2" s="4">
        <f>INDEX([1]!tbl_name[FE],MATCH(F2,[1]!tbl_name[crop],0))</f>
        <v>81</v>
      </c>
      <c r="R2" s="4">
        <f>INDEX([1]!tbl_name[MG],MATCH(F2,[1]!tbl_name[crop],0))</f>
        <v>0</v>
      </c>
      <c r="S2" s="4">
        <f>INDEX([1]!tbl_name[P],MATCH(F2,[1]!tbl_name[crop],0))</f>
        <v>0</v>
      </c>
      <c r="T2" s="4">
        <f>INDEX([1]!tbl_name[K],MATCH(F2,[1]!tbl_name[crop],0))</f>
        <v>0</v>
      </c>
      <c r="U2" s="4">
        <f>INDEX([1]!tbl_name[NA],MATCH(F2,[1]!tbl_name[crop],0))</f>
        <v>0</v>
      </c>
      <c r="V2" s="4">
        <f>INDEX([1]!tbl_name[ZN],MATCH(F2,[1]!tbl_name[crop],0))</f>
        <v>3.9</v>
      </c>
      <c r="W2" s="4">
        <f>INDEX([1]!tbl_name[CU],MATCH(F2,[1]!tbl_name[crop],0))</f>
        <v>1.6</v>
      </c>
      <c r="X2" s="4">
        <f>INDEX([1]!tbl_name[VITA_RAE],MATCH(F2,[1]!tbl_name[crop],0))</f>
        <v>0</v>
      </c>
      <c r="Y2" s="4">
        <f>INDEX([1]!tbl_name[RETOL],MATCH(F2,[1]!tbl_name[crop],0))</f>
        <v>0</v>
      </c>
      <c r="Z2" s="4">
        <f>INDEX([1]!tbl_name[B_Cart_eq],MATCH(F2,[1]!tbl_name[crop],0))</f>
        <v>0</v>
      </c>
      <c r="AA2" s="4">
        <f>INDEX([1]!tbl_name[VITD],MATCH(F2,[1]!tbl_name[crop],0))</f>
        <v>0</v>
      </c>
      <c r="AB2" s="4">
        <f>INDEX([1]!tbl_name[VITE],MATCH(F2,[1]!tbl_name[crop],0))</f>
        <v>0</v>
      </c>
      <c r="AC2" s="4">
        <f>INDEX([1]!tbl_name[THIA],MATCH(F2,[1]!tbl_name[crop],0))</f>
        <v>0</v>
      </c>
      <c r="AD2" s="4">
        <f>INDEX([1]!tbl_name[RIBF],MATCH(F2,[1]!tbl_name[crop],0))</f>
        <v>0</v>
      </c>
      <c r="AE2" s="4">
        <f>INDEX([1]!tbl_name[NIA],MATCH(F2,[1]!tbl_name[crop],0))</f>
        <v>0</v>
      </c>
      <c r="AF2" s="4">
        <f>INDEX([1]!tbl_name[VITB6C],MATCH(F2,[1]!tbl_name[crop],0))</f>
        <v>0</v>
      </c>
      <c r="AG2" s="4">
        <f>INDEX([1]!tbl_name[FOL],MATCH(F2,[1]!tbl_name[crop],0))</f>
        <v>0</v>
      </c>
      <c r="AH2" s="4">
        <f>INDEX([1]!tbl_name[VITB12],MATCH(F2,[1]!tbl_name[crop],0))</f>
        <v>0</v>
      </c>
      <c r="AI2" s="4">
        <f>INDEX([1]!tbl_name[VITC],MATCH(F2,[1]!tbl_name[crop],0))</f>
        <v>0</v>
      </c>
      <c r="AJ2" s="4" t="str">
        <f>INDEX([1]!tbl_name[food_group_unicef],MATCH(F2,[1]!tbl_name[crop],0))</f>
        <v xml:space="preserve">Grains@ roots and tubers </v>
      </c>
    </row>
    <row r="3" spans="1:36" ht="12" customHeight="1">
      <c r="A3" s="4">
        <f>INDEX([1]!tbl_name[FCT_id],MATCH(F3,[1]!tbl_name[crop],0))</f>
        <v>1046</v>
      </c>
      <c r="B3" s="4">
        <f>INDEX([1]!tbl_name[food_grp_id],MATCH(F3,[1]!tbl_name[crop],0))</f>
        <v>1</v>
      </c>
      <c r="C3" s="4">
        <f>INDEX([1]!tbl_name[food_item_id],MATCH(F3,[1]!tbl_name[crop],0))</f>
        <v>46</v>
      </c>
      <c r="D3" s="4" t="str">
        <f>INDEX([1]!tbl_name[Food_grp],MATCH(F3,[1]!tbl_name[crop],0))</f>
        <v>Cereals and their products</v>
      </c>
      <c r="E3" s="4" t="str">
        <f>INDEX([1]!tbl_name[org_name],MATCH(F3,[1]!tbl_name[crop],0))</f>
        <v>Bread@ wheat@ white</v>
      </c>
      <c r="F3" s="5" t="s">
        <v>38</v>
      </c>
      <c r="G3" s="4">
        <f>INDEX([1]!tbl_name[Crop_ref],MATCH(F3,[1]!tbl_name[crop],0))</f>
        <v>0</v>
      </c>
      <c r="H3" s="4">
        <f>INDEX([1]!tbl_name[Edible],MATCH(F3,[1]!tbl_name[crop],0))</f>
        <v>1</v>
      </c>
      <c r="I3" s="4">
        <f>INDEX([1]!tbl_name[Energy],MATCH(F3,[1]!tbl_name[crop],0))</f>
        <v>251</v>
      </c>
      <c r="J3" s="4">
        <f>INDEX([1]!tbl_name[WATER],MATCH(F3,[1]!tbl_name[crop],0))</f>
        <v>36.5</v>
      </c>
      <c r="K3" s="4">
        <f>INDEX([1]!tbl_name[Protein],MATCH(F3,[1]!tbl_name[crop],0))</f>
        <v>8.4</v>
      </c>
      <c r="L3" s="4">
        <f>INDEX([1]!tbl_name[Fat],MATCH(F3,[1]!tbl_name[crop],0))</f>
        <v>1.8</v>
      </c>
      <c r="M3" s="4">
        <f>INDEX([1]!tbl_name[Carbohydrate],MATCH(F3,[1]!tbl_name[crop],0))</f>
        <v>48.4</v>
      </c>
      <c r="N3" s="4">
        <f>INDEX([1]!tbl_name[Fiber],MATCH(F3,[1]!tbl_name[crop],0))</f>
        <v>3.1</v>
      </c>
      <c r="O3" s="4">
        <f>INDEX([1]!tbl_name[ASH],MATCH(F3,[1]!tbl_name[crop],0))</f>
        <v>1.9</v>
      </c>
      <c r="P3" s="4">
        <f>INDEX([1]!tbl_name[CA],MATCH(F3,[1]!tbl_name[crop],0))</f>
        <v>28</v>
      </c>
      <c r="Q3" s="4">
        <f>INDEX([1]!tbl_name[FE],MATCH(F3,[1]!tbl_name[crop],0))</f>
        <v>1.2</v>
      </c>
      <c r="R3" s="4">
        <f>INDEX([1]!tbl_name[MG],MATCH(F3,[1]!tbl_name[crop],0))</f>
        <v>23</v>
      </c>
      <c r="S3" s="4">
        <f>INDEX([1]!tbl_name[P],MATCH(F3,[1]!tbl_name[crop],0))</f>
        <v>93</v>
      </c>
      <c r="T3" s="4">
        <f>INDEX([1]!tbl_name[K],MATCH(F3,[1]!tbl_name[crop],0))</f>
        <v>117</v>
      </c>
      <c r="U3" s="4">
        <f>INDEX([1]!tbl_name[NA],MATCH(F3,[1]!tbl_name[crop],0))</f>
        <v>547</v>
      </c>
      <c r="V3" s="4">
        <f>INDEX([1]!tbl_name[ZN],MATCH(F3,[1]!tbl_name[crop],0))</f>
        <v>0.6</v>
      </c>
      <c r="W3" s="4">
        <f>INDEX([1]!tbl_name[CU],MATCH(F3,[1]!tbl_name[crop],0))</f>
        <v>0.16</v>
      </c>
      <c r="X3" s="4">
        <f>INDEX([1]!tbl_name[VITA_RAE],MATCH(F3,[1]!tbl_name[crop],0))</f>
        <v>0</v>
      </c>
      <c r="Y3" s="4">
        <f>INDEX([1]!tbl_name[RETOL],MATCH(F3,[1]!tbl_name[crop],0))</f>
        <v>0</v>
      </c>
      <c r="Z3" s="4">
        <f>INDEX([1]!tbl_name[B_Cart_eq],MATCH(F3,[1]!tbl_name[crop],0))</f>
        <v>0</v>
      </c>
      <c r="AA3" s="4">
        <f>INDEX([1]!tbl_name[VITD],MATCH(F3,[1]!tbl_name[crop],0))</f>
        <v>0</v>
      </c>
      <c r="AB3" s="4">
        <f>INDEX([1]!tbl_name[VITE],MATCH(F3,[1]!tbl_name[crop],0))</f>
        <v>0.5</v>
      </c>
      <c r="AC3" s="4">
        <f>INDEX([1]!tbl_name[THIA],MATCH(F3,[1]!tbl_name[crop],0))</f>
        <v>0.16</v>
      </c>
      <c r="AD3" s="4">
        <f>INDEX([1]!tbl_name[RIBF],MATCH(F3,[1]!tbl_name[crop],0))</f>
        <v>0.05</v>
      </c>
      <c r="AE3" s="4">
        <f>INDEX([1]!tbl_name[NIA],MATCH(F3,[1]!tbl_name[crop],0))</f>
        <v>1.5</v>
      </c>
      <c r="AF3" s="4">
        <f>INDEX([1]!tbl_name[VITB6C],MATCH(F3,[1]!tbl_name[crop],0))</f>
        <v>0.06</v>
      </c>
      <c r="AG3" s="4">
        <f>INDEX([1]!tbl_name[FOL],MATCH(F3,[1]!tbl_name[crop],0))</f>
        <v>29</v>
      </c>
      <c r="AH3" s="4">
        <f>INDEX([1]!tbl_name[VITB12],MATCH(F3,[1]!tbl_name[crop],0))</f>
        <v>0</v>
      </c>
      <c r="AI3" s="4">
        <f>INDEX([1]!tbl_name[VITC],MATCH(F3,[1]!tbl_name[crop],0))</f>
        <v>0</v>
      </c>
      <c r="AJ3" s="4" t="str">
        <f>INDEX([1]!tbl_name[food_group_unicef],MATCH(F3,[1]!tbl_name[crop],0))</f>
        <v xml:space="preserve">Grains@ roots and tubers </v>
      </c>
    </row>
    <row r="4" spans="1:36" ht="12" customHeight="1">
      <c r="A4" s="4">
        <f>INDEX([1]!tbl_name[FCT_id],MATCH(F4,[1]!tbl_name[crop],0))</f>
        <v>20003</v>
      </c>
      <c r="B4" s="4">
        <f>INDEX([1]!tbl_name[food_grp_id],MATCH(F4,[1]!tbl_name[crop],0))</f>
        <v>12</v>
      </c>
      <c r="C4" s="4">
        <f>INDEX([1]!tbl_name[food_item_id],MATCH(F4,[1]!tbl_name[crop],0))</f>
        <v>800</v>
      </c>
      <c r="D4" s="4" t="str">
        <f>INDEX([1]!tbl_name[Food_grp],MATCH(F4,[1]!tbl_name[crop],0))</f>
        <v>Miscellaneous</v>
      </c>
      <c r="E4" s="4" t="str">
        <f>INDEX([1]!tbl_name[org_name],MATCH(F4,[1]!tbl_name[crop],0))</f>
        <v>Barley</v>
      </c>
      <c r="F4" s="5" t="s">
        <v>39</v>
      </c>
      <c r="G4" s="4">
        <f>INDEX([1]!tbl_name[Crop_ref],MATCH(F4,[1]!tbl_name[crop],0))</f>
        <v>0</v>
      </c>
      <c r="H4" s="4">
        <f>INDEX([1]!tbl_name[Edible],MATCH(F4,[1]!tbl_name[crop],0))</f>
        <v>0</v>
      </c>
      <c r="I4" s="4">
        <f>INDEX([1]!tbl_name[Energy],MATCH(F4,[1]!tbl_name[crop],0))</f>
        <v>340</v>
      </c>
      <c r="J4" s="4">
        <f>INDEX([1]!tbl_name[WATER],MATCH(F4,[1]!tbl_name[crop],0))</f>
        <v>0</v>
      </c>
      <c r="K4" s="4">
        <f>INDEX([1]!tbl_name[Protein],MATCH(F4,[1]!tbl_name[crop],0))</f>
        <v>5.4</v>
      </c>
      <c r="L4" s="4">
        <f>INDEX([1]!tbl_name[Fat],MATCH(F4,[1]!tbl_name[crop],0))</f>
        <v>1.1000000000000001</v>
      </c>
      <c r="M4" s="4">
        <f>INDEX([1]!tbl_name[Carbohydrate],MATCH(F4,[1]!tbl_name[crop],0))</f>
        <v>77.8</v>
      </c>
      <c r="N4" s="4">
        <f>INDEX([1]!tbl_name[Fiber],MATCH(F4,[1]!tbl_name[crop],0))</f>
        <v>9.6</v>
      </c>
      <c r="O4" s="4">
        <f>INDEX([1]!tbl_name[ASH],MATCH(F4,[1]!tbl_name[crop],0))</f>
        <v>0.7</v>
      </c>
      <c r="P4" s="4">
        <f>INDEX([1]!tbl_name[CA],MATCH(F4,[1]!tbl_name[crop],0))</f>
        <v>17</v>
      </c>
      <c r="Q4" s="4">
        <f>INDEX([1]!tbl_name[FE],MATCH(F4,[1]!tbl_name[crop],0))</f>
        <v>1</v>
      </c>
      <c r="R4" s="4">
        <f>INDEX([1]!tbl_name[MG],MATCH(F4,[1]!tbl_name[crop],0))</f>
        <v>25</v>
      </c>
      <c r="S4" s="4">
        <f>INDEX([1]!tbl_name[P],MATCH(F4,[1]!tbl_name[crop],0))</f>
        <v>110</v>
      </c>
      <c r="T4" s="4">
        <f>INDEX([1]!tbl_name[K],MATCH(F4,[1]!tbl_name[crop],0))</f>
        <v>170</v>
      </c>
      <c r="U4" s="4">
        <f>INDEX([1]!tbl_name[NA],MATCH(F4,[1]!tbl_name[crop],0))</f>
        <v>2</v>
      </c>
      <c r="V4" s="4">
        <f>INDEX([1]!tbl_name[ZN],MATCH(F4,[1]!tbl_name[crop],0))</f>
        <v>1.2</v>
      </c>
      <c r="W4" s="4">
        <f>INDEX([1]!tbl_name[CU],MATCH(F4,[1]!tbl_name[crop],0))</f>
        <v>0.4</v>
      </c>
      <c r="X4" s="4">
        <f>INDEX([1]!tbl_name[VITA_RAE],MATCH(F4,[1]!tbl_name[crop],0))</f>
        <v>0</v>
      </c>
      <c r="Y4" s="4">
        <f>INDEX([1]!tbl_name[RETOL],MATCH(F4,[1]!tbl_name[crop],0))</f>
        <v>0</v>
      </c>
      <c r="Z4" s="4">
        <f>INDEX([1]!tbl_name[B_Cart_eq],MATCH(F4,[1]!tbl_name[crop],0))</f>
        <v>0</v>
      </c>
      <c r="AA4" s="4">
        <f>INDEX([1]!tbl_name[VITD],MATCH(F4,[1]!tbl_name[crop],0))</f>
        <v>0</v>
      </c>
      <c r="AB4" s="4">
        <f>INDEX([1]!tbl_name[VITE],MATCH(F4,[1]!tbl_name[crop],0))</f>
        <v>0</v>
      </c>
      <c r="AC4" s="4">
        <f>INDEX([1]!tbl_name[THIA],MATCH(F4,[1]!tbl_name[crop],0))</f>
        <v>0</v>
      </c>
      <c r="AD4" s="4">
        <f>INDEX([1]!tbl_name[RIBF],MATCH(F4,[1]!tbl_name[crop],0))</f>
        <v>0</v>
      </c>
      <c r="AE4" s="4">
        <f>INDEX([1]!tbl_name[NIA],MATCH(F4,[1]!tbl_name[crop],0))</f>
        <v>0</v>
      </c>
      <c r="AF4" s="4">
        <f>INDEX([1]!tbl_name[VITB6C],MATCH(F4,[1]!tbl_name[crop],0))</f>
        <v>0</v>
      </c>
      <c r="AG4" s="4">
        <f>INDEX([1]!tbl_name[FOL],MATCH(F4,[1]!tbl_name[crop],0))</f>
        <v>0</v>
      </c>
      <c r="AH4" s="4">
        <f>INDEX([1]!tbl_name[VITB12],MATCH(F4,[1]!tbl_name[crop],0))</f>
        <v>0</v>
      </c>
      <c r="AI4" s="4">
        <f>INDEX([1]!tbl_name[VITC],MATCH(F4,[1]!tbl_name[crop],0))</f>
        <v>0</v>
      </c>
      <c r="AJ4" s="4" t="str">
        <f>INDEX([1]!tbl_name[food_group_unicef],MATCH(F4,[1]!tbl_name[crop],0))</f>
        <v xml:space="preserve">Grains@ roots and tubers </v>
      </c>
    </row>
    <row r="5" spans="1:36" ht="12" customHeight="1">
      <c r="A5" s="4">
        <f>INDEX([1]!tbl_name[FCT_id],MATCH(F5,[1]!tbl_name[crop],0))</f>
        <v>20028</v>
      </c>
      <c r="B5" s="4">
        <f>INDEX([1]!tbl_name[food_grp_id],MATCH(F5,[1]!tbl_name[crop],0))</f>
        <v>12</v>
      </c>
      <c r="C5" s="4">
        <f>INDEX([1]!tbl_name[food_item_id],MATCH(F5,[1]!tbl_name[crop],0))</f>
        <v>814</v>
      </c>
      <c r="D5" s="4" t="str">
        <f>INDEX([1]!tbl_name[Food_grp],MATCH(F5,[1]!tbl_name[crop],0))</f>
        <v>Miscellaneous</v>
      </c>
      <c r="E5" s="4" t="str">
        <f>INDEX([1]!tbl_name[org_name],MATCH(F5,[1]!tbl_name[crop],0))</f>
        <v>Finger millet</v>
      </c>
      <c r="F5" s="5" t="s">
        <v>40</v>
      </c>
      <c r="G5" s="4">
        <f>INDEX([1]!tbl_name[Crop_ref],MATCH(F5,[1]!tbl_name[crop],0))</f>
        <v>0</v>
      </c>
      <c r="H5" s="4">
        <f>INDEX([1]!tbl_name[Edible],MATCH(F5,[1]!tbl_name[crop],0))</f>
        <v>0</v>
      </c>
      <c r="I5" s="4">
        <f>INDEX([1]!tbl_name[Energy],MATCH(F5,[1]!tbl_name[crop],0))</f>
        <v>365</v>
      </c>
      <c r="J5" s="4">
        <f>INDEX([1]!tbl_name[WATER],MATCH(F5,[1]!tbl_name[crop],0))</f>
        <v>0</v>
      </c>
      <c r="K5" s="4">
        <f>INDEX([1]!tbl_name[Protein],MATCH(F5,[1]!tbl_name[crop],0))</f>
        <v>9.3000000000000007</v>
      </c>
      <c r="L5" s="4">
        <f>INDEX([1]!tbl_name[Fat],MATCH(F5,[1]!tbl_name[crop],0))</f>
        <v>5.9</v>
      </c>
      <c r="M5" s="4">
        <f>INDEX([1]!tbl_name[Carbohydrate],MATCH(F5,[1]!tbl_name[crop],0))</f>
        <v>64.2</v>
      </c>
      <c r="N5" s="4">
        <f>INDEX([1]!tbl_name[Fiber],MATCH(F5,[1]!tbl_name[crop],0))</f>
        <v>9</v>
      </c>
      <c r="O5" s="4">
        <f>INDEX([1]!tbl_name[ASH],MATCH(F5,[1]!tbl_name[crop],0))</f>
        <v>2.1</v>
      </c>
      <c r="P5" s="4">
        <f>INDEX([1]!tbl_name[CA],MATCH(F5,[1]!tbl_name[crop],0))</f>
        <v>23</v>
      </c>
      <c r="Q5" s="4">
        <f>INDEX([1]!tbl_name[FE],MATCH(F5,[1]!tbl_name[crop],0))</f>
        <v>15.2</v>
      </c>
      <c r="R5" s="4">
        <f>INDEX([1]!tbl_name[MG],MATCH(F5,[1]!tbl_name[crop],0))</f>
        <v>96</v>
      </c>
      <c r="S5" s="4">
        <f>INDEX([1]!tbl_name[P],MATCH(F5,[1]!tbl_name[crop],0))</f>
        <v>402</v>
      </c>
      <c r="T5" s="4">
        <f>INDEX([1]!tbl_name[K],MATCH(F5,[1]!tbl_name[crop],0))</f>
        <v>332</v>
      </c>
      <c r="U5" s="4">
        <f>INDEX([1]!tbl_name[NA],MATCH(F5,[1]!tbl_name[crop],0))</f>
        <v>12</v>
      </c>
      <c r="V5" s="4">
        <f>INDEX([1]!tbl_name[ZN],MATCH(F5,[1]!tbl_name[crop],0))</f>
        <v>2.58</v>
      </c>
      <c r="W5" s="4">
        <f>INDEX([1]!tbl_name[CU],MATCH(F5,[1]!tbl_name[crop],0))</f>
        <v>0.45</v>
      </c>
      <c r="X5" s="4">
        <f>INDEX([1]!tbl_name[VITA_RAE],MATCH(F5,[1]!tbl_name[crop],0))</f>
        <v>0</v>
      </c>
      <c r="Y5" s="4">
        <f>INDEX([1]!tbl_name[RETOL],MATCH(F5,[1]!tbl_name[crop],0))</f>
        <v>0</v>
      </c>
      <c r="Z5" s="4">
        <f>INDEX([1]!tbl_name[B_Cart_eq],MATCH(F5,[1]!tbl_name[crop],0))</f>
        <v>0</v>
      </c>
      <c r="AA5" s="4">
        <f>INDEX([1]!tbl_name[VITD],MATCH(F5,[1]!tbl_name[crop],0))</f>
        <v>0</v>
      </c>
      <c r="AB5" s="4">
        <f>INDEX([1]!tbl_name[VITE],MATCH(F5,[1]!tbl_name[crop],0))</f>
        <v>0</v>
      </c>
      <c r="AC5" s="4">
        <f>INDEX([1]!tbl_name[THIA],MATCH(F5,[1]!tbl_name[crop],0))</f>
        <v>0</v>
      </c>
      <c r="AD5" s="4">
        <f>INDEX([1]!tbl_name[RIBF],MATCH(F5,[1]!tbl_name[crop],0))</f>
        <v>0</v>
      </c>
      <c r="AE5" s="4">
        <f>INDEX([1]!tbl_name[NIA],MATCH(F5,[1]!tbl_name[crop],0))</f>
        <v>0</v>
      </c>
      <c r="AF5" s="4">
        <f>INDEX([1]!tbl_name[VITB6C],MATCH(F5,[1]!tbl_name[crop],0))</f>
        <v>0</v>
      </c>
      <c r="AG5" s="4">
        <f>INDEX([1]!tbl_name[FOL],MATCH(F5,[1]!tbl_name[crop],0))</f>
        <v>0</v>
      </c>
      <c r="AH5" s="4">
        <f>INDEX([1]!tbl_name[VITB12],MATCH(F5,[1]!tbl_name[crop],0))</f>
        <v>0</v>
      </c>
      <c r="AI5" s="4">
        <f>INDEX([1]!tbl_name[VITC],MATCH(F5,[1]!tbl_name[crop],0))</f>
        <v>0</v>
      </c>
      <c r="AJ5" s="4" t="str">
        <f>INDEX([1]!tbl_name[food_group_unicef],MATCH(F5,[1]!tbl_name[crop],0))</f>
        <v xml:space="preserve">Grains@ roots and tubers </v>
      </c>
    </row>
    <row r="6" spans="1:36" ht="12" customHeight="1">
      <c r="A6" s="4">
        <f>INDEX([1]!tbl_name[FCT_id],MATCH(F6,[1]!tbl_name[crop],0))</f>
        <v>1040</v>
      </c>
      <c r="B6" s="4">
        <f>INDEX([1]!tbl_name[food_grp_id],MATCH(F6,[1]!tbl_name[crop],0))</f>
        <v>1</v>
      </c>
      <c r="C6" s="4">
        <f>INDEX([1]!tbl_name[food_item_id],MATCH(F6,[1]!tbl_name[crop],0))</f>
        <v>40</v>
      </c>
      <c r="D6" s="4" t="str">
        <f>INDEX([1]!tbl_name[Food_grp],MATCH(F6,[1]!tbl_name[crop],0))</f>
        <v>Cereals and their products</v>
      </c>
      <c r="E6" s="4" t="str">
        <f>INDEX([1]!tbl_name[org_name],MATCH(F6,[1]!tbl_name[crop],0))</f>
        <v>Sorghum@ white</v>
      </c>
      <c r="F6" s="5" t="s">
        <v>41</v>
      </c>
      <c r="G6" s="4">
        <f>INDEX([1]!tbl_name[Crop_ref],MATCH(F6,[1]!tbl_name[crop],0))</f>
        <v>0</v>
      </c>
      <c r="H6" s="4">
        <f>INDEX([1]!tbl_name[Edible],MATCH(F6,[1]!tbl_name[crop],0))</f>
        <v>1</v>
      </c>
      <c r="I6" s="4">
        <f>INDEX([1]!tbl_name[Energy],MATCH(F6,[1]!tbl_name[crop],0))</f>
        <v>370</v>
      </c>
      <c r="J6" s="4">
        <f>INDEX([1]!tbl_name[WATER],MATCH(F6,[1]!tbl_name[crop],0))</f>
        <v>9.4</v>
      </c>
      <c r="K6" s="4">
        <f>INDEX([1]!tbl_name[Protein],MATCH(F6,[1]!tbl_name[crop],0))</f>
        <v>9.3000000000000007</v>
      </c>
      <c r="L6" s="4">
        <f>INDEX([1]!tbl_name[Fat],MATCH(F6,[1]!tbl_name[crop],0))</f>
        <v>3.9</v>
      </c>
      <c r="M6" s="4">
        <f>INDEX([1]!tbl_name[Carbohydrate],MATCH(F6,[1]!tbl_name[crop],0))</f>
        <v>65.5</v>
      </c>
      <c r="N6" s="4">
        <f>INDEX([1]!tbl_name[Fiber],MATCH(F6,[1]!tbl_name[crop],0))</f>
        <v>9.9</v>
      </c>
      <c r="O6" s="4">
        <f>INDEX([1]!tbl_name[ASH],MATCH(F6,[1]!tbl_name[crop],0))</f>
        <v>2</v>
      </c>
      <c r="P6" s="4">
        <f>INDEX([1]!tbl_name[CA],MATCH(F6,[1]!tbl_name[crop],0))</f>
        <v>24</v>
      </c>
      <c r="Q6" s="4">
        <f>INDEX([1]!tbl_name[FE],MATCH(F6,[1]!tbl_name[crop],0))</f>
        <v>3.9</v>
      </c>
      <c r="R6" s="4">
        <f>INDEX([1]!tbl_name[MG],MATCH(F6,[1]!tbl_name[crop],0))</f>
        <v>311</v>
      </c>
      <c r="S6" s="4">
        <f>INDEX([1]!tbl_name[P],MATCH(F6,[1]!tbl_name[crop],0))</f>
        <v>249</v>
      </c>
      <c r="T6" s="4">
        <f>INDEX([1]!tbl_name[K],MATCH(F6,[1]!tbl_name[crop],0))</f>
        <v>298</v>
      </c>
      <c r="U6" s="4">
        <f>INDEX([1]!tbl_name[NA],MATCH(F6,[1]!tbl_name[crop],0))</f>
        <v>14</v>
      </c>
      <c r="V6" s="4">
        <f>INDEX([1]!tbl_name[ZN],MATCH(F6,[1]!tbl_name[crop],0))</f>
        <v>2.08</v>
      </c>
      <c r="W6" s="4">
        <f>INDEX([1]!tbl_name[CU],MATCH(F6,[1]!tbl_name[crop],0))</f>
        <v>0.18</v>
      </c>
      <c r="X6" s="4">
        <f>INDEX([1]!tbl_name[VITA_RAE],MATCH(F6,[1]!tbl_name[crop],0))</f>
        <v>0</v>
      </c>
      <c r="Y6" s="4">
        <f>INDEX([1]!tbl_name[RETOL],MATCH(F6,[1]!tbl_name[crop],0))</f>
        <v>0</v>
      </c>
      <c r="Z6" s="4">
        <f>INDEX([1]!tbl_name[B_Cart_eq],MATCH(F6,[1]!tbl_name[crop],0))</f>
        <v>0</v>
      </c>
      <c r="AA6" s="4">
        <f>INDEX([1]!tbl_name[VITD],MATCH(F6,[1]!tbl_name[crop],0))</f>
        <v>0</v>
      </c>
      <c r="AB6" s="4">
        <f>INDEX([1]!tbl_name[VITE],MATCH(F6,[1]!tbl_name[crop],0))</f>
        <v>1.1000000000000001</v>
      </c>
      <c r="AC6" s="4">
        <f>INDEX([1]!tbl_name[THIA],MATCH(F6,[1]!tbl_name[crop],0))</f>
        <v>0.36</v>
      </c>
      <c r="AD6" s="4">
        <f>INDEX([1]!tbl_name[RIBF],MATCH(F6,[1]!tbl_name[crop],0))</f>
        <v>0.17</v>
      </c>
      <c r="AE6" s="4">
        <f>INDEX([1]!tbl_name[NIA],MATCH(F6,[1]!tbl_name[crop],0))</f>
        <v>3.4</v>
      </c>
      <c r="AF6" s="4">
        <f>INDEX([1]!tbl_name[VITB6C],MATCH(F6,[1]!tbl_name[crop],0))</f>
        <v>0.25</v>
      </c>
      <c r="AG6" s="4">
        <f>INDEX([1]!tbl_name[FOL],MATCH(F6,[1]!tbl_name[crop],0))</f>
        <v>30</v>
      </c>
      <c r="AH6" s="4">
        <f>INDEX([1]!tbl_name[VITB12],MATCH(F6,[1]!tbl_name[crop],0))</f>
        <v>0</v>
      </c>
      <c r="AI6" s="4">
        <f>INDEX([1]!tbl_name[VITC],MATCH(F6,[1]!tbl_name[crop],0))</f>
        <v>0</v>
      </c>
      <c r="AJ6" s="4" t="str">
        <f>INDEX([1]!tbl_name[food_group_unicef],MATCH(F6,[1]!tbl_name[crop],0))</f>
        <v xml:space="preserve">Grains@ roots and tubers </v>
      </c>
    </row>
    <row r="7" spans="1:36" ht="12" customHeight="1">
      <c r="A7" s="4">
        <f>INDEX([1]!tbl_name[FCT_id],MATCH(F7,[1]!tbl_name[crop],0))</f>
        <v>1004</v>
      </c>
      <c r="B7" s="4">
        <f>INDEX([1]!tbl_name[food_grp_id],MATCH(F7,[1]!tbl_name[crop],0))</f>
        <v>1</v>
      </c>
      <c r="C7" s="4">
        <f>INDEX([1]!tbl_name[food_item_id],MATCH(F7,[1]!tbl_name[crop],0))</f>
        <v>4</v>
      </c>
      <c r="D7" s="4" t="str">
        <f>INDEX([1]!tbl_name[Food_grp],MATCH(F7,[1]!tbl_name[crop],0))</f>
        <v>Cereals and their products</v>
      </c>
      <c r="E7" s="4" t="str">
        <f>INDEX([1]!tbl_name[org_name],MATCH(F7,[1]!tbl_name[crop],0))</f>
        <v>Maize@ white</v>
      </c>
      <c r="F7" s="5" t="s">
        <v>42</v>
      </c>
      <c r="G7" s="4">
        <f>INDEX([1]!tbl_name[Crop_ref],MATCH(F7,[1]!tbl_name[crop],0))</f>
        <v>0</v>
      </c>
      <c r="H7" s="4">
        <f>INDEX([1]!tbl_name[Edible],MATCH(F7,[1]!tbl_name[crop],0))</f>
        <v>1</v>
      </c>
      <c r="I7" s="4">
        <f>INDEX([1]!tbl_name[Energy],MATCH(F7,[1]!tbl_name[crop],0))</f>
        <v>351</v>
      </c>
      <c r="J7" s="4">
        <f>INDEX([1]!tbl_name[WATER],MATCH(F7,[1]!tbl_name[crop],0))</f>
        <v>11.4</v>
      </c>
      <c r="K7" s="4">
        <f>INDEX([1]!tbl_name[Protein],MATCH(F7,[1]!tbl_name[crop],0))</f>
        <v>9.1999999999999993</v>
      </c>
      <c r="L7" s="4">
        <f>INDEX([1]!tbl_name[Fat],MATCH(F7,[1]!tbl_name[crop],0))</f>
        <v>4.0999999999999996</v>
      </c>
      <c r="M7" s="4">
        <f>INDEX([1]!tbl_name[Carbohydrate],MATCH(F7,[1]!tbl_name[crop],0))</f>
        <v>63.9</v>
      </c>
      <c r="N7" s="4">
        <f>INDEX([1]!tbl_name[Fiber],MATCH(F7,[1]!tbl_name[crop],0))</f>
        <v>9.6999999999999993</v>
      </c>
      <c r="O7" s="4">
        <f>INDEX([1]!tbl_name[ASH],MATCH(F7,[1]!tbl_name[crop],0))</f>
        <v>1.8</v>
      </c>
      <c r="P7" s="4">
        <f>INDEX([1]!tbl_name[CA],MATCH(F7,[1]!tbl_name[crop],0))</f>
        <v>19</v>
      </c>
      <c r="Q7" s="4">
        <f>INDEX([1]!tbl_name[FE],MATCH(F7,[1]!tbl_name[crop],0))</f>
        <v>3.1</v>
      </c>
      <c r="R7" s="4">
        <f>INDEX([1]!tbl_name[MG],MATCH(F7,[1]!tbl_name[crop],0))</f>
        <v>82</v>
      </c>
      <c r="S7" s="4">
        <f>INDEX([1]!tbl_name[P],MATCH(F7,[1]!tbl_name[crop],0))</f>
        <v>246</v>
      </c>
      <c r="T7" s="4">
        <f>INDEX([1]!tbl_name[K],MATCH(F7,[1]!tbl_name[crop],0))</f>
        <v>310</v>
      </c>
      <c r="U7" s="4">
        <f>INDEX([1]!tbl_name[NA],MATCH(F7,[1]!tbl_name[crop],0))</f>
        <v>11</v>
      </c>
      <c r="V7" s="4">
        <f>INDEX([1]!tbl_name[ZN],MATCH(F7,[1]!tbl_name[crop],0))</f>
        <v>1.55</v>
      </c>
      <c r="W7" s="4">
        <f>INDEX([1]!tbl_name[CU],MATCH(F7,[1]!tbl_name[crop],0))</f>
        <v>0.18</v>
      </c>
      <c r="X7" s="4">
        <f>INDEX([1]!tbl_name[VITA_RAE],MATCH(F7,[1]!tbl_name[crop],0))</f>
        <v>0</v>
      </c>
      <c r="Y7" s="4">
        <f>INDEX([1]!tbl_name[RETOL],MATCH(F7,[1]!tbl_name[crop],0))</f>
        <v>0</v>
      </c>
      <c r="Z7" s="4">
        <f>INDEX([1]!tbl_name[B_Cart_eq],MATCH(F7,[1]!tbl_name[crop],0))</f>
        <v>0</v>
      </c>
      <c r="AA7" s="4">
        <f>INDEX([1]!tbl_name[VITD],MATCH(F7,[1]!tbl_name[crop],0))</f>
        <v>0</v>
      </c>
      <c r="AB7" s="4">
        <f>INDEX([1]!tbl_name[VITE],MATCH(F7,[1]!tbl_name[crop],0))</f>
        <v>1.3</v>
      </c>
      <c r="AC7" s="4">
        <f>INDEX([1]!tbl_name[THIA],MATCH(F7,[1]!tbl_name[crop],0))</f>
        <v>0.35</v>
      </c>
      <c r="AD7" s="4">
        <f>INDEX([1]!tbl_name[RIBF],MATCH(F7,[1]!tbl_name[crop],0))</f>
        <v>0.1</v>
      </c>
      <c r="AE7" s="4">
        <f>INDEX([1]!tbl_name[NIA],MATCH(F7,[1]!tbl_name[crop],0))</f>
        <v>2.1</v>
      </c>
      <c r="AF7" s="4">
        <f>INDEX([1]!tbl_name[VITB6C],MATCH(F7,[1]!tbl_name[crop],0))</f>
        <v>0.2</v>
      </c>
      <c r="AG7" s="4">
        <f>INDEX([1]!tbl_name[FOL],MATCH(F7,[1]!tbl_name[crop],0))</f>
        <v>26</v>
      </c>
      <c r="AH7" s="4">
        <f>INDEX([1]!tbl_name[VITB12],MATCH(F7,[1]!tbl_name[crop],0))</f>
        <v>0</v>
      </c>
      <c r="AI7" s="4">
        <f>INDEX([1]!tbl_name[VITC],MATCH(F7,[1]!tbl_name[crop],0))</f>
        <v>0</v>
      </c>
      <c r="AJ7" s="4" t="str">
        <f>INDEX([1]!tbl_name[food_group_unicef],MATCH(F7,[1]!tbl_name[crop],0))</f>
        <v xml:space="preserve">Grains@ roots and tubers </v>
      </c>
    </row>
    <row r="8" spans="1:36" ht="12" customHeight="1">
      <c r="A8" s="4">
        <f>INDEX([1]!tbl_name[FCT_id],MATCH(F8,[1]!tbl_name[crop],0))</f>
        <v>20021</v>
      </c>
      <c r="B8" s="4">
        <f>INDEX([1]!tbl_name[food_grp_id],MATCH(F8,[1]!tbl_name[crop],0))</f>
        <v>12</v>
      </c>
      <c r="C8" s="4">
        <f>INDEX([1]!tbl_name[food_item_id],MATCH(F8,[1]!tbl_name[crop],0))</f>
        <v>811</v>
      </c>
      <c r="D8" s="4" t="str">
        <f>INDEX([1]!tbl_name[Food_grp],MATCH(F8,[1]!tbl_name[crop],0))</f>
        <v>Miscellaneous</v>
      </c>
      <c r="E8" s="4" t="str">
        <f>INDEX([1]!tbl_name[org_name],MATCH(F8,[1]!tbl_name[crop],0))</f>
        <v>Faba bean</v>
      </c>
      <c r="F8" s="5" t="s">
        <v>43</v>
      </c>
      <c r="G8" s="4">
        <f>INDEX([1]!tbl_name[Crop_ref],MATCH(F8,[1]!tbl_name[crop],0))</f>
        <v>0</v>
      </c>
      <c r="H8" s="4">
        <f>INDEX([1]!tbl_name[Edible],MATCH(F8,[1]!tbl_name[crop],0))</f>
        <v>0</v>
      </c>
      <c r="I8" s="4">
        <f>INDEX([1]!tbl_name[Energy],MATCH(F8,[1]!tbl_name[crop],0))</f>
        <v>309</v>
      </c>
      <c r="J8" s="4">
        <f>INDEX([1]!tbl_name[WATER],MATCH(F8,[1]!tbl_name[crop],0))</f>
        <v>0</v>
      </c>
      <c r="K8" s="4">
        <f>INDEX([1]!tbl_name[Protein],MATCH(F8,[1]!tbl_name[crop],0))</f>
        <v>25.3</v>
      </c>
      <c r="L8" s="4">
        <f>INDEX([1]!tbl_name[Fat],MATCH(F8,[1]!tbl_name[crop],0))</f>
        <v>1.4</v>
      </c>
      <c r="M8" s="4">
        <f>INDEX([1]!tbl_name[Carbohydrate],MATCH(F8,[1]!tbl_name[crop],0))</f>
        <v>38.299999999999997</v>
      </c>
      <c r="N8" s="4">
        <f>INDEX([1]!tbl_name[Fiber],MATCH(F8,[1]!tbl_name[crop],0))</f>
        <v>20.8</v>
      </c>
      <c r="O8" s="4">
        <f>INDEX([1]!tbl_name[ASH],MATCH(F8,[1]!tbl_name[crop],0))</f>
        <v>3.3</v>
      </c>
      <c r="P8" s="4">
        <f>INDEX([1]!tbl_name[CA],MATCH(F8,[1]!tbl_name[crop],0))</f>
        <v>95.6</v>
      </c>
      <c r="Q8" s="4">
        <f>INDEX([1]!tbl_name[FE],MATCH(F8,[1]!tbl_name[crop],0))</f>
        <v>5.2</v>
      </c>
      <c r="R8" s="4">
        <f>INDEX([1]!tbl_name[MG],MATCH(F8,[1]!tbl_name[crop],0))</f>
        <v>135.5</v>
      </c>
      <c r="S8" s="4">
        <f>INDEX([1]!tbl_name[P],MATCH(F8,[1]!tbl_name[crop],0))</f>
        <v>430.6</v>
      </c>
      <c r="T8" s="4">
        <f>INDEX([1]!tbl_name[K],MATCH(F8,[1]!tbl_name[crop],0))</f>
        <v>1190</v>
      </c>
      <c r="U8" s="4">
        <f>INDEX([1]!tbl_name[NA],MATCH(F8,[1]!tbl_name[crop],0))</f>
        <v>25</v>
      </c>
      <c r="V8" s="4">
        <f>INDEX([1]!tbl_name[ZN],MATCH(F8,[1]!tbl_name[crop],0))</f>
        <v>3.55</v>
      </c>
      <c r="W8" s="4">
        <f>INDEX([1]!tbl_name[CU],MATCH(F8,[1]!tbl_name[crop],0))</f>
        <v>0.82</v>
      </c>
      <c r="X8" s="4">
        <f>INDEX([1]!tbl_name[VITA_RAE],MATCH(F8,[1]!tbl_name[crop],0))</f>
        <v>2.4</v>
      </c>
      <c r="Y8" s="4">
        <f>INDEX([1]!tbl_name[RETOL],MATCH(F8,[1]!tbl_name[crop],0))</f>
        <v>0</v>
      </c>
      <c r="Z8" s="4">
        <f>INDEX([1]!tbl_name[B_Cart_eq],MATCH(F8,[1]!tbl_name[crop],0))</f>
        <v>0</v>
      </c>
      <c r="AA8" s="4">
        <f>INDEX([1]!tbl_name[VITD],MATCH(F8,[1]!tbl_name[crop],0))</f>
        <v>0</v>
      </c>
      <c r="AB8" s="4">
        <f>INDEX([1]!tbl_name[VITE],MATCH(F8,[1]!tbl_name[crop],0))</f>
        <v>0</v>
      </c>
      <c r="AC8" s="4">
        <f>INDEX([1]!tbl_name[THIA],MATCH(F8,[1]!tbl_name[crop],0))</f>
        <v>0</v>
      </c>
      <c r="AD8" s="4">
        <f>INDEX([1]!tbl_name[RIBF],MATCH(F8,[1]!tbl_name[crop],0))</f>
        <v>0</v>
      </c>
      <c r="AE8" s="4">
        <f>INDEX([1]!tbl_name[NIA],MATCH(F8,[1]!tbl_name[crop],0))</f>
        <v>0</v>
      </c>
      <c r="AF8" s="4">
        <f>INDEX([1]!tbl_name[VITB6C],MATCH(F8,[1]!tbl_name[crop],0))</f>
        <v>0</v>
      </c>
      <c r="AG8" s="4">
        <f>INDEX([1]!tbl_name[FOL],MATCH(F8,[1]!tbl_name[crop],0))</f>
        <v>0</v>
      </c>
      <c r="AH8" s="4">
        <f>INDEX([1]!tbl_name[VITB12],MATCH(F8,[1]!tbl_name[crop],0))</f>
        <v>0</v>
      </c>
      <c r="AI8" s="4">
        <f>INDEX([1]!tbl_name[VITC],MATCH(F8,[1]!tbl_name[crop],0))</f>
        <v>0</v>
      </c>
      <c r="AJ8" s="4" t="str">
        <f>INDEX([1]!tbl_name[food_group_unicef],MATCH(F8,[1]!tbl_name[crop],0))</f>
        <v xml:space="preserve">Legumes and nuts </v>
      </c>
    </row>
    <row r="9" spans="1:36" ht="12" customHeight="1">
      <c r="A9" s="4">
        <f>INDEX([1]!tbl_name[FCT_id],MATCH(F9,[1]!tbl_name[crop],0))</f>
        <v>20016</v>
      </c>
      <c r="B9" s="4">
        <f>INDEX([1]!tbl_name[food_grp_id],MATCH(F9,[1]!tbl_name[crop],0))</f>
        <v>12</v>
      </c>
      <c r="C9" s="4">
        <f>INDEX([1]!tbl_name[food_item_id],MATCH(F9,[1]!tbl_name[crop],0))</f>
        <v>813</v>
      </c>
      <c r="D9" s="4" t="str">
        <f>INDEX([1]!tbl_name[Food_grp],MATCH(F9,[1]!tbl_name[crop],0))</f>
        <v>Miscellaneous</v>
      </c>
      <c r="E9" s="4" t="str">
        <f>INDEX([1]!tbl_name[org_name],MATCH(F9,[1]!tbl_name[crop],0))</f>
        <v>Field peas</v>
      </c>
      <c r="F9" s="5" t="s">
        <v>44</v>
      </c>
      <c r="G9" s="4">
        <f>INDEX([1]!tbl_name[Crop_ref],MATCH(F9,[1]!tbl_name[crop],0))</f>
        <v>0</v>
      </c>
      <c r="H9" s="4">
        <f>INDEX([1]!tbl_name[Edible],MATCH(F9,[1]!tbl_name[crop],0))</f>
        <v>0</v>
      </c>
      <c r="I9" s="4">
        <f>INDEX([1]!tbl_name[Energy],MATCH(F9,[1]!tbl_name[crop],0))</f>
        <v>0</v>
      </c>
      <c r="J9" s="4">
        <f>INDEX([1]!tbl_name[WATER],MATCH(F9,[1]!tbl_name[crop],0))</f>
        <v>0</v>
      </c>
      <c r="K9" s="4">
        <f>INDEX([1]!tbl_name[Protein],MATCH(F9,[1]!tbl_name[crop],0))</f>
        <v>0</v>
      </c>
      <c r="L9" s="4">
        <f>INDEX([1]!tbl_name[Fat],MATCH(F9,[1]!tbl_name[crop],0))</f>
        <v>0</v>
      </c>
      <c r="M9" s="4">
        <f>INDEX([1]!tbl_name[Carbohydrate],MATCH(F9,[1]!tbl_name[crop],0))</f>
        <v>0</v>
      </c>
      <c r="N9" s="4">
        <f>INDEX([1]!tbl_name[Fiber],MATCH(F9,[1]!tbl_name[crop],0))</f>
        <v>0</v>
      </c>
      <c r="O9" s="4">
        <f>INDEX([1]!tbl_name[ASH],MATCH(F9,[1]!tbl_name[crop],0))</f>
        <v>0</v>
      </c>
      <c r="P9" s="4">
        <f>INDEX([1]!tbl_name[CA],MATCH(F9,[1]!tbl_name[crop],0))</f>
        <v>0</v>
      </c>
      <c r="Q9" s="4">
        <f>INDEX([1]!tbl_name[FE],MATCH(F9,[1]!tbl_name[crop],0))</f>
        <v>0</v>
      </c>
      <c r="R9" s="4">
        <f>INDEX([1]!tbl_name[MG],MATCH(F9,[1]!tbl_name[crop],0))</f>
        <v>0</v>
      </c>
      <c r="S9" s="4">
        <f>INDEX([1]!tbl_name[P],MATCH(F9,[1]!tbl_name[crop],0))</f>
        <v>0</v>
      </c>
      <c r="T9" s="4">
        <f>INDEX([1]!tbl_name[K],MATCH(F9,[1]!tbl_name[crop],0))</f>
        <v>0</v>
      </c>
      <c r="U9" s="4">
        <f>INDEX([1]!tbl_name[NA],MATCH(F9,[1]!tbl_name[crop],0))</f>
        <v>0</v>
      </c>
      <c r="V9" s="4">
        <f>INDEX([1]!tbl_name[ZN],MATCH(F9,[1]!tbl_name[crop],0))</f>
        <v>0</v>
      </c>
      <c r="W9" s="4">
        <f>INDEX([1]!tbl_name[CU],MATCH(F9,[1]!tbl_name[crop],0))</f>
        <v>0</v>
      </c>
      <c r="X9" s="4">
        <f>INDEX([1]!tbl_name[VITA_RAE],MATCH(F9,[1]!tbl_name[crop],0))</f>
        <v>0</v>
      </c>
      <c r="Y9" s="4">
        <f>INDEX([1]!tbl_name[RETOL],MATCH(F9,[1]!tbl_name[crop],0))</f>
        <v>0</v>
      </c>
      <c r="Z9" s="4">
        <f>INDEX([1]!tbl_name[B_Cart_eq],MATCH(F9,[1]!tbl_name[crop],0))</f>
        <v>0</v>
      </c>
      <c r="AA9" s="4">
        <f>INDEX([1]!tbl_name[VITD],MATCH(F9,[1]!tbl_name[crop],0))</f>
        <v>0</v>
      </c>
      <c r="AB9" s="4">
        <f>INDEX([1]!tbl_name[VITE],MATCH(F9,[1]!tbl_name[crop],0))</f>
        <v>0</v>
      </c>
      <c r="AC9" s="4">
        <f>INDEX([1]!tbl_name[THIA],MATCH(F9,[1]!tbl_name[crop],0))</f>
        <v>0</v>
      </c>
      <c r="AD9" s="4">
        <f>INDEX([1]!tbl_name[RIBF],MATCH(F9,[1]!tbl_name[crop],0))</f>
        <v>0</v>
      </c>
      <c r="AE9" s="4">
        <f>INDEX([1]!tbl_name[NIA],MATCH(F9,[1]!tbl_name[crop],0))</f>
        <v>0</v>
      </c>
      <c r="AF9" s="4">
        <f>INDEX([1]!tbl_name[VITB6C],MATCH(F9,[1]!tbl_name[crop],0))</f>
        <v>0</v>
      </c>
      <c r="AG9" s="4">
        <f>INDEX([1]!tbl_name[FOL],MATCH(F9,[1]!tbl_name[crop],0))</f>
        <v>0</v>
      </c>
      <c r="AH9" s="4">
        <f>INDEX([1]!tbl_name[VITB12],MATCH(F9,[1]!tbl_name[crop],0))</f>
        <v>0</v>
      </c>
      <c r="AI9" s="4">
        <f>INDEX([1]!tbl_name[VITC],MATCH(F9,[1]!tbl_name[crop],0))</f>
        <v>0</v>
      </c>
      <c r="AJ9" s="4" t="str">
        <f>INDEX([1]!tbl_name[food_group_unicef],MATCH(F9,[1]!tbl_name[crop],0))</f>
        <v xml:space="preserve">Legumes and nuts </v>
      </c>
    </row>
    <row r="10" spans="1:36" ht="12" customHeight="1">
      <c r="A10" s="4">
        <f>INDEX([1]!tbl_name[FCT_id],MATCH(F10,[1]!tbl_name[crop],0))</f>
        <v>20033</v>
      </c>
      <c r="B10" s="4">
        <f>INDEX([1]!tbl_name[food_grp_id],MATCH(F10,[1]!tbl_name[crop],0))</f>
        <v>12</v>
      </c>
      <c r="C10" s="4">
        <f>INDEX([1]!tbl_name[food_item_id],MATCH(F10,[1]!tbl_name[crop],0))</f>
        <v>808</v>
      </c>
      <c r="D10" s="4" t="str">
        <f>INDEX([1]!tbl_name[Food_grp],MATCH(F10,[1]!tbl_name[crop],0))</f>
        <v>Miscellaneous</v>
      </c>
      <c r="E10" s="4" t="str">
        <f>INDEX([1]!tbl_name[org_name],MATCH(F10,[1]!tbl_name[crop],0))</f>
        <v>Chick peas@ white</v>
      </c>
      <c r="F10" s="5" t="s">
        <v>45</v>
      </c>
      <c r="G10" s="4">
        <f>INDEX([1]!tbl_name[Crop_ref],MATCH(F10,[1]!tbl_name[crop],0))</f>
        <v>0</v>
      </c>
      <c r="H10" s="4">
        <f>INDEX([1]!tbl_name[Edible],MATCH(F10,[1]!tbl_name[crop],0))</f>
        <v>0</v>
      </c>
      <c r="I10" s="4">
        <f>INDEX([1]!tbl_name[Energy],MATCH(F10,[1]!tbl_name[crop],0))</f>
        <v>337</v>
      </c>
      <c r="J10" s="4">
        <f>INDEX([1]!tbl_name[WATER],MATCH(F10,[1]!tbl_name[crop],0))</f>
        <v>0</v>
      </c>
      <c r="K10" s="4">
        <f>INDEX([1]!tbl_name[Protein],MATCH(F10,[1]!tbl_name[crop],0))</f>
        <v>20.399999999999999</v>
      </c>
      <c r="L10" s="4">
        <f>INDEX([1]!tbl_name[Fat],MATCH(F10,[1]!tbl_name[crop],0))</f>
        <v>5.2</v>
      </c>
      <c r="M10" s="4">
        <f>INDEX([1]!tbl_name[Carbohydrate],MATCH(F10,[1]!tbl_name[crop],0))</f>
        <v>42</v>
      </c>
      <c r="N10" s="4">
        <f>INDEX([1]!tbl_name[Fiber],MATCH(F10,[1]!tbl_name[crop],0))</f>
        <v>20.7</v>
      </c>
      <c r="O10" s="4">
        <f>INDEX([1]!tbl_name[ASH],MATCH(F10,[1]!tbl_name[crop],0))</f>
        <v>2.8</v>
      </c>
      <c r="P10" s="4">
        <f>INDEX([1]!tbl_name[CA],MATCH(F10,[1]!tbl_name[crop],0))</f>
        <v>121.1</v>
      </c>
      <c r="Q10" s="4">
        <f>INDEX([1]!tbl_name[FE],MATCH(F10,[1]!tbl_name[crop],0))</f>
        <v>6.6</v>
      </c>
      <c r="R10" s="4">
        <f>INDEX([1]!tbl_name[MG],MATCH(F10,[1]!tbl_name[crop],0))</f>
        <v>131.5</v>
      </c>
      <c r="S10" s="4">
        <f>INDEX([1]!tbl_name[P],MATCH(F10,[1]!tbl_name[crop],0))</f>
        <v>264.39999999999998</v>
      </c>
      <c r="T10" s="4">
        <f>INDEX([1]!tbl_name[K],MATCH(F10,[1]!tbl_name[crop],0))</f>
        <v>819.1</v>
      </c>
      <c r="U10" s="4">
        <f>INDEX([1]!tbl_name[NA],MATCH(F10,[1]!tbl_name[crop],0))</f>
        <v>11.8</v>
      </c>
      <c r="V10" s="4">
        <f>INDEX([1]!tbl_name[ZN],MATCH(F10,[1]!tbl_name[crop],0))</f>
        <v>3.12</v>
      </c>
      <c r="W10" s="4">
        <f>INDEX([1]!tbl_name[CU],MATCH(F10,[1]!tbl_name[crop],0))</f>
        <v>0.44</v>
      </c>
      <c r="X10" s="4">
        <f>INDEX([1]!tbl_name[VITA_RAE],MATCH(F10,[1]!tbl_name[crop],0))</f>
        <v>4.5</v>
      </c>
      <c r="Y10" s="4">
        <f>INDEX([1]!tbl_name[RETOL],MATCH(F10,[1]!tbl_name[crop],0))</f>
        <v>0</v>
      </c>
      <c r="Z10" s="4">
        <f>INDEX([1]!tbl_name[B_Cart_eq],MATCH(F10,[1]!tbl_name[crop],0))</f>
        <v>0</v>
      </c>
      <c r="AA10" s="4">
        <f>INDEX([1]!tbl_name[VITD],MATCH(F10,[1]!tbl_name[crop],0))</f>
        <v>0</v>
      </c>
      <c r="AB10" s="4">
        <f>INDEX([1]!tbl_name[VITE],MATCH(F10,[1]!tbl_name[crop],0))</f>
        <v>0</v>
      </c>
      <c r="AC10" s="4">
        <f>INDEX([1]!tbl_name[THIA],MATCH(F10,[1]!tbl_name[crop],0))</f>
        <v>0</v>
      </c>
      <c r="AD10" s="4">
        <f>INDEX([1]!tbl_name[RIBF],MATCH(F10,[1]!tbl_name[crop],0))</f>
        <v>0</v>
      </c>
      <c r="AE10" s="4">
        <f>INDEX([1]!tbl_name[NIA],MATCH(F10,[1]!tbl_name[crop],0))</f>
        <v>0</v>
      </c>
      <c r="AF10" s="4">
        <f>INDEX([1]!tbl_name[VITB6C],MATCH(F10,[1]!tbl_name[crop],0))</f>
        <v>0</v>
      </c>
      <c r="AG10" s="4">
        <f>INDEX([1]!tbl_name[FOL],MATCH(F10,[1]!tbl_name[crop],0))</f>
        <v>0</v>
      </c>
      <c r="AH10" s="4">
        <f>INDEX([1]!tbl_name[VITB12],MATCH(F10,[1]!tbl_name[crop],0))</f>
        <v>0</v>
      </c>
      <c r="AI10" s="4">
        <f>INDEX([1]!tbl_name[VITC],MATCH(F10,[1]!tbl_name[crop],0))</f>
        <v>0</v>
      </c>
      <c r="AJ10" s="4" t="str">
        <f>INDEX([1]!tbl_name[food_group_unicef],MATCH(F10,[1]!tbl_name[crop],0))</f>
        <v xml:space="preserve">Legumes and nuts </v>
      </c>
    </row>
    <row r="11" spans="1:36" ht="12" customHeight="1">
      <c r="A11" s="4">
        <f>INDEX([1]!tbl_name[FCT_id],MATCH(F11,[1]!tbl_name[crop],0))</f>
        <v>20029</v>
      </c>
      <c r="B11" s="4">
        <f>INDEX([1]!tbl_name[food_grp_id],MATCH(F11,[1]!tbl_name[crop],0))</f>
        <v>12</v>
      </c>
      <c r="C11" s="4">
        <f>INDEX([1]!tbl_name[food_item_id],MATCH(F11,[1]!tbl_name[crop],0))</f>
        <v>818</v>
      </c>
      <c r="D11" s="4" t="str">
        <f>INDEX([1]!tbl_name[Food_grp],MATCH(F11,[1]!tbl_name[crop],0))</f>
        <v>Miscellaneous</v>
      </c>
      <c r="E11" s="4" t="str">
        <f>INDEX([1]!tbl_name[org_name],MATCH(F11,[1]!tbl_name[crop],0))</f>
        <v>Grass peas</v>
      </c>
      <c r="F11" s="5" t="s">
        <v>46</v>
      </c>
      <c r="G11" s="4">
        <f>INDEX([1]!tbl_name[Crop_ref],MATCH(F11,[1]!tbl_name[crop],0))</f>
        <v>0</v>
      </c>
      <c r="H11" s="4">
        <f>INDEX([1]!tbl_name[Edible],MATCH(F11,[1]!tbl_name[crop],0))</f>
        <v>0</v>
      </c>
      <c r="I11" s="4">
        <f>INDEX([1]!tbl_name[Energy],MATCH(F11,[1]!tbl_name[crop],0))</f>
        <v>0</v>
      </c>
      <c r="J11" s="4">
        <f>INDEX([1]!tbl_name[WATER],MATCH(F11,[1]!tbl_name[crop],0))</f>
        <v>0</v>
      </c>
      <c r="K11" s="4">
        <f>INDEX([1]!tbl_name[Protein],MATCH(F11,[1]!tbl_name[crop],0))</f>
        <v>0</v>
      </c>
      <c r="L11" s="4">
        <f>INDEX([1]!tbl_name[Fat],MATCH(F11,[1]!tbl_name[crop],0))</f>
        <v>0</v>
      </c>
      <c r="M11" s="4">
        <f>INDEX([1]!tbl_name[Carbohydrate],MATCH(F11,[1]!tbl_name[crop],0))</f>
        <v>0</v>
      </c>
      <c r="N11" s="4">
        <f>INDEX([1]!tbl_name[Fiber],MATCH(F11,[1]!tbl_name[crop],0))</f>
        <v>0</v>
      </c>
      <c r="O11" s="4">
        <f>INDEX([1]!tbl_name[ASH],MATCH(F11,[1]!tbl_name[crop],0))</f>
        <v>0</v>
      </c>
      <c r="P11" s="4">
        <f>INDEX([1]!tbl_name[CA],MATCH(F11,[1]!tbl_name[crop],0))</f>
        <v>0</v>
      </c>
      <c r="Q11" s="4">
        <f>INDEX([1]!tbl_name[FE],MATCH(F11,[1]!tbl_name[crop],0))</f>
        <v>0</v>
      </c>
      <c r="R11" s="4">
        <f>INDEX([1]!tbl_name[MG],MATCH(F11,[1]!tbl_name[crop],0))</f>
        <v>0</v>
      </c>
      <c r="S11" s="4">
        <f>INDEX([1]!tbl_name[P],MATCH(F11,[1]!tbl_name[crop],0))</f>
        <v>0</v>
      </c>
      <c r="T11" s="4">
        <f>INDEX([1]!tbl_name[K],MATCH(F11,[1]!tbl_name[crop],0))</f>
        <v>0</v>
      </c>
      <c r="U11" s="4">
        <f>INDEX([1]!tbl_name[NA],MATCH(F11,[1]!tbl_name[crop],0))</f>
        <v>0</v>
      </c>
      <c r="V11" s="4">
        <f>INDEX([1]!tbl_name[ZN],MATCH(F11,[1]!tbl_name[crop],0))</f>
        <v>0</v>
      </c>
      <c r="W11" s="4">
        <f>INDEX([1]!tbl_name[CU],MATCH(F11,[1]!tbl_name[crop],0))</f>
        <v>0</v>
      </c>
      <c r="X11" s="4">
        <f>INDEX([1]!tbl_name[VITA_RAE],MATCH(F11,[1]!tbl_name[crop],0))</f>
        <v>0</v>
      </c>
      <c r="Y11" s="4">
        <f>INDEX([1]!tbl_name[RETOL],MATCH(F11,[1]!tbl_name[crop],0))</f>
        <v>0</v>
      </c>
      <c r="Z11" s="4">
        <f>INDEX([1]!tbl_name[B_Cart_eq],MATCH(F11,[1]!tbl_name[crop],0))</f>
        <v>0</v>
      </c>
      <c r="AA11" s="4">
        <f>INDEX([1]!tbl_name[VITD],MATCH(F11,[1]!tbl_name[crop],0))</f>
        <v>0</v>
      </c>
      <c r="AB11" s="4">
        <f>INDEX([1]!tbl_name[VITE],MATCH(F11,[1]!tbl_name[crop],0))</f>
        <v>0</v>
      </c>
      <c r="AC11" s="4">
        <f>INDEX([1]!tbl_name[THIA],MATCH(F11,[1]!tbl_name[crop],0))</f>
        <v>0</v>
      </c>
      <c r="AD11" s="4">
        <f>INDEX([1]!tbl_name[RIBF],MATCH(F11,[1]!tbl_name[crop],0))</f>
        <v>0</v>
      </c>
      <c r="AE11" s="4">
        <f>INDEX([1]!tbl_name[NIA],MATCH(F11,[1]!tbl_name[crop],0))</f>
        <v>0</v>
      </c>
      <c r="AF11" s="4">
        <f>INDEX([1]!tbl_name[VITB6C],MATCH(F11,[1]!tbl_name[crop],0))</f>
        <v>0</v>
      </c>
      <c r="AG11" s="4">
        <f>INDEX([1]!tbl_name[FOL],MATCH(F11,[1]!tbl_name[crop],0))</f>
        <v>0</v>
      </c>
      <c r="AH11" s="4">
        <f>INDEX([1]!tbl_name[VITB12],MATCH(F11,[1]!tbl_name[crop],0))</f>
        <v>0</v>
      </c>
      <c r="AI11" s="4">
        <f>INDEX([1]!tbl_name[VITC],MATCH(F11,[1]!tbl_name[crop],0))</f>
        <v>0</v>
      </c>
      <c r="AJ11" s="4" t="str">
        <f>INDEX([1]!tbl_name[food_group_unicef],MATCH(F11,[1]!tbl_name[crop],0))</f>
        <v xml:space="preserve">Legumes and nuts </v>
      </c>
    </row>
    <row r="12" spans="1:36" ht="12" customHeight="1">
      <c r="A12" s="4" t="e">
        <f>INDEX([1]!tbl_name[FCT_id],MATCH(F12,[1]!tbl_name[crop],0))</f>
        <v>#N/A</v>
      </c>
      <c r="B12" s="4" t="e">
        <f>INDEX([1]!tbl_name[food_grp_id],MATCH(F12,[1]!tbl_name[crop],0))</f>
        <v>#N/A</v>
      </c>
      <c r="C12" s="4" t="e">
        <f>INDEX([1]!tbl_name[food_item_id],MATCH(F12,[1]!tbl_name[crop],0))</f>
        <v>#N/A</v>
      </c>
      <c r="D12" s="4" t="str">
        <f>INDEX([1]!tbl_name[Food_grp],MATCH(F12,[1]!tbl_name[crop],0))</f>
        <v>Legumes and their products</v>
      </c>
      <c r="E12" s="4">
        <f>INDEX([1]!tbl_name[org_name],MATCH(F12,[1]!tbl_name[crop],0))</f>
        <v>0</v>
      </c>
      <c r="F12" s="5" t="s">
        <v>47</v>
      </c>
      <c r="G12" s="4" t="e">
        <f>INDEX([1]!tbl_name[Crop_ref],MATCH(F12,[1]!tbl_name[crop],0))</f>
        <v>#N/A</v>
      </c>
      <c r="H12" s="4" t="e">
        <f>INDEX([1]!tbl_name[Edible],MATCH(F12,[1]!tbl_name[crop],0))</f>
        <v>#N/A</v>
      </c>
      <c r="I12" s="4" t="e">
        <f>INDEX([1]!tbl_name[Energy],MATCH(F12,[1]!tbl_name[crop],0))</f>
        <v>#N/A</v>
      </c>
      <c r="J12" s="4" t="e">
        <f>INDEX([1]!tbl_name[WATER],MATCH(F12,[1]!tbl_name[crop],0))</f>
        <v>#N/A</v>
      </c>
      <c r="K12" s="4" t="e">
        <f>INDEX([1]!tbl_name[Protein],MATCH(F12,[1]!tbl_name[crop],0))</f>
        <v>#N/A</v>
      </c>
      <c r="L12" s="4" t="e">
        <f>INDEX([1]!tbl_name[Fat],MATCH(F12,[1]!tbl_name[crop],0))</f>
        <v>#N/A</v>
      </c>
      <c r="M12" s="4" t="e">
        <f>INDEX([1]!tbl_name[Carbohydrate],MATCH(F12,[1]!tbl_name[crop],0))</f>
        <v>#N/A</v>
      </c>
      <c r="N12" s="4" t="e">
        <f>INDEX([1]!tbl_name[Fiber],MATCH(F12,[1]!tbl_name[crop],0))</f>
        <v>#N/A</v>
      </c>
      <c r="O12" s="4" t="e">
        <f>INDEX([1]!tbl_name[ASH],MATCH(F12,[1]!tbl_name[crop],0))</f>
        <v>#N/A</v>
      </c>
      <c r="P12" s="4" t="e">
        <f>INDEX([1]!tbl_name[CA],MATCH(F12,[1]!tbl_name[crop],0))</f>
        <v>#N/A</v>
      </c>
      <c r="Q12" s="4" t="e">
        <f>INDEX([1]!tbl_name[FE],MATCH(F12,[1]!tbl_name[crop],0))</f>
        <v>#N/A</v>
      </c>
      <c r="R12" s="4" t="e">
        <f>INDEX([1]!tbl_name[MG],MATCH(F12,[1]!tbl_name[crop],0))</f>
        <v>#N/A</v>
      </c>
      <c r="S12" s="4" t="e">
        <f>INDEX([1]!tbl_name[P],MATCH(F12,[1]!tbl_name[crop],0))</f>
        <v>#N/A</v>
      </c>
      <c r="T12" s="4" t="e">
        <f>INDEX([1]!tbl_name[K],MATCH(F12,[1]!tbl_name[crop],0))</f>
        <v>#N/A</v>
      </c>
      <c r="U12" s="4" t="e">
        <f>INDEX([1]!tbl_name[NA],MATCH(F12,[1]!tbl_name[crop],0))</f>
        <v>#N/A</v>
      </c>
      <c r="V12" s="4" t="e">
        <f>INDEX([1]!tbl_name[ZN],MATCH(F12,[1]!tbl_name[crop],0))</f>
        <v>#N/A</v>
      </c>
      <c r="W12" s="4" t="e">
        <f>INDEX([1]!tbl_name[CU],MATCH(F12,[1]!tbl_name[crop],0))</f>
        <v>#N/A</v>
      </c>
      <c r="X12" s="4" t="e">
        <f>INDEX([1]!tbl_name[VITA_RAE],MATCH(F12,[1]!tbl_name[crop],0))</f>
        <v>#N/A</v>
      </c>
      <c r="Y12" s="4" t="e">
        <f>INDEX([1]!tbl_name[RETOL],MATCH(F12,[1]!tbl_name[crop],0))</f>
        <v>#N/A</v>
      </c>
      <c r="Z12" s="4" t="e">
        <f>INDEX([1]!tbl_name[B_Cart_eq],MATCH(F12,[1]!tbl_name[crop],0))</f>
        <v>#N/A</v>
      </c>
      <c r="AA12" s="4" t="e">
        <f>INDEX([1]!tbl_name[VITD],MATCH(F12,[1]!tbl_name[crop],0))</f>
        <v>#N/A</v>
      </c>
      <c r="AB12" s="4" t="e">
        <f>INDEX([1]!tbl_name[VITE],MATCH(F12,[1]!tbl_name[crop],0))</f>
        <v>#N/A</v>
      </c>
      <c r="AC12" s="4" t="e">
        <f>INDEX([1]!tbl_name[THIA],MATCH(F12,[1]!tbl_name[crop],0))</f>
        <v>#N/A</v>
      </c>
      <c r="AD12" s="4" t="e">
        <f>INDEX([1]!tbl_name[RIBF],MATCH(F12,[1]!tbl_name[crop],0))</f>
        <v>#N/A</v>
      </c>
      <c r="AE12" s="4" t="e">
        <f>INDEX([1]!tbl_name[NIA],MATCH(F12,[1]!tbl_name[crop],0))</f>
        <v>#N/A</v>
      </c>
      <c r="AF12" s="4" t="e">
        <f>INDEX([1]!tbl_name[VITB6C],MATCH(F12,[1]!tbl_name[crop],0))</f>
        <v>#N/A</v>
      </c>
      <c r="AG12" s="4" t="e">
        <f>INDEX([1]!tbl_name[FOL],MATCH(F12,[1]!tbl_name[crop],0))</f>
        <v>#N/A</v>
      </c>
      <c r="AH12" s="4" t="e">
        <f>INDEX([1]!tbl_name[VITB12],MATCH(F12,[1]!tbl_name[crop],0))</f>
        <v>#N/A</v>
      </c>
      <c r="AI12" s="4" t="e">
        <f>INDEX([1]!tbl_name[VITC],MATCH(F12,[1]!tbl_name[crop],0))</f>
        <v>#N/A</v>
      </c>
      <c r="AJ12" s="4" t="str">
        <f>INDEX([1]!tbl_name[food_group_unicef],MATCH(F12,[1]!tbl_name[crop],0))</f>
        <v xml:space="preserve">Legumes and nuts </v>
      </c>
    </row>
    <row r="13" spans="1:36" ht="12" customHeight="1">
      <c r="A13" s="4">
        <f>INDEX([1]!tbl_name[FCT_id],MATCH(F13,[1]!tbl_name[crop],0))</f>
        <v>20030</v>
      </c>
      <c r="B13" s="4">
        <f>INDEX([1]!tbl_name[food_grp_id],MATCH(F13,[1]!tbl_name[crop],0))</f>
        <v>12</v>
      </c>
      <c r="C13" s="4">
        <f>INDEX([1]!tbl_name[food_item_id],MATCH(F13,[1]!tbl_name[crop],0))</f>
        <v>824</v>
      </c>
      <c r="D13" s="4" t="str">
        <f>INDEX([1]!tbl_name[Food_grp],MATCH(F13,[1]!tbl_name[crop],0))</f>
        <v>Miscellaneous</v>
      </c>
      <c r="E13" s="4" t="str">
        <f>INDEX([1]!tbl_name[org_name],MATCH(F13,[1]!tbl_name[crop],0))</f>
        <v>Linseed</v>
      </c>
      <c r="F13" s="5" t="s">
        <v>48</v>
      </c>
      <c r="G13" s="4">
        <f>INDEX([1]!tbl_name[Crop_ref],MATCH(F13,[1]!tbl_name[crop],0))</f>
        <v>0</v>
      </c>
      <c r="H13" s="4">
        <f>INDEX([1]!tbl_name[Edible],MATCH(F13,[1]!tbl_name[crop],0))</f>
        <v>0</v>
      </c>
      <c r="I13" s="4">
        <f>INDEX([1]!tbl_name[Energy],MATCH(F13,[1]!tbl_name[crop],0))</f>
        <v>482</v>
      </c>
      <c r="J13" s="4">
        <f>INDEX([1]!tbl_name[WATER],MATCH(F13,[1]!tbl_name[crop],0))</f>
        <v>0</v>
      </c>
      <c r="K13" s="4">
        <f>INDEX([1]!tbl_name[Protein],MATCH(F13,[1]!tbl_name[crop],0))</f>
        <v>25</v>
      </c>
      <c r="L13" s="4">
        <f>INDEX([1]!tbl_name[Fat],MATCH(F13,[1]!tbl_name[crop],0))</f>
        <v>31</v>
      </c>
      <c r="M13" s="4">
        <f>INDEX([1]!tbl_name[Carbohydrate],MATCH(F13,[1]!tbl_name[crop],0))</f>
        <v>36.1</v>
      </c>
      <c r="N13" s="4">
        <f>INDEX([1]!tbl_name[Fiber],MATCH(F13,[1]!tbl_name[crop],0))</f>
        <v>18</v>
      </c>
      <c r="O13" s="4">
        <f>INDEX([1]!tbl_name[ASH],MATCH(F13,[1]!tbl_name[crop],0))</f>
        <v>3</v>
      </c>
      <c r="P13" s="4">
        <f>INDEX([1]!tbl_name[CA],MATCH(F13,[1]!tbl_name[crop],0))</f>
        <v>201</v>
      </c>
      <c r="Q13" s="4">
        <f>INDEX([1]!tbl_name[FE],MATCH(F13,[1]!tbl_name[crop],0))</f>
        <v>14.6</v>
      </c>
      <c r="R13" s="4">
        <f>INDEX([1]!tbl_name[MG],MATCH(F13,[1]!tbl_name[crop],0))</f>
        <v>351</v>
      </c>
      <c r="S13" s="4">
        <f>INDEX([1]!tbl_name[P],MATCH(F13,[1]!tbl_name[crop],0))</f>
        <v>547</v>
      </c>
      <c r="T13" s="4">
        <f>INDEX([1]!tbl_name[K],MATCH(F13,[1]!tbl_name[crop],0))</f>
        <v>468</v>
      </c>
      <c r="U13" s="4">
        <f>INDEX([1]!tbl_name[NA],MATCH(F13,[1]!tbl_name[crop],0))</f>
        <v>11</v>
      </c>
      <c r="V13" s="4">
        <f>INDEX([1]!tbl_name[ZN],MATCH(F13,[1]!tbl_name[crop],0))</f>
        <v>7.75</v>
      </c>
      <c r="W13" s="4">
        <f>INDEX([1]!tbl_name[CU],MATCH(F13,[1]!tbl_name[crop],0))</f>
        <v>0</v>
      </c>
      <c r="X13" s="4">
        <f>INDEX([1]!tbl_name[VITA_RAE],MATCH(F13,[1]!tbl_name[crop],0))</f>
        <v>0</v>
      </c>
      <c r="Y13" s="4">
        <f>INDEX([1]!tbl_name[RETOL],MATCH(F13,[1]!tbl_name[crop],0))</f>
        <v>0</v>
      </c>
      <c r="Z13" s="4">
        <f>INDEX([1]!tbl_name[B_Cart_eq],MATCH(F13,[1]!tbl_name[crop],0))</f>
        <v>0</v>
      </c>
      <c r="AA13" s="4">
        <f>INDEX([1]!tbl_name[VITD],MATCH(F13,[1]!tbl_name[crop],0))</f>
        <v>0</v>
      </c>
      <c r="AB13" s="4">
        <f>INDEX([1]!tbl_name[VITE],MATCH(F13,[1]!tbl_name[crop],0))</f>
        <v>0</v>
      </c>
      <c r="AC13" s="4">
        <f>INDEX([1]!tbl_name[THIA],MATCH(F13,[1]!tbl_name[crop],0))</f>
        <v>0</v>
      </c>
      <c r="AD13" s="4">
        <f>INDEX([1]!tbl_name[RIBF],MATCH(F13,[1]!tbl_name[crop],0))</f>
        <v>0</v>
      </c>
      <c r="AE13" s="4">
        <f>INDEX([1]!tbl_name[NIA],MATCH(F13,[1]!tbl_name[crop],0))</f>
        <v>0</v>
      </c>
      <c r="AF13" s="4">
        <f>INDEX([1]!tbl_name[VITB6C],MATCH(F13,[1]!tbl_name[crop],0))</f>
        <v>0</v>
      </c>
      <c r="AG13" s="4">
        <f>INDEX([1]!tbl_name[FOL],MATCH(F13,[1]!tbl_name[crop],0))</f>
        <v>0</v>
      </c>
      <c r="AH13" s="4">
        <f>INDEX([1]!tbl_name[VITB12],MATCH(F13,[1]!tbl_name[crop],0))</f>
        <v>0</v>
      </c>
      <c r="AI13" s="4">
        <f>INDEX([1]!tbl_name[VITC],MATCH(F13,[1]!tbl_name[crop],0))</f>
        <v>0</v>
      </c>
      <c r="AJ13" s="4" t="str">
        <f>INDEX([1]!tbl_name[food_group_unicef],MATCH(F13,[1]!tbl_name[crop],0))</f>
        <v xml:space="preserve">Legumes and nuts </v>
      </c>
    </row>
    <row r="14" spans="1:36" ht="12" customHeight="1">
      <c r="A14" s="4" t="e">
        <f>INDEX([1]!tbl_name[FCT_id],MATCH(F14,[1]!tbl_name[crop],0))</f>
        <v>#N/A</v>
      </c>
      <c r="B14" s="4" t="e">
        <f>INDEX([1]!tbl_name[food_grp_id],MATCH(F14,[1]!tbl_name[crop],0))</f>
        <v>#N/A</v>
      </c>
      <c r="C14" s="4" t="e">
        <f>INDEX([1]!tbl_name[food_item_id],MATCH(F14,[1]!tbl_name[crop],0))</f>
        <v>#N/A</v>
      </c>
      <c r="D14" s="4" t="str">
        <f>INDEX([1]!tbl_name[Food_grp],MATCH(F14,[1]!tbl_name[crop],0))</f>
        <v>Vegetables and their products</v>
      </c>
      <c r="E14" s="4">
        <f>INDEX([1]!tbl_name[org_name],MATCH(F14,[1]!tbl_name[crop],0))</f>
        <v>0</v>
      </c>
      <c r="F14" s="5" t="s">
        <v>49</v>
      </c>
      <c r="G14" s="4" t="e">
        <f>INDEX([1]!tbl_name[Crop_ref],MATCH(F14,[1]!tbl_name[crop],0))</f>
        <v>#N/A</v>
      </c>
      <c r="H14" s="4" t="e">
        <f>INDEX([1]!tbl_name[Edible],MATCH(F14,[1]!tbl_name[crop],0))</f>
        <v>#N/A</v>
      </c>
      <c r="I14" s="4" t="e">
        <f>INDEX([1]!tbl_name[Energy],MATCH(F14,[1]!tbl_name[crop],0))</f>
        <v>#N/A</v>
      </c>
      <c r="J14" s="4" t="e">
        <f>INDEX([1]!tbl_name[WATER],MATCH(F14,[1]!tbl_name[crop],0))</f>
        <v>#N/A</v>
      </c>
      <c r="K14" s="4" t="e">
        <f>INDEX([1]!tbl_name[Protein],MATCH(F14,[1]!tbl_name[crop],0))</f>
        <v>#N/A</v>
      </c>
      <c r="L14" s="4" t="e">
        <f>INDEX([1]!tbl_name[Fat],MATCH(F14,[1]!tbl_name[crop],0))</f>
        <v>#N/A</v>
      </c>
      <c r="M14" s="4" t="e">
        <f>INDEX([1]!tbl_name[Carbohydrate],MATCH(F14,[1]!tbl_name[crop],0))</f>
        <v>#N/A</v>
      </c>
      <c r="N14" s="4" t="e">
        <f>INDEX([1]!tbl_name[Fiber],MATCH(F14,[1]!tbl_name[crop],0))</f>
        <v>#N/A</v>
      </c>
      <c r="O14" s="4" t="e">
        <f>INDEX([1]!tbl_name[ASH],MATCH(F14,[1]!tbl_name[crop],0))</f>
        <v>#N/A</v>
      </c>
      <c r="P14" s="4" t="e">
        <f>INDEX([1]!tbl_name[CA],MATCH(F14,[1]!tbl_name[crop],0))</f>
        <v>#N/A</v>
      </c>
      <c r="Q14" s="4" t="e">
        <f>INDEX([1]!tbl_name[FE],MATCH(F14,[1]!tbl_name[crop],0))</f>
        <v>#N/A</v>
      </c>
      <c r="R14" s="4" t="e">
        <f>INDEX([1]!tbl_name[MG],MATCH(F14,[1]!tbl_name[crop],0))</f>
        <v>#N/A</v>
      </c>
      <c r="S14" s="4" t="e">
        <f>INDEX([1]!tbl_name[P],MATCH(F14,[1]!tbl_name[crop],0))</f>
        <v>#N/A</v>
      </c>
      <c r="T14" s="4" t="e">
        <f>INDEX([1]!tbl_name[K],MATCH(F14,[1]!tbl_name[crop],0))</f>
        <v>#N/A</v>
      </c>
      <c r="U14" s="4" t="e">
        <f>INDEX([1]!tbl_name[NA],MATCH(F14,[1]!tbl_name[crop],0))</f>
        <v>#N/A</v>
      </c>
      <c r="V14" s="4" t="e">
        <f>INDEX([1]!tbl_name[ZN],MATCH(F14,[1]!tbl_name[crop],0))</f>
        <v>#N/A</v>
      </c>
      <c r="W14" s="4" t="e">
        <f>INDEX([1]!tbl_name[CU],MATCH(F14,[1]!tbl_name[crop],0))</f>
        <v>#N/A</v>
      </c>
      <c r="X14" s="4" t="e">
        <f>INDEX([1]!tbl_name[VITA_RAE],MATCH(F14,[1]!tbl_name[crop],0))</f>
        <v>#N/A</v>
      </c>
      <c r="Y14" s="4" t="e">
        <f>INDEX([1]!tbl_name[RETOL],MATCH(F14,[1]!tbl_name[crop],0))</f>
        <v>#N/A</v>
      </c>
      <c r="Z14" s="4" t="e">
        <f>INDEX([1]!tbl_name[B_Cart_eq],MATCH(F14,[1]!tbl_name[crop],0))</f>
        <v>#N/A</v>
      </c>
      <c r="AA14" s="4" t="e">
        <f>INDEX([1]!tbl_name[VITD],MATCH(F14,[1]!tbl_name[crop],0))</f>
        <v>#N/A</v>
      </c>
      <c r="AB14" s="4" t="e">
        <f>INDEX([1]!tbl_name[VITE],MATCH(F14,[1]!tbl_name[crop],0))</f>
        <v>#N/A</v>
      </c>
      <c r="AC14" s="4" t="e">
        <f>INDEX([1]!tbl_name[THIA],MATCH(F14,[1]!tbl_name[crop],0))</f>
        <v>#N/A</v>
      </c>
      <c r="AD14" s="4" t="e">
        <f>INDEX([1]!tbl_name[RIBF],MATCH(F14,[1]!tbl_name[crop],0))</f>
        <v>#N/A</v>
      </c>
      <c r="AE14" s="4" t="e">
        <f>INDEX([1]!tbl_name[NIA],MATCH(F14,[1]!tbl_name[crop],0))</f>
        <v>#N/A</v>
      </c>
      <c r="AF14" s="4" t="e">
        <f>INDEX([1]!tbl_name[VITB6C],MATCH(F14,[1]!tbl_name[crop],0))</f>
        <v>#N/A</v>
      </c>
      <c r="AG14" s="4" t="e">
        <f>INDEX([1]!tbl_name[FOL],MATCH(F14,[1]!tbl_name[crop],0))</f>
        <v>#N/A</v>
      </c>
      <c r="AH14" s="4" t="e">
        <f>INDEX([1]!tbl_name[VITB12],MATCH(F14,[1]!tbl_name[crop],0))</f>
        <v>#N/A</v>
      </c>
      <c r="AI14" s="4" t="e">
        <f>INDEX([1]!tbl_name[VITC],MATCH(F14,[1]!tbl_name[crop],0))</f>
        <v>#N/A</v>
      </c>
      <c r="AJ14" s="4" t="str">
        <f>INDEX([1]!tbl_name[food_group_unicef],MATCH(F14,[1]!tbl_name[crop],0))</f>
        <v xml:space="preserve">Other fruits and vegetables </v>
      </c>
    </row>
    <row r="15" spans="1:36" ht="12" customHeight="1">
      <c r="A15" s="4">
        <f>INDEX([1]!tbl_name[FCT_id],MATCH(F15,[1]!tbl_name[crop],0))</f>
        <v>2083</v>
      </c>
      <c r="B15" s="4">
        <f>INDEX([1]!tbl_name[food_grp_id],MATCH(F15,[1]!tbl_name[crop],0))</f>
        <v>2</v>
      </c>
      <c r="C15" s="4">
        <f>INDEX([1]!tbl_name[food_item_id],MATCH(F15,[1]!tbl_name[crop],0))</f>
        <v>83</v>
      </c>
      <c r="D15" s="4" t="str">
        <f>INDEX([1]!tbl_name[Food_grp],MATCH(F15,[1]!tbl_name[crop],0))</f>
        <v>Starchy roots@ tubers and their products</v>
      </c>
      <c r="E15" s="4" t="str">
        <f>INDEX([1]!tbl_name[org_name],MATCH(F15,[1]!tbl_name[crop],0))</f>
        <v>Potato</v>
      </c>
      <c r="F15" s="5" t="s">
        <v>50</v>
      </c>
      <c r="G15" s="4">
        <f>INDEX([1]!tbl_name[Crop_ref],MATCH(F15,[1]!tbl_name[crop],0))</f>
        <v>0</v>
      </c>
      <c r="H15" s="4">
        <f>INDEX([1]!tbl_name[Edible],MATCH(F15,[1]!tbl_name[crop],0))</f>
        <v>0.84</v>
      </c>
      <c r="I15" s="4">
        <f>INDEX([1]!tbl_name[Energy],MATCH(F15,[1]!tbl_name[crop],0))</f>
        <v>81</v>
      </c>
      <c r="J15" s="4">
        <f>INDEX([1]!tbl_name[WATER],MATCH(F15,[1]!tbl_name[crop],0))</f>
        <v>77.8</v>
      </c>
      <c r="K15" s="4">
        <f>INDEX([1]!tbl_name[Protein],MATCH(F15,[1]!tbl_name[crop],0))</f>
        <v>1.9</v>
      </c>
      <c r="L15" s="4">
        <f>INDEX([1]!tbl_name[Fat],MATCH(F15,[1]!tbl_name[crop],0))</f>
        <v>0.1</v>
      </c>
      <c r="M15" s="4">
        <f>INDEX([1]!tbl_name[Carbohydrate],MATCH(F15,[1]!tbl_name[crop],0))</f>
        <v>16.899999999999999</v>
      </c>
      <c r="N15" s="4">
        <f>INDEX([1]!tbl_name[Fiber],MATCH(F15,[1]!tbl_name[crop],0))</f>
        <v>1.8</v>
      </c>
      <c r="O15" s="4">
        <f>INDEX([1]!tbl_name[ASH],MATCH(F15,[1]!tbl_name[crop],0))</f>
        <v>1.5</v>
      </c>
      <c r="P15" s="4">
        <f>INDEX([1]!tbl_name[CA],MATCH(F15,[1]!tbl_name[crop],0))</f>
        <v>11</v>
      </c>
      <c r="Q15" s="4">
        <f>INDEX([1]!tbl_name[FE],MATCH(F15,[1]!tbl_name[crop],0))</f>
        <v>0.9</v>
      </c>
      <c r="R15" s="4">
        <f>INDEX([1]!tbl_name[MG],MATCH(F15,[1]!tbl_name[crop],0))</f>
        <v>27</v>
      </c>
      <c r="S15" s="4">
        <f>INDEX([1]!tbl_name[P],MATCH(F15,[1]!tbl_name[crop],0))</f>
        <v>50</v>
      </c>
      <c r="T15" s="4">
        <f>INDEX([1]!tbl_name[K],MATCH(F15,[1]!tbl_name[crop],0))</f>
        <v>551</v>
      </c>
      <c r="U15" s="4">
        <f>INDEX([1]!tbl_name[NA],MATCH(F15,[1]!tbl_name[crop],0))</f>
        <v>7</v>
      </c>
      <c r="V15" s="4">
        <f>INDEX([1]!tbl_name[ZN],MATCH(F15,[1]!tbl_name[crop],0))</f>
        <v>0.35</v>
      </c>
      <c r="W15" s="4">
        <f>INDEX([1]!tbl_name[CU],MATCH(F15,[1]!tbl_name[crop],0))</f>
        <v>0.09</v>
      </c>
      <c r="X15" s="4">
        <f>INDEX([1]!tbl_name[VITA_RAE],MATCH(F15,[1]!tbl_name[crop],0))</f>
        <v>1</v>
      </c>
      <c r="Y15" s="4">
        <f>INDEX([1]!tbl_name[RETOL],MATCH(F15,[1]!tbl_name[crop],0))</f>
        <v>0</v>
      </c>
      <c r="Z15" s="4">
        <f>INDEX([1]!tbl_name[B_Cart_eq],MATCH(F15,[1]!tbl_name[crop],0))</f>
        <v>14</v>
      </c>
      <c r="AA15" s="4">
        <f>INDEX([1]!tbl_name[VITD],MATCH(F15,[1]!tbl_name[crop],0))</f>
        <v>0</v>
      </c>
      <c r="AB15" s="4">
        <f>INDEX([1]!tbl_name[VITE],MATCH(F15,[1]!tbl_name[crop],0))</f>
        <v>0.06</v>
      </c>
      <c r="AC15" s="4">
        <f>INDEX([1]!tbl_name[THIA],MATCH(F15,[1]!tbl_name[crop],0))</f>
        <v>0.08</v>
      </c>
      <c r="AD15" s="4">
        <f>INDEX([1]!tbl_name[RIBF],MATCH(F15,[1]!tbl_name[crop],0))</f>
        <v>0.12</v>
      </c>
      <c r="AE15" s="4">
        <f>INDEX([1]!tbl_name[NIA],MATCH(F15,[1]!tbl_name[crop],0))</f>
        <v>1.2</v>
      </c>
      <c r="AF15" s="4">
        <f>INDEX([1]!tbl_name[VITB6C],MATCH(F15,[1]!tbl_name[crop],0))</f>
        <v>0.27</v>
      </c>
      <c r="AG15" s="4">
        <f>INDEX([1]!tbl_name[FOL],MATCH(F15,[1]!tbl_name[crop],0))</f>
        <v>18</v>
      </c>
      <c r="AH15" s="4">
        <f>INDEX([1]!tbl_name[VITB12],MATCH(F15,[1]!tbl_name[crop],0))</f>
        <v>0</v>
      </c>
      <c r="AI15" s="4">
        <f>INDEX([1]!tbl_name[VITC],MATCH(F15,[1]!tbl_name[crop],0))</f>
        <v>17.3</v>
      </c>
      <c r="AJ15" s="4" t="str">
        <f>INDEX([1]!tbl_name[food_group_unicef],MATCH(F15,[1]!tbl_name[crop],0))</f>
        <v xml:space="preserve">Grains@ roots and tubers </v>
      </c>
    </row>
    <row r="16" spans="1:36" ht="12" customHeight="1">
      <c r="A16" s="4">
        <f>INDEX([1]!tbl_name[FCT_id],MATCH(F16,[1]!tbl_name[crop],0))</f>
        <v>2085</v>
      </c>
      <c r="B16" s="4">
        <f>INDEX([1]!tbl_name[food_grp_id],MATCH(F16,[1]!tbl_name[crop],0))</f>
        <v>2</v>
      </c>
      <c r="C16" s="4">
        <f>INDEX([1]!tbl_name[food_item_id],MATCH(F16,[1]!tbl_name[crop],0))</f>
        <v>85</v>
      </c>
      <c r="D16" s="4" t="str">
        <f>INDEX([1]!tbl_name[Food_grp],MATCH(F16,[1]!tbl_name[crop],0))</f>
        <v>Starchy roots@ tubers and their products</v>
      </c>
      <c r="E16" s="4" t="str">
        <f>INDEX([1]!tbl_name[org_name],MATCH(F16,[1]!tbl_name[crop],0))</f>
        <v>Sweet potato@ deep yellow</v>
      </c>
      <c r="F16" s="5" t="s">
        <v>51</v>
      </c>
      <c r="G16" s="4">
        <f>INDEX([1]!tbl_name[Crop_ref],MATCH(F16,[1]!tbl_name[crop],0))</f>
        <v>0</v>
      </c>
      <c r="H16" s="4">
        <f>INDEX([1]!tbl_name[Edible],MATCH(F16,[1]!tbl_name[crop],0))</f>
        <v>0.84</v>
      </c>
      <c r="I16" s="4">
        <f>INDEX([1]!tbl_name[Energy],MATCH(F16,[1]!tbl_name[crop],0))</f>
        <v>114</v>
      </c>
      <c r="J16" s="4">
        <f>INDEX([1]!tbl_name[WATER],MATCH(F16,[1]!tbl_name[crop],0))</f>
        <v>69.8</v>
      </c>
      <c r="K16" s="4">
        <f>INDEX([1]!tbl_name[Protein],MATCH(F16,[1]!tbl_name[crop],0))</f>
        <v>1.5</v>
      </c>
      <c r="L16" s="4">
        <f>INDEX([1]!tbl_name[Fat],MATCH(F16,[1]!tbl_name[crop],0))</f>
        <v>0.3</v>
      </c>
      <c r="M16" s="4">
        <f>INDEX([1]!tbl_name[Carbohydrate],MATCH(F16,[1]!tbl_name[crop],0))</f>
        <v>24.5</v>
      </c>
      <c r="N16" s="4">
        <f>INDEX([1]!tbl_name[Fiber],MATCH(F16,[1]!tbl_name[crop],0))</f>
        <v>3</v>
      </c>
      <c r="O16" s="4">
        <f>INDEX([1]!tbl_name[ASH],MATCH(F16,[1]!tbl_name[crop],0))</f>
        <v>0.9</v>
      </c>
      <c r="P16" s="4">
        <f>INDEX([1]!tbl_name[CA],MATCH(F16,[1]!tbl_name[crop],0))</f>
        <v>26</v>
      </c>
      <c r="Q16" s="4">
        <f>INDEX([1]!tbl_name[FE],MATCH(F16,[1]!tbl_name[crop],0))</f>
        <v>1.1000000000000001</v>
      </c>
      <c r="R16" s="4">
        <f>INDEX([1]!tbl_name[MG],MATCH(F16,[1]!tbl_name[crop],0))</f>
        <v>16</v>
      </c>
      <c r="S16" s="4">
        <f>INDEX([1]!tbl_name[P],MATCH(F16,[1]!tbl_name[crop],0))</f>
        <v>40</v>
      </c>
      <c r="T16" s="4">
        <f>INDEX([1]!tbl_name[K],MATCH(F16,[1]!tbl_name[crop],0))</f>
        <v>330</v>
      </c>
      <c r="U16" s="4">
        <f>INDEX([1]!tbl_name[NA],MATCH(F16,[1]!tbl_name[crop],0))</f>
        <v>19</v>
      </c>
      <c r="V16" s="4">
        <f>INDEX([1]!tbl_name[ZN],MATCH(F16,[1]!tbl_name[crop],0))</f>
        <v>0.39</v>
      </c>
      <c r="W16" s="4">
        <f>INDEX([1]!tbl_name[CU],MATCH(F16,[1]!tbl_name[crop],0))</f>
        <v>0.13</v>
      </c>
      <c r="X16" s="4">
        <f>INDEX([1]!tbl_name[VITA_RAE],MATCH(F16,[1]!tbl_name[crop],0))</f>
        <v>397</v>
      </c>
      <c r="Y16" s="4">
        <f>INDEX([1]!tbl_name[RETOL],MATCH(F16,[1]!tbl_name[crop],0))</f>
        <v>0</v>
      </c>
      <c r="Z16" s="4">
        <f>INDEX([1]!tbl_name[B_Cart_eq],MATCH(F16,[1]!tbl_name[crop],0))</f>
        <v>4770</v>
      </c>
      <c r="AA16" s="4">
        <f>INDEX([1]!tbl_name[VITD],MATCH(F16,[1]!tbl_name[crop],0))</f>
        <v>0</v>
      </c>
      <c r="AB16" s="4">
        <f>INDEX([1]!tbl_name[VITE],MATCH(F16,[1]!tbl_name[crop],0))</f>
        <v>0.23</v>
      </c>
      <c r="AC16" s="4">
        <f>INDEX([1]!tbl_name[THIA],MATCH(F16,[1]!tbl_name[crop],0))</f>
        <v>0.09</v>
      </c>
      <c r="AD16" s="4">
        <f>INDEX([1]!tbl_name[RIBF],MATCH(F16,[1]!tbl_name[crop],0))</f>
        <v>0.05</v>
      </c>
      <c r="AE16" s="4">
        <f>INDEX([1]!tbl_name[NIA],MATCH(F16,[1]!tbl_name[crop],0))</f>
        <v>0.7</v>
      </c>
      <c r="AF16" s="4">
        <f>INDEX([1]!tbl_name[VITB6C],MATCH(F16,[1]!tbl_name[crop],0))</f>
        <v>0.2</v>
      </c>
      <c r="AG16" s="4">
        <f>INDEX([1]!tbl_name[FOL],MATCH(F16,[1]!tbl_name[crop],0))</f>
        <v>52</v>
      </c>
      <c r="AH16" s="4">
        <f>INDEX([1]!tbl_name[VITB12],MATCH(F16,[1]!tbl_name[crop],0))</f>
        <v>0</v>
      </c>
      <c r="AI16" s="4">
        <f>INDEX([1]!tbl_name[VITC],MATCH(F16,[1]!tbl_name[crop],0))</f>
        <v>31</v>
      </c>
      <c r="AJ16" s="4" t="str">
        <f>INDEX([1]!tbl_name[food_group_unicef],MATCH(F16,[1]!tbl_name[crop],0))</f>
        <v xml:space="preserve">Vitamin A rich fruits and Vegetable </v>
      </c>
    </row>
    <row r="17" spans="1:36" ht="12" customHeight="1">
      <c r="A17" s="4">
        <f>INDEX([1]!tbl_name[FCT_id],MATCH(F17,[1]!tbl_name[crop],0))</f>
        <v>4168</v>
      </c>
      <c r="B17" s="4">
        <f>INDEX([1]!tbl_name[food_grp_id],MATCH(F17,[1]!tbl_name[crop],0))</f>
        <v>4</v>
      </c>
      <c r="C17" s="4">
        <f>INDEX([1]!tbl_name[food_item_id],MATCH(F17,[1]!tbl_name[crop],0))</f>
        <v>168</v>
      </c>
      <c r="D17" s="4" t="str">
        <f>INDEX([1]!tbl_name[Food_grp],MATCH(F17,[1]!tbl_name[crop],0))</f>
        <v>Vegetables and their products</v>
      </c>
      <c r="E17" s="4" t="str">
        <f>INDEX([1]!tbl_name[org_name],MATCH(F17,[1]!tbl_name[crop],0))</f>
        <v>Onion</v>
      </c>
      <c r="F17" s="5" t="s">
        <v>52</v>
      </c>
      <c r="G17" s="4">
        <f>INDEX([1]!tbl_name[Crop_ref],MATCH(F17,[1]!tbl_name[crop],0))</f>
        <v>0</v>
      </c>
      <c r="H17" s="4">
        <f>INDEX([1]!tbl_name[Edible],MATCH(F17,[1]!tbl_name[crop],0))</f>
        <v>0.91</v>
      </c>
      <c r="I17" s="4">
        <f>INDEX([1]!tbl_name[Energy],MATCH(F17,[1]!tbl_name[crop],0))</f>
        <v>37</v>
      </c>
      <c r="J17" s="4">
        <f>INDEX([1]!tbl_name[WATER],MATCH(F17,[1]!tbl_name[crop],0))</f>
        <v>89.5</v>
      </c>
      <c r="K17" s="4">
        <f>INDEX([1]!tbl_name[Protein],MATCH(F17,[1]!tbl_name[crop],0))</f>
        <v>1.1000000000000001</v>
      </c>
      <c r="L17" s="4">
        <f>INDEX([1]!tbl_name[Fat],MATCH(F17,[1]!tbl_name[crop],0))</f>
        <v>0.1</v>
      </c>
      <c r="M17" s="4">
        <f>INDEX([1]!tbl_name[Carbohydrate],MATCH(F17,[1]!tbl_name[crop],0))</f>
        <v>6.9</v>
      </c>
      <c r="N17" s="4">
        <f>INDEX([1]!tbl_name[Fiber],MATCH(F17,[1]!tbl_name[crop],0))</f>
        <v>1.8</v>
      </c>
      <c r="O17" s="4">
        <f>INDEX([1]!tbl_name[ASH],MATCH(F17,[1]!tbl_name[crop],0))</f>
        <v>0.6</v>
      </c>
      <c r="P17" s="4">
        <f>INDEX([1]!tbl_name[CA],MATCH(F17,[1]!tbl_name[crop],0))</f>
        <v>25</v>
      </c>
      <c r="Q17" s="4">
        <f>INDEX([1]!tbl_name[FE],MATCH(F17,[1]!tbl_name[crop],0))</f>
        <v>0.3</v>
      </c>
      <c r="R17" s="4">
        <f>INDEX([1]!tbl_name[MG],MATCH(F17,[1]!tbl_name[crop],0))</f>
        <v>10</v>
      </c>
      <c r="S17" s="4">
        <f>INDEX([1]!tbl_name[P],MATCH(F17,[1]!tbl_name[crop],0))</f>
        <v>39</v>
      </c>
      <c r="T17" s="4">
        <f>INDEX([1]!tbl_name[K],MATCH(F17,[1]!tbl_name[crop],0))</f>
        <v>183</v>
      </c>
      <c r="U17" s="4">
        <f>INDEX([1]!tbl_name[NA],MATCH(F17,[1]!tbl_name[crop],0))</f>
        <v>4</v>
      </c>
      <c r="V17" s="4">
        <f>INDEX([1]!tbl_name[ZN],MATCH(F17,[1]!tbl_name[crop],0))</f>
        <v>0.26</v>
      </c>
      <c r="W17" s="4">
        <f>INDEX([1]!tbl_name[CU],MATCH(F17,[1]!tbl_name[crop],0))</f>
        <v>0.04</v>
      </c>
      <c r="X17" s="4">
        <f>INDEX([1]!tbl_name[VITA_RAE],MATCH(F17,[1]!tbl_name[crop],0))</f>
        <v>0</v>
      </c>
      <c r="Y17" s="4">
        <f>INDEX([1]!tbl_name[RETOL],MATCH(F17,[1]!tbl_name[crop],0))</f>
        <v>0</v>
      </c>
      <c r="Z17" s="4">
        <f>INDEX([1]!tbl_name[B_Cart_eq],MATCH(F17,[1]!tbl_name[crop],0))</f>
        <v>1</v>
      </c>
      <c r="AA17" s="4">
        <f>INDEX([1]!tbl_name[VITD],MATCH(F17,[1]!tbl_name[crop],0))</f>
        <v>0</v>
      </c>
      <c r="AB17" s="4">
        <f>INDEX([1]!tbl_name[VITE],MATCH(F17,[1]!tbl_name[crop],0))</f>
        <v>0.04</v>
      </c>
      <c r="AC17" s="4">
        <f>INDEX([1]!tbl_name[THIA],MATCH(F17,[1]!tbl_name[crop],0))</f>
        <v>0.05</v>
      </c>
      <c r="AD17" s="4">
        <f>INDEX([1]!tbl_name[RIBF],MATCH(F17,[1]!tbl_name[crop],0))</f>
        <v>0.04</v>
      </c>
      <c r="AE17" s="4">
        <f>INDEX([1]!tbl_name[NIA],MATCH(F17,[1]!tbl_name[crop],0))</f>
        <v>0.2</v>
      </c>
      <c r="AF17" s="4">
        <f>INDEX([1]!tbl_name[VITB6C],MATCH(F17,[1]!tbl_name[crop],0))</f>
        <v>0.1</v>
      </c>
      <c r="AG17" s="4">
        <f>INDEX([1]!tbl_name[FOL],MATCH(F17,[1]!tbl_name[crop],0))</f>
        <v>16</v>
      </c>
      <c r="AH17" s="4">
        <f>INDEX([1]!tbl_name[VITB12],MATCH(F17,[1]!tbl_name[crop],0))</f>
        <v>0</v>
      </c>
      <c r="AI17" s="4">
        <f>INDEX([1]!tbl_name[VITC],MATCH(F17,[1]!tbl_name[crop],0))</f>
        <v>10.3</v>
      </c>
      <c r="AJ17" s="4" t="str">
        <f>INDEX([1]!tbl_name[food_group_unicef],MATCH(F17,[1]!tbl_name[crop],0))</f>
        <v xml:space="preserve">Other fruits and vegetables </v>
      </c>
    </row>
    <row r="18" spans="1:36" ht="12" customHeight="1">
      <c r="A18" s="4" t="e">
        <f>INDEX([1]!tbl_name[FCT_id],MATCH(F18,[1]!tbl_name[crop],0))</f>
        <v>#N/A</v>
      </c>
      <c r="B18" s="4" t="e">
        <f>INDEX([1]!tbl_name[food_grp_id],MATCH(F18,[1]!tbl_name[crop],0))</f>
        <v>#N/A</v>
      </c>
      <c r="C18" s="4" t="e">
        <f>INDEX([1]!tbl_name[food_item_id],MATCH(F18,[1]!tbl_name[crop],0))</f>
        <v>#N/A</v>
      </c>
      <c r="D18" s="4" t="str">
        <f>INDEX([1]!tbl_name[Food_grp],MATCH(F18,[1]!tbl_name[crop],0))</f>
        <v>Vegetables and their products</v>
      </c>
      <c r="E18" s="4">
        <f>INDEX([1]!tbl_name[org_name],MATCH(F18,[1]!tbl_name[crop],0))</f>
        <v>0</v>
      </c>
      <c r="F18" s="5" t="s">
        <v>53</v>
      </c>
      <c r="G18" s="4" t="e">
        <f>INDEX([1]!tbl_name[Crop_ref],MATCH(F18,[1]!tbl_name[crop],0))</f>
        <v>#N/A</v>
      </c>
      <c r="H18" s="4" t="e">
        <f>INDEX([1]!tbl_name[Edible],MATCH(F18,[1]!tbl_name[crop],0))</f>
        <v>#N/A</v>
      </c>
      <c r="I18" s="4">
        <f>INDEX([1]!tbl_name[Energy],MATCH(F18,[1]!tbl_name[crop],0))</f>
        <v>75</v>
      </c>
      <c r="J18" s="4" t="e">
        <f>INDEX([1]!tbl_name[WATER],MATCH(F18,[1]!tbl_name[crop],0))</f>
        <v>#N/A</v>
      </c>
      <c r="K18" s="4">
        <f>INDEX([1]!tbl_name[Protein],MATCH(F18,[1]!tbl_name[crop],0))</f>
        <v>2.5</v>
      </c>
      <c r="L18" s="4" t="e">
        <f>INDEX([1]!tbl_name[Fat],MATCH(F18,[1]!tbl_name[crop],0))</f>
        <v>#N/A</v>
      </c>
      <c r="M18" s="4" t="e">
        <f>INDEX([1]!tbl_name[Carbohydrate],MATCH(F18,[1]!tbl_name[crop],0))</f>
        <v>#N/A</v>
      </c>
      <c r="N18" s="4" t="e">
        <f>INDEX([1]!tbl_name[Fiber],MATCH(F18,[1]!tbl_name[crop],0))</f>
        <v>#N/A</v>
      </c>
      <c r="O18" s="4" t="e">
        <f>INDEX([1]!tbl_name[ASH],MATCH(F18,[1]!tbl_name[crop],0))</f>
        <v>#N/A</v>
      </c>
      <c r="P18" s="4" t="e">
        <f>INDEX([1]!tbl_name[CA],MATCH(F18,[1]!tbl_name[crop],0))</f>
        <v>#N/A</v>
      </c>
      <c r="Q18" s="4" t="e">
        <f>INDEX([1]!tbl_name[FE],MATCH(F18,[1]!tbl_name[crop],0))</f>
        <v>#N/A</v>
      </c>
      <c r="R18" s="4" t="e">
        <f>INDEX([1]!tbl_name[MG],MATCH(F18,[1]!tbl_name[crop],0))</f>
        <v>#N/A</v>
      </c>
      <c r="S18" s="4" t="e">
        <f>INDEX([1]!tbl_name[P],MATCH(F18,[1]!tbl_name[crop],0))</f>
        <v>#N/A</v>
      </c>
      <c r="T18" s="4" t="e">
        <f>INDEX([1]!tbl_name[K],MATCH(F18,[1]!tbl_name[crop],0))</f>
        <v>#N/A</v>
      </c>
      <c r="U18" s="4" t="e">
        <f>INDEX([1]!tbl_name[NA],MATCH(F18,[1]!tbl_name[crop],0))</f>
        <v>#N/A</v>
      </c>
      <c r="V18" s="4" t="e">
        <f>INDEX([1]!tbl_name[ZN],MATCH(F18,[1]!tbl_name[crop],0))</f>
        <v>#N/A</v>
      </c>
      <c r="W18" s="4" t="e">
        <f>INDEX([1]!tbl_name[CU],MATCH(F18,[1]!tbl_name[crop],0))</f>
        <v>#N/A</v>
      </c>
      <c r="X18" s="4" t="e">
        <f>INDEX([1]!tbl_name[VITA_RAE],MATCH(F18,[1]!tbl_name[crop],0))</f>
        <v>#N/A</v>
      </c>
      <c r="Y18" s="4" t="e">
        <f>INDEX([1]!tbl_name[RETOL],MATCH(F18,[1]!tbl_name[crop],0))</f>
        <v>#N/A</v>
      </c>
      <c r="Z18" s="4" t="e">
        <f>INDEX([1]!tbl_name[B_Cart_eq],MATCH(F18,[1]!tbl_name[crop],0))</f>
        <v>#N/A</v>
      </c>
      <c r="AA18" s="4" t="e">
        <f>INDEX([1]!tbl_name[VITD],MATCH(F18,[1]!tbl_name[crop],0))</f>
        <v>#N/A</v>
      </c>
      <c r="AB18" s="4" t="e">
        <f>INDEX([1]!tbl_name[VITE],MATCH(F18,[1]!tbl_name[crop],0))</f>
        <v>#N/A</v>
      </c>
      <c r="AC18" s="4" t="e">
        <f>INDEX([1]!tbl_name[THIA],MATCH(F18,[1]!tbl_name[crop],0))</f>
        <v>#N/A</v>
      </c>
      <c r="AD18" s="4" t="e">
        <f>INDEX([1]!tbl_name[RIBF],MATCH(F18,[1]!tbl_name[crop],0))</f>
        <v>#N/A</v>
      </c>
      <c r="AE18" s="4" t="e">
        <f>INDEX([1]!tbl_name[NIA],MATCH(F18,[1]!tbl_name[crop],0))</f>
        <v>#N/A</v>
      </c>
      <c r="AF18" s="4" t="e">
        <f>INDEX([1]!tbl_name[VITB6C],MATCH(F18,[1]!tbl_name[crop],0))</f>
        <v>#N/A</v>
      </c>
      <c r="AG18" s="4" t="e">
        <f>INDEX([1]!tbl_name[FOL],MATCH(F18,[1]!tbl_name[crop],0))</f>
        <v>#N/A</v>
      </c>
      <c r="AH18" s="4" t="e">
        <f>INDEX([1]!tbl_name[VITB12],MATCH(F18,[1]!tbl_name[crop],0))</f>
        <v>#N/A</v>
      </c>
      <c r="AI18" s="4" t="e">
        <f>INDEX([1]!tbl_name[VITC],MATCH(F18,[1]!tbl_name[crop],0))</f>
        <v>#N/A</v>
      </c>
      <c r="AJ18" s="4" t="str">
        <f>INDEX([1]!tbl_name[food_group_unicef],MATCH(F18,[1]!tbl_name[crop],0))</f>
        <v xml:space="preserve">Other fruits and vegetables </v>
      </c>
    </row>
    <row r="19" spans="1:36" ht="12" customHeight="1">
      <c r="A19" s="4">
        <f>INDEX([1]!tbl_name[FCT_id],MATCH(F19,[1]!tbl_name[crop],0))</f>
        <v>4165</v>
      </c>
      <c r="B19" s="4">
        <f>INDEX([1]!tbl_name[food_grp_id],MATCH(F19,[1]!tbl_name[crop],0))</f>
        <v>4</v>
      </c>
      <c r="C19" s="4">
        <f>INDEX([1]!tbl_name[food_item_id],MATCH(F19,[1]!tbl_name[crop],0))</f>
        <v>165</v>
      </c>
      <c r="D19" s="4" t="str">
        <f>INDEX([1]!tbl_name[Food_grp],MATCH(F19,[1]!tbl_name[crop],0))</f>
        <v>Vegetables and their products</v>
      </c>
      <c r="E19" s="4" t="str">
        <f>INDEX([1]!tbl_name[org_name],MATCH(F19,[1]!tbl_name[crop],0))</f>
        <v>Garlic</v>
      </c>
      <c r="F19" s="5" t="s">
        <v>54</v>
      </c>
      <c r="G19" s="4">
        <f>INDEX([1]!tbl_name[Crop_ref],MATCH(F19,[1]!tbl_name[crop],0))</f>
        <v>0</v>
      </c>
      <c r="H19" s="4">
        <f>INDEX([1]!tbl_name[Edible],MATCH(F19,[1]!tbl_name[crop],0))</f>
        <v>0.87</v>
      </c>
      <c r="I19" s="4">
        <f>INDEX([1]!tbl_name[Energy],MATCH(F19,[1]!tbl_name[crop],0))</f>
        <v>137</v>
      </c>
      <c r="J19" s="4">
        <f>INDEX([1]!tbl_name[WATER],MATCH(F19,[1]!tbl_name[crop],0))</f>
        <v>64.3</v>
      </c>
      <c r="K19" s="4">
        <f>INDEX([1]!tbl_name[Protein],MATCH(F19,[1]!tbl_name[crop],0))</f>
        <v>6.8</v>
      </c>
      <c r="L19" s="4">
        <f>INDEX([1]!tbl_name[Fat],MATCH(F19,[1]!tbl_name[crop],0))</f>
        <v>0.4</v>
      </c>
      <c r="M19" s="4">
        <f>INDEX([1]!tbl_name[Carbohydrate],MATCH(F19,[1]!tbl_name[crop],0))</f>
        <v>25</v>
      </c>
      <c r="N19" s="4">
        <f>INDEX([1]!tbl_name[Fiber],MATCH(F19,[1]!tbl_name[crop],0))</f>
        <v>2.2999999999999998</v>
      </c>
      <c r="O19" s="4">
        <f>INDEX([1]!tbl_name[ASH],MATCH(F19,[1]!tbl_name[crop],0))</f>
        <v>1.3</v>
      </c>
      <c r="P19" s="4">
        <f>INDEX([1]!tbl_name[CA],MATCH(F19,[1]!tbl_name[crop],0))</f>
        <v>32</v>
      </c>
      <c r="Q19" s="4">
        <f>INDEX([1]!tbl_name[FE],MATCH(F19,[1]!tbl_name[crop],0))</f>
        <v>1.6</v>
      </c>
      <c r="R19" s="4">
        <f>INDEX([1]!tbl_name[MG],MATCH(F19,[1]!tbl_name[crop],0))</f>
        <v>21</v>
      </c>
      <c r="S19" s="4">
        <f>INDEX([1]!tbl_name[P],MATCH(F19,[1]!tbl_name[crop],0))</f>
        <v>158</v>
      </c>
      <c r="T19" s="4">
        <f>INDEX([1]!tbl_name[K],MATCH(F19,[1]!tbl_name[crop],0))</f>
        <v>533</v>
      </c>
      <c r="U19" s="4">
        <f>INDEX([1]!tbl_name[NA],MATCH(F19,[1]!tbl_name[crop],0))</f>
        <v>11</v>
      </c>
      <c r="V19" s="4">
        <f>INDEX([1]!tbl_name[ZN],MATCH(F19,[1]!tbl_name[crop],0))</f>
        <v>0.79</v>
      </c>
      <c r="W19" s="4">
        <f>INDEX([1]!tbl_name[CU],MATCH(F19,[1]!tbl_name[crop],0))</f>
        <v>0.15</v>
      </c>
      <c r="X19" s="4">
        <f>INDEX([1]!tbl_name[VITA_RAE],MATCH(F19,[1]!tbl_name[crop],0))</f>
        <v>0</v>
      </c>
      <c r="Y19" s="4">
        <f>INDEX([1]!tbl_name[RETOL],MATCH(F19,[1]!tbl_name[crop],0))</f>
        <v>0</v>
      </c>
      <c r="Z19" s="4">
        <f>INDEX([1]!tbl_name[B_Cart_eq],MATCH(F19,[1]!tbl_name[crop],0))</f>
        <v>0</v>
      </c>
      <c r="AA19" s="4">
        <f>INDEX([1]!tbl_name[VITD],MATCH(F19,[1]!tbl_name[crop],0))</f>
        <v>0</v>
      </c>
      <c r="AB19" s="4">
        <f>INDEX([1]!tbl_name[VITE],MATCH(F19,[1]!tbl_name[crop],0))</f>
        <v>0.01</v>
      </c>
      <c r="AC19" s="4">
        <f>INDEX([1]!tbl_name[THIA],MATCH(F19,[1]!tbl_name[crop],0))</f>
        <v>0.17</v>
      </c>
      <c r="AD19" s="4">
        <f>INDEX([1]!tbl_name[RIBF],MATCH(F19,[1]!tbl_name[crop],0))</f>
        <v>0.06</v>
      </c>
      <c r="AE19" s="4">
        <f>INDEX([1]!tbl_name[NIA],MATCH(F19,[1]!tbl_name[crop],0))</f>
        <v>0.5</v>
      </c>
      <c r="AF19" s="4">
        <f>INDEX([1]!tbl_name[VITB6C],MATCH(F19,[1]!tbl_name[crop],0))</f>
        <v>0.79</v>
      </c>
      <c r="AG19" s="4">
        <f>INDEX([1]!tbl_name[FOL],MATCH(F19,[1]!tbl_name[crop],0))</f>
        <v>4</v>
      </c>
      <c r="AH19" s="4">
        <f>INDEX([1]!tbl_name[VITB12],MATCH(F19,[1]!tbl_name[crop],0))</f>
        <v>0</v>
      </c>
      <c r="AI19" s="4">
        <f>INDEX([1]!tbl_name[VITC],MATCH(F19,[1]!tbl_name[crop],0))</f>
        <v>18</v>
      </c>
      <c r="AJ19" s="4" t="str">
        <f>INDEX([1]!tbl_name[food_group_unicef],MATCH(F19,[1]!tbl_name[crop],0))</f>
        <v xml:space="preserve">Other fruits and vegetables </v>
      </c>
    </row>
    <row r="20" spans="1:36" ht="12" customHeight="1">
      <c r="A20" s="4">
        <f>INDEX([1]!tbl_name[FCT_id],MATCH(F20,[1]!tbl_name[crop],0))</f>
        <v>4171</v>
      </c>
      <c r="B20" s="4">
        <f>INDEX([1]!tbl_name[food_grp_id],MATCH(F20,[1]!tbl_name[crop],0))</f>
        <v>4</v>
      </c>
      <c r="C20" s="4">
        <f>INDEX([1]!tbl_name[food_item_id],MATCH(F20,[1]!tbl_name[crop],0))</f>
        <v>171</v>
      </c>
      <c r="D20" s="4" t="str">
        <f>INDEX([1]!tbl_name[Food_grp],MATCH(F20,[1]!tbl_name[crop],0))</f>
        <v>Vegetables and their products</v>
      </c>
      <c r="E20" s="4" t="str">
        <f>INDEX([1]!tbl_name[org_name],MATCH(F20,[1]!tbl_name[crop],0))</f>
        <v>Tomato@ red</v>
      </c>
      <c r="F20" s="5" t="s">
        <v>55</v>
      </c>
      <c r="G20" s="4">
        <f>INDEX([1]!tbl_name[Crop_ref],MATCH(F20,[1]!tbl_name[crop],0))</f>
        <v>0</v>
      </c>
      <c r="H20" s="4">
        <f>INDEX([1]!tbl_name[Edible],MATCH(F20,[1]!tbl_name[crop],0))</f>
        <v>0.91</v>
      </c>
      <c r="I20" s="4">
        <f>INDEX([1]!tbl_name[Energy],MATCH(F20,[1]!tbl_name[crop],0))</f>
        <v>22</v>
      </c>
      <c r="J20" s="4">
        <f>INDEX([1]!tbl_name[WATER],MATCH(F20,[1]!tbl_name[crop],0))</f>
        <v>93.5</v>
      </c>
      <c r="K20" s="4">
        <f>INDEX([1]!tbl_name[Protein],MATCH(F20,[1]!tbl_name[crop],0))</f>
        <v>1</v>
      </c>
      <c r="L20" s="4">
        <f>INDEX([1]!tbl_name[Fat],MATCH(F20,[1]!tbl_name[crop],0))</f>
        <v>0.2</v>
      </c>
      <c r="M20" s="4">
        <f>INDEX([1]!tbl_name[Carbohydrate],MATCH(F20,[1]!tbl_name[crop],0))</f>
        <v>3.3</v>
      </c>
      <c r="N20" s="4">
        <f>INDEX([1]!tbl_name[Fiber],MATCH(F20,[1]!tbl_name[crop],0))</f>
        <v>1.4</v>
      </c>
      <c r="O20" s="4">
        <f>INDEX([1]!tbl_name[ASH],MATCH(F20,[1]!tbl_name[crop],0))</f>
        <v>0.6</v>
      </c>
      <c r="P20" s="4">
        <f>INDEX([1]!tbl_name[CA],MATCH(F20,[1]!tbl_name[crop],0))</f>
        <v>13</v>
      </c>
      <c r="Q20" s="4">
        <f>INDEX([1]!tbl_name[FE],MATCH(F20,[1]!tbl_name[crop],0))</f>
        <v>0.6</v>
      </c>
      <c r="R20" s="4">
        <f>INDEX([1]!tbl_name[MG],MATCH(F20,[1]!tbl_name[crop],0))</f>
        <v>13</v>
      </c>
      <c r="S20" s="4">
        <f>INDEX([1]!tbl_name[P],MATCH(F20,[1]!tbl_name[crop],0))</f>
        <v>32</v>
      </c>
      <c r="T20" s="4">
        <f>INDEX([1]!tbl_name[K],MATCH(F20,[1]!tbl_name[crop],0))</f>
        <v>255</v>
      </c>
      <c r="U20" s="4">
        <f>INDEX([1]!tbl_name[NA],MATCH(F20,[1]!tbl_name[crop],0))</f>
        <v>7</v>
      </c>
      <c r="V20" s="4">
        <f>INDEX([1]!tbl_name[ZN],MATCH(F20,[1]!tbl_name[crop],0))</f>
        <v>0.7</v>
      </c>
      <c r="W20" s="4">
        <f>INDEX([1]!tbl_name[CU],MATCH(F20,[1]!tbl_name[crop],0))</f>
        <v>0.15</v>
      </c>
      <c r="X20" s="4">
        <f>INDEX([1]!tbl_name[VITA_RAE],MATCH(F20,[1]!tbl_name[crop],0))</f>
        <v>52</v>
      </c>
      <c r="Y20" s="4">
        <f>INDEX([1]!tbl_name[RETOL],MATCH(F20,[1]!tbl_name[crop],0))</f>
        <v>0</v>
      </c>
      <c r="Z20" s="4">
        <f>INDEX([1]!tbl_name[B_Cart_eq],MATCH(F20,[1]!tbl_name[crop],0))</f>
        <v>624</v>
      </c>
      <c r="AA20" s="4">
        <f>INDEX([1]!tbl_name[VITD],MATCH(F20,[1]!tbl_name[crop],0))</f>
        <v>0</v>
      </c>
      <c r="AB20" s="4">
        <f>INDEX([1]!tbl_name[VITE],MATCH(F20,[1]!tbl_name[crop],0))</f>
        <v>0.9</v>
      </c>
      <c r="AC20" s="4">
        <f>INDEX([1]!tbl_name[THIA],MATCH(F20,[1]!tbl_name[crop],0))</f>
        <v>0.06</v>
      </c>
      <c r="AD20" s="4">
        <f>INDEX([1]!tbl_name[RIBF],MATCH(F20,[1]!tbl_name[crop],0))</f>
        <v>0.04</v>
      </c>
      <c r="AE20" s="4">
        <f>INDEX([1]!tbl_name[NIA],MATCH(F20,[1]!tbl_name[crop],0))</f>
        <v>0.6</v>
      </c>
      <c r="AF20" s="4">
        <f>INDEX([1]!tbl_name[VITB6C],MATCH(F20,[1]!tbl_name[crop],0))</f>
        <v>0.09</v>
      </c>
      <c r="AG20" s="4">
        <f>INDEX([1]!tbl_name[FOL],MATCH(F20,[1]!tbl_name[crop],0))</f>
        <v>21</v>
      </c>
      <c r="AH20" s="4">
        <f>INDEX([1]!tbl_name[VITB12],MATCH(F20,[1]!tbl_name[crop],0))</f>
        <v>0</v>
      </c>
      <c r="AI20" s="4">
        <f>INDEX([1]!tbl_name[VITC],MATCH(F20,[1]!tbl_name[crop],0))</f>
        <v>29.6</v>
      </c>
      <c r="AJ20" s="4" t="str">
        <f>INDEX([1]!tbl_name[food_group_unicef],MATCH(F20,[1]!tbl_name[crop],0))</f>
        <v xml:space="preserve">Other fruits and vegetables </v>
      </c>
    </row>
    <row r="21" spans="1:36" ht="12" customHeight="1">
      <c r="A21" s="4">
        <f>INDEX([1]!tbl_name[FCT_id],MATCH(F21,[1]!tbl_name[crop],0))</f>
        <v>4196</v>
      </c>
      <c r="B21" s="4">
        <f>INDEX([1]!tbl_name[food_grp_id],MATCH(F21,[1]!tbl_name[crop],0))</f>
        <v>4</v>
      </c>
      <c r="C21" s="4">
        <f>INDEX([1]!tbl_name[food_item_id],MATCH(F21,[1]!tbl_name[crop],0))</f>
        <v>196</v>
      </c>
      <c r="D21" s="4" t="str">
        <f>INDEX([1]!tbl_name[Food_grp],MATCH(F21,[1]!tbl_name[crop],0))</f>
        <v>Vegetables and their products</v>
      </c>
      <c r="E21" s="4" t="str">
        <f>INDEX([1]!tbl_name[org_name],MATCH(F21,[1]!tbl_name[crop],0))</f>
        <v>Peppers@ chilli</v>
      </c>
      <c r="F21" s="5" t="s">
        <v>56</v>
      </c>
      <c r="G21" s="4">
        <f>INDEX([1]!tbl_name[Crop_ref],MATCH(F21,[1]!tbl_name[crop],0))</f>
        <v>0</v>
      </c>
      <c r="H21" s="4">
        <f>INDEX([1]!tbl_name[Edible],MATCH(F21,[1]!tbl_name[crop],0))</f>
        <v>0.73</v>
      </c>
      <c r="I21" s="4">
        <f>INDEX([1]!tbl_name[Energy],MATCH(F21,[1]!tbl_name[crop],0))</f>
        <v>46</v>
      </c>
      <c r="J21" s="4">
        <f>INDEX([1]!tbl_name[WATER],MATCH(F21,[1]!tbl_name[crop],0))</f>
        <v>87.3</v>
      </c>
      <c r="K21" s="4">
        <f>INDEX([1]!tbl_name[Protein],MATCH(F21,[1]!tbl_name[crop],0))</f>
        <v>1.9</v>
      </c>
      <c r="L21" s="4">
        <f>INDEX([1]!tbl_name[Fat],MATCH(F21,[1]!tbl_name[crop],0))</f>
        <v>0.3</v>
      </c>
      <c r="M21" s="4">
        <f>INDEX([1]!tbl_name[Carbohydrate],MATCH(F21,[1]!tbl_name[crop],0))</f>
        <v>7.6</v>
      </c>
      <c r="N21" s="4">
        <f>INDEX([1]!tbl_name[Fiber],MATCH(F21,[1]!tbl_name[crop],0))</f>
        <v>2.2000000000000002</v>
      </c>
      <c r="O21" s="4">
        <f>INDEX([1]!tbl_name[ASH],MATCH(F21,[1]!tbl_name[crop],0))</f>
        <v>0.7</v>
      </c>
      <c r="P21" s="4">
        <f>INDEX([1]!tbl_name[CA],MATCH(F21,[1]!tbl_name[crop],0))</f>
        <v>16</v>
      </c>
      <c r="Q21" s="4">
        <f>INDEX([1]!tbl_name[FE],MATCH(F21,[1]!tbl_name[crop],0))</f>
        <v>1.1000000000000001</v>
      </c>
      <c r="R21" s="4">
        <f>INDEX([1]!tbl_name[MG],MATCH(F21,[1]!tbl_name[crop],0))</f>
        <v>24</v>
      </c>
      <c r="S21" s="4">
        <f>INDEX([1]!tbl_name[P],MATCH(F21,[1]!tbl_name[crop],0))</f>
        <v>43</v>
      </c>
      <c r="T21" s="4">
        <f>INDEX([1]!tbl_name[K],MATCH(F21,[1]!tbl_name[crop],0))</f>
        <v>331</v>
      </c>
      <c r="U21" s="4">
        <f>INDEX([1]!tbl_name[NA],MATCH(F21,[1]!tbl_name[crop],0))</f>
        <v>8</v>
      </c>
      <c r="V21" s="4">
        <f>INDEX([1]!tbl_name[ZN],MATCH(F21,[1]!tbl_name[crop],0))</f>
        <v>0.28999999999999998</v>
      </c>
      <c r="W21" s="4">
        <f>INDEX([1]!tbl_name[CU],MATCH(F21,[1]!tbl_name[crop],0))</f>
        <v>0.15</v>
      </c>
      <c r="X21" s="4">
        <f>INDEX([1]!tbl_name[VITA_RAE],MATCH(F21,[1]!tbl_name[crop],0))</f>
        <v>53</v>
      </c>
      <c r="Y21" s="4">
        <f>INDEX([1]!tbl_name[RETOL],MATCH(F21,[1]!tbl_name[crop],0))</f>
        <v>0</v>
      </c>
      <c r="Z21" s="4">
        <f>INDEX([1]!tbl_name[B_Cart_eq],MATCH(F21,[1]!tbl_name[crop],0))</f>
        <v>640</v>
      </c>
      <c r="AA21" s="4">
        <f>INDEX([1]!tbl_name[VITD],MATCH(F21,[1]!tbl_name[crop],0))</f>
        <v>0</v>
      </c>
      <c r="AB21" s="4">
        <f>INDEX([1]!tbl_name[VITE],MATCH(F21,[1]!tbl_name[crop],0))</f>
        <v>0.69</v>
      </c>
      <c r="AC21" s="4">
        <f>INDEX([1]!tbl_name[THIA],MATCH(F21,[1]!tbl_name[crop],0))</f>
        <v>0.08</v>
      </c>
      <c r="AD21" s="4">
        <f>INDEX([1]!tbl_name[RIBF],MATCH(F21,[1]!tbl_name[crop],0))</f>
        <v>0.09</v>
      </c>
      <c r="AE21" s="4">
        <f>INDEX([1]!tbl_name[NIA],MATCH(F21,[1]!tbl_name[crop],0))</f>
        <v>1.1000000000000001</v>
      </c>
      <c r="AF21" s="4">
        <f>INDEX([1]!tbl_name[VITB6C],MATCH(F21,[1]!tbl_name[crop],0))</f>
        <v>0.39</v>
      </c>
      <c r="AG21" s="4">
        <f>INDEX([1]!tbl_name[FOL],MATCH(F21,[1]!tbl_name[crop],0))</f>
        <v>23</v>
      </c>
      <c r="AH21" s="4">
        <f>INDEX([1]!tbl_name[VITB12],MATCH(F21,[1]!tbl_name[crop],0))</f>
        <v>0</v>
      </c>
      <c r="AI21" s="4">
        <f>INDEX([1]!tbl_name[VITC],MATCH(F21,[1]!tbl_name[crop],0))</f>
        <v>193.1</v>
      </c>
      <c r="AJ21" s="4" t="str">
        <f>INDEX([1]!tbl_name[food_group_unicef],MATCH(F21,[1]!tbl_name[crop],0))</f>
        <v xml:space="preserve">Other fruits and vegetables </v>
      </c>
    </row>
    <row r="22" spans="1:36" ht="12" customHeight="1">
      <c r="A22" s="4">
        <f>INDEX([1]!tbl_name[FCT_id],MATCH(F22,[1]!tbl_name[crop],0))</f>
        <v>4201</v>
      </c>
      <c r="B22" s="4">
        <f>INDEX([1]!tbl_name[food_grp_id],MATCH(F22,[1]!tbl_name[crop],0))</f>
        <v>4</v>
      </c>
      <c r="C22" s="4">
        <f>INDEX([1]!tbl_name[food_item_id],MATCH(F22,[1]!tbl_name[crop],0))</f>
        <v>201</v>
      </c>
      <c r="D22" s="4" t="str">
        <f>INDEX([1]!tbl_name[Food_grp],MATCH(F22,[1]!tbl_name[crop],0))</f>
        <v>Vegetables and their products</v>
      </c>
      <c r="E22" s="4" t="str">
        <f>INDEX([1]!tbl_name[org_name],MATCH(F22,[1]!tbl_name[crop],0))</f>
        <v>Pumpkin@ squash</v>
      </c>
      <c r="F22" s="5" t="s">
        <v>57</v>
      </c>
      <c r="G22" s="4">
        <f>INDEX([1]!tbl_name[Crop_ref],MATCH(F22,[1]!tbl_name[crop],0))</f>
        <v>0</v>
      </c>
      <c r="H22" s="4">
        <f>INDEX([1]!tbl_name[Edible],MATCH(F22,[1]!tbl_name[crop],0))</f>
        <v>0.7</v>
      </c>
      <c r="I22" s="4">
        <f>INDEX([1]!tbl_name[Energy],MATCH(F22,[1]!tbl_name[crop],0))</f>
        <v>29</v>
      </c>
      <c r="J22" s="4">
        <f>INDEX([1]!tbl_name[WATER],MATCH(F22,[1]!tbl_name[crop],0))</f>
        <v>91.9</v>
      </c>
      <c r="K22" s="4">
        <f>INDEX([1]!tbl_name[Protein],MATCH(F22,[1]!tbl_name[crop],0))</f>
        <v>1</v>
      </c>
      <c r="L22" s="4">
        <f>INDEX([1]!tbl_name[Fat],MATCH(F22,[1]!tbl_name[crop],0))</f>
        <v>0.1</v>
      </c>
      <c r="M22" s="4">
        <f>INDEX([1]!tbl_name[Carbohydrate],MATCH(F22,[1]!tbl_name[crop],0))</f>
        <v>5.6</v>
      </c>
      <c r="N22" s="4">
        <f>INDEX([1]!tbl_name[Fiber],MATCH(F22,[1]!tbl_name[crop],0))</f>
        <v>0.8</v>
      </c>
      <c r="O22" s="4">
        <f>INDEX([1]!tbl_name[ASH],MATCH(F22,[1]!tbl_name[crop],0))</f>
        <v>0.7</v>
      </c>
      <c r="P22" s="4">
        <f>INDEX([1]!tbl_name[CA],MATCH(F22,[1]!tbl_name[crop],0))</f>
        <v>19</v>
      </c>
      <c r="Q22" s="4">
        <f>INDEX([1]!tbl_name[FE],MATCH(F22,[1]!tbl_name[crop],0))</f>
        <v>1.2</v>
      </c>
      <c r="R22" s="4">
        <f>INDEX([1]!tbl_name[MG],MATCH(F22,[1]!tbl_name[crop],0))</f>
        <v>14</v>
      </c>
      <c r="S22" s="4">
        <f>INDEX([1]!tbl_name[P],MATCH(F22,[1]!tbl_name[crop],0))</f>
        <v>33</v>
      </c>
      <c r="T22" s="4">
        <f>INDEX([1]!tbl_name[K],MATCH(F22,[1]!tbl_name[crop],0))</f>
        <v>280</v>
      </c>
      <c r="U22" s="4">
        <f>INDEX([1]!tbl_name[NA],MATCH(F22,[1]!tbl_name[crop],0))</f>
        <v>8</v>
      </c>
      <c r="V22" s="4">
        <f>INDEX([1]!tbl_name[ZN],MATCH(F22,[1]!tbl_name[crop],0))</f>
        <v>0.32</v>
      </c>
      <c r="W22" s="4">
        <f>INDEX([1]!tbl_name[CU],MATCH(F22,[1]!tbl_name[crop],0))</f>
        <v>0.13</v>
      </c>
      <c r="X22" s="4">
        <f>INDEX([1]!tbl_name[VITA_RAE],MATCH(F22,[1]!tbl_name[crop],0))</f>
        <v>100</v>
      </c>
      <c r="Y22" s="4">
        <f>INDEX([1]!tbl_name[RETOL],MATCH(F22,[1]!tbl_name[crop],0))</f>
        <v>0</v>
      </c>
      <c r="Z22" s="4">
        <f>INDEX([1]!tbl_name[B_Cart_eq],MATCH(F22,[1]!tbl_name[crop],0))</f>
        <v>1200</v>
      </c>
      <c r="AA22" s="4">
        <f>INDEX([1]!tbl_name[VITD],MATCH(F22,[1]!tbl_name[crop],0))</f>
        <v>0</v>
      </c>
      <c r="AB22" s="4">
        <f>INDEX([1]!tbl_name[VITE],MATCH(F22,[1]!tbl_name[crop],0))</f>
        <v>1.06</v>
      </c>
      <c r="AC22" s="4">
        <f>INDEX([1]!tbl_name[THIA],MATCH(F22,[1]!tbl_name[crop],0))</f>
        <v>0.05</v>
      </c>
      <c r="AD22" s="4">
        <f>INDEX([1]!tbl_name[RIBF],MATCH(F22,[1]!tbl_name[crop],0))</f>
        <v>0.02</v>
      </c>
      <c r="AE22" s="4">
        <f>INDEX([1]!tbl_name[NIA],MATCH(F22,[1]!tbl_name[crop],0))</f>
        <v>0.5</v>
      </c>
      <c r="AF22" s="4">
        <f>INDEX([1]!tbl_name[VITB6C],MATCH(F22,[1]!tbl_name[crop],0))</f>
        <v>0.1</v>
      </c>
      <c r="AG22" s="4">
        <f>INDEX([1]!tbl_name[FOL],MATCH(F22,[1]!tbl_name[crop],0))</f>
        <v>8</v>
      </c>
      <c r="AH22" s="4">
        <f>INDEX([1]!tbl_name[VITB12],MATCH(F22,[1]!tbl_name[crop],0))</f>
        <v>0</v>
      </c>
      <c r="AI22" s="4">
        <f>INDEX([1]!tbl_name[VITC],MATCH(F22,[1]!tbl_name[crop],0))</f>
        <v>8</v>
      </c>
      <c r="AJ22" s="4" t="str">
        <f>INDEX([1]!tbl_name[food_group_unicef],MATCH(F22,[1]!tbl_name[crop],0))</f>
        <v xml:space="preserve">Vitamin A rich fruits and Vegetable </v>
      </c>
    </row>
    <row r="23" spans="1:36" ht="12" customHeight="1">
      <c r="A23" s="4">
        <f>INDEX([1]!tbl_name[FCT_id],MATCH(F23,[1]!tbl_name[crop],0))</f>
        <v>5222</v>
      </c>
      <c r="B23" s="4">
        <f>INDEX([1]!tbl_name[food_grp_id],MATCH(F23,[1]!tbl_name[crop],0))</f>
        <v>5</v>
      </c>
      <c r="C23" s="4">
        <f>INDEX([1]!tbl_name[food_item_id],MATCH(F23,[1]!tbl_name[crop],0))</f>
        <v>222</v>
      </c>
      <c r="D23" s="4" t="str">
        <f>INDEX([1]!tbl_name[Food_grp],MATCH(F23,[1]!tbl_name[crop],0))</f>
        <v>Fruits and their products</v>
      </c>
      <c r="E23" s="4" t="str">
        <f>INDEX([1]!tbl_name[org_name],MATCH(F23,[1]!tbl_name[crop],0))</f>
        <v xml:space="preserve">Avocado@ </v>
      </c>
      <c r="F23" s="5" t="s">
        <v>58</v>
      </c>
      <c r="G23" s="4">
        <f>INDEX([1]!tbl_name[Crop_ref],MATCH(F23,[1]!tbl_name[crop],0))</f>
        <v>0</v>
      </c>
      <c r="H23" s="4">
        <f>INDEX([1]!tbl_name[Edible],MATCH(F23,[1]!tbl_name[crop],0))</f>
        <v>0.74</v>
      </c>
      <c r="I23" s="4">
        <f>INDEX([1]!tbl_name[Energy],MATCH(F23,[1]!tbl_name[crop],0))</f>
        <v>152</v>
      </c>
      <c r="J23" s="4">
        <f>INDEX([1]!tbl_name[WATER],MATCH(F23,[1]!tbl_name[crop],0))</f>
        <v>76.5</v>
      </c>
      <c r="K23" s="4">
        <f>INDEX([1]!tbl_name[Protein],MATCH(F23,[1]!tbl_name[crop],0))</f>
        <v>1.7</v>
      </c>
      <c r="L23" s="4">
        <f>INDEX([1]!tbl_name[Fat],MATCH(F23,[1]!tbl_name[crop],0))</f>
        <v>14.7</v>
      </c>
      <c r="M23" s="4">
        <f>INDEX([1]!tbl_name[Carbohydrate],MATCH(F23,[1]!tbl_name[crop],0))</f>
        <v>1.4</v>
      </c>
      <c r="N23" s="4">
        <f>INDEX([1]!tbl_name[Fiber],MATCH(F23,[1]!tbl_name[crop],0))</f>
        <v>4.7</v>
      </c>
      <c r="O23" s="4">
        <f>INDEX([1]!tbl_name[ASH],MATCH(F23,[1]!tbl_name[crop],0))</f>
        <v>1.1000000000000001</v>
      </c>
      <c r="P23" s="4">
        <f>INDEX([1]!tbl_name[CA],MATCH(F23,[1]!tbl_name[crop],0))</f>
        <v>15</v>
      </c>
      <c r="Q23" s="4">
        <f>INDEX([1]!tbl_name[FE],MATCH(F23,[1]!tbl_name[crop],0))</f>
        <v>0.8</v>
      </c>
      <c r="R23" s="4">
        <f>INDEX([1]!tbl_name[MG],MATCH(F23,[1]!tbl_name[crop],0))</f>
        <v>32</v>
      </c>
      <c r="S23" s="4">
        <f>INDEX([1]!tbl_name[P],MATCH(F23,[1]!tbl_name[crop],0))</f>
        <v>46</v>
      </c>
      <c r="T23" s="4">
        <f>INDEX([1]!tbl_name[K],MATCH(F23,[1]!tbl_name[crop],0))</f>
        <v>492</v>
      </c>
      <c r="U23" s="4">
        <f>INDEX([1]!tbl_name[NA],MATCH(F23,[1]!tbl_name[crop],0))</f>
        <v>4</v>
      </c>
      <c r="V23" s="4">
        <f>INDEX([1]!tbl_name[ZN],MATCH(F23,[1]!tbl_name[crop],0))</f>
        <v>0.51</v>
      </c>
      <c r="W23" s="4">
        <f>INDEX([1]!tbl_name[CU],MATCH(F23,[1]!tbl_name[crop],0))</f>
        <v>0.23</v>
      </c>
      <c r="X23" s="4">
        <f>INDEX([1]!tbl_name[VITA_RAE],MATCH(F23,[1]!tbl_name[crop],0))</f>
        <v>6</v>
      </c>
      <c r="Y23" s="4">
        <f>INDEX([1]!tbl_name[RETOL],MATCH(F23,[1]!tbl_name[crop],0))</f>
        <v>0</v>
      </c>
      <c r="Z23" s="4">
        <f>INDEX([1]!tbl_name[B_Cart_eq],MATCH(F23,[1]!tbl_name[crop],0))</f>
        <v>68</v>
      </c>
      <c r="AA23" s="4">
        <f>INDEX([1]!tbl_name[VITD],MATCH(F23,[1]!tbl_name[crop],0))</f>
        <v>0</v>
      </c>
      <c r="AB23" s="4">
        <f>INDEX([1]!tbl_name[VITE],MATCH(F23,[1]!tbl_name[crop],0))</f>
        <v>1.6</v>
      </c>
      <c r="AC23" s="4">
        <f>INDEX([1]!tbl_name[THIA],MATCH(F23,[1]!tbl_name[crop],0))</f>
        <v>0.06</v>
      </c>
      <c r="AD23" s="4">
        <f>INDEX([1]!tbl_name[RIBF],MATCH(F23,[1]!tbl_name[crop],0))</f>
        <v>0.15</v>
      </c>
      <c r="AE23" s="4">
        <f>INDEX([1]!tbl_name[NIA],MATCH(F23,[1]!tbl_name[crop],0))</f>
        <v>1.8</v>
      </c>
      <c r="AF23" s="4">
        <f>INDEX([1]!tbl_name[VITB6C],MATCH(F23,[1]!tbl_name[crop],0))</f>
        <v>0.35</v>
      </c>
      <c r="AG23" s="4">
        <f>INDEX([1]!tbl_name[FOL],MATCH(F23,[1]!tbl_name[crop],0))</f>
        <v>35</v>
      </c>
      <c r="AH23" s="4">
        <f>INDEX([1]!tbl_name[VITB12],MATCH(F23,[1]!tbl_name[crop],0))</f>
        <v>0</v>
      </c>
      <c r="AI23" s="4">
        <f>INDEX([1]!tbl_name[VITC],MATCH(F23,[1]!tbl_name[crop],0))</f>
        <v>14</v>
      </c>
      <c r="AJ23" s="4" t="str">
        <f>INDEX([1]!tbl_name[food_group_unicef],MATCH(F23,[1]!tbl_name[crop],0))</f>
        <v xml:space="preserve">Other fruits and vegetables </v>
      </c>
    </row>
    <row r="24" spans="1:36" ht="12" customHeight="1">
      <c r="A24" s="4">
        <f>INDEX([1]!tbl_name[FCT_id],MATCH(F24,[1]!tbl_name[crop],0))</f>
        <v>5261</v>
      </c>
      <c r="B24" s="4">
        <f>INDEX([1]!tbl_name[food_grp_id],MATCH(F24,[1]!tbl_name[crop],0))</f>
        <v>5</v>
      </c>
      <c r="C24" s="4">
        <f>INDEX([1]!tbl_name[food_item_id],MATCH(F24,[1]!tbl_name[crop],0))</f>
        <v>261</v>
      </c>
      <c r="D24" s="4" t="str">
        <f>INDEX([1]!tbl_name[Food_grp],MATCH(F24,[1]!tbl_name[crop],0))</f>
        <v>Fruits and their products</v>
      </c>
      <c r="E24" s="4" t="str">
        <f>INDEX([1]!tbl_name[org_name],MATCH(F24,[1]!tbl_name[crop],0))</f>
        <v>Plantain@ ripe</v>
      </c>
      <c r="F24" s="5" t="s">
        <v>59</v>
      </c>
      <c r="G24" s="4">
        <f>INDEX([1]!tbl_name[Crop_ref],MATCH(F24,[1]!tbl_name[crop],0))</f>
        <v>0</v>
      </c>
      <c r="H24" s="4">
        <f>INDEX([1]!tbl_name[Edible],MATCH(F24,[1]!tbl_name[crop],0))</f>
        <v>0.65</v>
      </c>
      <c r="I24" s="4">
        <f>INDEX([1]!tbl_name[Energy],MATCH(F24,[1]!tbl_name[crop],0))</f>
        <v>142</v>
      </c>
      <c r="J24" s="4">
        <f>INDEX([1]!tbl_name[WATER],MATCH(F24,[1]!tbl_name[crop],0))</f>
        <v>63.3</v>
      </c>
      <c r="K24" s="4">
        <f>INDEX([1]!tbl_name[Protein],MATCH(F24,[1]!tbl_name[crop],0))</f>
        <v>1.2</v>
      </c>
      <c r="L24" s="4">
        <f>INDEX([1]!tbl_name[Fat],MATCH(F24,[1]!tbl_name[crop],0))</f>
        <v>0.3</v>
      </c>
      <c r="M24" s="4">
        <f>INDEX([1]!tbl_name[Carbohydrate],MATCH(F24,[1]!tbl_name[crop],0))</f>
        <v>32</v>
      </c>
      <c r="N24" s="4">
        <f>INDEX([1]!tbl_name[Fiber],MATCH(F24,[1]!tbl_name[crop],0))</f>
        <v>2.2999999999999998</v>
      </c>
      <c r="O24" s="4">
        <f>INDEX([1]!tbl_name[ASH],MATCH(F24,[1]!tbl_name[crop],0))</f>
        <v>1</v>
      </c>
      <c r="P24" s="4">
        <f>INDEX([1]!tbl_name[CA],MATCH(F24,[1]!tbl_name[crop],0))</f>
        <v>7</v>
      </c>
      <c r="Q24" s="4">
        <f>INDEX([1]!tbl_name[FE],MATCH(F24,[1]!tbl_name[crop],0))</f>
        <v>0.9</v>
      </c>
      <c r="R24" s="4">
        <f>INDEX([1]!tbl_name[MG],MATCH(F24,[1]!tbl_name[crop],0))</f>
        <v>37</v>
      </c>
      <c r="S24" s="4">
        <f>INDEX([1]!tbl_name[P],MATCH(F24,[1]!tbl_name[crop],0))</f>
        <v>34</v>
      </c>
      <c r="T24" s="4">
        <f>INDEX([1]!tbl_name[K],MATCH(F24,[1]!tbl_name[crop],0))</f>
        <v>500</v>
      </c>
      <c r="U24" s="4">
        <f>INDEX([1]!tbl_name[NA],MATCH(F24,[1]!tbl_name[crop],0))</f>
        <v>4</v>
      </c>
      <c r="V24" s="4">
        <f>INDEX([1]!tbl_name[ZN],MATCH(F24,[1]!tbl_name[crop],0))</f>
        <v>0.12</v>
      </c>
      <c r="W24" s="4">
        <f>INDEX([1]!tbl_name[CU],MATCH(F24,[1]!tbl_name[crop],0))</f>
        <v>0.08</v>
      </c>
      <c r="X24" s="4">
        <f>INDEX([1]!tbl_name[VITA_RAE],MATCH(F24,[1]!tbl_name[crop],0))</f>
        <v>43</v>
      </c>
      <c r="Y24" s="4">
        <f>INDEX([1]!tbl_name[RETOL],MATCH(F24,[1]!tbl_name[crop],0))</f>
        <v>0</v>
      </c>
      <c r="Z24" s="4">
        <f>INDEX([1]!tbl_name[B_Cart_eq],MATCH(F24,[1]!tbl_name[crop],0))</f>
        <v>518</v>
      </c>
      <c r="AA24" s="4">
        <f>INDEX([1]!tbl_name[VITD],MATCH(F24,[1]!tbl_name[crop],0))</f>
        <v>0</v>
      </c>
      <c r="AB24" s="4">
        <f>INDEX([1]!tbl_name[VITE],MATCH(F24,[1]!tbl_name[crop],0))</f>
        <v>0.2</v>
      </c>
      <c r="AC24" s="4">
        <f>INDEX([1]!tbl_name[THIA],MATCH(F24,[1]!tbl_name[crop],0))</f>
        <v>7.0000000000000007E-2</v>
      </c>
      <c r="AD24" s="4">
        <f>INDEX([1]!tbl_name[RIBF],MATCH(F24,[1]!tbl_name[crop],0))</f>
        <v>0.05</v>
      </c>
      <c r="AE24" s="4">
        <f>INDEX([1]!tbl_name[NIA],MATCH(F24,[1]!tbl_name[crop],0))</f>
        <v>0.7</v>
      </c>
      <c r="AF24" s="4">
        <f>INDEX([1]!tbl_name[VITB6C],MATCH(F24,[1]!tbl_name[crop],0))</f>
        <v>0.3</v>
      </c>
      <c r="AG24" s="4">
        <f>INDEX([1]!tbl_name[FOL],MATCH(F24,[1]!tbl_name[crop],0))</f>
        <v>22</v>
      </c>
      <c r="AH24" s="4">
        <f>INDEX([1]!tbl_name[VITB12],MATCH(F24,[1]!tbl_name[crop],0))</f>
        <v>0</v>
      </c>
      <c r="AI24" s="4">
        <f>INDEX([1]!tbl_name[VITC],MATCH(F24,[1]!tbl_name[crop],0))</f>
        <v>18.399999999999999</v>
      </c>
      <c r="AJ24" s="4" t="str">
        <f>INDEX([1]!tbl_name[food_group_unicef],MATCH(F24,[1]!tbl_name[crop],0))</f>
        <v xml:space="preserve">Other fruits and vegetables </v>
      </c>
    </row>
    <row r="25" spans="1:36">
      <c r="A25" s="4">
        <f>INDEX([1]!tbl_name[FCT_id],MATCH(F25,[1]!tbl_name[crop],0))</f>
        <v>5234</v>
      </c>
      <c r="B25" s="4">
        <f>INDEX([1]!tbl_name[food_grp_id],MATCH(F25,[1]!tbl_name[crop],0))</f>
        <v>5</v>
      </c>
      <c r="C25" s="4">
        <f>INDEX([1]!tbl_name[food_item_id],MATCH(F25,[1]!tbl_name[crop],0))</f>
        <v>234</v>
      </c>
      <c r="D25" s="4" t="str">
        <f>INDEX([1]!tbl_name[Food_grp],MATCH(F25,[1]!tbl_name[crop],0))</f>
        <v>Fruits and their products</v>
      </c>
      <c r="E25" s="4" t="str">
        <f>INDEX([1]!tbl_name[org_name],MATCH(F25,[1]!tbl_name[crop],0))</f>
        <v xml:space="preserve">Mango@ orange </v>
      </c>
      <c r="F25" s="5" t="s">
        <v>60</v>
      </c>
      <c r="G25" s="4">
        <f>INDEX([1]!tbl_name[Crop_ref],MATCH(F25,[1]!tbl_name[crop],0))</f>
        <v>0</v>
      </c>
      <c r="H25" s="4">
        <f>INDEX([1]!tbl_name[Edible],MATCH(F25,[1]!tbl_name[crop],0))</f>
        <v>0.71</v>
      </c>
      <c r="I25" s="4">
        <f>INDEX([1]!tbl_name[Energy],MATCH(F25,[1]!tbl_name[crop],0))</f>
        <v>65</v>
      </c>
      <c r="J25" s="4">
        <f>INDEX([1]!tbl_name[WATER],MATCH(F25,[1]!tbl_name[crop],0))</f>
        <v>82.7</v>
      </c>
      <c r="K25" s="4">
        <f>INDEX([1]!tbl_name[Protein],MATCH(F25,[1]!tbl_name[crop],0))</f>
        <v>0.6</v>
      </c>
      <c r="L25" s="4">
        <f>INDEX([1]!tbl_name[Fat],MATCH(F25,[1]!tbl_name[crop],0))</f>
        <v>0.2</v>
      </c>
      <c r="M25" s="4">
        <f>INDEX([1]!tbl_name[Carbohydrate],MATCH(F25,[1]!tbl_name[crop],0))</f>
        <v>13.9</v>
      </c>
      <c r="N25" s="4">
        <f>INDEX([1]!tbl_name[Fiber],MATCH(F25,[1]!tbl_name[crop],0))</f>
        <v>2.1</v>
      </c>
      <c r="O25" s="4">
        <f>INDEX([1]!tbl_name[ASH],MATCH(F25,[1]!tbl_name[crop],0))</f>
        <v>0.5</v>
      </c>
      <c r="P25" s="4">
        <f>INDEX([1]!tbl_name[CA],MATCH(F25,[1]!tbl_name[crop],0))</f>
        <v>17</v>
      </c>
      <c r="Q25" s="4">
        <f>INDEX([1]!tbl_name[FE],MATCH(F25,[1]!tbl_name[crop],0))</f>
        <v>0.7</v>
      </c>
      <c r="R25" s="4">
        <f>INDEX([1]!tbl_name[MG],MATCH(F25,[1]!tbl_name[crop],0))</f>
        <v>9</v>
      </c>
      <c r="S25" s="4">
        <f>INDEX([1]!tbl_name[P],MATCH(F25,[1]!tbl_name[crop],0))</f>
        <v>18</v>
      </c>
      <c r="T25" s="4">
        <f>INDEX([1]!tbl_name[K],MATCH(F25,[1]!tbl_name[crop],0))</f>
        <v>180</v>
      </c>
      <c r="U25" s="4">
        <f>INDEX([1]!tbl_name[NA],MATCH(F25,[1]!tbl_name[crop],0))</f>
        <v>3</v>
      </c>
      <c r="V25" s="4">
        <f>INDEX([1]!tbl_name[ZN],MATCH(F25,[1]!tbl_name[crop],0))</f>
        <v>0.11</v>
      </c>
      <c r="W25" s="4">
        <f>INDEX([1]!tbl_name[CU],MATCH(F25,[1]!tbl_name[crop],0))</f>
        <v>0.06</v>
      </c>
      <c r="X25" s="4">
        <f>INDEX([1]!tbl_name[VITA_RAE],MATCH(F25,[1]!tbl_name[crop],0))</f>
        <v>168</v>
      </c>
      <c r="Y25" s="4">
        <f>INDEX([1]!tbl_name[RETOL],MATCH(F25,[1]!tbl_name[crop],0))</f>
        <v>0</v>
      </c>
      <c r="Z25" s="4">
        <f>INDEX([1]!tbl_name[B_Cart_eq],MATCH(F25,[1]!tbl_name[crop],0))</f>
        <v>2020</v>
      </c>
      <c r="AA25" s="4">
        <f>INDEX([1]!tbl_name[VITD],MATCH(F25,[1]!tbl_name[crop],0))</f>
        <v>0</v>
      </c>
      <c r="AB25" s="4">
        <f>INDEX([1]!tbl_name[VITE],MATCH(F25,[1]!tbl_name[crop],0))</f>
        <v>1.05</v>
      </c>
      <c r="AC25" s="4">
        <f>INDEX([1]!tbl_name[THIA],MATCH(F25,[1]!tbl_name[crop],0))</f>
        <v>0.03</v>
      </c>
      <c r="AD25" s="4">
        <f>INDEX([1]!tbl_name[RIBF],MATCH(F25,[1]!tbl_name[crop],0))</f>
        <v>0.05</v>
      </c>
      <c r="AE25" s="4">
        <f>INDEX([1]!tbl_name[NIA],MATCH(F25,[1]!tbl_name[crop],0))</f>
        <v>0.4</v>
      </c>
      <c r="AF25" s="4">
        <f>INDEX([1]!tbl_name[VITB6C],MATCH(F25,[1]!tbl_name[crop],0))</f>
        <v>0.11</v>
      </c>
      <c r="AG25" s="4">
        <f>INDEX([1]!tbl_name[FOL],MATCH(F25,[1]!tbl_name[crop],0))</f>
        <v>25</v>
      </c>
      <c r="AH25" s="4">
        <f>INDEX([1]!tbl_name[VITB12],MATCH(F25,[1]!tbl_name[crop],0))</f>
        <v>0</v>
      </c>
      <c r="AI25" s="4">
        <f>INDEX([1]!tbl_name[VITC],MATCH(F25,[1]!tbl_name[crop],0))</f>
        <v>36.299999999999997</v>
      </c>
      <c r="AJ25" s="4" t="str">
        <f>INDEX([1]!tbl_name[food_group_unicef],MATCH(F25,[1]!tbl_name[crop],0))</f>
        <v xml:space="preserve">Vitamin A rich fruits and Vegetable </v>
      </c>
    </row>
  </sheetData>
  <phoneticPr fontId="18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fct2</vt:lpstr>
      <vt:lpstr>eth_aez02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2022-05-06T01:33:02Z</dcterms:created>
  <dcterms:modified xsi:type="dcterms:W3CDTF">2022-05-06T04:23:00Z</dcterms:modified>
</cp:coreProperties>
</file>