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unichinakada/Documents/nuxt/nuxt_pwa201122/assets/backdata/"/>
    </mc:Choice>
  </mc:AlternateContent>
  <xr:revisionPtr revIDLastSave="0" documentId="8_{52DDCA1C-14D1-894C-9CB8-3B40E7EF7653}" xr6:coauthVersionLast="47" xr6:coauthVersionMax="47" xr10:uidLastSave="{00000000-0000-0000-0000-000000000000}"/>
  <bookViews>
    <workbookView xWindow="0" yWindow="500" windowWidth="28800" windowHeight="17500" firstSheet="24" activeTab="35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10" sheetId="10" r:id="rId10"/>
    <sheet name="Table 11" sheetId="11" r:id="rId11"/>
    <sheet name="Table 12" sheetId="12" r:id="rId12"/>
    <sheet name="Table 13" sheetId="13" r:id="rId13"/>
    <sheet name="Table 14" sheetId="14" r:id="rId14"/>
    <sheet name="Table 15" sheetId="15" r:id="rId15"/>
    <sheet name="Table 16" sheetId="16" r:id="rId16"/>
    <sheet name="Table 17" sheetId="17" r:id="rId17"/>
    <sheet name="Table 18" sheetId="18" r:id="rId18"/>
    <sheet name="eth_aez01" sheetId="39" r:id="rId19"/>
    <sheet name="eth_aez02" sheetId="38" r:id="rId20"/>
    <sheet name="eth_aez03" sheetId="31" r:id="rId21"/>
    <sheet name="eth_aez04" sheetId="32" r:id="rId22"/>
    <sheet name="eth_aez05" sheetId="33" r:id="rId23"/>
    <sheet name="eth_aez06" sheetId="34" r:id="rId24"/>
    <sheet name="eth_aez07" sheetId="35" r:id="rId25"/>
    <sheet name="eth_aez08" sheetId="36" r:id="rId26"/>
    <sheet name="eth_aez09" sheetId="37" r:id="rId27"/>
    <sheet name="eth_aez10" sheetId="30" r:id="rId28"/>
    <sheet name="eth_aez11" sheetId="29" r:id="rId29"/>
    <sheet name="eth_aez12" sheetId="28" r:id="rId30"/>
    <sheet name="eth_aez13" sheetId="27" r:id="rId31"/>
    <sheet name="eth_aez14" sheetId="26" r:id="rId32"/>
    <sheet name="eth_aez15" sheetId="25" r:id="rId33"/>
    <sheet name="eth_aez16" sheetId="24" r:id="rId34"/>
    <sheet name="eth_aez17" sheetId="23" r:id="rId35"/>
    <sheet name="eth_aez18" sheetId="22" r:id="rId36"/>
    <sheet name="crop_name" sheetId="21" r:id="rId37"/>
    <sheet name="fct2" sheetId="20" r:id="rId38"/>
  </sheets>
  <definedNames>
    <definedName name="_xlnm._FilterDatabase" localSheetId="36" hidden="1">crop_name!$A$1:$B$1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21" l="1"/>
  <c r="E53" i="21"/>
  <c r="F53" i="21"/>
  <c r="G53" i="21"/>
  <c r="D4" i="39" s="1"/>
  <c r="H53" i="21"/>
  <c r="I53" i="21"/>
  <c r="J53" i="21"/>
  <c r="K53" i="21"/>
  <c r="I4" i="39" s="1"/>
  <c r="L53" i="21"/>
  <c r="M53" i="21"/>
  <c r="N53" i="21"/>
  <c r="O53" i="21"/>
  <c r="M4" i="39" s="1"/>
  <c r="P53" i="21"/>
  <c r="Q53" i="21"/>
  <c r="R53" i="21"/>
  <c r="S53" i="21"/>
  <c r="Q4" i="39" s="1"/>
  <c r="T53" i="21"/>
  <c r="U53" i="21"/>
  <c r="V53" i="21"/>
  <c r="W53" i="21"/>
  <c r="U4" i="39" s="1"/>
  <c r="X53" i="21"/>
  <c r="Y53" i="21"/>
  <c r="W4" i="39" s="1"/>
  <c r="Z53" i="21"/>
  <c r="AA53" i="21"/>
  <c r="Y4" i="39" s="1"/>
  <c r="AB53" i="21"/>
  <c r="AC53" i="21"/>
  <c r="AD53" i="21"/>
  <c r="AE53" i="21"/>
  <c r="AC4" i="39" s="1"/>
  <c r="AF53" i="21"/>
  <c r="AG53" i="21"/>
  <c r="AE4" i="39" s="1"/>
  <c r="AH53" i="21"/>
  <c r="AI53" i="21"/>
  <c r="AG4" i="39" s="1"/>
  <c r="AJ53" i="21"/>
  <c r="AK53" i="21"/>
  <c r="AL53" i="21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" i="35"/>
  <c r="E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" i="31"/>
  <c r="E3" i="31"/>
  <c r="E4" i="31"/>
  <c r="E5" i="31"/>
  <c r="E6" i="31"/>
  <c r="E7" i="31"/>
  <c r="E8" i="31"/>
  <c r="E9" i="31"/>
  <c r="E10" i="31"/>
  <c r="E11" i="31"/>
  <c r="E12" i="31"/>
  <c r="E2" i="38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" i="39"/>
  <c r="E3" i="39"/>
  <c r="E4" i="39"/>
  <c r="E5" i="39"/>
  <c r="E6" i="39"/>
  <c r="E7" i="39"/>
  <c r="E8" i="39"/>
  <c r="E9" i="39"/>
  <c r="E10" i="39"/>
  <c r="E11" i="39"/>
  <c r="E12" i="39"/>
  <c r="E13" i="39"/>
  <c r="AJ9" i="39"/>
  <c r="D9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D7" i="39"/>
  <c r="C7" i="39"/>
  <c r="B7" i="39"/>
  <c r="A7" i="39"/>
  <c r="AJ4" i="39"/>
  <c r="AI4" i="39"/>
  <c r="AH4" i="39"/>
  <c r="AF4" i="39"/>
  <c r="AD4" i="39"/>
  <c r="AB4" i="39"/>
  <c r="AA4" i="39"/>
  <c r="Z4" i="39"/>
  <c r="X4" i="39"/>
  <c r="V4" i="39"/>
  <c r="T4" i="39"/>
  <c r="S4" i="39"/>
  <c r="R4" i="39"/>
  <c r="P4" i="39"/>
  <c r="O4" i="39"/>
  <c r="N4" i="39"/>
  <c r="L4" i="39"/>
  <c r="K4" i="39"/>
  <c r="J4" i="39"/>
  <c r="H4" i="39"/>
  <c r="G4" i="39"/>
  <c r="C4" i="39"/>
  <c r="B4" i="39"/>
  <c r="A4" i="39"/>
  <c r="AJ18" i="38"/>
  <c r="K18" i="38"/>
  <c r="I18" i="38"/>
  <c r="D18" i="38"/>
  <c r="AJ14" i="38"/>
  <c r="D14" i="38"/>
  <c r="AJ12" i="38"/>
  <c r="D12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D5" i="38"/>
  <c r="C5" i="38"/>
  <c r="B5" i="38"/>
  <c r="A5" i="38"/>
  <c r="AJ17" i="37"/>
  <c r="D17" i="37"/>
  <c r="AJ15" i="37"/>
  <c r="D15" i="37"/>
  <c r="AJ13" i="37"/>
  <c r="D13" i="37"/>
  <c r="AJ11" i="37"/>
  <c r="D11" i="37"/>
  <c r="AJ18" i="36"/>
  <c r="K18" i="36"/>
  <c r="I18" i="36"/>
  <c r="D18" i="36"/>
  <c r="AJ13" i="36"/>
  <c r="D13" i="36"/>
  <c r="AJ17" i="35"/>
  <c r="D17" i="35"/>
  <c r="AJ15" i="35"/>
  <c r="K15" i="35"/>
  <c r="I15" i="35"/>
  <c r="D15" i="35"/>
  <c r="AJ13" i="35"/>
  <c r="D13" i="35"/>
  <c r="AJ11" i="35"/>
  <c r="D11" i="35"/>
  <c r="AJ9" i="35"/>
  <c r="D9" i="35"/>
  <c r="AJ10" i="34"/>
  <c r="D10" i="34"/>
  <c r="AJ8" i="34"/>
  <c r="D8" i="34"/>
  <c r="AJ5" i="34"/>
  <c r="D5" i="34"/>
  <c r="AJ17" i="33"/>
  <c r="K17" i="33"/>
  <c r="I17" i="33"/>
  <c r="D17" i="33"/>
  <c r="AJ16" i="33"/>
  <c r="D16" i="33"/>
  <c r="AJ13" i="33"/>
  <c r="D13" i="33"/>
  <c r="AJ16" i="32"/>
  <c r="D16" i="32"/>
  <c r="AJ13" i="32"/>
  <c r="D13" i="32"/>
  <c r="AJ9" i="31"/>
  <c r="D9" i="31"/>
  <c r="AJ6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D6" i="31"/>
  <c r="C6" i="31"/>
  <c r="B6" i="31"/>
  <c r="A6" i="31"/>
  <c r="AJ19" i="30"/>
  <c r="K19" i="30"/>
  <c r="I19" i="30"/>
  <c r="D19" i="30"/>
  <c r="AJ17" i="30"/>
  <c r="D17" i="30"/>
  <c r="AJ13" i="30"/>
  <c r="D13" i="30"/>
  <c r="AJ12" i="30"/>
  <c r="D12" i="30"/>
  <c r="AJ9" i="30"/>
  <c r="D9" i="30"/>
  <c r="AJ6" i="30"/>
  <c r="AI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D6" i="30"/>
  <c r="C6" i="30"/>
  <c r="B6" i="30"/>
  <c r="A6" i="30"/>
  <c r="AJ19" i="29"/>
  <c r="K19" i="29"/>
  <c r="I19" i="29"/>
  <c r="D19" i="29"/>
  <c r="AJ17" i="29"/>
  <c r="D17" i="29"/>
  <c r="AJ14" i="29"/>
  <c r="D14" i="29"/>
  <c r="AJ12" i="28"/>
  <c r="D12" i="28"/>
  <c r="AJ9" i="28"/>
  <c r="D9" i="28"/>
  <c r="AJ23" i="27"/>
  <c r="D23" i="27"/>
  <c r="AJ18" i="27"/>
  <c r="K18" i="27"/>
  <c r="I18" i="27"/>
  <c r="D18" i="27"/>
  <c r="AJ14" i="27"/>
  <c r="D14" i="27"/>
  <c r="AJ12" i="27"/>
  <c r="D12" i="27"/>
  <c r="AJ16" i="26"/>
  <c r="K16" i="26"/>
  <c r="I16" i="26"/>
  <c r="D16" i="26"/>
  <c r="AJ7" i="26"/>
  <c r="AI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D7" i="26"/>
  <c r="C7" i="26"/>
  <c r="B7" i="26"/>
  <c r="A7" i="26"/>
  <c r="AJ6" i="26"/>
  <c r="AI6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D6" i="26"/>
  <c r="C6" i="26"/>
  <c r="B6" i="26"/>
  <c r="A6" i="26"/>
  <c r="AJ11" i="25"/>
  <c r="K11" i="25"/>
  <c r="I11" i="25"/>
  <c r="D11" i="25"/>
  <c r="AJ8" i="25"/>
  <c r="D8" i="25"/>
  <c r="AJ6" i="25"/>
  <c r="D6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D5" i="25"/>
  <c r="C5" i="25"/>
  <c r="B5" i="25"/>
  <c r="A5" i="25"/>
  <c r="AJ4" i="25"/>
  <c r="AI4" i="25"/>
  <c r="AH4" i="25"/>
  <c r="AG4" i="25"/>
  <c r="AF4" i="25"/>
  <c r="AE4" i="25"/>
  <c r="AD4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D4" i="25"/>
  <c r="C4" i="25"/>
  <c r="B4" i="25"/>
  <c r="A4" i="25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D18" i="24"/>
  <c r="C18" i="24"/>
  <c r="B18" i="24"/>
  <c r="A18" i="24"/>
  <c r="AJ15" i="24"/>
  <c r="D15" i="24"/>
  <c r="AF10" i="24"/>
  <c r="AJ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D9" i="24"/>
  <c r="C9" i="24"/>
  <c r="B9" i="24"/>
  <c r="A9" i="24"/>
  <c r="AF6" i="24"/>
  <c r="AF20" i="23"/>
  <c r="AH19" i="23"/>
  <c r="AJ18" i="23"/>
  <c r="K18" i="23"/>
  <c r="I18" i="23"/>
  <c r="D18" i="23"/>
  <c r="AH17" i="23"/>
  <c r="AJ16" i="23"/>
  <c r="D16" i="23"/>
  <c r="AJ14" i="23"/>
  <c r="AI13" i="23"/>
  <c r="AG12" i="23"/>
  <c r="AJ10" i="23"/>
  <c r="AG10" i="23"/>
  <c r="D10" i="23"/>
  <c r="AI9" i="23"/>
  <c r="AE9" i="23"/>
  <c r="AG8" i="23"/>
  <c r="AI7" i="23"/>
  <c r="AE7" i="23"/>
  <c r="AG6" i="23"/>
  <c r="AI5" i="23"/>
  <c r="AE5" i="23"/>
  <c r="AG4" i="23"/>
  <c r="AI3" i="23"/>
  <c r="AE3" i="23"/>
  <c r="AG2" i="23"/>
  <c r="AJ3" i="22"/>
  <c r="AJ7" i="22"/>
  <c r="AJ8" i="22"/>
  <c r="AJ11" i="22"/>
  <c r="AJ12" i="22"/>
  <c r="AJ14" i="22"/>
  <c r="AJ15" i="22"/>
  <c r="AJ17" i="22"/>
  <c r="AJ19" i="22"/>
  <c r="AJ23" i="22"/>
  <c r="AI5" i="22"/>
  <c r="AI7" i="22"/>
  <c r="AI8" i="22"/>
  <c r="AI9" i="22"/>
  <c r="AI13" i="22"/>
  <c r="AI17" i="22"/>
  <c r="AH3" i="22"/>
  <c r="AH7" i="22"/>
  <c r="AH8" i="22"/>
  <c r="AH15" i="22"/>
  <c r="AH17" i="22"/>
  <c r="AH19" i="22"/>
  <c r="AH23" i="22"/>
  <c r="AG5" i="22"/>
  <c r="AG7" i="22"/>
  <c r="AG8" i="22"/>
  <c r="AG13" i="22"/>
  <c r="AG17" i="22"/>
  <c r="AG21" i="22"/>
  <c r="AF7" i="22"/>
  <c r="AF8" i="22"/>
  <c r="AF11" i="22"/>
  <c r="AF15" i="22"/>
  <c r="AF17" i="22"/>
  <c r="AF23" i="22"/>
  <c r="AE5" i="22"/>
  <c r="AE7" i="22"/>
  <c r="AE8" i="22"/>
  <c r="AE9" i="22"/>
  <c r="AE13" i="22"/>
  <c r="AE17" i="22"/>
  <c r="AD3" i="22"/>
  <c r="AD7" i="22"/>
  <c r="AD8" i="22"/>
  <c r="AD17" i="22"/>
  <c r="AD19" i="22"/>
  <c r="AD23" i="22"/>
  <c r="AC7" i="22"/>
  <c r="AC8" i="22"/>
  <c r="AC17" i="22"/>
  <c r="AB7" i="22"/>
  <c r="AB8" i="22"/>
  <c r="AB17" i="22"/>
  <c r="AA7" i="22"/>
  <c r="AA8" i="22"/>
  <c r="AA17" i="22"/>
  <c r="Z7" i="22"/>
  <c r="Z8" i="22"/>
  <c r="Z17" i="22"/>
  <c r="Y7" i="22"/>
  <c r="Y8" i="22"/>
  <c r="Y17" i="22"/>
  <c r="X7" i="22"/>
  <c r="X8" i="22"/>
  <c r="X17" i="22"/>
  <c r="W7" i="22"/>
  <c r="W8" i="22"/>
  <c r="W17" i="22"/>
  <c r="V7" i="22"/>
  <c r="V8" i="22"/>
  <c r="V17" i="22"/>
  <c r="U7" i="22"/>
  <c r="U8" i="22"/>
  <c r="U17" i="22"/>
  <c r="T7" i="22"/>
  <c r="T8" i="22"/>
  <c r="T17" i="22"/>
  <c r="S7" i="22"/>
  <c r="S8" i="22"/>
  <c r="S17" i="22"/>
  <c r="R7" i="22"/>
  <c r="R8" i="22"/>
  <c r="R17" i="22"/>
  <c r="Q7" i="22"/>
  <c r="Q8" i="22"/>
  <c r="Q17" i="22"/>
  <c r="P7" i="22"/>
  <c r="P8" i="22"/>
  <c r="P17" i="22"/>
  <c r="O7" i="22"/>
  <c r="O8" i="22"/>
  <c r="O17" i="22"/>
  <c r="N7" i="22"/>
  <c r="N8" i="22"/>
  <c r="N17" i="22"/>
  <c r="M7" i="22"/>
  <c r="M8" i="22"/>
  <c r="M17" i="22"/>
  <c r="L7" i="22"/>
  <c r="L8" i="22"/>
  <c r="L17" i="22"/>
  <c r="K7" i="22"/>
  <c r="K8" i="22"/>
  <c r="K17" i="22"/>
  <c r="J7" i="22"/>
  <c r="J8" i="22"/>
  <c r="J17" i="22"/>
  <c r="D7" i="22"/>
  <c r="D8" i="22"/>
  <c r="D12" i="22"/>
  <c r="D14" i="22"/>
  <c r="D17" i="22"/>
  <c r="C7" i="22"/>
  <c r="C8" i="22"/>
  <c r="C17" i="22"/>
  <c r="B7" i="22"/>
  <c r="B8" i="22"/>
  <c r="B17" i="22"/>
  <c r="A7" i="22"/>
  <c r="A8" i="22"/>
  <c r="A17" i="22"/>
  <c r="I7" i="22"/>
  <c r="I8" i="22"/>
  <c r="I17" i="22"/>
  <c r="H7" i="22"/>
  <c r="H8" i="22"/>
  <c r="H17" i="22"/>
  <c r="G7" i="22"/>
  <c r="G8" i="22"/>
  <c r="G17" i="22"/>
  <c r="AL2" i="21"/>
  <c r="AL3" i="21"/>
  <c r="AL4" i="21"/>
  <c r="AL5" i="21"/>
  <c r="AJ3" i="23" s="1"/>
  <c r="AL7" i="21"/>
  <c r="AL8" i="21"/>
  <c r="AL9" i="21"/>
  <c r="AJ15" i="28" s="1"/>
  <c r="AL10" i="21"/>
  <c r="AL11" i="21"/>
  <c r="AL12" i="21"/>
  <c r="AL13" i="21"/>
  <c r="AL15" i="21"/>
  <c r="AL17" i="21"/>
  <c r="AL18" i="21"/>
  <c r="AL19" i="21"/>
  <c r="AL21" i="21"/>
  <c r="AL22" i="21"/>
  <c r="AJ11" i="28" s="1"/>
  <c r="AL23" i="21"/>
  <c r="AL24" i="21"/>
  <c r="AL25" i="21"/>
  <c r="AL27" i="21"/>
  <c r="AL28" i="21"/>
  <c r="AJ21" i="24" s="1"/>
  <c r="AL29" i="21"/>
  <c r="AJ13" i="22" s="1"/>
  <c r="AL30" i="21"/>
  <c r="AJ5" i="23" s="1"/>
  <c r="AL31" i="21"/>
  <c r="AL32" i="21"/>
  <c r="AJ12" i="32" s="1"/>
  <c r="AL34" i="21"/>
  <c r="AL35" i="21"/>
  <c r="AJ18" i="22" s="1"/>
  <c r="AL36" i="21"/>
  <c r="AL38" i="21"/>
  <c r="AL39" i="21"/>
  <c r="AJ21" i="35" s="1"/>
  <c r="AL40" i="21"/>
  <c r="AJ11" i="23" s="1"/>
  <c r="AL41" i="21"/>
  <c r="AL42" i="21"/>
  <c r="AJ15" i="32" s="1"/>
  <c r="AL43" i="21"/>
  <c r="AL45" i="21"/>
  <c r="AL46" i="21"/>
  <c r="AL47" i="21"/>
  <c r="AL48" i="21"/>
  <c r="AJ21" i="22" s="1"/>
  <c r="AL49" i="21"/>
  <c r="AL50" i="21"/>
  <c r="AL51" i="21"/>
  <c r="AL52" i="21"/>
  <c r="AJ16" i="28" s="1"/>
  <c r="AK2" i="21"/>
  <c r="AK3" i="21"/>
  <c r="AK4" i="21"/>
  <c r="AK5" i="21"/>
  <c r="AK6" i="21"/>
  <c r="AK7" i="21"/>
  <c r="AK8" i="21"/>
  <c r="AK9" i="21"/>
  <c r="AI15" i="28" s="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I11" i="22" s="1"/>
  <c r="AK22" i="21"/>
  <c r="AI11" i="28" s="1"/>
  <c r="AK23" i="21"/>
  <c r="AK24" i="21"/>
  <c r="AK25" i="21"/>
  <c r="AK26" i="21"/>
  <c r="AI17" i="35" s="1"/>
  <c r="AK27" i="21"/>
  <c r="AK28" i="21"/>
  <c r="AI21" i="24" s="1"/>
  <c r="AK29" i="21"/>
  <c r="AK30" i="21"/>
  <c r="AK31" i="21"/>
  <c r="AK32" i="21"/>
  <c r="AI12" i="32" s="1"/>
  <c r="AK33" i="21"/>
  <c r="AK34" i="21"/>
  <c r="AK35" i="21"/>
  <c r="AK36" i="21"/>
  <c r="AK37" i="21"/>
  <c r="AI23" i="27" s="1"/>
  <c r="AK38" i="21"/>
  <c r="AK39" i="21"/>
  <c r="AI21" i="35" s="1"/>
  <c r="AK40" i="21"/>
  <c r="AK41" i="21"/>
  <c r="AI20" i="22" s="1"/>
  <c r="AK42" i="21"/>
  <c r="AI15" i="32" s="1"/>
  <c r="AK43" i="21"/>
  <c r="AK44" i="21"/>
  <c r="AK45" i="21"/>
  <c r="AI4" i="23" s="1"/>
  <c r="AK46" i="21"/>
  <c r="AK47" i="21"/>
  <c r="AK48" i="21"/>
  <c r="AK49" i="21"/>
  <c r="AK50" i="21"/>
  <c r="AK51" i="21"/>
  <c r="AK52" i="21"/>
  <c r="AJ2" i="21"/>
  <c r="AJ3" i="21"/>
  <c r="AJ4" i="21"/>
  <c r="AJ5" i="21"/>
  <c r="AJ6" i="21"/>
  <c r="AJ7" i="21"/>
  <c r="AH2" i="23" s="1"/>
  <c r="AJ8" i="21"/>
  <c r="AJ9" i="21"/>
  <c r="AH15" i="28" s="1"/>
  <c r="AJ10" i="21"/>
  <c r="AH9" i="22" s="1"/>
  <c r="AJ11" i="21"/>
  <c r="AJ12" i="21"/>
  <c r="AJ13" i="21"/>
  <c r="AJ14" i="21"/>
  <c r="AJ15" i="21"/>
  <c r="AH6" i="23" s="1"/>
  <c r="AJ16" i="21"/>
  <c r="AJ17" i="21"/>
  <c r="AJ18" i="21"/>
  <c r="AJ19" i="21"/>
  <c r="AJ20" i="21"/>
  <c r="AJ21" i="21"/>
  <c r="AJ22" i="21"/>
  <c r="AH11" i="28" s="1"/>
  <c r="AJ23" i="21"/>
  <c r="AJ24" i="21"/>
  <c r="AJ25" i="21"/>
  <c r="AJ26" i="21"/>
  <c r="AH17" i="35" s="1"/>
  <c r="AJ27" i="21"/>
  <c r="AH10" i="22" s="1"/>
  <c r="AJ28" i="21"/>
  <c r="AH21" i="24" s="1"/>
  <c r="AJ29" i="21"/>
  <c r="AJ30" i="21"/>
  <c r="AH6" i="22" s="1"/>
  <c r="AJ31" i="21"/>
  <c r="AJ32" i="21"/>
  <c r="AH12" i="32" s="1"/>
  <c r="AJ33" i="21"/>
  <c r="AJ34" i="21"/>
  <c r="AH7" i="24" s="1"/>
  <c r="AJ35" i="21"/>
  <c r="AH18" i="22" s="1"/>
  <c r="AJ36" i="21"/>
  <c r="AJ37" i="21"/>
  <c r="AH23" i="27" s="1"/>
  <c r="AJ38" i="21"/>
  <c r="AJ39" i="21"/>
  <c r="AH21" i="35" s="1"/>
  <c r="AJ40" i="21"/>
  <c r="AJ41" i="21"/>
  <c r="AJ42" i="21"/>
  <c r="AH15" i="32" s="1"/>
  <c r="AJ43" i="21"/>
  <c r="AJ44" i="21"/>
  <c r="AJ45" i="21"/>
  <c r="AJ46" i="21"/>
  <c r="AJ47" i="21"/>
  <c r="AH12" i="23" s="1"/>
  <c r="AJ48" i="21"/>
  <c r="AJ49" i="21"/>
  <c r="AJ50" i="21"/>
  <c r="AH2" i="22" s="1"/>
  <c r="AJ51" i="21"/>
  <c r="AJ52" i="21"/>
  <c r="AH16" i="28" s="1"/>
  <c r="AI2" i="21"/>
  <c r="AI3" i="21"/>
  <c r="AI4" i="21"/>
  <c r="AI5" i="21"/>
  <c r="AI6" i="21"/>
  <c r="AI7" i="21"/>
  <c r="AG3" i="22" s="1"/>
  <c r="AI8" i="21"/>
  <c r="AG16" i="22" s="1"/>
  <c r="AI9" i="21"/>
  <c r="AG15" i="28" s="1"/>
  <c r="AI10" i="21"/>
  <c r="AI11" i="21"/>
  <c r="AI12" i="21"/>
  <c r="AG4" i="22" s="1"/>
  <c r="AI13" i="21"/>
  <c r="AI14" i="21"/>
  <c r="AI15" i="21"/>
  <c r="AI16" i="21"/>
  <c r="AG12" i="22" s="1"/>
  <c r="AI17" i="21"/>
  <c r="AI18" i="21"/>
  <c r="AI19" i="21"/>
  <c r="AG19" i="22" s="1"/>
  <c r="AI20" i="21"/>
  <c r="AI21" i="21"/>
  <c r="AI22" i="21"/>
  <c r="AG11" i="28" s="1"/>
  <c r="AI23" i="21"/>
  <c r="AI24" i="21"/>
  <c r="AI25" i="21"/>
  <c r="AI26" i="21"/>
  <c r="AG17" i="35" s="1"/>
  <c r="AI27" i="21"/>
  <c r="AI28" i="21"/>
  <c r="AG21" i="24" s="1"/>
  <c r="AI29" i="21"/>
  <c r="AI30" i="21"/>
  <c r="AI31" i="21"/>
  <c r="AI32" i="21"/>
  <c r="AG12" i="32" s="1"/>
  <c r="AI33" i="21"/>
  <c r="AI34" i="21"/>
  <c r="AI35" i="21"/>
  <c r="AI36" i="21"/>
  <c r="AI37" i="21"/>
  <c r="AG23" i="27" s="1"/>
  <c r="AI38" i="21"/>
  <c r="AI39" i="21"/>
  <c r="AG21" i="35" s="1"/>
  <c r="AI40" i="21"/>
  <c r="AI41" i="21"/>
  <c r="AI42" i="21"/>
  <c r="AG15" i="32" s="1"/>
  <c r="AI43" i="21"/>
  <c r="AI44" i="21"/>
  <c r="AI45" i="21"/>
  <c r="AI46" i="21"/>
  <c r="AI47" i="21"/>
  <c r="AI48" i="21"/>
  <c r="AI49" i="21"/>
  <c r="AI50" i="21"/>
  <c r="AI51" i="21"/>
  <c r="AI52" i="21"/>
  <c r="AH2" i="21"/>
  <c r="AH3" i="21"/>
  <c r="AH4" i="21"/>
  <c r="AH5" i="21"/>
  <c r="AF3" i="23" s="1"/>
  <c r="AH6" i="21"/>
  <c r="AH7" i="21"/>
  <c r="AH8" i="21"/>
  <c r="AH9" i="21"/>
  <c r="AF15" i="28" s="1"/>
  <c r="AH10" i="21"/>
  <c r="AH11" i="21"/>
  <c r="AH12" i="21"/>
  <c r="AH13" i="21"/>
  <c r="AH14" i="21"/>
  <c r="AH15" i="21"/>
  <c r="AH16" i="21"/>
  <c r="AH17" i="21"/>
  <c r="AF7" i="23" s="1"/>
  <c r="AH18" i="21"/>
  <c r="AH19" i="21"/>
  <c r="AH20" i="21"/>
  <c r="AF14" i="22" s="1"/>
  <c r="AH21" i="21"/>
  <c r="AH22" i="21"/>
  <c r="AF11" i="28" s="1"/>
  <c r="AH23" i="21"/>
  <c r="AH24" i="21"/>
  <c r="AH25" i="21"/>
  <c r="AH26" i="21"/>
  <c r="AF17" i="35" s="1"/>
  <c r="AH27" i="21"/>
  <c r="AH28" i="21"/>
  <c r="AF21" i="24" s="1"/>
  <c r="AH29" i="21"/>
  <c r="AH30" i="21"/>
  <c r="AH31" i="21"/>
  <c r="AH32" i="21"/>
  <c r="AF12" i="32" s="1"/>
  <c r="AH33" i="21"/>
  <c r="AH34" i="21"/>
  <c r="AH35" i="21"/>
  <c r="AH36" i="21"/>
  <c r="AH37" i="21"/>
  <c r="AF23" i="27" s="1"/>
  <c r="AH38" i="21"/>
  <c r="AH39" i="21"/>
  <c r="AF21" i="35" s="1"/>
  <c r="AH40" i="21"/>
  <c r="AF11" i="23" s="1"/>
  <c r="AH41" i="21"/>
  <c r="AH42" i="21"/>
  <c r="AF15" i="32" s="1"/>
  <c r="AH43" i="21"/>
  <c r="AH44" i="21"/>
  <c r="AH45" i="21"/>
  <c r="AH46" i="21"/>
  <c r="AH47" i="21"/>
  <c r="AH48" i="21"/>
  <c r="AF21" i="22" s="1"/>
  <c r="AH49" i="21"/>
  <c r="AH50" i="21"/>
  <c r="AH51" i="21"/>
  <c r="AH52" i="21"/>
  <c r="AF16" i="28" s="1"/>
  <c r="AG2" i="21"/>
  <c r="AG3" i="21"/>
  <c r="AG4" i="21"/>
  <c r="AG5" i="21"/>
  <c r="AG6" i="21"/>
  <c r="AG7" i="21"/>
  <c r="AG8" i="21"/>
  <c r="AG9" i="21"/>
  <c r="AE15" i="28" s="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E11" i="22" s="1"/>
  <c r="AG22" i="21"/>
  <c r="AE11" i="28" s="1"/>
  <c r="AG23" i="21"/>
  <c r="AG24" i="21"/>
  <c r="AG25" i="21"/>
  <c r="AG26" i="21"/>
  <c r="AE17" i="35" s="1"/>
  <c r="AG27" i="21"/>
  <c r="AG28" i="21"/>
  <c r="AE21" i="24" s="1"/>
  <c r="AG29" i="21"/>
  <c r="AG30" i="21"/>
  <c r="AG31" i="21"/>
  <c r="AG32" i="21"/>
  <c r="AE12" i="32" s="1"/>
  <c r="AG33" i="21"/>
  <c r="AG34" i="21"/>
  <c r="AG35" i="21"/>
  <c r="AG36" i="21"/>
  <c r="AG37" i="21"/>
  <c r="AE23" i="27" s="1"/>
  <c r="AG38" i="21"/>
  <c r="AG39" i="21"/>
  <c r="AE21" i="35" s="1"/>
  <c r="AG40" i="21"/>
  <c r="AG41" i="21"/>
  <c r="AE20" i="22" s="1"/>
  <c r="AG42" i="21"/>
  <c r="AE15" i="32" s="1"/>
  <c r="AG43" i="21"/>
  <c r="AG44" i="21"/>
  <c r="AG45" i="21"/>
  <c r="AE4" i="23" s="1"/>
  <c r="AG46" i="21"/>
  <c r="AG47" i="21"/>
  <c r="AG48" i="21"/>
  <c r="AG49" i="21"/>
  <c r="AG50" i="21"/>
  <c r="AG51" i="21"/>
  <c r="AG52" i="21"/>
  <c r="AF2" i="21"/>
  <c r="AF3" i="21"/>
  <c r="AF4" i="21"/>
  <c r="AF5" i="21"/>
  <c r="AF6" i="21"/>
  <c r="AF7" i="21"/>
  <c r="AD2" i="23" s="1"/>
  <c r="AF8" i="21"/>
  <c r="AF9" i="21"/>
  <c r="AD15" i="28" s="1"/>
  <c r="AF10" i="21"/>
  <c r="AD9" i="22" s="1"/>
  <c r="AF11" i="21"/>
  <c r="AF12" i="21"/>
  <c r="AF13" i="21"/>
  <c r="AF14" i="21"/>
  <c r="AF15" i="21"/>
  <c r="AD6" i="23" s="1"/>
  <c r="AF16" i="21"/>
  <c r="AF17" i="21"/>
  <c r="AF18" i="21"/>
  <c r="AF19" i="21"/>
  <c r="AF20" i="21"/>
  <c r="AF21" i="21"/>
  <c r="AF22" i="21"/>
  <c r="AD11" i="28" s="1"/>
  <c r="AF23" i="21"/>
  <c r="AF24" i="21"/>
  <c r="AD11" i="24" s="1"/>
  <c r="AF25" i="21"/>
  <c r="AF26" i="21"/>
  <c r="AD17" i="35" s="1"/>
  <c r="AF27" i="21"/>
  <c r="AD13" i="24" s="1"/>
  <c r="AF28" i="21"/>
  <c r="AD21" i="24" s="1"/>
  <c r="AF29" i="21"/>
  <c r="AF30" i="21"/>
  <c r="AD6" i="22" s="1"/>
  <c r="AF31" i="21"/>
  <c r="AF32" i="21"/>
  <c r="AD12" i="32" s="1"/>
  <c r="AF33" i="21"/>
  <c r="AF34" i="21"/>
  <c r="AD7" i="24" s="1"/>
  <c r="AF35" i="21"/>
  <c r="AD18" i="22" s="1"/>
  <c r="AF36" i="21"/>
  <c r="AF37" i="21"/>
  <c r="AD23" i="27" s="1"/>
  <c r="AF38" i="21"/>
  <c r="AF39" i="21"/>
  <c r="AD21" i="35" s="1"/>
  <c r="AF40" i="21"/>
  <c r="AD15" i="22" s="1"/>
  <c r="AF41" i="21"/>
  <c r="AF42" i="21"/>
  <c r="AD15" i="32" s="1"/>
  <c r="AF43" i="21"/>
  <c r="AF44" i="21"/>
  <c r="AF45" i="21"/>
  <c r="AF46" i="21"/>
  <c r="AF47" i="21"/>
  <c r="AD12" i="23" s="1"/>
  <c r="AF48" i="21"/>
  <c r="AF49" i="21"/>
  <c r="AF50" i="21"/>
  <c r="AD2" i="22" s="1"/>
  <c r="AF51" i="21"/>
  <c r="AF52" i="21"/>
  <c r="AD16" i="28" s="1"/>
  <c r="AE2" i="21"/>
  <c r="AE3" i="21"/>
  <c r="AE4" i="21"/>
  <c r="AE5" i="21"/>
  <c r="AC5" i="22" s="1"/>
  <c r="AE6" i="21"/>
  <c r="AE7" i="21"/>
  <c r="AC3" i="22" s="1"/>
  <c r="AE8" i="21"/>
  <c r="AC16" i="22" s="1"/>
  <c r="AE9" i="21"/>
  <c r="AC15" i="28" s="1"/>
  <c r="AE10" i="21"/>
  <c r="AE11" i="21"/>
  <c r="AE12" i="21"/>
  <c r="AC4" i="22" s="1"/>
  <c r="AE13" i="21"/>
  <c r="AE14" i="21"/>
  <c r="AE15" i="21"/>
  <c r="AC6" i="23" s="1"/>
  <c r="AE16" i="21"/>
  <c r="AC12" i="22" s="1"/>
  <c r="AE17" i="21"/>
  <c r="AE18" i="21"/>
  <c r="AE19" i="21"/>
  <c r="AC19" i="22" s="1"/>
  <c r="AE20" i="21"/>
  <c r="AC10" i="23" s="1"/>
  <c r="AE21" i="21"/>
  <c r="AE22" i="21"/>
  <c r="AC11" i="28" s="1"/>
  <c r="AE23" i="21"/>
  <c r="AE24" i="21"/>
  <c r="AC8" i="23" s="1"/>
  <c r="AE25" i="21"/>
  <c r="AE26" i="21"/>
  <c r="AC17" i="35" s="1"/>
  <c r="AE27" i="21"/>
  <c r="AE28" i="21"/>
  <c r="AC21" i="24" s="1"/>
  <c r="AE29" i="21"/>
  <c r="AC13" i="22" s="1"/>
  <c r="AE30" i="21"/>
  <c r="AE31" i="21"/>
  <c r="AE32" i="21"/>
  <c r="AC12" i="32" s="1"/>
  <c r="AE33" i="21"/>
  <c r="AE34" i="21"/>
  <c r="AE35" i="21"/>
  <c r="AE36" i="21"/>
  <c r="AE37" i="21"/>
  <c r="AC23" i="27" s="1"/>
  <c r="AE38" i="21"/>
  <c r="AE39" i="21"/>
  <c r="AC21" i="35" s="1"/>
  <c r="AE40" i="21"/>
  <c r="AE41" i="21"/>
  <c r="AE42" i="21"/>
  <c r="AC15" i="32" s="1"/>
  <c r="AE43" i="21"/>
  <c r="AE44" i="21"/>
  <c r="AE45" i="21"/>
  <c r="AC4" i="23" s="1"/>
  <c r="AE46" i="21"/>
  <c r="AE47" i="21"/>
  <c r="AC12" i="23" s="1"/>
  <c r="AE48" i="21"/>
  <c r="AC21" i="22" s="1"/>
  <c r="AE49" i="21"/>
  <c r="AE50" i="21"/>
  <c r="AE51" i="21"/>
  <c r="AE52" i="21"/>
  <c r="AD2" i="21"/>
  <c r="AB23" i="22" s="1"/>
  <c r="AD3" i="21"/>
  <c r="AD4" i="21"/>
  <c r="AD5" i="21"/>
  <c r="AB3" i="23" s="1"/>
  <c r="AD6" i="21"/>
  <c r="AD7" i="21"/>
  <c r="AD8" i="21"/>
  <c r="AD9" i="21"/>
  <c r="AB15" i="28" s="1"/>
  <c r="AD10" i="21"/>
  <c r="AB12" i="24" s="1"/>
  <c r="AD11" i="21"/>
  <c r="AD12" i="21"/>
  <c r="AB4" i="24" s="1"/>
  <c r="AD13" i="21"/>
  <c r="AD14" i="21"/>
  <c r="AD15" i="21"/>
  <c r="AD16" i="21"/>
  <c r="AD17" i="21"/>
  <c r="AB7" i="23" s="1"/>
  <c r="AD18" i="21"/>
  <c r="AD19" i="21"/>
  <c r="AD20" i="21"/>
  <c r="AB14" i="22" s="1"/>
  <c r="AD21" i="21"/>
  <c r="AB11" i="22" s="1"/>
  <c r="AD22" i="21"/>
  <c r="AB11" i="28" s="1"/>
  <c r="AD23" i="21"/>
  <c r="AD24" i="21"/>
  <c r="AD25" i="21"/>
  <c r="AD26" i="21"/>
  <c r="AB17" i="35" s="1"/>
  <c r="AD27" i="21"/>
  <c r="AD28" i="21"/>
  <c r="AB21" i="24" s="1"/>
  <c r="AD29" i="21"/>
  <c r="AD30" i="21"/>
  <c r="AB8" i="24" s="1"/>
  <c r="AD31" i="21"/>
  <c r="AD32" i="21"/>
  <c r="AB12" i="32" s="1"/>
  <c r="AD33" i="21"/>
  <c r="AD34" i="21"/>
  <c r="AD35" i="21"/>
  <c r="AD36" i="21"/>
  <c r="AD37" i="21"/>
  <c r="AB23" i="27" s="1"/>
  <c r="AD38" i="21"/>
  <c r="AD39" i="21"/>
  <c r="AB21" i="35" s="1"/>
  <c r="AD40" i="21"/>
  <c r="AB11" i="23" s="1"/>
  <c r="AD41" i="21"/>
  <c r="AD42" i="21"/>
  <c r="AB15" i="32" s="1"/>
  <c r="AD43" i="21"/>
  <c r="AD44" i="21"/>
  <c r="AB18" i="23" s="1"/>
  <c r="AD45" i="21"/>
  <c r="AD46" i="21"/>
  <c r="AD47" i="21"/>
  <c r="AD48" i="21"/>
  <c r="AB21" i="22" s="1"/>
  <c r="AD49" i="21"/>
  <c r="AD50" i="21"/>
  <c r="AD51" i="21"/>
  <c r="AD52" i="21"/>
  <c r="AB16" i="28" s="1"/>
  <c r="AC2" i="21"/>
  <c r="AC3" i="21"/>
  <c r="AC4" i="21"/>
  <c r="AC5" i="21"/>
  <c r="AA3" i="23" s="1"/>
  <c r="AC6" i="21"/>
  <c r="AC7" i="21"/>
  <c r="AC8" i="21"/>
  <c r="AC9" i="21"/>
  <c r="AA15" i="28" s="1"/>
  <c r="AC10" i="21"/>
  <c r="AA9" i="22" s="1"/>
  <c r="AC11" i="21"/>
  <c r="AC12" i="21"/>
  <c r="AC13" i="21"/>
  <c r="AC14" i="21"/>
  <c r="AC15" i="21"/>
  <c r="AC16" i="21"/>
  <c r="AC17" i="21"/>
  <c r="AA7" i="23" s="1"/>
  <c r="AC18" i="21"/>
  <c r="AC19" i="21"/>
  <c r="AC20" i="21"/>
  <c r="AC21" i="21"/>
  <c r="AA11" i="22" s="1"/>
  <c r="AC22" i="21"/>
  <c r="AA11" i="28" s="1"/>
  <c r="AC23" i="21"/>
  <c r="AC24" i="21"/>
  <c r="AC25" i="21"/>
  <c r="AC26" i="21"/>
  <c r="AA17" i="35" s="1"/>
  <c r="AC27" i="21"/>
  <c r="AC28" i="21"/>
  <c r="AA21" i="24" s="1"/>
  <c r="AC29" i="21"/>
  <c r="AA13" i="22" s="1"/>
  <c r="AC30" i="21"/>
  <c r="AA5" i="23" s="1"/>
  <c r="AC31" i="21"/>
  <c r="AC32" i="21"/>
  <c r="AA12" i="32" s="1"/>
  <c r="AC33" i="21"/>
  <c r="AC34" i="21"/>
  <c r="AC35" i="21"/>
  <c r="AC36" i="21"/>
  <c r="AC37" i="21"/>
  <c r="AA23" i="27" s="1"/>
  <c r="AC38" i="21"/>
  <c r="AC39" i="21"/>
  <c r="AA21" i="35" s="1"/>
  <c r="AC40" i="21"/>
  <c r="AC41" i="21"/>
  <c r="AA20" i="22" s="1"/>
  <c r="AC42" i="21"/>
  <c r="AA15" i="32" s="1"/>
  <c r="AC43" i="21"/>
  <c r="AC44" i="21"/>
  <c r="AC45" i="21"/>
  <c r="AA4" i="23" s="1"/>
  <c r="AC46" i="21"/>
  <c r="AA9" i="23" s="1"/>
  <c r="AC47" i="21"/>
  <c r="AC48" i="21"/>
  <c r="AC49" i="21"/>
  <c r="AC50" i="21"/>
  <c r="AC51" i="21"/>
  <c r="AC52" i="21"/>
  <c r="AB2" i="21"/>
  <c r="Z23" i="22" s="1"/>
  <c r="AB3" i="21"/>
  <c r="AB4" i="21"/>
  <c r="Z23" i="23" s="1"/>
  <c r="AB5" i="21"/>
  <c r="AB6" i="21"/>
  <c r="AB7" i="21"/>
  <c r="Z3" i="24" s="1"/>
  <c r="AB8" i="21"/>
  <c r="AB9" i="21"/>
  <c r="Z15" i="28" s="1"/>
  <c r="AB10" i="21"/>
  <c r="Z9" i="22" s="1"/>
  <c r="AB11" i="21"/>
  <c r="AB12" i="21"/>
  <c r="AB13" i="21"/>
  <c r="AB14" i="21"/>
  <c r="AB15" i="21"/>
  <c r="Z6" i="23" s="1"/>
  <c r="AB16" i="21"/>
  <c r="AB17" i="21"/>
  <c r="AB18" i="21"/>
  <c r="AB19" i="21"/>
  <c r="Z19" i="22" s="1"/>
  <c r="AB20" i="21"/>
  <c r="AB21" i="21"/>
  <c r="AB22" i="21"/>
  <c r="Z11" i="28" s="1"/>
  <c r="AB23" i="21"/>
  <c r="AB24" i="21"/>
  <c r="AB25" i="21"/>
  <c r="AB26" i="21"/>
  <c r="Z17" i="35" s="1"/>
  <c r="AB27" i="21"/>
  <c r="Z10" i="22" s="1"/>
  <c r="AB28" i="21"/>
  <c r="Z21" i="24" s="1"/>
  <c r="AB29" i="21"/>
  <c r="AB30" i="21"/>
  <c r="Z6" i="22" s="1"/>
  <c r="AB31" i="21"/>
  <c r="AB32" i="21"/>
  <c r="Z12" i="32" s="1"/>
  <c r="AB33" i="21"/>
  <c r="AB34" i="21"/>
  <c r="AB35" i="21"/>
  <c r="Z18" i="22" s="1"/>
  <c r="AB36" i="21"/>
  <c r="AB37" i="21"/>
  <c r="Z23" i="27" s="1"/>
  <c r="AB38" i="21"/>
  <c r="AB39" i="21"/>
  <c r="Z21" i="35" s="1"/>
  <c r="AB40" i="21"/>
  <c r="Z15" i="22" s="1"/>
  <c r="AB41" i="21"/>
  <c r="AB42" i="21"/>
  <c r="Z15" i="32" s="1"/>
  <c r="AB43" i="21"/>
  <c r="AB44" i="21"/>
  <c r="AB45" i="21"/>
  <c r="AB46" i="21"/>
  <c r="AB47" i="21"/>
  <c r="Z12" i="23" s="1"/>
  <c r="AB48" i="21"/>
  <c r="AB49" i="21"/>
  <c r="AB50" i="21"/>
  <c r="Z2" i="22" s="1"/>
  <c r="AB51" i="21"/>
  <c r="AB52" i="21"/>
  <c r="Z16" i="28" s="1"/>
  <c r="AA2" i="21"/>
  <c r="AA3" i="21"/>
  <c r="AA4" i="21"/>
  <c r="AA5" i="21"/>
  <c r="Y5" i="22" s="1"/>
  <c r="AA6" i="21"/>
  <c r="AA7" i="21"/>
  <c r="Y3" i="22" s="1"/>
  <c r="AA8" i="21"/>
  <c r="Y16" i="22" s="1"/>
  <c r="AA9" i="21"/>
  <c r="Y15" i="28" s="1"/>
  <c r="AA10" i="21"/>
  <c r="AA11" i="21"/>
  <c r="AA12" i="21"/>
  <c r="Y4" i="22" s="1"/>
  <c r="AA13" i="21"/>
  <c r="AA14" i="21"/>
  <c r="AA15" i="21"/>
  <c r="Y6" i="23" s="1"/>
  <c r="AA16" i="21"/>
  <c r="Y12" i="22" s="1"/>
  <c r="AA17" i="21"/>
  <c r="AA18" i="21"/>
  <c r="AA19" i="21"/>
  <c r="Y19" i="22" s="1"/>
  <c r="AA20" i="21"/>
  <c r="Y10" i="23" s="1"/>
  <c r="AA21" i="21"/>
  <c r="AA22" i="21"/>
  <c r="Y11" i="28" s="1"/>
  <c r="AA23" i="21"/>
  <c r="AA24" i="21"/>
  <c r="Y8" i="23" s="1"/>
  <c r="AA25" i="21"/>
  <c r="AA26" i="21"/>
  <c r="Y17" i="35" s="1"/>
  <c r="AA27" i="21"/>
  <c r="AA28" i="21"/>
  <c r="Y21" i="24" s="1"/>
  <c r="AA29" i="21"/>
  <c r="Y13" i="22" s="1"/>
  <c r="AA30" i="21"/>
  <c r="AA31" i="21"/>
  <c r="AA32" i="21"/>
  <c r="Y12" i="32" s="1"/>
  <c r="AA33" i="21"/>
  <c r="AA34" i="21"/>
  <c r="AA35" i="21"/>
  <c r="AA36" i="21"/>
  <c r="AA37" i="21"/>
  <c r="Y23" i="27" s="1"/>
  <c r="AA38" i="21"/>
  <c r="AA39" i="21"/>
  <c r="Y21" i="35" s="1"/>
  <c r="AA40" i="21"/>
  <c r="AA41" i="21"/>
  <c r="AA42" i="21"/>
  <c r="Y15" i="32" s="1"/>
  <c r="AA43" i="21"/>
  <c r="AA44" i="21"/>
  <c r="AA45" i="21"/>
  <c r="Y4" i="23" s="1"/>
  <c r="AA46" i="21"/>
  <c r="AA47" i="21"/>
  <c r="Y12" i="23" s="1"/>
  <c r="AA48" i="21"/>
  <c r="Y21" i="22" s="1"/>
  <c r="AA49" i="21"/>
  <c r="AA50" i="21"/>
  <c r="AA51" i="21"/>
  <c r="AA52" i="21"/>
  <c r="Z2" i="21"/>
  <c r="X23" i="22" s="1"/>
  <c r="Z3" i="21"/>
  <c r="Z4" i="21"/>
  <c r="Z5" i="21"/>
  <c r="X3" i="23" s="1"/>
  <c r="Z6" i="21"/>
  <c r="Z7" i="21"/>
  <c r="Z8" i="21"/>
  <c r="Z9" i="21"/>
  <c r="X15" i="28" s="1"/>
  <c r="Z10" i="21"/>
  <c r="Z11" i="21"/>
  <c r="Z12" i="21"/>
  <c r="X4" i="24" s="1"/>
  <c r="Z13" i="21"/>
  <c r="Z14" i="21"/>
  <c r="Z15" i="21"/>
  <c r="Z16" i="21"/>
  <c r="Z17" i="21"/>
  <c r="X7" i="23" s="1"/>
  <c r="Z18" i="21"/>
  <c r="Z19" i="21"/>
  <c r="Z20" i="21"/>
  <c r="X14" i="22" s="1"/>
  <c r="Z21" i="21"/>
  <c r="X11" i="22" s="1"/>
  <c r="Z22" i="21"/>
  <c r="X11" i="28" s="1"/>
  <c r="Z23" i="21"/>
  <c r="Z24" i="21"/>
  <c r="Z25" i="21"/>
  <c r="Z26" i="21"/>
  <c r="X17" i="35" s="1"/>
  <c r="Z27" i="21"/>
  <c r="Z28" i="21"/>
  <c r="X21" i="24" s="1"/>
  <c r="Z29" i="21"/>
  <c r="Z30" i="21"/>
  <c r="Z31" i="21"/>
  <c r="Z32" i="21"/>
  <c r="X12" i="32" s="1"/>
  <c r="Z33" i="21"/>
  <c r="Z34" i="21"/>
  <c r="Z35" i="21"/>
  <c r="Z36" i="21"/>
  <c r="Z37" i="21"/>
  <c r="X23" i="27" s="1"/>
  <c r="Z38" i="21"/>
  <c r="Z39" i="21"/>
  <c r="X21" i="35" s="1"/>
  <c r="Z40" i="21"/>
  <c r="X11" i="23" s="1"/>
  <c r="Z41" i="21"/>
  <c r="Z42" i="21"/>
  <c r="X15" i="32" s="1"/>
  <c r="Z43" i="21"/>
  <c r="Z44" i="21"/>
  <c r="X18" i="23" s="1"/>
  <c r="Z45" i="21"/>
  <c r="Z46" i="21"/>
  <c r="Z47" i="21"/>
  <c r="Z48" i="21"/>
  <c r="X21" i="22" s="1"/>
  <c r="Z49" i="21"/>
  <c r="Z50" i="21"/>
  <c r="X2" i="24" s="1"/>
  <c r="Z51" i="21"/>
  <c r="Z52" i="21"/>
  <c r="X16" i="28" s="1"/>
  <c r="Y2" i="21"/>
  <c r="Y3" i="21"/>
  <c r="Y4" i="21"/>
  <c r="Y5" i="21"/>
  <c r="W3" i="23" s="1"/>
  <c r="Y6" i="21"/>
  <c r="Y7" i="21"/>
  <c r="Y8" i="21"/>
  <c r="Y9" i="21"/>
  <c r="W15" i="28" s="1"/>
  <c r="Y10" i="21"/>
  <c r="W9" i="22" s="1"/>
  <c r="Y11" i="21"/>
  <c r="Y12" i="21"/>
  <c r="Y13" i="21"/>
  <c r="Y14" i="21"/>
  <c r="Y15" i="21"/>
  <c r="Y16" i="21"/>
  <c r="Y17" i="21"/>
  <c r="W7" i="23" s="1"/>
  <c r="Y18" i="21"/>
  <c r="Y19" i="21"/>
  <c r="Y20" i="21"/>
  <c r="Y21" i="21"/>
  <c r="W11" i="22" s="1"/>
  <c r="Y22" i="21"/>
  <c r="W11" i="28" s="1"/>
  <c r="Y23" i="21"/>
  <c r="Y24" i="21"/>
  <c r="Y25" i="21"/>
  <c r="Y26" i="21"/>
  <c r="W17" i="35" s="1"/>
  <c r="Y27" i="21"/>
  <c r="Y28" i="21"/>
  <c r="W21" i="24" s="1"/>
  <c r="Y29" i="21"/>
  <c r="W13" i="22" s="1"/>
  <c r="Y30" i="21"/>
  <c r="W5" i="23" s="1"/>
  <c r="Y31" i="21"/>
  <c r="Y32" i="21"/>
  <c r="W12" i="32" s="1"/>
  <c r="Y33" i="21"/>
  <c r="Y34" i="21"/>
  <c r="Y35" i="21"/>
  <c r="Y36" i="21"/>
  <c r="Y37" i="21"/>
  <c r="W23" i="27" s="1"/>
  <c r="Y38" i="21"/>
  <c r="Y39" i="21"/>
  <c r="W21" i="35" s="1"/>
  <c r="Y40" i="21"/>
  <c r="Y41" i="21"/>
  <c r="W20" i="22" s="1"/>
  <c r="Y42" i="21"/>
  <c r="W15" i="32" s="1"/>
  <c r="Y43" i="21"/>
  <c r="Y44" i="21"/>
  <c r="Y45" i="21"/>
  <c r="W4" i="23" s="1"/>
  <c r="Y46" i="21"/>
  <c r="W9" i="23" s="1"/>
  <c r="Y47" i="21"/>
  <c r="Y48" i="21"/>
  <c r="Y49" i="21"/>
  <c r="Y50" i="21"/>
  <c r="Y51" i="21"/>
  <c r="Y52" i="21"/>
  <c r="X2" i="21"/>
  <c r="V23" i="22" s="1"/>
  <c r="X3" i="21"/>
  <c r="X4" i="21"/>
  <c r="X5" i="21"/>
  <c r="X6" i="21"/>
  <c r="X7" i="21"/>
  <c r="V2" i="23" s="1"/>
  <c r="X8" i="21"/>
  <c r="X9" i="21"/>
  <c r="V15" i="28" s="1"/>
  <c r="X10" i="21"/>
  <c r="V9" i="22" s="1"/>
  <c r="X11" i="21"/>
  <c r="X12" i="21"/>
  <c r="X13" i="21"/>
  <c r="X14" i="21"/>
  <c r="X15" i="21"/>
  <c r="V6" i="23" s="1"/>
  <c r="X16" i="21"/>
  <c r="X17" i="21"/>
  <c r="X18" i="21"/>
  <c r="X19" i="21"/>
  <c r="V19" i="23" s="1"/>
  <c r="X20" i="21"/>
  <c r="X21" i="21"/>
  <c r="X22" i="21"/>
  <c r="V11" i="28" s="1"/>
  <c r="X23" i="21"/>
  <c r="X24" i="21"/>
  <c r="X25" i="21"/>
  <c r="X26" i="21"/>
  <c r="V17" i="35" s="1"/>
  <c r="X27" i="21"/>
  <c r="V10" i="22" s="1"/>
  <c r="X28" i="21"/>
  <c r="V21" i="24" s="1"/>
  <c r="X29" i="21"/>
  <c r="X30" i="21"/>
  <c r="V6" i="22" s="1"/>
  <c r="X31" i="21"/>
  <c r="X32" i="21"/>
  <c r="V12" i="32" s="1"/>
  <c r="X33" i="21"/>
  <c r="X34" i="21"/>
  <c r="V7" i="24" s="1"/>
  <c r="X35" i="21"/>
  <c r="V17" i="23" s="1"/>
  <c r="X36" i="21"/>
  <c r="X37" i="21"/>
  <c r="V23" i="27" s="1"/>
  <c r="X38" i="21"/>
  <c r="X39" i="21"/>
  <c r="V21" i="35" s="1"/>
  <c r="X40" i="21"/>
  <c r="V15" i="22" s="1"/>
  <c r="X41" i="21"/>
  <c r="X42" i="21"/>
  <c r="V15" i="32" s="1"/>
  <c r="X43" i="21"/>
  <c r="X44" i="21"/>
  <c r="X45" i="21"/>
  <c r="X46" i="21"/>
  <c r="X47" i="21"/>
  <c r="V12" i="23" s="1"/>
  <c r="X48" i="21"/>
  <c r="X49" i="21"/>
  <c r="X50" i="21"/>
  <c r="V2" i="22" s="1"/>
  <c r="X51" i="21"/>
  <c r="X52" i="21"/>
  <c r="V16" i="28" s="1"/>
  <c r="W2" i="21"/>
  <c r="W3" i="21"/>
  <c r="W4" i="21"/>
  <c r="W5" i="21"/>
  <c r="U5" i="22" s="1"/>
  <c r="W6" i="21"/>
  <c r="W7" i="21"/>
  <c r="U3" i="22" s="1"/>
  <c r="W8" i="21"/>
  <c r="U16" i="22" s="1"/>
  <c r="W9" i="21"/>
  <c r="U15" i="28" s="1"/>
  <c r="W10" i="21"/>
  <c r="W11" i="21"/>
  <c r="W12" i="21"/>
  <c r="U4" i="22" s="1"/>
  <c r="W13" i="21"/>
  <c r="W14" i="21"/>
  <c r="W15" i="21"/>
  <c r="U6" i="23" s="1"/>
  <c r="W16" i="21"/>
  <c r="U12" i="22" s="1"/>
  <c r="W17" i="21"/>
  <c r="W18" i="21"/>
  <c r="W19" i="21"/>
  <c r="U19" i="22" s="1"/>
  <c r="W20" i="21"/>
  <c r="U10" i="23" s="1"/>
  <c r="W21" i="21"/>
  <c r="W22" i="21"/>
  <c r="U11" i="28" s="1"/>
  <c r="W23" i="21"/>
  <c r="W24" i="21"/>
  <c r="U8" i="23" s="1"/>
  <c r="W25" i="21"/>
  <c r="W26" i="21"/>
  <c r="U17" i="35" s="1"/>
  <c r="W27" i="21"/>
  <c r="W28" i="21"/>
  <c r="U21" i="24" s="1"/>
  <c r="W29" i="21"/>
  <c r="U13" i="22" s="1"/>
  <c r="W30" i="21"/>
  <c r="W31" i="21"/>
  <c r="W32" i="21"/>
  <c r="U12" i="32" s="1"/>
  <c r="W33" i="21"/>
  <c r="W34" i="21"/>
  <c r="W35" i="21"/>
  <c r="W36" i="21"/>
  <c r="W37" i="21"/>
  <c r="U23" i="27" s="1"/>
  <c r="W38" i="21"/>
  <c r="W39" i="21"/>
  <c r="U21" i="35" s="1"/>
  <c r="W40" i="21"/>
  <c r="W41" i="21"/>
  <c r="W42" i="21"/>
  <c r="U15" i="32" s="1"/>
  <c r="W43" i="21"/>
  <c r="W44" i="21"/>
  <c r="W45" i="21"/>
  <c r="U4" i="23" s="1"/>
  <c r="W46" i="21"/>
  <c r="W47" i="21"/>
  <c r="U12" i="23" s="1"/>
  <c r="W48" i="21"/>
  <c r="U21" i="22" s="1"/>
  <c r="W49" i="21"/>
  <c r="W50" i="21"/>
  <c r="W51" i="21"/>
  <c r="W52" i="21"/>
  <c r="V2" i="21"/>
  <c r="T23" i="22" s="1"/>
  <c r="V3" i="21"/>
  <c r="V4" i="21"/>
  <c r="V5" i="21"/>
  <c r="T3" i="23" s="1"/>
  <c r="V6" i="21"/>
  <c r="V7" i="21"/>
  <c r="V8" i="21"/>
  <c r="V9" i="21"/>
  <c r="T15" i="28" s="1"/>
  <c r="V10" i="21"/>
  <c r="V11" i="21"/>
  <c r="V12" i="21"/>
  <c r="T4" i="24" s="1"/>
  <c r="V13" i="21"/>
  <c r="V14" i="21"/>
  <c r="T16" i="23" s="1"/>
  <c r="V15" i="21"/>
  <c r="V16" i="21"/>
  <c r="V17" i="21"/>
  <c r="T10" i="24" s="1"/>
  <c r="V18" i="21"/>
  <c r="V19" i="21"/>
  <c r="V20" i="21"/>
  <c r="T14" i="22" s="1"/>
  <c r="V21" i="21"/>
  <c r="T11" i="22" s="1"/>
  <c r="V22" i="21"/>
  <c r="T11" i="28" s="1"/>
  <c r="V23" i="21"/>
  <c r="V24" i="21"/>
  <c r="V25" i="21"/>
  <c r="V26" i="21"/>
  <c r="T17" i="35" s="1"/>
  <c r="V27" i="21"/>
  <c r="V28" i="21"/>
  <c r="T21" i="24" s="1"/>
  <c r="V29" i="21"/>
  <c r="V30" i="21"/>
  <c r="V31" i="21"/>
  <c r="V32" i="21"/>
  <c r="T12" i="32" s="1"/>
  <c r="V33" i="21"/>
  <c r="V34" i="21"/>
  <c r="V35" i="21"/>
  <c r="V36" i="21"/>
  <c r="V37" i="21"/>
  <c r="T23" i="27" s="1"/>
  <c r="V38" i="21"/>
  <c r="V39" i="21"/>
  <c r="T21" i="35" s="1"/>
  <c r="V40" i="21"/>
  <c r="T11" i="23" s="1"/>
  <c r="V41" i="21"/>
  <c r="V42" i="21"/>
  <c r="T15" i="32" s="1"/>
  <c r="V43" i="21"/>
  <c r="V44" i="21"/>
  <c r="T18" i="23" s="1"/>
  <c r="V45" i="21"/>
  <c r="V46" i="21"/>
  <c r="V47" i="21"/>
  <c r="V48" i="21"/>
  <c r="T21" i="22" s="1"/>
  <c r="V49" i="21"/>
  <c r="V50" i="21"/>
  <c r="V51" i="21"/>
  <c r="V52" i="21"/>
  <c r="T16" i="28" s="1"/>
  <c r="U2" i="21"/>
  <c r="U3" i="21"/>
  <c r="U4" i="21"/>
  <c r="U5" i="21"/>
  <c r="S3" i="23" s="1"/>
  <c r="U6" i="21"/>
  <c r="U7" i="21"/>
  <c r="U8" i="21"/>
  <c r="U9" i="21"/>
  <c r="S15" i="28" s="1"/>
  <c r="U10" i="21"/>
  <c r="S9" i="22" s="1"/>
  <c r="U11" i="21"/>
  <c r="U12" i="21"/>
  <c r="U13" i="21"/>
  <c r="U14" i="21"/>
  <c r="U15" i="21"/>
  <c r="U16" i="21"/>
  <c r="U17" i="21"/>
  <c r="S7" i="23" s="1"/>
  <c r="U18" i="21"/>
  <c r="U19" i="21"/>
  <c r="U20" i="21"/>
  <c r="U21" i="21"/>
  <c r="S11" i="22" s="1"/>
  <c r="U22" i="21"/>
  <c r="S11" i="28" s="1"/>
  <c r="U23" i="21"/>
  <c r="U24" i="21"/>
  <c r="U25" i="21"/>
  <c r="U26" i="21"/>
  <c r="S17" i="35" s="1"/>
  <c r="U27" i="21"/>
  <c r="U28" i="21"/>
  <c r="S21" i="24" s="1"/>
  <c r="U29" i="21"/>
  <c r="S13" i="22" s="1"/>
  <c r="U30" i="21"/>
  <c r="S5" i="23" s="1"/>
  <c r="U31" i="21"/>
  <c r="U32" i="21"/>
  <c r="S12" i="32" s="1"/>
  <c r="U33" i="21"/>
  <c r="U34" i="21"/>
  <c r="U35" i="21"/>
  <c r="U36" i="21"/>
  <c r="U37" i="21"/>
  <c r="S23" i="27" s="1"/>
  <c r="U38" i="21"/>
  <c r="U39" i="21"/>
  <c r="S21" i="35" s="1"/>
  <c r="U40" i="21"/>
  <c r="U41" i="21"/>
  <c r="S20" i="22" s="1"/>
  <c r="U42" i="21"/>
  <c r="S15" i="32" s="1"/>
  <c r="U43" i="21"/>
  <c r="U44" i="21"/>
  <c r="U45" i="21"/>
  <c r="S4" i="23" s="1"/>
  <c r="U46" i="21"/>
  <c r="S9" i="23" s="1"/>
  <c r="U47" i="21"/>
  <c r="U48" i="21"/>
  <c r="U49" i="21"/>
  <c r="U50" i="21"/>
  <c r="U51" i="21"/>
  <c r="U52" i="21"/>
  <c r="T2" i="21"/>
  <c r="R23" i="22" s="1"/>
  <c r="T3" i="21"/>
  <c r="T4" i="21"/>
  <c r="T5" i="21"/>
  <c r="T6" i="21"/>
  <c r="T7" i="21"/>
  <c r="R2" i="23" s="1"/>
  <c r="T8" i="21"/>
  <c r="T9" i="21"/>
  <c r="R15" i="28" s="1"/>
  <c r="T10" i="21"/>
  <c r="R9" i="22" s="1"/>
  <c r="T11" i="21"/>
  <c r="T12" i="21"/>
  <c r="T13" i="21"/>
  <c r="T14" i="21"/>
  <c r="T15" i="21"/>
  <c r="R6" i="23" s="1"/>
  <c r="T16" i="21"/>
  <c r="T17" i="21"/>
  <c r="T18" i="21"/>
  <c r="T19" i="21"/>
  <c r="R19" i="23" s="1"/>
  <c r="T20" i="21"/>
  <c r="T21" i="21"/>
  <c r="T22" i="21"/>
  <c r="R11" i="28" s="1"/>
  <c r="T23" i="21"/>
  <c r="T24" i="21"/>
  <c r="T25" i="21"/>
  <c r="T26" i="21"/>
  <c r="R17" i="35" s="1"/>
  <c r="T27" i="21"/>
  <c r="R10" i="22" s="1"/>
  <c r="T28" i="21"/>
  <c r="R21" i="24" s="1"/>
  <c r="T29" i="21"/>
  <c r="T30" i="21"/>
  <c r="R6" i="22" s="1"/>
  <c r="T31" i="21"/>
  <c r="T32" i="21"/>
  <c r="R12" i="32" s="1"/>
  <c r="T33" i="21"/>
  <c r="T34" i="21"/>
  <c r="R7" i="24" s="1"/>
  <c r="T35" i="21"/>
  <c r="R18" i="22" s="1"/>
  <c r="T36" i="21"/>
  <c r="T37" i="21"/>
  <c r="R23" i="27" s="1"/>
  <c r="T38" i="21"/>
  <c r="T39" i="21"/>
  <c r="R21" i="35" s="1"/>
  <c r="T40" i="21"/>
  <c r="R15" i="22" s="1"/>
  <c r="T41" i="21"/>
  <c r="T42" i="21"/>
  <c r="R15" i="32" s="1"/>
  <c r="T43" i="21"/>
  <c r="T44" i="21"/>
  <c r="T45" i="21"/>
  <c r="T46" i="21"/>
  <c r="T47" i="21"/>
  <c r="R12" i="23" s="1"/>
  <c r="T48" i="21"/>
  <c r="T49" i="21"/>
  <c r="T50" i="21"/>
  <c r="R2" i="22" s="1"/>
  <c r="T51" i="21"/>
  <c r="T52" i="21"/>
  <c r="R16" i="28" s="1"/>
  <c r="S2" i="21"/>
  <c r="S3" i="21"/>
  <c r="S4" i="21"/>
  <c r="S5" i="21"/>
  <c r="Q5" i="22" s="1"/>
  <c r="S6" i="21"/>
  <c r="S7" i="21"/>
  <c r="Q3" i="22" s="1"/>
  <c r="S8" i="21"/>
  <c r="Q16" i="22" s="1"/>
  <c r="S9" i="21"/>
  <c r="Q15" i="28" s="1"/>
  <c r="S10" i="21"/>
  <c r="S11" i="21"/>
  <c r="S12" i="21"/>
  <c r="Q4" i="22" s="1"/>
  <c r="S13" i="21"/>
  <c r="S14" i="21"/>
  <c r="S15" i="21"/>
  <c r="Q6" i="23" s="1"/>
  <c r="S16" i="21"/>
  <c r="Q12" i="22" s="1"/>
  <c r="S17" i="21"/>
  <c r="S18" i="21"/>
  <c r="S19" i="21"/>
  <c r="Q19" i="22" s="1"/>
  <c r="S20" i="21"/>
  <c r="Q10" i="23" s="1"/>
  <c r="S21" i="21"/>
  <c r="S22" i="21"/>
  <c r="Q11" i="28" s="1"/>
  <c r="S23" i="21"/>
  <c r="S24" i="21"/>
  <c r="Q8" i="23" s="1"/>
  <c r="S25" i="21"/>
  <c r="S26" i="21"/>
  <c r="Q17" i="35" s="1"/>
  <c r="S27" i="21"/>
  <c r="S28" i="21"/>
  <c r="Q21" i="24" s="1"/>
  <c r="S29" i="21"/>
  <c r="Q13" i="22" s="1"/>
  <c r="S30" i="21"/>
  <c r="S31" i="21"/>
  <c r="S32" i="21"/>
  <c r="Q12" i="32" s="1"/>
  <c r="S33" i="21"/>
  <c r="S34" i="21"/>
  <c r="S35" i="21"/>
  <c r="S36" i="21"/>
  <c r="S37" i="21"/>
  <c r="Q23" i="27" s="1"/>
  <c r="S38" i="21"/>
  <c r="S39" i="21"/>
  <c r="Q21" i="35" s="1"/>
  <c r="S40" i="21"/>
  <c r="S41" i="21"/>
  <c r="S42" i="21"/>
  <c r="Q15" i="32" s="1"/>
  <c r="S43" i="21"/>
  <c r="S44" i="21"/>
  <c r="S45" i="21"/>
  <c r="Q4" i="23" s="1"/>
  <c r="S46" i="21"/>
  <c r="S47" i="21"/>
  <c r="Q12" i="23" s="1"/>
  <c r="S48" i="21"/>
  <c r="Q21" i="22" s="1"/>
  <c r="S49" i="21"/>
  <c r="S50" i="21"/>
  <c r="S51" i="21"/>
  <c r="S52" i="21"/>
  <c r="R2" i="21"/>
  <c r="P23" i="22" s="1"/>
  <c r="R3" i="21"/>
  <c r="R4" i="21"/>
  <c r="R5" i="21"/>
  <c r="P3" i="23" s="1"/>
  <c r="R6" i="21"/>
  <c r="R7" i="21"/>
  <c r="R8" i="21"/>
  <c r="R9" i="21"/>
  <c r="P15" i="28" s="1"/>
  <c r="R10" i="21"/>
  <c r="R11" i="21"/>
  <c r="R12" i="21"/>
  <c r="R13" i="21"/>
  <c r="R14" i="21"/>
  <c r="R15" i="21"/>
  <c r="R16" i="21"/>
  <c r="R17" i="21"/>
  <c r="P7" i="23" s="1"/>
  <c r="R18" i="21"/>
  <c r="P6" i="24" s="1"/>
  <c r="R19" i="21"/>
  <c r="R20" i="21"/>
  <c r="P14" i="22" s="1"/>
  <c r="R21" i="21"/>
  <c r="P11" i="22" s="1"/>
  <c r="R22" i="21"/>
  <c r="P11" i="28" s="1"/>
  <c r="R23" i="21"/>
  <c r="R24" i="21"/>
  <c r="R25" i="21"/>
  <c r="R26" i="21"/>
  <c r="P17" i="35" s="1"/>
  <c r="R27" i="21"/>
  <c r="R28" i="21"/>
  <c r="P21" i="24" s="1"/>
  <c r="R29" i="21"/>
  <c r="R30" i="21"/>
  <c r="R31" i="21"/>
  <c r="R32" i="21"/>
  <c r="P12" i="32" s="1"/>
  <c r="R33" i="21"/>
  <c r="R34" i="21"/>
  <c r="R35" i="21"/>
  <c r="R36" i="21"/>
  <c r="R37" i="21"/>
  <c r="P23" i="27" s="1"/>
  <c r="R38" i="21"/>
  <c r="P20" i="23" s="1"/>
  <c r="R39" i="21"/>
  <c r="P21" i="35" s="1"/>
  <c r="R40" i="21"/>
  <c r="P11" i="23" s="1"/>
  <c r="R41" i="21"/>
  <c r="R42" i="21"/>
  <c r="P15" i="32" s="1"/>
  <c r="R43" i="21"/>
  <c r="R44" i="21"/>
  <c r="R45" i="21"/>
  <c r="R46" i="21"/>
  <c r="R47" i="21"/>
  <c r="R48" i="21"/>
  <c r="P21" i="22" s="1"/>
  <c r="R49" i="21"/>
  <c r="R50" i="21"/>
  <c r="R51" i="21"/>
  <c r="R52" i="21"/>
  <c r="P16" i="28" s="1"/>
  <c r="Q2" i="21"/>
  <c r="Q3" i="21"/>
  <c r="Q4" i="21"/>
  <c r="Q5" i="21"/>
  <c r="O3" i="23" s="1"/>
  <c r="Q6" i="21"/>
  <c r="Q7" i="21"/>
  <c r="Q8" i="21"/>
  <c r="Q9" i="21"/>
  <c r="O15" i="28" s="1"/>
  <c r="Q10" i="21"/>
  <c r="O9" i="22" s="1"/>
  <c r="Q11" i="21"/>
  <c r="Q12" i="21"/>
  <c r="Q13" i="21"/>
  <c r="Q14" i="21"/>
  <c r="Q15" i="21"/>
  <c r="Q16" i="21"/>
  <c r="Q17" i="21"/>
  <c r="O7" i="23" s="1"/>
  <c r="Q18" i="21"/>
  <c r="Q19" i="21"/>
  <c r="Q20" i="21"/>
  <c r="Q21" i="21"/>
  <c r="O11" i="22" s="1"/>
  <c r="Q22" i="21"/>
  <c r="O11" i="28" s="1"/>
  <c r="Q23" i="21"/>
  <c r="Q24" i="21"/>
  <c r="Q25" i="21"/>
  <c r="Q26" i="21"/>
  <c r="O17" i="35" s="1"/>
  <c r="Q27" i="21"/>
  <c r="Q28" i="21"/>
  <c r="O21" i="24" s="1"/>
  <c r="Q29" i="21"/>
  <c r="O13" i="22" s="1"/>
  <c r="Q30" i="21"/>
  <c r="O5" i="23" s="1"/>
  <c r="Q31" i="21"/>
  <c r="Q32" i="21"/>
  <c r="O12" i="32" s="1"/>
  <c r="Q33" i="21"/>
  <c r="Q34" i="21"/>
  <c r="Q35" i="21"/>
  <c r="Q36" i="21"/>
  <c r="Q37" i="21"/>
  <c r="O23" i="27" s="1"/>
  <c r="Q38" i="21"/>
  <c r="Q39" i="21"/>
  <c r="O21" i="35" s="1"/>
  <c r="Q40" i="21"/>
  <c r="Q41" i="21"/>
  <c r="O20" i="22" s="1"/>
  <c r="Q42" i="21"/>
  <c r="O15" i="32" s="1"/>
  <c r="Q43" i="21"/>
  <c r="Q44" i="21"/>
  <c r="Q45" i="21"/>
  <c r="O4" i="23" s="1"/>
  <c r="Q46" i="21"/>
  <c r="O9" i="23" s="1"/>
  <c r="Q47" i="21"/>
  <c r="Q48" i="21"/>
  <c r="Q49" i="21"/>
  <c r="Q50" i="21"/>
  <c r="Q51" i="21"/>
  <c r="Q52" i="21"/>
  <c r="P2" i="21"/>
  <c r="N23" i="22" s="1"/>
  <c r="P3" i="21"/>
  <c r="P4" i="21"/>
  <c r="P5" i="21"/>
  <c r="P6" i="21"/>
  <c r="P7" i="21"/>
  <c r="N2" i="23" s="1"/>
  <c r="P8" i="21"/>
  <c r="P9" i="21"/>
  <c r="N15" i="28" s="1"/>
  <c r="P10" i="21"/>
  <c r="N9" i="22" s="1"/>
  <c r="P11" i="21"/>
  <c r="P12" i="21"/>
  <c r="P13" i="21"/>
  <c r="P14" i="21"/>
  <c r="P15" i="21"/>
  <c r="N6" i="23" s="1"/>
  <c r="P16" i="21"/>
  <c r="P17" i="21"/>
  <c r="P18" i="21"/>
  <c r="P19" i="21"/>
  <c r="N19" i="22" s="1"/>
  <c r="P20" i="21"/>
  <c r="P21" i="21"/>
  <c r="P22" i="21"/>
  <c r="N11" i="28" s="1"/>
  <c r="P23" i="21"/>
  <c r="P24" i="21"/>
  <c r="N11" i="24" s="1"/>
  <c r="P25" i="21"/>
  <c r="P26" i="21"/>
  <c r="N17" i="35" s="1"/>
  <c r="P27" i="21"/>
  <c r="N13" i="24" s="1"/>
  <c r="P28" i="21"/>
  <c r="N21" i="24" s="1"/>
  <c r="P29" i="21"/>
  <c r="P30" i="21"/>
  <c r="N6" i="22" s="1"/>
  <c r="P31" i="21"/>
  <c r="P32" i="21"/>
  <c r="N12" i="32" s="1"/>
  <c r="P33" i="21"/>
  <c r="P34" i="21"/>
  <c r="N7" i="24" s="1"/>
  <c r="P35" i="21"/>
  <c r="N18" i="22" s="1"/>
  <c r="P36" i="21"/>
  <c r="P37" i="21"/>
  <c r="N23" i="27" s="1"/>
  <c r="P38" i="21"/>
  <c r="P39" i="21"/>
  <c r="N21" i="35" s="1"/>
  <c r="P40" i="21"/>
  <c r="N15" i="22" s="1"/>
  <c r="P41" i="21"/>
  <c r="P42" i="21"/>
  <c r="N15" i="32" s="1"/>
  <c r="P43" i="21"/>
  <c r="P44" i="21"/>
  <c r="P45" i="21"/>
  <c r="P46" i="21"/>
  <c r="P47" i="21"/>
  <c r="N12" i="23" s="1"/>
  <c r="P48" i="21"/>
  <c r="P49" i="21"/>
  <c r="P50" i="21"/>
  <c r="N2" i="22" s="1"/>
  <c r="P51" i="21"/>
  <c r="P52" i="21"/>
  <c r="N16" i="28" s="1"/>
  <c r="O2" i="21"/>
  <c r="O3" i="21"/>
  <c r="O4" i="21"/>
  <c r="O5" i="21"/>
  <c r="M5" i="22" s="1"/>
  <c r="O6" i="21"/>
  <c r="O7" i="21"/>
  <c r="M3" i="22" s="1"/>
  <c r="O8" i="21"/>
  <c r="M16" i="22" s="1"/>
  <c r="O9" i="21"/>
  <c r="M15" i="28" s="1"/>
  <c r="O10" i="21"/>
  <c r="O11" i="21"/>
  <c r="O12" i="21"/>
  <c r="M4" i="22" s="1"/>
  <c r="O13" i="21"/>
  <c r="O14" i="21"/>
  <c r="O15" i="21"/>
  <c r="M6" i="23" s="1"/>
  <c r="O16" i="21"/>
  <c r="M12" i="22" s="1"/>
  <c r="O17" i="21"/>
  <c r="O18" i="21"/>
  <c r="O19" i="21"/>
  <c r="M19" i="22" s="1"/>
  <c r="O20" i="21"/>
  <c r="M10" i="23" s="1"/>
  <c r="O21" i="21"/>
  <c r="O22" i="21"/>
  <c r="M11" i="28" s="1"/>
  <c r="O23" i="21"/>
  <c r="O24" i="21"/>
  <c r="M8" i="23" s="1"/>
  <c r="O25" i="21"/>
  <c r="O26" i="21"/>
  <c r="M17" i="35" s="1"/>
  <c r="O27" i="21"/>
  <c r="O28" i="21"/>
  <c r="M21" i="24" s="1"/>
  <c r="O29" i="21"/>
  <c r="M13" i="22" s="1"/>
  <c r="O30" i="21"/>
  <c r="O31" i="21"/>
  <c r="O32" i="21"/>
  <c r="M12" i="32" s="1"/>
  <c r="O33" i="21"/>
  <c r="O34" i="21"/>
  <c r="O35" i="21"/>
  <c r="O36" i="21"/>
  <c r="O37" i="21"/>
  <c r="M23" i="27" s="1"/>
  <c r="O38" i="21"/>
  <c r="O39" i="21"/>
  <c r="M21" i="35" s="1"/>
  <c r="O40" i="21"/>
  <c r="O41" i="21"/>
  <c r="O42" i="21"/>
  <c r="M15" i="32" s="1"/>
  <c r="O43" i="21"/>
  <c r="O44" i="21"/>
  <c r="O45" i="21"/>
  <c r="M4" i="23" s="1"/>
  <c r="O46" i="21"/>
  <c r="O47" i="21"/>
  <c r="M12" i="23" s="1"/>
  <c r="O48" i="21"/>
  <c r="M21" i="22" s="1"/>
  <c r="O49" i="21"/>
  <c r="O50" i="21"/>
  <c r="O51" i="21"/>
  <c r="O52" i="21"/>
  <c r="N2" i="21"/>
  <c r="L23" i="22" s="1"/>
  <c r="N3" i="21"/>
  <c r="N4" i="21"/>
  <c r="N5" i="21"/>
  <c r="L3" i="23" s="1"/>
  <c r="N6" i="21"/>
  <c r="N7" i="21"/>
  <c r="N8" i="21"/>
  <c r="N9" i="21"/>
  <c r="L15" i="28" s="1"/>
  <c r="N10" i="21"/>
  <c r="L12" i="24" s="1"/>
  <c r="N11" i="21"/>
  <c r="N12" i="21"/>
  <c r="L4" i="24" s="1"/>
  <c r="N13" i="21"/>
  <c r="N14" i="21"/>
  <c r="N15" i="21"/>
  <c r="N16" i="21"/>
  <c r="N17" i="21"/>
  <c r="L7" i="23" s="1"/>
  <c r="N18" i="21"/>
  <c r="N19" i="21"/>
  <c r="N20" i="21"/>
  <c r="L14" i="22" s="1"/>
  <c r="N21" i="21"/>
  <c r="L11" i="22" s="1"/>
  <c r="N22" i="21"/>
  <c r="L11" i="28" s="1"/>
  <c r="N23" i="21"/>
  <c r="N24" i="21"/>
  <c r="N25" i="21"/>
  <c r="N26" i="21"/>
  <c r="L17" i="35" s="1"/>
  <c r="N27" i="21"/>
  <c r="N28" i="21"/>
  <c r="L21" i="24" s="1"/>
  <c r="N29" i="21"/>
  <c r="L14" i="24" s="1"/>
  <c r="N30" i="21"/>
  <c r="L8" i="24" s="1"/>
  <c r="N31" i="21"/>
  <c r="N32" i="21"/>
  <c r="L12" i="32" s="1"/>
  <c r="N33" i="21"/>
  <c r="N34" i="21"/>
  <c r="N35" i="21"/>
  <c r="N36" i="21"/>
  <c r="N37" i="21"/>
  <c r="L23" i="27" s="1"/>
  <c r="N38" i="21"/>
  <c r="N39" i="21"/>
  <c r="L21" i="35" s="1"/>
  <c r="N40" i="21"/>
  <c r="L11" i="23" s="1"/>
  <c r="N41" i="21"/>
  <c r="N42" i="21"/>
  <c r="L15" i="32" s="1"/>
  <c r="N43" i="21"/>
  <c r="N44" i="21"/>
  <c r="L18" i="23" s="1"/>
  <c r="N45" i="21"/>
  <c r="N46" i="21"/>
  <c r="N47" i="21"/>
  <c r="N48" i="21"/>
  <c r="L21" i="22" s="1"/>
  <c r="N49" i="21"/>
  <c r="N50" i="21"/>
  <c r="N51" i="21"/>
  <c r="N52" i="21"/>
  <c r="L16" i="28" s="1"/>
  <c r="M2" i="21"/>
  <c r="M3" i="21"/>
  <c r="M4" i="21"/>
  <c r="M5" i="21"/>
  <c r="K3" i="23" s="1"/>
  <c r="M6" i="21"/>
  <c r="M7" i="21"/>
  <c r="M8" i="21"/>
  <c r="M9" i="21"/>
  <c r="K15" i="28" s="1"/>
  <c r="M10" i="21"/>
  <c r="K9" i="22" s="1"/>
  <c r="M11" i="21"/>
  <c r="M12" i="21"/>
  <c r="M13" i="21"/>
  <c r="M14" i="21"/>
  <c r="M15" i="21"/>
  <c r="M16" i="21"/>
  <c r="M17" i="21"/>
  <c r="K7" i="23" s="1"/>
  <c r="M18" i="21"/>
  <c r="M19" i="21"/>
  <c r="M20" i="21"/>
  <c r="M21" i="21"/>
  <c r="K11" i="22" s="1"/>
  <c r="M22" i="21"/>
  <c r="K11" i="28" s="1"/>
  <c r="M23" i="21"/>
  <c r="M24" i="21"/>
  <c r="M25" i="21"/>
  <c r="M26" i="21"/>
  <c r="K17" i="35" s="1"/>
  <c r="M27" i="21"/>
  <c r="M28" i="21"/>
  <c r="K21" i="24" s="1"/>
  <c r="M29" i="21"/>
  <c r="K13" i="22" s="1"/>
  <c r="M30" i="21"/>
  <c r="K5" i="23" s="1"/>
  <c r="M31" i="21"/>
  <c r="M32" i="21"/>
  <c r="K12" i="32" s="1"/>
  <c r="M33" i="21"/>
  <c r="M34" i="21"/>
  <c r="M35" i="21"/>
  <c r="M36" i="21"/>
  <c r="M37" i="21"/>
  <c r="K23" i="27" s="1"/>
  <c r="M38" i="21"/>
  <c r="M39" i="21"/>
  <c r="K21" i="35" s="1"/>
  <c r="M40" i="21"/>
  <c r="M41" i="21"/>
  <c r="K20" i="22" s="1"/>
  <c r="M42" i="21"/>
  <c r="K15" i="32" s="1"/>
  <c r="M43" i="21"/>
  <c r="M45" i="21"/>
  <c r="M46" i="21"/>
  <c r="K9" i="23" s="1"/>
  <c r="M47" i="21"/>
  <c r="M48" i="21"/>
  <c r="K21" i="22" s="1"/>
  <c r="M49" i="21"/>
  <c r="M50" i="21"/>
  <c r="M51" i="21"/>
  <c r="M52" i="21"/>
  <c r="L2" i="21"/>
  <c r="L3" i="21"/>
  <c r="L4" i="21"/>
  <c r="J23" i="23" s="1"/>
  <c r="L5" i="21"/>
  <c r="L6" i="21"/>
  <c r="L7" i="21"/>
  <c r="J3" i="24" s="1"/>
  <c r="L8" i="21"/>
  <c r="L9" i="21"/>
  <c r="J15" i="28" s="1"/>
  <c r="L10" i="21"/>
  <c r="L11" i="21"/>
  <c r="L12" i="21"/>
  <c r="L13" i="21"/>
  <c r="L14" i="21"/>
  <c r="L15" i="21"/>
  <c r="J6" i="23" s="1"/>
  <c r="L16" i="21"/>
  <c r="L17" i="21"/>
  <c r="L18" i="21"/>
  <c r="L19" i="21"/>
  <c r="J19" i="23" s="1"/>
  <c r="L20" i="21"/>
  <c r="J10" i="23" s="1"/>
  <c r="L21" i="21"/>
  <c r="J11" i="22" s="1"/>
  <c r="L22" i="21"/>
  <c r="J11" i="28" s="1"/>
  <c r="L23" i="21"/>
  <c r="L24" i="21"/>
  <c r="J8" i="23" s="1"/>
  <c r="L25" i="21"/>
  <c r="L26" i="21"/>
  <c r="J17" i="35" s="1"/>
  <c r="L27" i="21"/>
  <c r="J10" i="22" s="1"/>
  <c r="L28" i="21"/>
  <c r="J21" i="24" s="1"/>
  <c r="L29" i="21"/>
  <c r="L30" i="21"/>
  <c r="L31" i="21"/>
  <c r="L32" i="21"/>
  <c r="J12" i="32" s="1"/>
  <c r="L33" i="21"/>
  <c r="L34" i="21"/>
  <c r="L35" i="21"/>
  <c r="J17" i="23" s="1"/>
  <c r="L36" i="21"/>
  <c r="L37" i="21"/>
  <c r="J23" i="27" s="1"/>
  <c r="L38" i="21"/>
  <c r="L39" i="21"/>
  <c r="J21" i="35" s="1"/>
  <c r="L40" i="21"/>
  <c r="J15" i="22" s="1"/>
  <c r="L41" i="21"/>
  <c r="L42" i="21"/>
  <c r="J15" i="32" s="1"/>
  <c r="L43" i="21"/>
  <c r="L44" i="21"/>
  <c r="L45" i="21"/>
  <c r="L46" i="21"/>
  <c r="L47" i="21"/>
  <c r="J12" i="23" s="1"/>
  <c r="L48" i="21"/>
  <c r="L49" i="21"/>
  <c r="J15" i="23" s="1"/>
  <c r="L50" i="21"/>
  <c r="L51" i="21"/>
  <c r="L52" i="21"/>
  <c r="J16" i="28" s="1"/>
  <c r="K2" i="21"/>
  <c r="K3" i="21"/>
  <c r="K4" i="21"/>
  <c r="K5" i="21"/>
  <c r="I5" i="22" s="1"/>
  <c r="K6" i="21"/>
  <c r="K7" i="21"/>
  <c r="K8" i="21"/>
  <c r="I16" i="22" s="1"/>
  <c r="K9" i="21"/>
  <c r="I15" i="28" s="1"/>
  <c r="K10" i="21"/>
  <c r="I9" i="22" s="1"/>
  <c r="K11" i="21"/>
  <c r="K12" i="21"/>
  <c r="I4" i="22" s="1"/>
  <c r="K13" i="21"/>
  <c r="K14" i="21"/>
  <c r="K15" i="21"/>
  <c r="K16" i="21"/>
  <c r="I12" i="22" s="1"/>
  <c r="K17" i="21"/>
  <c r="K18" i="21"/>
  <c r="K19" i="21"/>
  <c r="K20" i="21"/>
  <c r="I10" i="23" s="1"/>
  <c r="K21" i="21"/>
  <c r="K22" i="21"/>
  <c r="I11" i="28" s="1"/>
  <c r="K23" i="21"/>
  <c r="K24" i="21"/>
  <c r="I8" i="23" s="1"/>
  <c r="K25" i="21"/>
  <c r="K26" i="21"/>
  <c r="I17" i="35" s="1"/>
  <c r="K27" i="21"/>
  <c r="K28" i="21"/>
  <c r="I21" i="24" s="1"/>
  <c r="K29" i="21"/>
  <c r="I13" i="22" s="1"/>
  <c r="K30" i="21"/>
  <c r="K31" i="21"/>
  <c r="K32" i="21"/>
  <c r="I12" i="32" s="1"/>
  <c r="K33" i="21"/>
  <c r="K34" i="21"/>
  <c r="K35" i="21"/>
  <c r="K36" i="21"/>
  <c r="K37" i="21"/>
  <c r="I23" i="27" s="1"/>
  <c r="K38" i="21"/>
  <c r="K39" i="21"/>
  <c r="I21" i="35" s="1"/>
  <c r="K40" i="21"/>
  <c r="I11" i="23" s="1"/>
  <c r="K41" i="21"/>
  <c r="I20" i="22" s="1"/>
  <c r="K42" i="21"/>
  <c r="I15" i="32" s="1"/>
  <c r="K43" i="21"/>
  <c r="K45" i="21"/>
  <c r="I4" i="23" s="1"/>
  <c r="K46" i="21"/>
  <c r="K47" i="21"/>
  <c r="I12" i="23" s="1"/>
  <c r="K48" i="21"/>
  <c r="K49" i="21"/>
  <c r="K50" i="21"/>
  <c r="K51" i="21"/>
  <c r="K52" i="21"/>
  <c r="J2" i="21"/>
  <c r="H23" i="22" s="1"/>
  <c r="J3" i="21"/>
  <c r="J4" i="21"/>
  <c r="J5" i="21"/>
  <c r="H3" i="23" s="1"/>
  <c r="J6" i="21"/>
  <c r="J7" i="21"/>
  <c r="H3" i="22" s="1"/>
  <c r="J8" i="21"/>
  <c r="J9" i="21"/>
  <c r="H15" i="28" s="1"/>
  <c r="J10" i="21"/>
  <c r="H9" i="22" s="1"/>
  <c r="J11" i="21"/>
  <c r="J12" i="21"/>
  <c r="J13" i="21"/>
  <c r="J14" i="21"/>
  <c r="H16" i="23" s="1"/>
  <c r="J15" i="21"/>
  <c r="J16" i="21"/>
  <c r="J17" i="21"/>
  <c r="J18" i="21"/>
  <c r="H6" i="24" s="1"/>
  <c r="J19" i="21"/>
  <c r="H19" i="22" s="1"/>
  <c r="J20" i="21"/>
  <c r="J21" i="21"/>
  <c r="H11" i="22" s="1"/>
  <c r="J22" i="21"/>
  <c r="H11" i="28" s="1"/>
  <c r="J23" i="21"/>
  <c r="J24" i="21"/>
  <c r="J25" i="21"/>
  <c r="J26" i="21"/>
  <c r="H17" i="35" s="1"/>
  <c r="J27" i="21"/>
  <c r="H10" i="22" s="1"/>
  <c r="J28" i="21"/>
  <c r="H21" i="24" s="1"/>
  <c r="J29" i="21"/>
  <c r="H14" i="24" s="1"/>
  <c r="J30" i="21"/>
  <c r="H5" i="23" s="1"/>
  <c r="J31" i="21"/>
  <c r="J32" i="21"/>
  <c r="H12" i="32" s="1"/>
  <c r="J33" i="21"/>
  <c r="J34" i="21"/>
  <c r="J35" i="21"/>
  <c r="H18" i="22" s="1"/>
  <c r="J36" i="21"/>
  <c r="J37" i="21"/>
  <c r="H23" i="27" s="1"/>
  <c r="J38" i="21"/>
  <c r="H20" i="23" s="1"/>
  <c r="J39" i="21"/>
  <c r="H21" i="35" s="1"/>
  <c r="J40" i="21"/>
  <c r="H15" i="22" s="1"/>
  <c r="J41" i="21"/>
  <c r="J42" i="21"/>
  <c r="H15" i="32" s="1"/>
  <c r="J43" i="21"/>
  <c r="J44" i="21"/>
  <c r="J45" i="21"/>
  <c r="J46" i="21"/>
  <c r="H9" i="23" s="1"/>
  <c r="J47" i="21"/>
  <c r="J48" i="21"/>
  <c r="J49" i="21"/>
  <c r="J50" i="21"/>
  <c r="H2" i="24" s="1"/>
  <c r="J51" i="21"/>
  <c r="J52" i="21"/>
  <c r="H16" i="28" s="1"/>
  <c r="I2" i="21"/>
  <c r="I3" i="21"/>
  <c r="I4" i="21"/>
  <c r="I5" i="21"/>
  <c r="G3" i="23" s="1"/>
  <c r="I6" i="21"/>
  <c r="I7" i="21"/>
  <c r="G2" i="23" s="1"/>
  <c r="I8" i="21"/>
  <c r="G16" i="22" s="1"/>
  <c r="I9" i="21"/>
  <c r="G15" i="28" s="1"/>
  <c r="I10" i="21"/>
  <c r="G9" i="22" s="1"/>
  <c r="I11" i="21"/>
  <c r="I12" i="21"/>
  <c r="G4" i="22" s="1"/>
  <c r="I13" i="21"/>
  <c r="I14" i="21"/>
  <c r="I15" i="21"/>
  <c r="G6" i="23" s="1"/>
  <c r="I16" i="21"/>
  <c r="G12" i="22" s="1"/>
  <c r="I17" i="21"/>
  <c r="G7" i="23" s="1"/>
  <c r="I18" i="21"/>
  <c r="I19" i="21"/>
  <c r="G19" i="22" s="1"/>
  <c r="I20" i="21"/>
  <c r="I21" i="21"/>
  <c r="I22" i="21"/>
  <c r="G11" i="28" s="1"/>
  <c r="I23" i="21"/>
  <c r="I24" i="21"/>
  <c r="I25" i="21"/>
  <c r="I26" i="21"/>
  <c r="G17" i="35" s="1"/>
  <c r="I27" i="21"/>
  <c r="I28" i="21"/>
  <c r="G21" i="24" s="1"/>
  <c r="I29" i="21"/>
  <c r="G13" i="22" s="1"/>
  <c r="I30" i="21"/>
  <c r="I31" i="21"/>
  <c r="I32" i="21"/>
  <c r="G12" i="32" s="1"/>
  <c r="I33" i="21"/>
  <c r="I34" i="21"/>
  <c r="I35" i="21"/>
  <c r="I36" i="21"/>
  <c r="I37" i="21"/>
  <c r="G23" i="27" s="1"/>
  <c r="I38" i="21"/>
  <c r="I39" i="21"/>
  <c r="G21" i="35" s="1"/>
  <c r="I40" i="21"/>
  <c r="G11" i="23" s="1"/>
  <c r="I41" i="21"/>
  <c r="I42" i="21"/>
  <c r="G15" i="32" s="1"/>
  <c r="I43" i="21"/>
  <c r="I44" i="21"/>
  <c r="I45" i="21"/>
  <c r="I46" i="21"/>
  <c r="G9" i="23" s="1"/>
  <c r="I47" i="21"/>
  <c r="G12" i="23" s="1"/>
  <c r="I48" i="21"/>
  <c r="G21" i="22" s="1"/>
  <c r="I49" i="21"/>
  <c r="I50" i="21"/>
  <c r="I51" i="21"/>
  <c r="I52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G2" i="21"/>
  <c r="G3" i="21"/>
  <c r="G4" i="21"/>
  <c r="G5" i="21"/>
  <c r="D5" i="24" s="1"/>
  <c r="G7" i="21"/>
  <c r="D2" i="23" s="1"/>
  <c r="G8" i="21"/>
  <c r="D16" i="22" s="1"/>
  <c r="G9" i="21"/>
  <c r="D15" i="28" s="1"/>
  <c r="G10" i="21"/>
  <c r="D9" i="22" s="1"/>
  <c r="G11" i="21"/>
  <c r="G12" i="21"/>
  <c r="G13" i="21"/>
  <c r="G15" i="21"/>
  <c r="D6" i="23" s="1"/>
  <c r="G17" i="21"/>
  <c r="G18" i="21"/>
  <c r="G19" i="21"/>
  <c r="D19" i="23" s="1"/>
  <c r="G21" i="21"/>
  <c r="D11" i="22" s="1"/>
  <c r="G22" i="21"/>
  <c r="D11" i="28" s="1"/>
  <c r="G23" i="21"/>
  <c r="G24" i="21"/>
  <c r="G25" i="21"/>
  <c r="D21" i="23" s="1"/>
  <c r="G27" i="21"/>
  <c r="G28" i="21"/>
  <c r="D21" i="24" s="1"/>
  <c r="G29" i="21"/>
  <c r="D13" i="22" s="1"/>
  <c r="G30" i="21"/>
  <c r="G31" i="21"/>
  <c r="G32" i="21"/>
  <c r="D12" i="32" s="1"/>
  <c r="G34" i="21"/>
  <c r="G35" i="21"/>
  <c r="D17" i="23" s="1"/>
  <c r="G36" i="21"/>
  <c r="G38" i="21"/>
  <c r="G39" i="21"/>
  <c r="D21" i="35" s="1"/>
  <c r="G40" i="21"/>
  <c r="D15" i="22" s="1"/>
  <c r="G41" i="21"/>
  <c r="D20" i="22" s="1"/>
  <c r="G42" i="21"/>
  <c r="D15" i="32" s="1"/>
  <c r="G43" i="21"/>
  <c r="G45" i="21"/>
  <c r="D4" i="23" s="1"/>
  <c r="G46" i="21"/>
  <c r="G47" i="21"/>
  <c r="G48" i="21"/>
  <c r="D21" i="22" s="1"/>
  <c r="G49" i="21"/>
  <c r="D15" i="23" s="1"/>
  <c r="G50" i="21"/>
  <c r="G51" i="21"/>
  <c r="G52" i="21"/>
  <c r="D16" i="28" s="1"/>
  <c r="F2" i="21"/>
  <c r="C23" i="22" s="1"/>
  <c r="F3" i="21"/>
  <c r="F4" i="21"/>
  <c r="F5" i="21"/>
  <c r="F6" i="21"/>
  <c r="F7" i="21"/>
  <c r="C2" i="23" s="1"/>
  <c r="F8" i="21"/>
  <c r="F9" i="21"/>
  <c r="C15" i="28" s="1"/>
  <c r="F10" i="21"/>
  <c r="C9" i="22" s="1"/>
  <c r="F11" i="21"/>
  <c r="F12" i="21"/>
  <c r="F13" i="21"/>
  <c r="F14" i="21"/>
  <c r="F15" i="21"/>
  <c r="C6" i="23" s="1"/>
  <c r="F16" i="21"/>
  <c r="F17" i="21"/>
  <c r="C7" i="23" s="1"/>
  <c r="F18" i="21"/>
  <c r="F19" i="21"/>
  <c r="C19" i="22" s="1"/>
  <c r="F20" i="21"/>
  <c r="C14" i="22" s="1"/>
  <c r="F21" i="21"/>
  <c r="C11" i="22" s="1"/>
  <c r="F22" i="21"/>
  <c r="C11" i="28" s="1"/>
  <c r="F23" i="21"/>
  <c r="F24" i="21"/>
  <c r="C8" i="23" s="1"/>
  <c r="F25" i="21"/>
  <c r="F26" i="21"/>
  <c r="C17" i="35" s="1"/>
  <c r="F27" i="21"/>
  <c r="C10" i="22" s="1"/>
  <c r="F28" i="21"/>
  <c r="C21" i="24" s="1"/>
  <c r="F29" i="21"/>
  <c r="F30" i="21"/>
  <c r="C5" i="23" s="1"/>
  <c r="F31" i="21"/>
  <c r="F32" i="21"/>
  <c r="C12" i="32" s="1"/>
  <c r="F33" i="21"/>
  <c r="F34" i="21"/>
  <c r="F35" i="21"/>
  <c r="C18" i="22" s="1"/>
  <c r="F36" i="21"/>
  <c r="F37" i="21"/>
  <c r="C23" i="27" s="1"/>
  <c r="F38" i="21"/>
  <c r="F39" i="21"/>
  <c r="C21" i="35" s="1"/>
  <c r="F40" i="21"/>
  <c r="C15" i="22" s="1"/>
  <c r="F41" i="21"/>
  <c r="F42" i="21"/>
  <c r="C15" i="32" s="1"/>
  <c r="F43" i="21"/>
  <c r="F44" i="21"/>
  <c r="F45" i="21"/>
  <c r="C4" i="23" s="1"/>
  <c r="F46" i="21"/>
  <c r="C9" i="23" s="1"/>
  <c r="F47" i="21"/>
  <c r="C12" i="23" s="1"/>
  <c r="F48" i="21"/>
  <c r="F49" i="21"/>
  <c r="F50" i="21"/>
  <c r="C2" i="22" s="1"/>
  <c r="F51" i="21"/>
  <c r="F52" i="21"/>
  <c r="C16" i="28" s="1"/>
  <c r="E2" i="21"/>
  <c r="B23" i="22" s="1"/>
  <c r="E3" i="21"/>
  <c r="B22" i="23" s="1"/>
  <c r="E4" i="21"/>
  <c r="E5" i="21"/>
  <c r="B5" i="22" s="1"/>
  <c r="E6" i="21"/>
  <c r="E7" i="21"/>
  <c r="B3" i="22" s="1"/>
  <c r="E8" i="21"/>
  <c r="B16" i="22" s="1"/>
  <c r="E9" i="21"/>
  <c r="B15" i="28" s="1"/>
  <c r="E10" i="21"/>
  <c r="B9" i="22" s="1"/>
  <c r="E11" i="21"/>
  <c r="E12" i="21"/>
  <c r="B4" i="22" s="1"/>
  <c r="E13" i="21"/>
  <c r="E14" i="21"/>
  <c r="E15" i="21"/>
  <c r="E16" i="21"/>
  <c r="B12" i="22" s="1"/>
  <c r="E17" i="21"/>
  <c r="E18" i="21"/>
  <c r="B6" i="24" s="1"/>
  <c r="E19" i="21"/>
  <c r="B19" i="22" s="1"/>
  <c r="E20" i="21"/>
  <c r="E21" i="21"/>
  <c r="E22" i="21"/>
  <c r="B11" i="28" s="1"/>
  <c r="E23" i="21"/>
  <c r="E24" i="21"/>
  <c r="E25" i="21"/>
  <c r="E26" i="21"/>
  <c r="B17" i="35" s="1"/>
  <c r="E27" i="21"/>
  <c r="E28" i="21"/>
  <c r="B21" i="24" s="1"/>
  <c r="E29" i="21"/>
  <c r="B13" i="22" s="1"/>
  <c r="E30" i="21"/>
  <c r="E31" i="21"/>
  <c r="E32" i="21"/>
  <c r="B12" i="32" s="1"/>
  <c r="E33" i="21"/>
  <c r="E34" i="21"/>
  <c r="E35" i="21"/>
  <c r="E36" i="21"/>
  <c r="E37" i="21"/>
  <c r="B23" i="27" s="1"/>
  <c r="E38" i="21"/>
  <c r="E39" i="21"/>
  <c r="B21" i="35" s="1"/>
  <c r="E40" i="21"/>
  <c r="B11" i="23" s="1"/>
  <c r="E41" i="21"/>
  <c r="E42" i="21"/>
  <c r="B15" i="32" s="1"/>
  <c r="E43" i="21"/>
  <c r="E44" i="21"/>
  <c r="B18" i="23" s="1"/>
  <c r="E45" i="21"/>
  <c r="E46" i="21"/>
  <c r="B9" i="23" s="1"/>
  <c r="E47" i="21"/>
  <c r="E48" i="21"/>
  <c r="B21" i="22" s="1"/>
  <c r="E49" i="21"/>
  <c r="E50" i="21"/>
  <c r="E51" i="21"/>
  <c r="E52" i="21"/>
  <c r="B16" i="28" s="1"/>
  <c r="D2" i="21"/>
  <c r="A23" i="22" s="1"/>
  <c r="D3" i="21"/>
  <c r="D4" i="21"/>
  <c r="D5" i="21"/>
  <c r="A3" i="23" s="1"/>
  <c r="D6" i="21"/>
  <c r="D7" i="21"/>
  <c r="A2" i="23" s="1"/>
  <c r="D8" i="21"/>
  <c r="D9" i="21"/>
  <c r="A15" i="28" s="1"/>
  <c r="D10" i="21"/>
  <c r="D11" i="21"/>
  <c r="D12" i="21"/>
  <c r="D13" i="21"/>
  <c r="D14" i="21"/>
  <c r="D15" i="21"/>
  <c r="D16" i="21"/>
  <c r="D17" i="21"/>
  <c r="A7" i="23" s="1"/>
  <c r="D18" i="21"/>
  <c r="D19" i="21"/>
  <c r="A19" i="22" s="1"/>
  <c r="D20" i="21"/>
  <c r="A10" i="23" s="1"/>
  <c r="D21" i="21"/>
  <c r="A11" i="22" s="1"/>
  <c r="D22" i="21"/>
  <c r="A11" i="28" s="1"/>
  <c r="D23" i="21"/>
  <c r="D24" i="21"/>
  <c r="A8" i="23" s="1"/>
  <c r="D25" i="21"/>
  <c r="D26" i="21"/>
  <c r="A17" i="35" s="1"/>
  <c r="D27" i="21"/>
  <c r="A10" i="22" s="1"/>
  <c r="D28" i="21"/>
  <c r="A21" i="24" s="1"/>
  <c r="D29" i="21"/>
  <c r="D30" i="21"/>
  <c r="A5" i="23" s="1"/>
  <c r="D31" i="21"/>
  <c r="D32" i="21"/>
  <c r="A12" i="32" s="1"/>
  <c r="D33" i="21"/>
  <c r="D34" i="21"/>
  <c r="D35" i="21"/>
  <c r="D36" i="21"/>
  <c r="D37" i="21"/>
  <c r="A23" i="27" s="1"/>
  <c r="D38" i="21"/>
  <c r="D39" i="21"/>
  <c r="A21" i="35" s="1"/>
  <c r="D40" i="21"/>
  <c r="A11" i="23" s="1"/>
  <c r="D41" i="21"/>
  <c r="D42" i="21"/>
  <c r="A15" i="32" s="1"/>
  <c r="D43" i="21"/>
  <c r="D44" i="21"/>
  <c r="D45" i="21"/>
  <c r="D46" i="21"/>
  <c r="A9" i="23" s="1"/>
  <c r="D47" i="21"/>
  <c r="A12" i="23" s="1"/>
  <c r="D48" i="21"/>
  <c r="A21" i="22" s="1"/>
  <c r="D49" i="21"/>
  <c r="D50" i="21"/>
  <c r="D51" i="21"/>
  <c r="D52" i="21"/>
  <c r="A16" i="28" s="1"/>
  <c r="D6" i="36" l="1"/>
  <c r="D6" i="33"/>
  <c r="D6" i="29"/>
  <c r="D4" i="26"/>
  <c r="D24" i="37"/>
  <c r="D24" i="38"/>
  <c r="D16" i="34"/>
  <c r="D21" i="28"/>
  <c r="G2" i="39"/>
  <c r="G2" i="38"/>
  <c r="G2" i="37"/>
  <c r="G2" i="36"/>
  <c r="G2" i="34"/>
  <c r="G2" i="33"/>
  <c r="G2" i="31"/>
  <c r="G2" i="32"/>
  <c r="G2" i="28"/>
  <c r="G2" i="29"/>
  <c r="G2" i="30"/>
  <c r="G2" i="27"/>
  <c r="G2" i="24"/>
  <c r="G21" i="38"/>
  <c r="G12" i="39"/>
  <c r="G19" i="37"/>
  <c r="G18" i="35"/>
  <c r="G13" i="34"/>
  <c r="G18" i="33"/>
  <c r="G22" i="32"/>
  <c r="G22" i="30"/>
  <c r="G22" i="29"/>
  <c r="G18" i="28"/>
  <c r="G20" i="23"/>
  <c r="G6" i="39"/>
  <c r="G7" i="38"/>
  <c r="G5" i="37"/>
  <c r="G4" i="35"/>
  <c r="G8" i="36"/>
  <c r="G4" i="34"/>
  <c r="G8" i="33"/>
  <c r="G7" i="32"/>
  <c r="G5" i="31"/>
  <c r="G5" i="30"/>
  <c r="G8" i="29"/>
  <c r="G6" i="28"/>
  <c r="G5" i="26"/>
  <c r="G3" i="25"/>
  <c r="G8" i="24"/>
  <c r="H7" i="34"/>
  <c r="H15" i="30"/>
  <c r="H5" i="39"/>
  <c r="H6" i="38"/>
  <c r="H7" i="33"/>
  <c r="H6" i="32"/>
  <c r="H4" i="31"/>
  <c r="H9" i="39"/>
  <c r="H12" i="38"/>
  <c r="H11" i="37"/>
  <c r="H13" i="33"/>
  <c r="H9" i="28"/>
  <c r="H12" i="30"/>
  <c r="H13" i="32"/>
  <c r="H14" i="29"/>
  <c r="H9" i="38"/>
  <c r="H7" i="37"/>
  <c r="H6" i="35"/>
  <c r="H10" i="36"/>
  <c r="H10" i="33"/>
  <c r="H7" i="30"/>
  <c r="H9" i="32"/>
  <c r="H10" i="29"/>
  <c r="H8" i="27"/>
  <c r="H6" i="36"/>
  <c r="H6" i="33"/>
  <c r="H6" i="29"/>
  <c r="H4" i="26"/>
  <c r="I24" i="29"/>
  <c r="I24" i="30"/>
  <c r="I20" i="37"/>
  <c r="I23" i="32"/>
  <c r="I21" i="27"/>
  <c r="I13" i="25"/>
  <c r="I20" i="24"/>
  <c r="I10" i="39"/>
  <c r="I10" i="28"/>
  <c r="I25" i="32"/>
  <c r="I22" i="28"/>
  <c r="I19" i="38"/>
  <c r="I19" i="36"/>
  <c r="I16" i="35"/>
  <c r="I20" i="32"/>
  <c r="I20" i="30"/>
  <c r="I20" i="29"/>
  <c r="I19" i="27"/>
  <c r="I12" i="25"/>
  <c r="I19" i="24"/>
  <c r="I19" i="23"/>
  <c r="I17" i="26"/>
  <c r="I8" i="38"/>
  <c r="I9" i="36"/>
  <c r="I6" i="37"/>
  <c r="I5" i="35"/>
  <c r="I9" i="33"/>
  <c r="I8" i="32"/>
  <c r="I9" i="29"/>
  <c r="I7" i="27"/>
  <c r="I14" i="36"/>
  <c r="I10" i="31"/>
  <c r="I10" i="30"/>
  <c r="I10" i="26"/>
  <c r="I3" i="38"/>
  <c r="I3" i="37"/>
  <c r="I3" i="36"/>
  <c r="I3" i="34"/>
  <c r="I3" i="33"/>
  <c r="I2" i="35"/>
  <c r="I3" i="30"/>
  <c r="I3" i="32"/>
  <c r="I3" i="29"/>
  <c r="I3" i="28"/>
  <c r="I3" i="27"/>
  <c r="I2" i="26"/>
  <c r="I3" i="24"/>
  <c r="I24" i="32"/>
  <c r="I23" i="38"/>
  <c r="I23" i="37"/>
  <c r="I15" i="34"/>
  <c r="I20" i="28"/>
  <c r="I22" i="23"/>
  <c r="J2" i="39"/>
  <c r="J2" i="38"/>
  <c r="J2" i="37"/>
  <c r="J2" i="36"/>
  <c r="J2" i="34"/>
  <c r="J2" i="33"/>
  <c r="J2" i="31"/>
  <c r="J2" i="32"/>
  <c r="J2" i="30"/>
  <c r="J2" i="29"/>
  <c r="J2" i="28"/>
  <c r="J2" i="27"/>
  <c r="J2" i="24"/>
  <c r="J15" i="36"/>
  <c r="J8" i="35"/>
  <c r="J8" i="28"/>
  <c r="J11" i="30"/>
  <c r="J11" i="26"/>
  <c r="J12" i="39"/>
  <c r="J21" i="38"/>
  <c r="J19" i="37"/>
  <c r="J18" i="35"/>
  <c r="J13" i="34"/>
  <c r="J18" i="33"/>
  <c r="J22" i="32"/>
  <c r="J22" i="30"/>
  <c r="J22" i="29"/>
  <c r="J18" i="28"/>
  <c r="J20" i="23"/>
  <c r="J7" i="36"/>
  <c r="J7" i="29"/>
  <c r="J6" i="27"/>
  <c r="J6" i="39"/>
  <c r="J7" i="38"/>
  <c r="J8" i="36"/>
  <c r="J5" i="37"/>
  <c r="J4" i="35"/>
  <c r="J4" i="34"/>
  <c r="J8" i="33"/>
  <c r="J7" i="32"/>
  <c r="J8" i="29"/>
  <c r="J6" i="28"/>
  <c r="J5" i="31"/>
  <c r="J5" i="30"/>
  <c r="J5" i="26"/>
  <c r="J3" i="25"/>
  <c r="J8" i="24"/>
  <c r="J3" i="39"/>
  <c r="J5" i="33"/>
  <c r="J5" i="32"/>
  <c r="J5" i="28"/>
  <c r="J3" i="31"/>
  <c r="J6" i="24"/>
  <c r="J15" i="37"/>
  <c r="J11" i="35"/>
  <c r="J8" i="34"/>
  <c r="J16" i="23"/>
  <c r="J8" i="25"/>
  <c r="J8" i="39"/>
  <c r="J10" i="38"/>
  <c r="J9" i="37"/>
  <c r="J11" i="36"/>
  <c r="J12" i="33"/>
  <c r="J10" i="32"/>
  <c r="J7" i="31"/>
  <c r="J11" i="29"/>
  <c r="J7" i="28"/>
  <c r="J12" i="24"/>
  <c r="J9" i="27"/>
  <c r="J8" i="26"/>
  <c r="J17" i="37"/>
  <c r="J13" i="35"/>
  <c r="J10" i="34"/>
  <c r="J16" i="33"/>
  <c r="J17" i="30"/>
  <c r="J17" i="29"/>
  <c r="J26" i="29"/>
  <c r="J22" i="37"/>
  <c r="J20" i="35"/>
  <c r="J22" i="27"/>
  <c r="J15" i="25"/>
  <c r="J22" i="24"/>
  <c r="K7" i="34"/>
  <c r="K15" i="30"/>
  <c r="K15" i="23"/>
  <c r="K5" i="39"/>
  <c r="K6" i="38"/>
  <c r="K4" i="31"/>
  <c r="K7" i="33"/>
  <c r="K6" i="32"/>
  <c r="K11" i="39"/>
  <c r="K15" i="38"/>
  <c r="K14" i="37"/>
  <c r="K10" i="35"/>
  <c r="K6" i="34"/>
  <c r="K14" i="33"/>
  <c r="K17" i="32"/>
  <c r="K14" i="30"/>
  <c r="K15" i="29"/>
  <c r="K13" i="28"/>
  <c r="K15" i="27"/>
  <c r="K13" i="26"/>
  <c r="K7" i="25"/>
  <c r="K16" i="24"/>
  <c r="K24" i="28"/>
  <c r="K25" i="23"/>
  <c r="K25" i="37"/>
  <c r="K27" i="32"/>
  <c r="K8" i="37"/>
  <c r="K7" i="35"/>
  <c r="K8" i="30"/>
  <c r="K11" i="33"/>
  <c r="K11" i="24"/>
  <c r="K14" i="38"/>
  <c r="K13" i="37"/>
  <c r="K9" i="35"/>
  <c r="K16" i="32"/>
  <c r="K5" i="34"/>
  <c r="K13" i="30"/>
  <c r="K12" i="28"/>
  <c r="K14" i="27"/>
  <c r="K6" i="25"/>
  <c r="K15" i="24"/>
  <c r="K13" i="36"/>
  <c r="K9" i="31"/>
  <c r="K9" i="30"/>
  <c r="K12" i="27"/>
  <c r="K4" i="36"/>
  <c r="K4" i="29"/>
  <c r="K4" i="27"/>
  <c r="K4" i="24"/>
  <c r="K16" i="37"/>
  <c r="K16" i="36"/>
  <c r="K12" i="35"/>
  <c r="K18" i="32"/>
  <c r="K16" i="30"/>
  <c r="K9" i="34"/>
  <c r="K15" i="33"/>
  <c r="K17" i="28"/>
  <c r="K16" i="27"/>
  <c r="K16" i="29"/>
  <c r="K9" i="25"/>
  <c r="K14" i="26"/>
  <c r="K17" i="24"/>
  <c r="K24" i="37"/>
  <c r="K24" i="38"/>
  <c r="K16" i="34"/>
  <c r="K21" i="28"/>
  <c r="K23" i="23"/>
  <c r="L20" i="38"/>
  <c r="L18" i="37"/>
  <c r="L12" i="34"/>
  <c r="L21" i="32"/>
  <c r="L21" i="30"/>
  <c r="L12" i="31"/>
  <c r="L21" i="29"/>
  <c r="L20" i="27"/>
  <c r="L16" i="38"/>
  <c r="L14" i="28"/>
  <c r="L10" i="39"/>
  <c r="L10" i="28"/>
  <c r="L17" i="38"/>
  <c r="L17" i="36"/>
  <c r="L14" i="35"/>
  <c r="L11" i="34"/>
  <c r="L19" i="32"/>
  <c r="L18" i="30"/>
  <c r="L17" i="27"/>
  <c r="L18" i="29"/>
  <c r="L10" i="25"/>
  <c r="L17" i="23"/>
  <c r="L15" i="26"/>
  <c r="L24" i="23"/>
  <c r="L26" i="32"/>
  <c r="L25" i="38"/>
  <c r="L13" i="39"/>
  <c r="L17" i="34"/>
  <c r="L23" i="28"/>
  <c r="L12" i="36"/>
  <c r="L12" i="29"/>
  <c r="L11" i="32"/>
  <c r="L10" i="27"/>
  <c r="L13" i="24"/>
  <c r="L9" i="26"/>
  <c r="L25" i="32"/>
  <c r="L22" i="28"/>
  <c r="L19" i="38"/>
  <c r="L19" i="36"/>
  <c r="L16" i="35"/>
  <c r="L20" i="32"/>
  <c r="L19" i="27"/>
  <c r="L20" i="30"/>
  <c r="L20" i="29"/>
  <c r="L12" i="25"/>
  <c r="L19" i="24"/>
  <c r="L19" i="23"/>
  <c r="L17" i="26"/>
  <c r="L8" i="38"/>
  <c r="L9" i="36"/>
  <c r="L6" i="37"/>
  <c r="L5" i="35"/>
  <c r="L9" i="33"/>
  <c r="L8" i="32"/>
  <c r="L9" i="29"/>
  <c r="L7" i="27"/>
  <c r="L14" i="36"/>
  <c r="L10" i="31"/>
  <c r="L10" i="30"/>
  <c r="L10" i="26"/>
  <c r="L3" i="38"/>
  <c r="L3" i="37"/>
  <c r="L3" i="36"/>
  <c r="L2" i="35"/>
  <c r="L3" i="34"/>
  <c r="L3" i="33"/>
  <c r="L3" i="30"/>
  <c r="L3" i="29"/>
  <c r="L3" i="28"/>
  <c r="L3" i="32"/>
  <c r="L3" i="27"/>
  <c r="L2" i="26"/>
  <c r="L3" i="24"/>
  <c r="L24" i="32"/>
  <c r="L23" i="38"/>
  <c r="L23" i="37"/>
  <c r="L15" i="34"/>
  <c r="L20" i="28"/>
  <c r="M2" i="39"/>
  <c r="M2" i="38"/>
  <c r="M2" i="37"/>
  <c r="M2" i="36"/>
  <c r="M2" i="32"/>
  <c r="M2" i="31"/>
  <c r="M2" i="34"/>
  <c r="M2" i="33"/>
  <c r="M2" i="30"/>
  <c r="M2" i="29"/>
  <c r="M2" i="28"/>
  <c r="M2" i="27"/>
  <c r="M2" i="24"/>
  <c r="M15" i="36"/>
  <c r="M8" i="35"/>
  <c r="M11" i="30"/>
  <c r="M8" i="28"/>
  <c r="M11" i="26"/>
  <c r="M12" i="39"/>
  <c r="M21" i="38"/>
  <c r="M18" i="35"/>
  <c r="M13" i="34"/>
  <c r="M19" i="37"/>
  <c r="M18" i="33"/>
  <c r="M22" i="32"/>
  <c r="M22" i="30"/>
  <c r="M22" i="29"/>
  <c r="M18" i="28"/>
  <c r="M20" i="23"/>
  <c r="M7" i="36"/>
  <c r="M6" i="27"/>
  <c r="M7" i="29"/>
  <c r="M7" i="24"/>
  <c r="M6" i="39"/>
  <c r="M7" i="38"/>
  <c r="M5" i="37"/>
  <c r="M8" i="36"/>
  <c r="M8" i="33"/>
  <c r="M5" i="31"/>
  <c r="M5" i="30"/>
  <c r="M4" i="34"/>
  <c r="M7" i="32"/>
  <c r="M4" i="35"/>
  <c r="M8" i="29"/>
  <c r="M6" i="28"/>
  <c r="M5" i="26"/>
  <c r="M3" i="25"/>
  <c r="M8" i="24"/>
  <c r="M3" i="39"/>
  <c r="M5" i="33"/>
  <c r="M3" i="31"/>
  <c r="M5" i="32"/>
  <c r="M5" i="28"/>
  <c r="M6" i="24"/>
  <c r="M15" i="37"/>
  <c r="M11" i="35"/>
  <c r="M8" i="34"/>
  <c r="M8" i="25"/>
  <c r="M16" i="23"/>
  <c r="M8" i="39"/>
  <c r="M10" i="38"/>
  <c r="M11" i="36"/>
  <c r="M9" i="37"/>
  <c r="M10" i="32"/>
  <c r="M7" i="31"/>
  <c r="M12" i="33"/>
  <c r="M7" i="28"/>
  <c r="M9" i="27"/>
  <c r="M11" i="29"/>
  <c r="M8" i="26"/>
  <c r="M12" i="24"/>
  <c r="M17" i="37"/>
  <c r="M13" i="35"/>
  <c r="M17" i="30"/>
  <c r="M16" i="33"/>
  <c r="M10" i="34"/>
  <c r="M17" i="29"/>
  <c r="M26" i="29"/>
  <c r="M22" i="37"/>
  <c r="M20" i="35"/>
  <c r="M22" i="27"/>
  <c r="M15" i="25"/>
  <c r="M22" i="24"/>
  <c r="N7" i="34"/>
  <c r="N15" i="30"/>
  <c r="N5" i="39"/>
  <c r="N6" i="38"/>
  <c r="N7" i="33"/>
  <c r="N4" i="31"/>
  <c r="N6" i="32"/>
  <c r="N22" i="38"/>
  <c r="N23" i="29"/>
  <c r="N19" i="28"/>
  <c r="N23" i="30"/>
  <c r="N9" i="39"/>
  <c r="N12" i="38"/>
  <c r="N11" i="37"/>
  <c r="N13" i="33"/>
  <c r="N13" i="32"/>
  <c r="N12" i="30"/>
  <c r="N14" i="29"/>
  <c r="N9" i="28"/>
  <c r="N12" i="37"/>
  <c r="N13" i="38"/>
  <c r="N14" i="32"/>
  <c r="N11" i="31"/>
  <c r="N13" i="27"/>
  <c r="N14" i="24"/>
  <c r="N12" i="26"/>
  <c r="N25" i="30"/>
  <c r="N25" i="29"/>
  <c r="N21" i="37"/>
  <c r="N14" i="34"/>
  <c r="N19" i="33"/>
  <c r="N19" i="35"/>
  <c r="N18" i="26"/>
  <c r="N14" i="25"/>
  <c r="N11" i="38"/>
  <c r="N10" i="37"/>
  <c r="N8" i="31"/>
  <c r="N13" i="29"/>
  <c r="N11" i="27"/>
  <c r="N7" i="37"/>
  <c r="N10" i="36"/>
  <c r="N9" i="38"/>
  <c r="N6" i="35"/>
  <c r="N10" i="33"/>
  <c r="N9" i="32"/>
  <c r="N7" i="30"/>
  <c r="N10" i="29"/>
  <c r="N8" i="27"/>
  <c r="N10" i="24"/>
  <c r="N6" i="36"/>
  <c r="N6" i="33"/>
  <c r="N6" i="29"/>
  <c r="N4" i="26"/>
  <c r="N4" i="38"/>
  <c r="N4" i="37"/>
  <c r="N5" i="36"/>
  <c r="N3" i="35"/>
  <c r="N4" i="33"/>
  <c r="N4" i="28"/>
  <c r="N4" i="30"/>
  <c r="N4" i="32"/>
  <c r="N5" i="29"/>
  <c r="N3" i="26"/>
  <c r="N5" i="27"/>
  <c r="N2" i="25"/>
  <c r="O16" i="28"/>
  <c r="O14" i="23"/>
  <c r="O24" i="29"/>
  <c r="O24" i="30"/>
  <c r="O20" i="37"/>
  <c r="O23" i="32"/>
  <c r="O21" i="27"/>
  <c r="O13" i="25"/>
  <c r="O20" i="24"/>
  <c r="O18" i="38"/>
  <c r="O18" i="36"/>
  <c r="O15" i="35"/>
  <c r="O17" i="33"/>
  <c r="O19" i="30"/>
  <c r="O19" i="29"/>
  <c r="O18" i="27"/>
  <c r="O11" i="25"/>
  <c r="O18" i="23"/>
  <c r="O16" i="26"/>
  <c r="O11" i="39"/>
  <c r="O15" i="38"/>
  <c r="O14" i="37"/>
  <c r="O10" i="35"/>
  <c r="O14" i="33"/>
  <c r="O6" i="34"/>
  <c r="O17" i="32"/>
  <c r="O14" i="30"/>
  <c r="O15" i="29"/>
  <c r="O13" i="28"/>
  <c r="O15" i="27"/>
  <c r="O13" i="26"/>
  <c r="O7" i="25"/>
  <c r="O16" i="24"/>
  <c r="O24" i="28"/>
  <c r="O25" i="23"/>
  <c r="O27" i="32"/>
  <c r="O25" i="37"/>
  <c r="O8" i="37"/>
  <c r="O7" i="35"/>
  <c r="O8" i="30"/>
  <c r="O11" i="33"/>
  <c r="O11" i="24"/>
  <c r="O14" i="38"/>
  <c r="O13" i="37"/>
  <c r="O5" i="34"/>
  <c r="O9" i="35"/>
  <c r="O16" i="32"/>
  <c r="O13" i="30"/>
  <c r="O14" i="27"/>
  <c r="O12" i="28"/>
  <c r="O6" i="25"/>
  <c r="O15" i="24"/>
  <c r="O13" i="36"/>
  <c r="O9" i="31"/>
  <c r="O9" i="30"/>
  <c r="O12" i="27"/>
  <c r="O4" i="36"/>
  <c r="O4" i="29"/>
  <c r="O4" i="27"/>
  <c r="O4" i="24"/>
  <c r="O16" i="36"/>
  <c r="O16" i="37"/>
  <c r="O12" i="35"/>
  <c r="O9" i="34"/>
  <c r="O18" i="32"/>
  <c r="O16" i="30"/>
  <c r="O15" i="33"/>
  <c r="O17" i="28"/>
  <c r="O16" i="29"/>
  <c r="O16" i="27"/>
  <c r="O9" i="25"/>
  <c r="O14" i="26"/>
  <c r="O17" i="24"/>
  <c r="O24" i="37"/>
  <c r="O24" i="38"/>
  <c r="O16" i="34"/>
  <c r="O21" i="28"/>
  <c r="O23" i="23"/>
  <c r="P20" i="38"/>
  <c r="P18" i="37"/>
  <c r="P12" i="34"/>
  <c r="P21" i="32"/>
  <c r="P21" i="30"/>
  <c r="P21" i="29"/>
  <c r="P20" i="27"/>
  <c r="P12" i="31"/>
  <c r="P16" i="38"/>
  <c r="P14" i="28"/>
  <c r="P10" i="39"/>
  <c r="P10" i="28"/>
  <c r="P17" i="38"/>
  <c r="P17" i="36"/>
  <c r="P14" i="35"/>
  <c r="P11" i="34"/>
  <c r="P19" i="32"/>
  <c r="P17" i="27"/>
  <c r="P18" i="30"/>
  <c r="P18" i="29"/>
  <c r="P10" i="25"/>
  <c r="P17" i="23"/>
  <c r="P15" i="26"/>
  <c r="P24" i="23"/>
  <c r="P26" i="32"/>
  <c r="P13" i="39"/>
  <c r="P25" i="38"/>
  <c r="P17" i="34"/>
  <c r="P23" i="28"/>
  <c r="P12" i="36"/>
  <c r="P11" i="32"/>
  <c r="P12" i="29"/>
  <c r="P13" i="24"/>
  <c r="P10" i="27"/>
  <c r="P9" i="26"/>
  <c r="P25" i="32"/>
  <c r="P22" i="28"/>
  <c r="P19" i="38"/>
  <c r="P19" i="36"/>
  <c r="P16" i="35"/>
  <c r="P20" i="32"/>
  <c r="P20" i="30"/>
  <c r="P19" i="27"/>
  <c r="P20" i="29"/>
  <c r="P12" i="25"/>
  <c r="P19" i="24"/>
  <c r="P19" i="23"/>
  <c r="P17" i="26"/>
  <c r="P9" i="36"/>
  <c r="P6" i="37"/>
  <c r="P8" i="38"/>
  <c r="P5" i="35"/>
  <c r="P9" i="33"/>
  <c r="P8" i="32"/>
  <c r="P9" i="29"/>
  <c r="P7" i="27"/>
  <c r="P14" i="36"/>
  <c r="P10" i="31"/>
  <c r="P10" i="30"/>
  <c r="P10" i="26"/>
  <c r="P3" i="38"/>
  <c r="P3" i="37"/>
  <c r="P3" i="36"/>
  <c r="P2" i="35"/>
  <c r="P3" i="34"/>
  <c r="P3" i="33"/>
  <c r="P3" i="29"/>
  <c r="P3" i="28"/>
  <c r="P3" i="30"/>
  <c r="P3" i="32"/>
  <c r="P3" i="27"/>
  <c r="P2" i="26"/>
  <c r="P3" i="24"/>
  <c r="P24" i="32"/>
  <c r="P23" i="38"/>
  <c r="P23" i="37"/>
  <c r="P15" i="34"/>
  <c r="P20" i="28"/>
  <c r="Q2" i="39"/>
  <c r="Q2" i="38"/>
  <c r="Q2" i="37"/>
  <c r="Q2" i="36"/>
  <c r="Q2" i="32"/>
  <c r="Q2" i="34"/>
  <c r="Q2" i="33"/>
  <c r="Q2" i="31"/>
  <c r="Q2" i="29"/>
  <c r="Q2" i="28"/>
  <c r="Q2" i="30"/>
  <c r="Q2" i="27"/>
  <c r="Q2" i="24"/>
  <c r="Q15" i="36"/>
  <c r="Q11" i="30"/>
  <c r="Q8" i="35"/>
  <c r="Q8" i="28"/>
  <c r="Q11" i="26"/>
  <c r="Q12" i="39"/>
  <c r="Q21" i="38"/>
  <c r="Q19" i="37"/>
  <c r="Q18" i="35"/>
  <c r="Q13" i="34"/>
  <c r="Q22" i="30"/>
  <c r="Q18" i="33"/>
  <c r="Q22" i="32"/>
  <c r="Q22" i="29"/>
  <c r="Q18" i="28"/>
  <c r="Q20" i="23"/>
  <c r="Q7" i="36"/>
  <c r="Q6" i="27"/>
  <c r="Q7" i="29"/>
  <c r="Q7" i="24"/>
  <c r="Q6" i="39"/>
  <c r="Q7" i="38"/>
  <c r="Q5" i="37"/>
  <c r="Q8" i="36"/>
  <c r="Q4" i="35"/>
  <c r="Q5" i="31"/>
  <c r="Q5" i="30"/>
  <c r="Q4" i="34"/>
  <c r="Q7" i="32"/>
  <c r="Q8" i="33"/>
  <c r="Q8" i="29"/>
  <c r="Q6" i="28"/>
  <c r="Q5" i="26"/>
  <c r="Q3" i="25"/>
  <c r="Q8" i="24"/>
  <c r="Q3" i="39"/>
  <c r="Q5" i="33"/>
  <c r="Q3" i="31"/>
  <c r="Q5" i="32"/>
  <c r="Q5" i="28"/>
  <c r="Q6" i="24"/>
  <c r="Q15" i="37"/>
  <c r="Q11" i="35"/>
  <c r="Q8" i="34"/>
  <c r="Q8" i="25"/>
  <c r="Q16" i="23"/>
  <c r="Q8" i="39"/>
  <c r="Q10" i="38"/>
  <c r="Q11" i="36"/>
  <c r="Q9" i="37"/>
  <c r="Q10" i="32"/>
  <c r="Q7" i="31"/>
  <c r="Q12" i="33"/>
  <c r="Q11" i="29"/>
  <c r="Q7" i="28"/>
  <c r="Q9" i="27"/>
  <c r="Q8" i="26"/>
  <c r="Q12" i="24"/>
  <c r="Q13" i="35"/>
  <c r="Q17" i="37"/>
  <c r="Q10" i="34"/>
  <c r="Q16" i="33"/>
  <c r="Q17" i="30"/>
  <c r="Q17" i="29"/>
  <c r="Q26" i="29"/>
  <c r="Q22" i="37"/>
  <c r="Q20" i="35"/>
  <c r="Q22" i="27"/>
  <c r="Q15" i="25"/>
  <c r="Q22" i="24"/>
  <c r="R7" i="34"/>
  <c r="R15" i="30"/>
  <c r="R5" i="39"/>
  <c r="R6" i="38"/>
  <c r="R7" i="33"/>
  <c r="R4" i="31"/>
  <c r="R6" i="32"/>
  <c r="R22" i="38"/>
  <c r="R23" i="30"/>
  <c r="R23" i="29"/>
  <c r="R19" i="28"/>
  <c r="R9" i="39"/>
  <c r="R12" i="38"/>
  <c r="R11" i="37"/>
  <c r="R13" i="33"/>
  <c r="R13" i="32"/>
  <c r="R14" i="29"/>
  <c r="R12" i="30"/>
  <c r="R9" i="28"/>
  <c r="R13" i="38"/>
  <c r="R12" i="37"/>
  <c r="R14" i="32"/>
  <c r="R11" i="31"/>
  <c r="R13" i="27"/>
  <c r="R14" i="24"/>
  <c r="R12" i="26"/>
  <c r="R25" i="30"/>
  <c r="R25" i="29"/>
  <c r="R21" i="37"/>
  <c r="R19" i="35"/>
  <c r="R14" i="34"/>
  <c r="R19" i="33"/>
  <c r="R18" i="26"/>
  <c r="R14" i="25"/>
  <c r="R11" i="38"/>
  <c r="R10" i="37"/>
  <c r="R8" i="31"/>
  <c r="R13" i="29"/>
  <c r="R11" i="27"/>
  <c r="R9" i="38"/>
  <c r="R7" i="37"/>
  <c r="R10" i="36"/>
  <c r="R6" i="35"/>
  <c r="R10" i="33"/>
  <c r="R9" i="32"/>
  <c r="R10" i="29"/>
  <c r="R7" i="30"/>
  <c r="R10" i="24"/>
  <c r="R8" i="27"/>
  <c r="R6" i="36"/>
  <c r="R6" i="33"/>
  <c r="R6" i="29"/>
  <c r="R4" i="26"/>
  <c r="R4" i="38"/>
  <c r="R4" i="37"/>
  <c r="R5" i="36"/>
  <c r="R3" i="35"/>
  <c r="R4" i="33"/>
  <c r="R4" i="28"/>
  <c r="R4" i="32"/>
  <c r="R4" i="30"/>
  <c r="R5" i="29"/>
  <c r="R3" i="26"/>
  <c r="R5" i="27"/>
  <c r="R2" i="25"/>
  <c r="S16" i="28"/>
  <c r="S14" i="23"/>
  <c r="S24" i="29"/>
  <c r="S24" i="30"/>
  <c r="S20" i="37"/>
  <c r="S23" i="32"/>
  <c r="S21" i="27"/>
  <c r="S13" i="25"/>
  <c r="S20" i="24"/>
  <c r="S18" i="38"/>
  <c r="S18" i="36"/>
  <c r="S15" i="35"/>
  <c r="S17" i="33"/>
  <c r="S19" i="30"/>
  <c r="S19" i="29"/>
  <c r="S18" i="27"/>
  <c r="S11" i="25"/>
  <c r="S18" i="23"/>
  <c r="S16" i="26"/>
  <c r="S11" i="39"/>
  <c r="S15" i="38"/>
  <c r="S10" i="35"/>
  <c r="S14" i="37"/>
  <c r="S14" i="33"/>
  <c r="S17" i="32"/>
  <c r="S14" i="30"/>
  <c r="S6" i="34"/>
  <c r="S15" i="29"/>
  <c r="S13" i="28"/>
  <c r="S15" i="27"/>
  <c r="S13" i="26"/>
  <c r="S7" i="25"/>
  <c r="S16" i="24"/>
  <c r="S25" i="23"/>
  <c r="S25" i="37"/>
  <c r="S24" i="28"/>
  <c r="S27" i="32"/>
  <c r="S8" i="37"/>
  <c r="S8" i="30"/>
  <c r="S7" i="35"/>
  <c r="S11" i="33"/>
  <c r="S11" i="24"/>
  <c r="S14" i="38"/>
  <c r="S13" i="37"/>
  <c r="S9" i="35"/>
  <c r="S5" i="34"/>
  <c r="S16" i="32"/>
  <c r="S12" i="28"/>
  <c r="S13" i="30"/>
  <c r="S14" i="27"/>
  <c r="S6" i="25"/>
  <c r="S15" i="24"/>
  <c r="S13" i="36"/>
  <c r="S9" i="31"/>
  <c r="S9" i="30"/>
  <c r="S12" i="27"/>
  <c r="S4" i="36"/>
  <c r="S4" i="29"/>
  <c r="S4" i="27"/>
  <c r="S4" i="24"/>
  <c r="S16" i="37"/>
  <c r="S16" i="36"/>
  <c r="S12" i="35"/>
  <c r="S9" i="34"/>
  <c r="S18" i="32"/>
  <c r="S16" i="30"/>
  <c r="S15" i="33"/>
  <c r="S17" i="28"/>
  <c r="S16" i="29"/>
  <c r="S16" i="27"/>
  <c r="S9" i="25"/>
  <c r="S14" i="26"/>
  <c r="S17" i="24"/>
  <c r="S24" i="37"/>
  <c r="S24" i="38"/>
  <c r="S16" i="34"/>
  <c r="S21" i="28"/>
  <c r="S23" i="23"/>
  <c r="T20" i="38"/>
  <c r="T18" i="37"/>
  <c r="T12" i="34"/>
  <c r="T21" i="32"/>
  <c r="T21" i="30"/>
  <c r="T21" i="29"/>
  <c r="T12" i="31"/>
  <c r="T20" i="27"/>
  <c r="T16" i="38"/>
  <c r="T14" i="28"/>
  <c r="T10" i="39"/>
  <c r="T10" i="28"/>
  <c r="T17" i="38"/>
  <c r="T17" i="36"/>
  <c r="T14" i="35"/>
  <c r="T11" i="34"/>
  <c r="T19" i="32"/>
  <c r="T18" i="30"/>
  <c r="T17" i="27"/>
  <c r="T18" i="29"/>
  <c r="T10" i="25"/>
  <c r="T17" i="23"/>
  <c r="T15" i="26"/>
  <c r="T24" i="23"/>
  <c r="T26" i="32"/>
  <c r="T25" i="38"/>
  <c r="T13" i="39"/>
  <c r="T17" i="34"/>
  <c r="T23" i="28"/>
  <c r="T12" i="36"/>
  <c r="T11" i="32"/>
  <c r="T12" i="29"/>
  <c r="T10" i="27"/>
  <c r="T13" i="24"/>
  <c r="T9" i="26"/>
  <c r="T25" i="32"/>
  <c r="T22" i="28"/>
  <c r="T19" i="38"/>
  <c r="T19" i="36"/>
  <c r="T16" i="35"/>
  <c r="T20" i="32"/>
  <c r="T19" i="27"/>
  <c r="T20" i="29"/>
  <c r="T20" i="30"/>
  <c r="T12" i="25"/>
  <c r="T19" i="24"/>
  <c r="T19" i="23"/>
  <c r="T17" i="26"/>
  <c r="T8" i="38"/>
  <c r="T9" i="36"/>
  <c r="T5" i="35"/>
  <c r="T6" i="37"/>
  <c r="T9" i="33"/>
  <c r="T8" i="32"/>
  <c r="T9" i="29"/>
  <c r="T7" i="27"/>
  <c r="T14" i="36"/>
  <c r="T10" i="31"/>
  <c r="T10" i="30"/>
  <c r="T10" i="26"/>
  <c r="T3" i="38"/>
  <c r="T3" i="37"/>
  <c r="T3" i="36"/>
  <c r="T2" i="35"/>
  <c r="T3" i="34"/>
  <c r="T3" i="33"/>
  <c r="T3" i="29"/>
  <c r="T3" i="28"/>
  <c r="T3" i="32"/>
  <c r="T3" i="30"/>
  <c r="T3" i="27"/>
  <c r="T2" i="26"/>
  <c r="T3" i="24"/>
  <c r="T24" i="32"/>
  <c r="T23" i="38"/>
  <c r="T23" i="37"/>
  <c r="T15" i="34"/>
  <c r="T20" i="28"/>
  <c r="U2" i="39"/>
  <c r="U2" i="38"/>
  <c r="U2" i="37"/>
  <c r="U2" i="36"/>
  <c r="U2" i="32"/>
  <c r="U2" i="34"/>
  <c r="U2" i="33"/>
  <c r="U2" i="31"/>
  <c r="U2" i="29"/>
  <c r="U2" i="28"/>
  <c r="U2" i="30"/>
  <c r="U2" i="27"/>
  <c r="U2" i="24"/>
  <c r="U15" i="36"/>
  <c r="U8" i="35"/>
  <c r="U11" i="30"/>
  <c r="U8" i="28"/>
  <c r="U11" i="26"/>
  <c r="U12" i="39"/>
  <c r="U21" i="38"/>
  <c r="U18" i="35"/>
  <c r="U19" i="37"/>
  <c r="U13" i="34"/>
  <c r="U18" i="33"/>
  <c r="U22" i="32"/>
  <c r="U22" i="30"/>
  <c r="U22" i="29"/>
  <c r="U18" i="28"/>
  <c r="U20" i="23"/>
  <c r="U7" i="36"/>
  <c r="U6" i="27"/>
  <c r="U7" i="29"/>
  <c r="U7" i="24"/>
  <c r="U6" i="39"/>
  <c r="U7" i="38"/>
  <c r="U5" i="37"/>
  <c r="U8" i="36"/>
  <c r="U4" i="34"/>
  <c r="U5" i="31"/>
  <c r="U5" i="30"/>
  <c r="U4" i="35"/>
  <c r="U8" i="33"/>
  <c r="U7" i="32"/>
  <c r="U8" i="29"/>
  <c r="U6" i="28"/>
  <c r="U5" i="26"/>
  <c r="U3" i="25"/>
  <c r="U8" i="24"/>
  <c r="U3" i="39"/>
  <c r="U5" i="33"/>
  <c r="U3" i="31"/>
  <c r="U5" i="32"/>
  <c r="U5" i="28"/>
  <c r="U6" i="24"/>
  <c r="U15" i="37"/>
  <c r="U11" i="35"/>
  <c r="U8" i="34"/>
  <c r="U8" i="25"/>
  <c r="U16" i="23"/>
  <c r="U8" i="39"/>
  <c r="U10" i="38"/>
  <c r="U11" i="36"/>
  <c r="U9" i="37"/>
  <c r="U12" i="33"/>
  <c r="U10" i="32"/>
  <c r="U7" i="31"/>
  <c r="U11" i="29"/>
  <c r="U9" i="27"/>
  <c r="U7" i="28"/>
  <c r="U8" i="26"/>
  <c r="U12" i="24"/>
  <c r="U17" i="37"/>
  <c r="U13" i="35"/>
  <c r="U10" i="34"/>
  <c r="U17" i="30"/>
  <c r="U16" i="33"/>
  <c r="U17" i="29"/>
  <c r="U26" i="29"/>
  <c r="U22" i="37"/>
  <c r="U20" i="35"/>
  <c r="U22" i="27"/>
  <c r="U15" i="25"/>
  <c r="U22" i="24"/>
  <c r="V7" i="34"/>
  <c r="V15" i="30"/>
  <c r="V5" i="39"/>
  <c r="V6" i="38"/>
  <c r="V7" i="33"/>
  <c r="V4" i="31"/>
  <c r="V6" i="32"/>
  <c r="V22" i="38"/>
  <c r="V23" i="30"/>
  <c r="V23" i="29"/>
  <c r="V19" i="28"/>
  <c r="V9" i="39"/>
  <c r="V12" i="38"/>
  <c r="V11" i="37"/>
  <c r="V13" i="33"/>
  <c r="V13" i="32"/>
  <c r="V14" i="29"/>
  <c r="V12" i="30"/>
  <c r="V9" i="28"/>
  <c r="V13" i="38"/>
  <c r="V12" i="37"/>
  <c r="V14" i="32"/>
  <c r="V11" i="31"/>
  <c r="V13" i="27"/>
  <c r="V14" i="24"/>
  <c r="V12" i="26"/>
  <c r="V25" i="30"/>
  <c r="V25" i="29"/>
  <c r="V21" i="37"/>
  <c r="V14" i="34"/>
  <c r="V19" i="35"/>
  <c r="V19" i="33"/>
  <c r="V18" i="26"/>
  <c r="V14" i="25"/>
  <c r="V10" i="37"/>
  <c r="V11" i="38"/>
  <c r="V8" i="31"/>
  <c r="V13" i="29"/>
  <c r="V11" i="27"/>
  <c r="V9" i="38"/>
  <c r="V7" i="37"/>
  <c r="V10" i="36"/>
  <c r="V6" i="35"/>
  <c r="V10" i="33"/>
  <c r="V9" i="32"/>
  <c r="V10" i="29"/>
  <c r="V7" i="30"/>
  <c r="V8" i="27"/>
  <c r="V10" i="24"/>
  <c r="V6" i="36"/>
  <c r="V6" i="33"/>
  <c r="V6" i="29"/>
  <c r="V4" i="26"/>
  <c r="V4" i="38"/>
  <c r="V4" i="37"/>
  <c r="V5" i="36"/>
  <c r="V3" i="35"/>
  <c r="V4" i="33"/>
  <c r="V4" i="32"/>
  <c r="V4" i="28"/>
  <c r="V5" i="29"/>
  <c r="V4" i="30"/>
  <c r="V3" i="26"/>
  <c r="V5" i="27"/>
  <c r="V2" i="25"/>
  <c r="W16" i="28"/>
  <c r="W14" i="23"/>
  <c r="W24" i="29"/>
  <c r="W24" i="30"/>
  <c r="W20" i="37"/>
  <c r="W23" i="32"/>
  <c r="W21" i="27"/>
  <c r="W13" i="25"/>
  <c r="W20" i="24"/>
  <c r="W18" i="36"/>
  <c r="W18" i="38"/>
  <c r="W15" i="35"/>
  <c r="W19" i="30"/>
  <c r="W17" i="33"/>
  <c r="W19" i="29"/>
  <c r="W18" i="27"/>
  <c r="W11" i="25"/>
  <c r="W18" i="23"/>
  <c r="W16" i="26"/>
  <c r="W11" i="39"/>
  <c r="W15" i="38"/>
  <c r="W14" i="37"/>
  <c r="W10" i="35"/>
  <c r="W6" i="34"/>
  <c r="W14" i="33"/>
  <c r="W17" i="32"/>
  <c r="W14" i="30"/>
  <c r="W15" i="29"/>
  <c r="W13" i="28"/>
  <c r="W15" i="27"/>
  <c r="W13" i="26"/>
  <c r="W7" i="25"/>
  <c r="W16" i="24"/>
  <c r="W25" i="23"/>
  <c r="W27" i="32"/>
  <c r="W25" i="37"/>
  <c r="W24" i="28"/>
  <c r="W8" i="37"/>
  <c r="W7" i="35"/>
  <c r="W11" i="33"/>
  <c r="W8" i="30"/>
  <c r="W11" i="24"/>
  <c r="W14" i="38"/>
  <c r="W13" i="37"/>
  <c r="W9" i="35"/>
  <c r="W5" i="34"/>
  <c r="W16" i="32"/>
  <c r="W13" i="30"/>
  <c r="W12" i="28"/>
  <c r="W14" i="27"/>
  <c r="W6" i="25"/>
  <c r="W15" i="24"/>
  <c r="W13" i="36"/>
  <c r="W9" i="31"/>
  <c r="W9" i="30"/>
  <c r="W12" i="27"/>
  <c r="W4" i="36"/>
  <c r="W4" i="29"/>
  <c r="W4" i="27"/>
  <c r="W4" i="24"/>
  <c r="W16" i="36"/>
  <c r="W16" i="37"/>
  <c r="W12" i="35"/>
  <c r="W18" i="32"/>
  <c r="W9" i="34"/>
  <c r="W15" i="33"/>
  <c r="W16" i="30"/>
  <c r="W17" i="28"/>
  <c r="W16" i="29"/>
  <c r="W16" i="27"/>
  <c r="W9" i="25"/>
  <c r="W14" i="26"/>
  <c r="W17" i="24"/>
  <c r="W24" i="37"/>
  <c r="W24" i="38"/>
  <c r="W16" i="34"/>
  <c r="W21" i="28"/>
  <c r="W23" i="23"/>
  <c r="X20" i="38"/>
  <c r="X18" i="37"/>
  <c r="X12" i="34"/>
  <c r="X21" i="32"/>
  <c r="X21" i="30"/>
  <c r="X21" i="29"/>
  <c r="X12" i="31"/>
  <c r="X20" i="27"/>
  <c r="X16" i="38"/>
  <c r="X14" i="28"/>
  <c r="X10" i="39"/>
  <c r="X10" i="28"/>
  <c r="X17" i="38"/>
  <c r="X17" i="36"/>
  <c r="X14" i="35"/>
  <c r="X11" i="34"/>
  <c r="X19" i="32"/>
  <c r="X17" i="27"/>
  <c r="X18" i="30"/>
  <c r="X18" i="29"/>
  <c r="X10" i="25"/>
  <c r="X17" i="23"/>
  <c r="X15" i="26"/>
  <c r="X24" i="23"/>
  <c r="X26" i="32"/>
  <c r="X13" i="39"/>
  <c r="X25" i="38"/>
  <c r="X17" i="34"/>
  <c r="X23" i="28"/>
  <c r="X12" i="36"/>
  <c r="X11" i="32"/>
  <c r="X12" i="29"/>
  <c r="X10" i="27"/>
  <c r="X13" i="24"/>
  <c r="X9" i="26"/>
  <c r="X25" i="32"/>
  <c r="X22" i="28"/>
  <c r="X19" i="38"/>
  <c r="X19" i="36"/>
  <c r="X16" i="35"/>
  <c r="X20" i="32"/>
  <c r="X19" i="27"/>
  <c r="X20" i="30"/>
  <c r="X20" i="29"/>
  <c r="X12" i="25"/>
  <c r="X19" i="24"/>
  <c r="X19" i="23"/>
  <c r="X17" i="26"/>
  <c r="X8" i="38"/>
  <c r="X6" i="37"/>
  <c r="X9" i="36"/>
  <c r="X5" i="35"/>
  <c r="X9" i="33"/>
  <c r="X8" i="32"/>
  <c r="X9" i="29"/>
  <c r="X7" i="27"/>
  <c r="X14" i="36"/>
  <c r="X10" i="30"/>
  <c r="X10" i="31"/>
  <c r="X10" i="26"/>
  <c r="X3" i="38"/>
  <c r="X3" i="37"/>
  <c r="X3" i="36"/>
  <c r="X2" i="35"/>
  <c r="X3" i="34"/>
  <c r="X3" i="33"/>
  <c r="X3" i="32"/>
  <c r="X3" i="29"/>
  <c r="X3" i="28"/>
  <c r="X3" i="30"/>
  <c r="X3" i="27"/>
  <c r="X2" i="26"/>
  <c r="X3" i="24"/>
  <c r="X24" i="32"/>
  <c r="X23" i="38"/>
  <c r="X23" i="37"/>
  <c r="X15" i="34"/>
  <c r="X20" i="28"/>
  <c r="Y2" i="39"/>
  <c r="Y2" i="38"/>
  <c r="Y2" i="37"/>
  <c r="Y2" i="36"/>
  <c r="Y2" i="34"/>
  <c r="Y2" i="33"/>
  <c r="Y2" i="32"/>
  <c r="Y2" i="31"/>
  <c r="Y2" i="30"/>
  <c r="Y2" i="29"/>
  <c r="Y2" i="28"/>
  <c r="Y2" i="27"/>
  <c r="Y2" i="24"/>
  <c r="Y15" i="36"/>
  <c r="Y8" i="35"/>
  <c r="Y11" i="30"/>
  <c r="Y8" i="28"/>
  <c r="Y11" i="26"/>
  <c r="Y12" i="39"/>
  <c r="Y21" i="38"/>
  <c r="Y19" i="37"/>
  <c r="Y18" i="35"/>
  <c r="Y13" i="34"/>
  <c r="Y18" i="33"/>
  <c r="Y22" i="32"/>
  <c r="Y22" i="30"/>
  <c r="Y22" i="29"/>
  <c r="Y18" i="28"/>
  <c r="Y20" i="23"/>
  <c r="Y7" i="36"/>
  <c r="Y6" i="27"/>
  <c r="Y7" i="29"/>
  <c r="Y7" i="24"/>
  <c r="Y6" i="39"/>
  <c r="Y7" i="38"/>
  <c r="Y5" i="37"/>
  <c r="Y8" i="36"/>
  <c r="Y4" i="35"/>
  <c r="Y5" i="31"/>
  <c r="Y5" i="30"/>
  <c r="Y8" i="33"/>
  <c r="Y7" i="32"/>
  <c r="Y4" i="34"/>
  <c r="Y8" i="29"/>
  <c r="Y6" i="28"/>
  <c r="Y5" i="26"/>
  <c r="Y3" i="25"/>
  <c r="Y8" i="24"/>
  <c r="Y3" i="39"/>
  <c r="Y5" i="33"/>
  <c r="Y3" i="31"/>
  <c r="Y5" i="32"/>
  <c r="Y5" i="28"/>
  <c r="Y6" i="24"/>
  <c r="Y15" i="37"/>
  <c r="Y11" i="35"/>
  <c r="Y8" i="34"/>
  <c r="Y8" i="25"/>
  <c r="Y16" i="23"/>
  <c r="Y8" i="39"/>
  <c r="Y10" i="38"/>
  <c r="Y11" i="36"/>
  <c r="Y9" i="37"/>
  <c r="Y10" i="32"/>
  <c r="Y7" i="31"/>
  <c r="Y12" i="33"/>
  <c r="Y11" i="29"/>
  <c r="Y7" i="28"/>
  <c r="Y8" i="26"/>
  <c r="Y9" i="27"/>
  <c r="Y12" i="24"/>
  <c r="Y13" i="35"/>
  <c r="Y17" i="37"/>
  <c r="Y10" i="34"/>
  <c r="Y17" i="30"/>
  <c r="Y16" i="33"/>
  <c r="Y17" i="29"/>
  <c r="Y26" i="29"/>
  <c r="Y22" i="37"/>
  <c r="Y20" i="35"/>
  <c r="Y22" i="27"/>
  <c r="Y15" i="25"/>
  <c r="Y22" i="24"/>
  <c r="Z7" i="34"/>
  <c r="Z15" i="30"/>
  <c r="Z5" i="39"/>
  <c r="Z6" i="38"/>
  <c r="Z7" i="33"/>
  <c r="Z4" i="31"/>
  <c r="Z6" i="32"/>
  <c r="Z22" i="38"/>
  <c r="Z23" i="30"/>
  <c r="Z23" i="29"/>
  <c r="Z19" i="28"/>
  <c r="Z9" i="39"/>
  <c r="Z12" i="38"/>
  <c r="Z11" i="37"/>
  <c r="Z13" i="33"/>
  <c r="Z13" i="32"/>
  <c r="Z14" i="29"/>
  <c r="Z9" i="28"/>
  <c r="Z12" i="30"/>
  <c r="Z13" i="38"/>
  <c r="Z12" i="37"/>
  <c r="Z14" i="32"/>
  <c r="Z11" i="31"/>
  <c r="Z13" i="27"/>
  <c r="Z14" i="24"/>
  <c r="Z12" i="26"/>
  <c r="Z25" i="30"/>
  <c r="Z25" i="29"/>
  <c r="Z21" i="37"/>
  <c r="Z19" i="35"/>
  <c r="Z14" i="34"/>
  <c r="Z19" i="33"/>
  <c r="Z18" i="26"/>
  <c r="Z14" i="25"/>
  <c r="Z11" i="38"/>
  <c r="Z10" i="37"/>
  <c r="Z8" i="31"/>
  <c r="Z13" i="29"/>
  <c r="Z11" i="27"/>
  <c r="Z7" i="37"/>
  <c r="Z10" i="36"/>
  <c r="Z9" i="38"/>
  <c r="Z6" i="35"/>
  <c r="Z10" i="33"/>
  <c r="Z9" i="32"/>
  <c r="Z10" i="29"/>
  <c r="Z7" i="30"/>
  <c r="Z10" i="24"/>
  <c r="Z8" i="27"/>
  <c r="Z6" i="36"/>
  <c r="Z6" i="33"/>
  <c r="Z6" i="29"/>
  <c r="Z4" i="26"/>
  <c r="Z4" i="38"/>
  <c r="Z4" i="37"/>
  <c r="Z5" i="36"/>
  <c r="Z3" i="35"/>
  <c r="Z4" i="33"/>
  <c r="Z4" i="30"/>
  <c r="Z4" i="28"/>
  <c r="Z5" i="29"/>
  <c r="Z4" i="32"/>
  <c r="Z3" i="26"/>
  <c r="Z5" i="27"/>
  <c r="Z2" i="25"/>
  <c r="AA16" i="28"/>
  <c r="AA14" i="23"/>
  <c r="AA24" i="29"/>
  <c r="AA24" i="30"/>
  <c r="AA20" i="37"/>
  <c r="AA23" i="32"/>
  <c r="AA21" i="27"/>
  <c r="AA13" i="25"/>
  <c r="AA20" i="24"/>
  <c r="AA18" i="38"/>
  <c r="AA18" i="36"/>
  <c r="AA15" i="35"/>
  <c r="AA17" i="33"/>
  <c r="AA19" i="30"/>
  <c r="AA19" i="29"/>
  <c r="AA18" i="27"/>
  <c r="AA11" i="25"/>
  <c r="AA18" i="23"/>
  <c r="AA16" i="26"/>
  <c r="AA11" i="39"/>
  <c r="AA15" i="38"/>
  <c r="AA10" i="35"/>
  <c r="AA14" i="37"/>
  <c r="AA6" i="34"/>
  <c r="AA14" i="33"/>
  <c r="AA17" i="32"/>
  <c r="AA14" i="30"/>
  <c r="AA15" i="29"/>
  <c r="AA13" i="28"/>
  <c r="AA15" i="27"/>
  <c r="AA13" i="26"/>
  <c r="AA7" i="25"/>
  <c r="AA16" i="24"/>
  <c r="AA25" i="23"/>
  <c r="AA25" i="37"/>
  <c r="AA24" i="28"/>
  <c r="AA27" i="32"/>
  <c r="AA8" i="37"/>
  <c r="AA7" i="35"/>
  <c r="AA8" i="30"/>
  <c r="AA11" i="33"/>
  <c r="AA11" i="24"/>
  <c r="AA14" i="38"/>
  <c r="AA13" i="37"/>
  <c r="AA5" i="34"/>
  <c r="AA16" i="32"/>
  <c r="AA9" i="35"/>
  <c r="AA13" i="30"/>
  <c r="AA12" i="28"/>
  <c r="AA14" i="27"/>
  <c r="AA6" i="25"/>
  <c r="AA15" i="24"/>
  <c r="AA13" i="36"/>
  <c r="AA9" i="31"/>
  <c r="AA9" i="30"/>
  <c r="AA12" i="27"/>
  <c r="AA4" i="36"/>
  <c r="AA4" i="29"/>
  <c r="AA4" i="27"/>
  <c r="AA4" i="24"/>
  <c r="AA16" i="37"/>
  <c r="AA16" i="36"/>
  <c r="AA12" i="35"/>
  <c r="AA18" i="32"/>
  <c r="AA16" i="30"/>
  <c r="AA9" i="34"/>
  <c r="AA15" i="33"/>
  <c r="AA17" i="28"/>
  <c r="AA16" i="27"/>
  <c r="AA16" i="29"/>
  <c r="AA9" i="25"/>
  <c r="AA14" i="26"/>
  <c r="AA17" i="24"/>
  <c r="AA24" i="37"/>
  <c r="AA24" i="38"/>
  <c r="AA16" i="34"/>
  <c r="AA21" i="28"/>
  <c r="AA23" i="23"/>
  <c r="AB20" i="38"/>
  <c r="AB18" i="37"/>
  <c r="AB12" i="34"/>
  <c r="AB21" i="32"/>
  <c r="AB21" i="30"/>
  <c r="AB12" i="31"/>
  <c r="AB21" i="29"/>
  <c r="AB20" i="27"/>
  <c r="AB16" i="38"/>
  <c r="AB14" i="28"/>
  <c r="AB10" i="39"/>
  <c r="AB10" i="28"/>
  <c r="AB17" i="38"/>
  <c r="AB17" i="36"/>
  <c r="AB14" i="35"/>
  <c r="AB11" i="34"/>
  <c r="AB19" i="32"/>
  <c r="AB18" i="30"/>
  <c r="AB17" i="27"/>
  <c r="AB18" i="29"/>
  <c r="AB10" i="25"/>
  <c r="AB17" i="23"/>
  <c r="AB15" i="26"/>
  <c r="AB24" i="23"/>
  <c r="AB26" i="32"/>
  <c r="AB25" i="38"/>
  <c r="AB13" i="39"/>
  <c r="AB17" i="34"/>
  <c r="AB23" i="28"/>
  <c r="AB12" i="36"/>
  <c r="AB12" i="29"/>
  <c r="AB11" i="32"/>
  <c r="AB10" i="27"/>
  <c r="AB13" i="24"/>
  <c r="AB9" i="26"/>
  <c r="AB25" i="32"/>
  <c r="AB22" i="28"/>
  <c r="AB19" i="38"/>
  <c r="AB19" i="36"/>
  <c r="AB16" i="35"/>
  <c r="AB20" i="32"/>
  <c r="AB19" i="27"/>
  <c r="AB20" i="30"/>
  <c r="AB20" i="29"/>
  <c r="AB12" i="25"/>
  <c r="AB19" i="24"/>
  <c r="AB19" i="23"/>
  <c r="AB17" i="26"/>
  <c r="AB6" i="37"/>
  <c r="AB9" i="36"/>
  <c r="AB8" i="38"/>
  <c r="AB5" i="35"/>
  <c r="AB9" i="33"/>
  <c r="AB8" i="32"/>
  <c r="AB9" i="29"/>
  <c r="AB7" i="27"/>
  <c r="AB14" i="36"/>
  <c r="AB10" i="31"/>
  <c r="AB10" i="30"/>
  <c r="AB10" i="26"/>
  <c r="AB3" i="38"/>
  <c r="AB3" i="37"/>
  <c r="AB3" i="36"/>
  <c r="AB2" i="35"/>
  <c r="AB3" i="34"/>
  <c r="AB3" i="33"/>
  <c r="AB3" i="30"/>
  <c r="AB3" i="29"/>
  <c r="AB3" i="28"/>
  <c r="AB3" i="32"/>
  <c r="AB3" i="27"/>
  <c r="AB2" i="26"/>
  <c r="AB3" i="24"/>
  <c r="AB24" i="32"/>
  <c r="AB23" i="38"/>
  <c r="AB23" i="37"/>
  <c r="AB15" i="34"/>
  <c r="AB20" i="28"/>
  <c r="AC2" i="39"/>
  <c r="AC2" i="38"/>
  <c r="AC2" i="37"/>
  <c r="AC2" i="36"/>
  <c r="AC2" i="32"/>
  <c r="AC2" i="31"/>
  <c r="AC2" i="34"/>
  <c r="AC2" i="33"/>
  <c r="AC2" i="30"/>
  <c r="AC2" i="29"/>
  <c r="AC2" i="28"/>
  <c r="AC2" i="27"/>
  <c r="AC2" i="24"/>
  <c r="AC15" i="36"/>
  <c r="AC8" i="35"/>
  <c r="AC11" i="30"/>
  <c r="AC8" i="28"/>
  <c r="AC11" i="26"/>
  <c r="AC12" i="39"/>
  <c r="AC21" i="38"/>
  <c r="AC18" i="35"/>
  <c r="AC19" i="37"/>
  <c r="AC13" i="34"/>
  <c r="AC18" i="33"/>
  <c r="AC22" i="32"/>
  <c r="AC22" i="30"/>
  <c r="AC22" i="29"/>
  <c r="AC18" i="28"/>
  <c r="AC20" i="23"/>
  <c r="AC7" i="36"/>
  <c r="AC6" i="27"/>
  <c r="AC7" i="29"/>
  <c r="AC7" i="24"/>
  <c r="AC6" i="39"/>
  <c r="AC7" i="38"/>
  <c r="AC5" i="37"/>
  <c r="AC8" i="36"/>
  <c r="AC8" i="33"/>
  <c r="AC5" i="31"/>
  <c r="AC5" i="30"/>
  <c r="AC4" i="35"/>
  <c r="AC4" i="34"/>
  <c r="AC7" i="32"/>
  <c r="AC8" i="29"/>
  <c r="AC6" i="28"/>
  <c r="AC5" i="26"/>
  <c r="AC3" i="25"/>
  <c r="AC8" i="24"/>
  <c r="AC3" i="39"/>
  <c r="AC5" i="33"/>
  <c r="AC3" i="31"/>
  <c r="AC5" i="32"/>
  <c r="AC5" i="28"/>
  <c r="AC6" i="24"/>
  <c r="AC15" i="37"/>
  <c r="AC11" i="35"/>
  <c r="AC8" i="34"/>
  <c r="AC8" i="25"/>
  <c r="AC16" i="23"/>
  <c r="AC8" i="39"/>
  <c r="AC10" i="38"/>
  <c r="AC11" i="36"/>
  <c r="AC9" i="37"/>
  <c r="AC10" i="32"/>
  <c r="AC7" i="31"/>
  <c r="AC12" i="33"/>
  <c r="AC7" i="28"/>
  <c r="AC9" i="27"/>
  <c r="AC11" i="29"/>
  <c r="AC8" i="26"/>
  <c r="AC12" i="24"/>
  <c r="AC17" i="37"/>
  <c r="AC13" i="35"/>
  <c r="AC17" i="30"/>
  <c r="AC16" i="33"/>
  <c r="AC10" i="34"/>
  <c r="AC17" i="29"/>
  <c r="AC26" i="29"/>
  <c r="AC22" i="37"/>
  <c r="AC20" i="35"/>
  <c r="AC22" i="27"/>
  <c r="AC15" i="25"/>
  <c r="AC22" i="24"/>
  <c r="AD7" i="34"/>
  <c r="AD15" i="30"/>
  <c r="AD5" i="39"/>
  <c r="AD6" i="38"/>
  <c r="AD7" i="33"/>
  <c r="AD4" i="31"/>
  <c r="AD6" i="32"/>
  <c r="AD22" i="38"/>
  <c r="AD23" i="29"/>
  <c r="AD19" i="28"/>
  <c r="AD23" i="30"/>
  <c r="AD9" i="39"/>
  <c r="AD12" i="38"/>
  <c r="AD11" i="37"/>
  <c r="AD13" i="33"/>
  <c r="AD13" i="32"/>
  <c r="AD12" i="30"/>
  <c r="AD14" i="29"/>
  <c r="AD9" i="28"/>
  <c r="AD13" i="38"/>
  <c r="AD12" i="37"/>
  <c r="AD14" i="32"/>
  <c r="AD11" i="31"/>
  <c r="AD13" i="27"/>
  <c r="AD14" i="24"/>
  <c r="AD12" i="26"/>
  <c r="AD25" i="30"/>
  <c r="AD25" i="29"/>
  <c r="AD21" i="37"/>
  <c r="AD14" i="34"/>
  <c r="AD19" i="33"/>
  <c r="AD19" i="35"/>
  <c r="AD18" i="26"/>
  <c r="AD14" i="25"/>
  <c r="AD11" i="38"/>
  <c r="AD10" i="37"/>
  <c r="AD8" i="31"/>
  <c r="AD13" i="29"/>
  <c r="AD11" i="27"/>
  <c r="AD7" i="37"/>
  <c r="AD9" i="38"/>
  <c r="AD10" i="36"/>
  <c r="AD6" i="35"/>
  <c r="AD10" i="33"/>
  <c r="AD9" i="32"/>
  <c r="AD7" i="30"/>
  <c r="AD10" i="29"/>
  <c r="AD8" i="27"/>
  <c r="AD10" i="24"/>
  <c r="AD6" i="36"/>
  <c r="AD6" i="33"/>
  <c r="AD6" i="29"/>
  <c r="AD4" i="26"/>
  <c r="AD4" i="38"/>
  <c r="AD4" i="37"/>
  <c r="AD5" i="36"/>
  <c r="AD3" i="35"/>
  <c r="AD4" i="33"/>
  <c r="AD4" i="28"/>
  <c r="AD4" i="30"/>
  <c r="AD4" i="32"/>
  <c r="AD5" i="29"/>
  <c r="AD5" i="27"/>
  <c r="AD3" i="26"/>
  <c r="AD2" i="25"/>
  <c r="AE16" i="28"/>
  <c r="AE14" i="23"/>
  <c r="AE24" i="29"/>
  <c r="AE24" i="30"/>
  <c r="AE20" i="37"/>
  <c r="AE23" i="32"/>
  <c r="AE21" i="27"/>
  <c r="AE13" i="25"/>
  <c r="AE20" i="24"/>
  <c r="AE18" i="38"/>
  <c r="AE18" i="36"/>
  <c r="AE15" i="35"/>
  <c r="AE17" i="33"/>
  <c r="AE19" i="30"/>
  <c r="AE19" i="29"/>
  <c r="AE18" i="27"/>
  <c r="AE11" i="25"/>
  <c r="AE18" i="23"/>
  <c r="AE16" i="26"/>
  <c r="AE11" i="39"/>
  <c r="AE15" i="38"/>
  <c r="AE14" i="37"/>
  <c r="AE10" i="35"/>
  <c r="AE14" i="33"/>
  <c r="AE6" i="34"/>
  <c r="AE17" i="32"/>
  <c r="AE14" i="30"/>
  <c r="AE15" i="29"/>
  <c r="AE13" i="28"/>
  <c r="AE15" i="27"/>
  <c r="AE13" i="26"/>
  <c r="AE7" i="25"/>
  <c r="AE16" i="24"/>
  <c r="AE25" i="23"/>
  <c r="AE27" i="32"/>
  <c r="AE24" i="28"/>
  <c r="AE25" i="37"/>
  <c r="AE8" i="37"/>
  <c r="AE7" i="35"/>
  <c r="AE8" i="30"/>
  <c r="AE11" i="33"/>
  <c r="AE11" i="24"/>
  <c r="AE14" i="38"/>
  <c r="AE13" i="37"/>
  <c r="AE5" i="34"/>
  <c r="AE9" i="35"/>
  <c r="AE16" i="32"/>
  <c r="AE13" i="30"/>
  <c r="AE14" i="27"/>
  <c r="AE12" i="28"/>
  <c r="AE6" i="25"/>
  <c r="AE15" i="24"/>
  <c r="AE13" i="36"/>
  <c r="AE9" i="31"/>
  <c r="AE9" i="30"/>
  <c r="AE12" i="27"/>
  <c r="AE4" i="36"/>
  <c r="AE4" i="29"/>
  <c r="AE4" i="27"/>
  <c r="AE4" i="24"/>
  <c r="AE16" i="36"/>
  <c r="AE16" i="37"/>
  <c r="AE12" i="35"/>
  <c r="AE9" i="34"/>
  <c r="AE18" i="32"/>
  <c r="AE16" i="30"/>
  <c r="AE15" i="33"/>
  <c r="AE17" i="28"/>
  <c r="AE16" i="29"/>
  <c r="AE16" i="27"/>
  <c r="AE9" i="25"/>
  <c r="AE14" i="26"/>
  <c r="AE17" i="24"/>
  <c r="AE24" i="37"/>
  <c r="AE24" i="38"/>
  <c r="AE16" i="34"/>
  <c r="AE21" i="28"/>
  <c r="AE23" i="23"/>
  <c r="AF20" i="38"/>
  <c r="AF18" i="37"/>
  <c r="AF12" i="34"/>
  <c r="AF21" i="32"/>
  <c r="AF21" i="30"/>
  <c r="AF21" i="29"/>
  <c r="AF20" i="27"/>
  <c r="AF12" i="31"/>
  <c r="AF16" i="38"/>
  <c r="AF14" i="28"/>
  <c r="AF10" i="39"/>
  <c r="AF10" i="28"/>
  <c r="AF17" i="38"/>
  <c r="AF17" i="36"/>
  <c r="AF14" i="35"/>
  <c r="AF11" i="34"/>
  <c r="AF19" i="32"/>
  <c r="AF17" i="27"/>
  <c r="AF18" i="30"/>
  <c r="AF18" i="29"/>
  <c r="AF10" i="25"/>
  <c r="AF17" i="23"/>
  <c r="AF15" i="26"/>
  <c r="AF24" i="23"/>
  <c r="AF26" i="32"/>
  <c r="AF13" i="39"/>
  <c r="AF25" i="38"/>
  <c r="AF17" i="34"/>
  <c r="AF23" i="28"/>
  <c r="AF12" i="36"/>
  <c r="AF11" i="32"/>
  <c r="AF12" i="29"/>
  <c r="AF10" i="27"/>
  <c r="AF13" i="24"/>
  <c r="AF9" i="26"/>
  <c r="AF25" i="32"/>
  <c r="AF22" i="28"/>
  <c r="AF19" i="38"/>
  <c r="AF19" i="36"/>
  <c r="AF16" i="35"/>
  <c r="AF20" i="32"/>
  <c r="AF20" i="30"/>
  <c r="AF19" i="27"/>
  <c r="AF20" i="29"/>
  <c r="AF12" i="25"/>
  <c r="AF19" i="24"/>
  <c r="AF19" i="23"/>
  <c r="AF17" i="26"/>
  <c r="AF6" i="37"/>
  <c r="AF8" i="38"/>
  <c r="AF9" i="36"/>
  <c r="AF5" i="35"/>
  <c r="AF9" i="33"/>
  <c r="AF8" i="32"/>
  <c r="AF9" i="29"/>
  <c r="AF7" i="27"/>
  <c r="AF14" i="36"/>
  <c r="AF10" i="31"/>
  <c r="AF10" i="30"/>
  <c r="AF10" i="26"/>
  <c r="AF3" i="38"/>
  <c r="AF3" i="37"/>
  <c r="AF3" i="36"/>
  <c r="AF2" i="35"/>
  <c r="AF3" i="34"/>
  <c r="AF3" i="33"/>
  <c r="AF3" i="29"/>
  <c r="AF3" i="28"/>
  <c r="AF3" i="30"/>
  <c r="AF3" i="32"/>
  <c r="AF3" i="27"/>
  <c r="AF2" i="26"/>
  <c r="AF3" i="24"/>
  <c r="AF24" i="32"/>
  <c r="AF23" i="38"/>
  <c r="AF23" i="37"/>
  <c r="AF15" i="34"/>
  <c r="AF20" i="28"/>
  <c r="AG2" i="39"/>
  <c r="AG2" i="38"/>
  <c r="AG2" i="37"/>
  <c r="AG2" i="36"/>
  <c r="AG2" i="32"/>
  <c r="AG2" i="34"/>
  <c r="AG2" i="33"/>
  <c r="AG2" i="31"/>
  <c r="AG2" i="29"/>
  <c r="AG2" i="28"/>
  <c r="AG2" i="30"/>
  <c r="AG2" i="27"/>
  <c r="AG2" i="24"/>
  <c r="AG15" i="36"/>
  <c r="AG11" i="30"/>
  <c r="AG8" i="35"/>
  <c r="AG8" i="28"/>
  <c r="AG11" i="26"/>
  <c r="AG12" i="39"/>
  <c r="AG21" i="38"/>
  <c r="AG19" i="37"/>
  <c r="AG18" i="35"/>
  <c r="AG13" i="34"/>
  <c r="AG22" i="30"/>
  <c r="AG18" i="33"/>
  <c r="AG22" i="32"/>
  <c r="AG22" i="29"/>
  <c r="AG18" i="28"/>
  <c r="AG20" i="23"/>
  <c r="AG7" i="36"/>
  <c r="AG6" i="27"/>
  <c r="AG7" i="29"/>
  <c r="AG7" i="24"/>
  <c r="AG6" i="39"/>
  <c r="AG7" i="38"/>
  <c r="AG5" i="37"/>
  <c r="AG8" i="36"/>
  <c r="AG4" i="34"/>
  <c r="AG4" i="35"/>
  <c r="AG5" i="31"/>
  <c r="AG5" i="30"/>
  <c r="AG7" i="32"/>
  <c r="AG8" i="33"/>
  <c r="AG8" i="29"/>
  <c r="AG6" i="28"/>
  <c r="AG5" i="26"/>
  <c r="AG3" i="25"/>
  <c r="AG8" i="24"/>
  <c r="AG3" i="39"/>
  <c r="AG5" i="33"/>
  <c r="AG3" i="31"/>
  <c r="AG5" i="32"/>
  <c r="AG5" i="28"/>
  <c r="AG6" i="24"/>
  <c r="AG15" i="37"/>
  <c r="AG11" i="35"/>
  <c r="AG8" i="34"/>
  <c r="AG8" i="25"/>
  <c r="AG16" i="23"/>
  <c r="AG8" i="39"/>
  <c r="AG10" i="38"/>
  <c r="AG11" i="36"/>
  <c r="AG9" i="37"/>
  <c r="AG10" i="32"/>
  <c r="AG7" i="31"/>
  <c r="AG12" i="33"/>
  <c r="AG11" i="29"/>
  <c r="AG7" i="28"/>
  <c r="AG9" i="27"/>
  <c r="AG8" i="26"/>
  <c r="AG12" i="24"/>
  <c r="AG17" i="37"/>
  <c r="AG13" i="35"/>
  <c r="AG10" i="34"/>
  <c r="AG16" i="33"/>
  <c r="AG17" i="30"/>
  <c r="AG17" i="29"/>
  <c r="AG26" i="29"/>
  <c r="AG22" i="37"/>
  <c r="AG20" i="35"/>
  <c r="AG22" i="27"/>
  <c r="AG15" i="25"/>
  <c r="AG22" i="24"/>
  <c r="AH7" i="34"/>
  <c r="AH15" i="30"/>
  <c r="AH5" i="39"/>
  <c r="AH6" i="38"/>
  <c r="AH7" i="33"/>
  <c r="AH4" i="31"/>
  <c r="AH6" i="32"/>
  <c r="AH22" i="38"/>
  <c r="AH23" i="30"/>
  <c r="AH23" i="29"/>
  <c r="AH19" i="28"/>
  <c r="AH9" i="39"/>
  <c r="AH12" i="38"/>
  <c r="AH11" i="37"/>
  <c r="AH13" i="33"/>
  <c r="AH13" i="32"/>
  <c r="AH14" i="29"/>
  <c r="AH12" i="30"/>
  <c r="AH9" i="28"/>
  <c r="AH13" i="38"/>
  <c r="AH12" i="37"/>
  <c r="AH14" i="32"/>
  <c r="AH11" i="31"/>
  <c r="AH13" i="27"/>
  <c r="AH14" i="24"/>
  <c r="AH12" i="26"/>
  <c r="AH25" i="29"/>
  <c r="AH25" i="30"/>
  <c r="AH21" i="37"/>
  <c r="AH19" i="35"/>
  <c r="AH14" i="34"/>
  <c r="AH19" i="33"/>
  <c r="AH18" i="26"/>
  <c r="AH14" i="25"/>
  <c r="AH11" i="38"/>
  <c r="AH10" i="37"/>
  <c r="AH8" i="31"/>
  <c r="AH13" i="29"/>
  <c r="AH11" i="27"/>
  <c r="AH9" i="38"/>
  <c r="AH7" i="37"/>
  <c r="AH10" i="36"/>
  <c r="AH6" i="35"/>
  <c r="AH10" i="33"/>
  <c r="AH9" i="32"/>
  <c r="AH10" i="29"/>
  <c r="AH7" i="30"/>
  <c r="AH10" i="24"/>
  <c r="AH8" i="27"/>
  <c r="AH6" i="36"/>
  <c r="AH6" i="33"/>
  <c r="AH6" i="29"/>
  <c r="AH4" i="26"/>
  <c r="AH4" i="38"/>
  <c r="AH4" i="37"/>
  <c r="AH5" i="36"/>
  <c r="AH3" i="35"/>
  <c r="AH4" i="33"/>
  <c r="AH4" i="28"/>
  <c r="AH4" i="32"/>
  <c r="AH4" i="30"/>
  <c r="AH5" i="29"/>
  <c r="AH5" i="27"/>
  <c r="AH3" i="26"/>
  <c r="AH2" i="25"/>
  <c r="AI16" i="28"/>
  <c r="AI14" i="23"/>
  <c r="AI24" i="29"/>
  <c r="AI24" i="30"/>
  <c r="AI20" i="37"/>
  <c r="AI23" i="32"/>
  <c r="AI21" i="27"/>
  <c r="AI13" i="25"/>
  <c r="AI20" i="24"/>
  <c r="AI18" i="38"/>
  <c r="AI18" i="36"/>
  <c r="AI15" i="35"/>
  <c r="AI17" i="33"/>
  <c r="AI19" i="30"/>
  <c r="AI19" i="29"/>
  <c r="AI18" i="27"/>
  <c r="AI11" i="25"/>
  <c r="AI18" i="23"/>
  <c r="AI16" i="26"/>
  <c r="AI11" i="39"/>
  <c r="AI15" i="38"/>
  <c r="AI14" i="37"/>
  <c r="AI10" i="35"/>
  <c r="AI14" i="33"/>
  <c r="AI14" i="30"/>
  <c r="AI17" i="32"/>
  <c r="AI6" i="34"/>
  <c r="AI15" i="29"/>
  <c r="AI13" i="28"/>
  <c r="AI15" i="27"/>
  <c r="AI13" i="26"/>
  <c r="AI7" i="25"/>
  <c r="AI16" i="24"/>
  <c r="AI25" i="23"/>
  <c r="AI25" i="37"/>
  <c r="AI24" i="28"/>
  <c r="AI27" i="32"/>
  <c r="AI8" i="37"/>
  <c r="AI7" i="35"/>
  <c r="AI8" i="30"/>
  <c r="AI11" i="33"/>
  <c r="AI11" i="24"/>
  <c r="AI14" i="38"/>
  <c r="AI13" i="37"/>
  <c r="AI9" i="35"/>
  <c r="AI5" i="34"/>
  <c r="AI16" i="32"/>
  <c r="AI12" i="28"/>
  <c r="AI13" i="30"/>
  <c r="AI14" i="27"/>
  <c r="AI6" i="25"/>
  <c r="AI15" i="24"/>
  <c r="AI13" i="36"/>
  <c r="AI9" i="31"/>
  <c r="AI9" i="30"/>
  <c r="AI12" i="27"/>
  <c r="AI4" i="36"/>
  <c r="AI4" i="29"/>
  <c r="AI4" i="27"/>
  <c r="AI4" i="24"/>
  <c r="AI16" i="37"/>
  <c r="AI16" i="36"/>
  <c r="AI12" i="35"/>
  <c r="AI9" i="34"/>
  <c r="AI18" i="32"/>
  <c r="AI16" i="30"/>
  <c r="AI15" i="33"/>
  <c r="AI17" i="28"/>
  <c r="AI16" i="29"/>
  <c r="AI16" i="27"/>
  <c r="AI9" i="25"/>
  <c r="AI14" i="26"/>
  <c r="AI17" i="24"/>
  <c r="AI24" i="37"/>
  <c r="AI24" i="38"/>
  <c r="AI16" i="34"/>
  <c r="AI21" i="28"/>
  <c r="AI23" i="23"/>
  <c r="AJ20" i="38"/>
  <c r="AJ18" i="37"/>
  <c r="AJ12" i="34"/>
  <c r="AJ21" i="32"/>
  <c r="AJ21" i="30"/>
  <c r="AJ21" i="29"/>
  <c r="AJ12" i="31"/>
  <c r="AJ20" i="27"/>
  <c r="AJ16" i="38"/>
  <c r="AJ14" i="28"/>
  <c r="AJ12" i="39"/>
  <c r="AJ21" i="38"/>
  <c r="AJ19" i="37"/>
  <c r="AJ18" i="35"/>
  <c r="AJ13" i="34"/>
  <c r="AJ18" i="33"/>
  <c r="AJ22" i="32"/>
  <c r="AJ22" i="30"/>
  <c r="AJ22" i="29"/>
  <c r="AJ18" i="28"/>
  <c r="AJ25" i="32"/>
  <c r="AJ22" i="28"/>
  <c r="AJ3" i="39"/>
  <c r="AJ5" i="33"/>
  <c r="AJ3" i="31"/>
  <c r="AJ5" i="32"/>
  <c r="AJ5" i="28"/>
  <c r="AJ4" i="36"/>
  <c r="AJ4" i="29"/>
  <c r="AJ4" i="27"/>
  <c r="AJ16" i="37"/>
  <c r="AJ12" i="35"/>
  <c r="AJ16" i="36"/>
  <c r="AJ9" i="34"/>
  <c r="AJ18" i="32"/>
  <c r="AJ15" i="33"/>
  <c r="AJ17" i="28"/>
  <c r="AJ16" i="30"/>
  <c r="AJ16" i="29"/>
  <c r="AJ16" i="27"/>
  <c r="AJ14" i="26"/>
  <c r="AJ17" i="24"/>
  <c r="AJ9" i="25"/>
  <c r="AJ24" i="32"/>
  <c r="AJ23" i="38"/>
  <c r="AJ23" i="37"/>
  <c r="AJ15" i="34"/>
  <c r="AJ20" i="28"/>
  <c r="G5" i="22"/>
  <c r="H2" i="22"/>
  <c r="I21" i="22"/>
  <c r="A15" i="22"/>
  <c r="A3" i="22"/>
  <c r="C3" i="22"/>
  <c r="D5" i="22"/>
  <c r="J23" i="22"/>
  <c r="J19" i="22"/>
  <c r="J3" i="22"/>
  <c r="K5" i="22"/>
  <c r="L19" i="22"/>
  <c r="L15" i="22"/>
  <c r="L3" i="22"/>
  <c r="M9" i="22"/>
  <c r="N11" i="22"/>
  <c r="N3" i="22"/>
  <c r="O21" i="22"/>
  <c r="O5" i="22"/>
  <c r="P19" i="22"/>
  <c r="P15" i="22"/>
  <c r="P3" i="22"/>
  <c r="Q9" i="22"/>
  <c r="R19" i="22"/>
  <c r="R11" i="22"/>
  <c r="R3" i="22"/>
  <c r="S21" i="22"/>
  <c r="S5" i="22"/>
  <c r="T19" i="22"/>
  <c r="T15" i="22"/>
  <c r="T3" i="22"/>
  <c r="U9" i="22"/>
  <c r="V19" i="22"/>
  <c r="V11" i="22"/>
  <c r="V3" i="22"/>
  <c r="W21" i="22"/>
  <c r="W5" i="22"/>
  <c r="X19" i="22"/>
  <c r="X15" i="22"/>
  <c r="X3" i="22"/>
  <c r="Y9" i="22"/>
  <c r="Z11" i="22"/>
  <c r="Z3" i="22"/>
  <c r="AA21" i="22"/>
  <c r="AA5" i="22"/>
  <c r="AB19" i="22"/>
  <c r="AB15" i="22"/>
  <c r="AB3" i="22"/>
  <c r="AC9" i="22"/>
  <c r="AD11" i="22"/>
  <c r="AE21" i="22"/>
  <c r="AF19" i="22"/>
  <c r="AF3" i="22"/>
  <c r="AG9" i="22"/>
  <c r="AH11" i="22"/>
  <c r="AI21" i="22"/>
  <c r="I2" i="23"/>
  <c r="M2" i="23"/>
  <c r="Q2" i="23"/>
  <c r="U2" i="23"/>
  <c r="Y2" i="23"/>
  <c r="AC2" i="23"/>
  <c r="G5" i="23"/>
  <c r="I6" i="23"/>
  <c r="C10" i="23"/>
  <c r="K11" i="23"/>
  <c r="O11" i="23"/>
  <c r="S11" i="23"/>
  <c r="W11" i="23"/>
  <c r="AA11" i="23"/>
  <c r="AE11" i="23"/>
  <c r="AI11" i="23"/>
  <c r="A13" i="23"/>
  <c r="G13" i="23"/>
  <c r="K13" i="23"/>
  <c r="O13" i="23"/>
  <c r="S13" i="23"/>
  <c r="W13" i="23"/>
  <c r="AA13" i="23"/>
  <c r="AE13" i="23"/>
  <c r="C14" i="23"/>
  <c r="L14" i="23"/>
  <c r="T14" i="23"/>
  <c r="AB14" i="23"/>
  <c r="Z15" i="23"/>
  <c r="R17" i="23"/>
  <c r="N21" i="23"/>
  <c r="AD21" i="23"/>
  <c r="L22" i="23"/>
  <c r="AB22" i="23"/>
  <c r="D3" i="24"/>
  <c r="V3" i="24"/>
  <c r="B4" i="24"/>
  <c r="AJ4" i="24"/>
  <c r="R5" i="24"/>
  <c r="AH5" i="24"/>
  <c r="P10" i="24"/>
  <c r="J13" i="24"/>
  <c r="Z13" i="24"/>
  <c r="A17" i="38"/>
  <c r="A17" i="36"/>
  <c r="A14" i="35"/>
  <c r="A11" i="34"/>
  <c r="A19" i="32"/>
  <c r="A18" i="30"/>
  <c r="A17" i="27"/>
  <c r="A18" i="29"/>
  <c r="A15" i="26"/>
  <c r="A10" i="25"/>
  <c r="A17" i="23"/>
  <c r="A19" i="38"/>
  <c r="A19" i="36"/>
  <c r="A16" i="35"/>
  <c r="A20" i="32"/>
  <c r="A20" i="30"/>
  <c r="A19" i="27"/>
  <c r="A20" i="29"/>
  <c r="A17" i="26"/>
  <c r="A12" i="25"/>
  <c r="A19" i="24"/>
  <c r="A19" i="23"/>
  <c r="A8" i="38"/>
  <c r="A6" i="37"/>
  <c r="A9" i="36"/>
  <c r="A5" i="35"/>
  <c r="A9" i="33"/>
  <c r="A8" i="32"/>
  <c r="A9" i="29"/>
  <c r="A7" i="27"/>
  <c r="B2" i="39"/>
  <c r="B2" i="38"/>
  <c r="B2" i="37"/>
  <c r="B2" i="36"/>
  <c r="B2" i="34"/>
  <c r="B2" i="33"/>
  <c r="B2" i="32"/>
  <c r="B2" i="31"/>
  <c r="B2" i="30"/>
  <c r="B2" i="29"/>
  <c r="B2" i="28"/>
  <c r="B2" i="27"/>
  <c r="B12" i="39"/>
  <c r="B21" i="38"/>
  <c r="B19" i="37"/>
  <c r="B18" i="35"/>
  <c r="B13" i="34"/>
  <c r="B18" i="33"/>
  <c r="B22" i="32"/>
  <c r="B22" i="30"/>
  <c r="B22" i="29"/>
  <c r="B18" i="28"/>
  <c r="B6" i="39"/>
  <c r="B7" i="38"/>
  <c r="B5" i="37"/>
  <c r="B8" i="36"/>
  <c r="B4" i="35"/>
  <c r="B4" i="34"/>
  <c r="B8" i="33"/>
  <c r="B5" i="31"/>
  <c r="B8" i="29"/>
  <c r="B6" i="28"/>
  <c r="B7" i="32"/>
  <c r="B5" i="30"/>
  <c r="B5" i="26"/>
  <c r="B3" i="25"/>
  <c r="B15" i="37"/>
  <c r="B11" i="35"/>
  <c r="B8" i="34"/>
  <c r="B8" i="25"/>
  <c r="B17" i="37"/>
  <c r="B13" i="35"/>
  <c r="B16" i="33"/>
  <c r="B10" i="34"/>
  <c r="B17" i="29"/>
  <c r="B17" i="30"/>
  <c r="C13" i="38"/>
  <c r="C12" i="37"/>
  <c r="C14" i="32"/>
  <c r="C11" i="31"/>
  <c r="C13" i="27"/>
  <c r="C12" i="26"/>
  <c r="C14" i="24"/>
  <c r="C25" i="29"/>
  <c r="C25" i="30"/>
  <c r="C21" i="37"/>
  <c r="C19" i="35"/>
  <c r="C14" i="34"/>
  <c r="C19" i="33"/>
  <c r="C18" i="26"/>
  <c r="C14" i="25"/>
  <c r="C21" i="23"/>
  <c r="C4" i="38"/>
  <c r="C4" i="37"/>
  <c r="C3" i="35"/>
  <c r="C5" i="36"/>
  <c r="C4" i="33"/>
  <c r="C4" i="32"/>
  <c r="C4" i="30"/>
  <c r="C4" i="28"/>
  <c r="C5" i="29"/>
  <c r="C5" i="27"/>
  <c r="C2" i="25"/>
  <c r="C5" i="24"/>
  <c r="C3" i="26"/>
  <c r="D24" i="30"/>
  <c r="D24" i="29"/>
  <c r="D20" i="37"/>
  <c r="D23" i="32"/>
  <c r="D21" i="27"/>
  <c r="D13" i="25"/>
  <c r="D20" i="24"/>
  <c r="D10" i="39"/>
  <c r="D10" i="28"/>
  <c r="D13" i="38"/>
  <c r="D12" i="37"/>
  <c r="D14" i="32"/>
  <c r="D11" i="31"/>
  <c r="D13" i="27"/>
  <c r="D14" i="24"/>
  <c r="D12" i="26"/>
  <c r="D8" i="37"/>
  <c r="D7" i="35"/>
  <c r="D11" i="33"/>
  <c r="D8" i="30"/>
  <c r="G15" i="36"/>
  <c r="G8" i="35"/>
  <c r="G11" i="30"/>
  <c r="G8" i="28"/>
  <c r="G11" i="26"/>
  <c r="G3" i="39"/>
  <c r="G5" i="32"/>
  <c r="G3" i="31"/>
  <c r="G5" i="33"/>
  <c r="G5" i="28"/>
  <c r="G6" i="24"/>
  <c r="G15" i="37"/>
  <c r="G8" i="34"/>
  <c r="G11" i="35"/>
  <c r="G16" i="23"/>
  <c r="G8" i="25"/>
  <c r="G10" i="38"/>
  <c r="G8" i="39"/>
  <c r="G9" i="37"/>
  <c r="G11" i="36"/>
  <c r="G12" i="33"/>
  <c r="G10" i="32"/>
  <c r="G7" i="31"/>
  <c r="G11" i="29"/>
  <c r="G7" i="28"/>
  <c r="G9" i="27"/>
  <c r="G12" i="24"/>
  <c r="G8" i="26"/>
  <c r="G17" i="37"/>
  <c r="G10" i="34"/>
  <c r="G16" i="33"/>
  <c r="G13" i="35"/>
  <c r="G17" i="30"/>
  <c r="G17" i="29"/>
  <c r="H22" i="38"/>
  <c r="H23" i="30"/>
  <c r="H23" i="29"/>
  <c r="H19" i="28"/>
  <c r="H11" i="38"/>
  <c r="H10" i="37"/>
  <c r="H8" i="31"/>
  <c r="H13" i="29"/>
  <c r="H11" i="27"/>
  <c r="I16" i="28"/>
  <c r="I14" i="23"/>
  <c r="I17" i="38"/>
  <c r="I17" i="36"/>
  <c r="I14" i="35"/>
  <c r="I11" i="34"/>
  <c r="I19" i="32"/>
  <c r="I18" i="30"/>
  <c r="I18" i="29"/>
  <c r="I17" i="27"/>
  <c r="I10" i="25"/>
  <c r="I17" i="23"/>
  <c r="I15" i="26"/>
  <c r="A2" i="39"/>
  <c r="A2" i="38"/>
  <c r="A2" i="37"/>
  <c r="A2" i="36"/>
  <c r="A2" i="34"/>
  <c r="A2" i="33"/>
  <c r="A2" i="31"/>
  <c r="A2" i="32"/>
  <c r="A2" i="30"/>
  <c r="A2" i="28"/>
  <c r="A2" i="29"/>
  <c r="A2" i="27"/>
  <c r="A2" i="24"/>
  <c r="A15" i="36"/>
  <c r="A8" i="35"/>
  <c r="A11" i="30"/>
  <c r="A8" i="28"/>
  <c r="A11" i="26"/>
  <c r="A12" i="39"/>
  <c r="A21" i="38"/>
  <c r="A19" i="37"/>
  <c r="A18" i="35"/>
  <c r="A18" i="33"/>
  <c r="A22" i="32"/>
  <c r="A22" i="30"/>
  <c r="A13" i="34"/>
  <c r="A22" i="29"/>
  <c r="A18" i="28"/>
  <c r="A20" i="23"/>
  <c r="A6" i="39"/>
  <c r="A7" i="38"/>
  <c r="A5" i="37"/>
  <c r="A8" i="36"/>
  <c r="A4" i="35"/>
  <c r="A4" i="34"/>
  <c r="A8" i="33"/>
  <c r="A7" i="32"/>
  <c r="A5" i="31"/>
  <c r="A5" i="30"/>
  <c r="A8" i="29"/>
  <c r="A6" i="28"/>
  <c r="A5" i="26"/>
  <c r="A3" i="25"/>
  <c r="A8" i="24"/>
  <c r="A15" i="37"/>
  <c r="A8" i="34"/>
  <c r="A11" i="35"/>
  <c r="A16" i="23"/>
  <c r="A8" i="25"/>
  <c r="B7" i="34"/>
  <c r="B15" i="30"/>
  <c r="B22" i="38"/>
  <c r="B23" i="30"/>
  <c r="B23" i="29"/>
  <c r="B19" i="28"/>
  <c r="B9" i="39"/>
  <c r="B12" i="38"/>
  <c r="B11" i="37"/>
  <c r="B13" i="33"/>
  <c r="B13" i="32"/>
  <c r="B12" i="30"/>
  <c r="B9" i="28"/>
  <c r="B14" i="29"/>
  <c r="B25" i="29"/>
  <c r="B25" i="30"/>
  <c r="B19" i="35"/>
  <c r="B21" i="37"/>
  <c r="B14" i="34"/>
  <c r="B19" i="33"/>
  <c r="B18" i="26"/>
  <c r="B14" i="25"/>
  <c r="B21" i="23"/>
  <c r="B9" i="38"/>
  <c r="B7" i="37"/>
  <c r="B6" i="35"/>
  <c r="B10" i="36"/>
  <c r="B10" i="33"/>
  <c r="B9" i="32"/>
  <c r="B10" i="29"/>
  <c r="B7" i="30"/>
  <c r="B8" i="27"/>
  <c r="B6" i="36"/>
  <c r="B6" i="33"/>
  <c r="B6" i="29"/>
  <c r="B4" i="26"/>
  <c r="B5" i="36"/>
  <c r="B4" i="37"/>
  <c r="B3" i="35"/>
  <c r="B4" i="38"/>
  <c r="B4" i="33"/>
  <c r="B4" i="32"/>
  <c r="B5" i="29"/>
  <c r="B4" i="30"/>
  <c r="B4" i="28"/>
  <c r="B5" i="27"/>
  <c r="B2" i="25"/>
  <c r="B5" i="24"/>
  <c r="B3" i="26"/>
  <c r="C11" i="39"/>
  <c r="C15" i="38"/>
  <c r="C14" i="37"/>
  <c r="C6" i="34"/>
  <c r="C10" i="35"/>
  <c r="C14" i="33"/>
  <c r="C17" i="32"/>
  <c r="C14" i="30"/>
  <c r="C15" i="29"/>
  <c r="C15" i="27"/>
  <c r="C13" i="28"/>
  <c r="C13" i="26"/>
  <c r="C7" i="25"/>
  <c r="C16" i="24"/>
  <c r="C25" i="23"/>
  <c r="C24" i="28"/>
  <c r="C27" i="32"/>
  <c r="C25" i="37"/>
  <c r="C16" i="37"/>
  <c r="C16" i="36"/>
  <c r="C12" i="35"/>
  <c r="C9" i="34"/>
  <c r="C15" i="33"/>
  <c r="C18" i="32"/>
  <c r="C16" i="30"/>
  <c r="C16" i="29"/>
  <c r="C16" i="27"/>
  <c r="C17" i="28"/>
  <c r="C14" i="26"/>
  <c r="C17" i="24"/>
  <c r="C9" i="25"/>
  <c r="D20" i="38"/>
  <c r="D18" i="37"/>
  <c r="D12" i="34"/>
  <c r="D21" i="32"/>
  <c r="D12" i="31"/>
  <c r="D20" i="27"/>
  <c r="D21" i="30"/>
  <c r="D21" i="29"/>
  <c r="D16" i="38"/>
  <c r="D14" i="28"/>
  <c r="D21" i="38"/>
  <c r="D12" i="39"/>
  <c r="D19" i="37"/>
  <c r="D18" i="35"/>
  <c r="D13" i="34"/>
  <c r="D18" i="33"/>
  <c r="D22" i="32"/>
  <c r="D22" i="30"/>
  <c r="D22" i="29"/>
  <c r="D18" i="28"/>
  <c r="D20" i="23"/>
  <c r="D25" i="32"/>
  <c r="D22" i="28"/>
  <c r="D3" i="39"/>
  <c r="D5" i="33"/>
  <c r="D5" i="32"/>
  <c r="D3" i="31"/>
  <c r="D5" i="28"/>
  <c r="D6" i="24"/>
  <c r="D4" i="36"/>
  <c r="D4" i="29"/>
  <c r="D4" i="27"/>
  <c r="D4" i="24"/>
  <c r="G7" i="34"/>
  <c r="G15" i="30"/>
  <c r="G15" i="23"/>
  <c r="G5" i="39"/>
  <c r="G6" i="38"/>
  <c r="G4" i="31"/>
  <c r="G7" i="33"/>
  <c r="G6" i="32"/>
  <c r="G22" i="38"/>
  <c r="G23" i="30"/>
  <c r="G23" i="29"/>
  <c r="G19" i="28"/>
  <c r="G9" i="39"/>
  <c r="G12" i="38"/>
  <c r="G11" i="37"/>
  <c r="G13" i="32"/>
  <c r="G12" i="30"/>
  <c r="G13" i="33"/>
  <c r="G9" i="28"/>
  <c r="G14" i="29"/>
  <c r="G13" i="38"/>
  <c r="G12" i="37"/>
  <c r="G14" i="32"/>
  <c r="G11" i="31"/>
  <c r="G13" i="27"/>
  <c r="G14" i="24"/>
  <c r="G12" i="26"/>
  <c r="G25" i="30"/>
  <c r="G25" i="29"/>
  <c r="G21" i="37"/>
  <c r="G19" i="35"/>
  <c r="G14" i="34"/>
  <c r="G19" i="33"/>
  <c r="G18" i="26"/>
  <c r="G14" i="25"/>
  <c r="G21" i="23"/>
  <c r="G11" i="38"/>
  <c r="G10" i="37"/>
  <c r="G8" i="31"/>
  <c r="G13" i="29"/>
  <c r="G11" i="27"/>
  <c r="G9" i="38"/>
  <c r="G10" i="36"/>
  <c r="G6" i="35"/>
  <c r="G7" i="37"/>
  <c r="G10" i="33"/>
  <c r="G9" i="32"/>
  <c r="G7" i="30"/>
  <c r="G10" i="29"/>
  <c r="G10" i="24"/>
  <c r="G8" i="27"/>
  <c r="G6" i="36"/>
  <c r="G6" i="33"/>
  <c r="G6" i="29"/>
  <c r="G4" i="26"/>
  <c r="G4" i="38"/>
  <c r="G4" i="37"/>
  <c r="G5" i="36"/>
  <c r="G4" i="33"/>
  <c r="G3" i="35"/>
  <c r="G4" i="30"/>
  <c r="G4" i="32"/>
  <c r="G5" i="29"/>
  <c r="G4" i="28"/>
  <c r="G3" i="26"/>
  <c r="G5" i="27"/>
  <c r="G2" i="25"/>
  <c r="G5" i="24"/>
  <c r="H24" i="29"/>
  <c r="H24" i="30"/>
  <c r="H20" i="37"/>
  <c r="H23" i="32"/>
  <c r="H21" i="27"/>
  <c r="H13" i="25"/>
  <c r="H20" i="24"/>
  <c r="H18" i="38"/>
  <c r="H15" i="35"/>
  <c r="H18" i="36"/>
  <c r="H17" i="33"/>
  <c r="H19" i="29"/>
  <c r="H19" i="30"/>
  <c r="H18" i="27"/>
  <c r="H16" i="26"/>
  <c r="H11" i="25"/>
  <c r="H11" i="39"/>
  <c r="H15" i="38"/>
  <c r="H14" i="37"/>
  <c r="H10" i="35"/>
  <c r="H14" i="33"/>
  <c r="H6" i="34"/>
  <c r="H17" i="32"/>
  <c r="H15" i="29"/>
  <c r="H13" i="28"/>
  <c r="H15" i="27"/>
  <c r="H14" i="30"/>
  <c r="H13" i="26"/>
  <c r="H7" i="25"/>
  <c r="H16" i="24"/>
  <c r="H24" i="28"/>
  <c r="H27" i="32"/>
  <c r="H25" i="23"/>
  <c r="H25" i="37"/>
  <c r="H8" i="37"/>
  <c r="H7" i="35"/>
  <c r="H11" i="33"/>
  <c r="H8" i="30"/>
  <c r="H11" i="24"/>
  <c r="H14" i="38"/>
  <c r="H13" i="37"/>
  <c r="H9" i="35"/>
  <c r="H5" i="34"/>
  <c r="H16" i="32"/>
  <c r="H12" i="28"/>
  <c r="H13" i="30"/>
  <c r="H14" i="27"/>
  <c r="H6" i="25"/>
  <c r="H15" i="24"/>
  <c r="H13" i="36"/>
  <c r="H9" i="31"/>
  <c r="H9" i="30"/>
  <c r="H12" i="27"/>
  <c r="H4" i="36"/>
  <c r="H4" i="29"/>
  <c r="H4" i="27"/>
  <c r="H16" i="37"/>
  <c r="H12" i="35"/>
  <c r="H16" i="36"/>
  <c r="H9" i="34"/>
  <c r="H18" i="32"/>
  <c r="H15" i="33"/>
  <c r="H16" i="30"/>
  <c r="H17" i="28"/>
  <c r="H16" i="29"/>
  <c r="H16" i="27"/>
  <c r="H14" i="26"/>
  <c r="H17" i="24"/>
  <c r="H9" i="25"/>
  <c r="H24" i="37"/>
  <c r="H24" i="38"/>
  <c r="H16" i="34"/>
  <c r="H21" i="28"/>
  <c r="H23" i="23"/>
  <c r="I20" i="38"/>
  <c r="I18" i="37"/>
  <c r="I12" i="34"/>
  <c r="I21" i="32"/>
  <c r="I21" i="30"/>
  <c r="I12" i="31"/>
  <c r="I20" i="27"/>
  <c r="I21" i="29"/>
  <c r="I16" i="38"/>
  <c r="I14" i="28"/>
  <c r="I12" i="39"/>
  <c r="I21" i="38"/>
  <c r="I19" i="37"/>
  <c r="I18" i="35"/>
  <c r="I13" i="34"/>
  <c r="I18" i="33"/>
  <c r="I22" i="32"/>
  <c r="I22" i="30"/>
  <c r="I22" i="29"/>
  <c r="I18" i="28"/>
  <c r="I20" i="23"/>
  <c r="I7" i="36"/>
  <c r="I6" i="27"/>
  <c r="I7" i="29"/>
  <c r="I7" i="24"/>
  <c r="I6" i="39"/>
  <c r="I5" i="37"/>
  <c r="I7" i="38"/>
  <c r="I8" i="36"/>
  <c r="I4" i="35"/>
  <c r="I5" i="31"/>
  <c r="I5" i="30"/>
  <c r="I8" i="33"/>
  <c r="I7" i="32"/>
  <c r="I4" i="34"/>
  <c r="I8" i="29"/>
  <c r="I6" i="28"/>
  <c r="I5" i="26"/>
  <c r="I3" i="25"/>
  <c r="I8" i="24"/>
  <c r="I3" i="39"/>
  <c r="I5" i="33"/>
  <c r="I3" i="31"/>
  <c r="I5" i="32"/>
  <c r="I5" i="28"/>
  <c r="I6" i="24"/>
  <c r="I15" i="37"/>
  <c r="I11" i="35"/>
  <c r="I8" i="34"/>
  <c r="I8" i="25"/>
  <c r="I16" i="23"/>
  <c r="I8" i="39"/>
  <c r="I10" i="38"/>
  <c r="I11" i="36"/>
  <c r="I9" i="37"/>
  <c r="I10" i="32"/>
  <c r="I7" i="31"/>
  <c r="I12" i="33"/>
  <c r="I11" i="29"/>
  <c r="I9" i="27"/>
  <c r="I7" i="28"/>
  <c r="I8" i="26"/>
  <c r="I12" i="24"/>
  <c r="I17" i="37"/>
  <c r="I13" i="35"/>
  <c r="I10" i="34"/>
  <c r="I17" i="30"/>
  <c r="I16" i="33"/>
  <c r="I17" i="29"/>
  <c r="I26" i="29"/>
  <c r="I22" i="37"/>
  <c r="I20" i="35"/>
  <c r="I22" i="27"/>
  <c r="I15" i="25"/>
  <c r="I22" i="24"/>
  <c r="J7" i="34"/>
  <c r="J15" i="30"/>
  <c r="J5" i="39"/>
  <c r="J6" i="38"/>
  <c r="J7" i="33"/>
  <c r="J4" i="31"/>
  <c r="J6" i="32"/>
  <c r="J22" i="38"/>
  <c r="J23" i="30"/>
  <c r="J23" i="29"/>
  <c r="J19" i="28"/>
  <c r="J9" i="39"/>
  <c r="J12" i="38"/>
  <c r="J11" i="37"/>
  <c r="J13" i="33"/>
  <c r="J13" i="32"/>
  <c r="J14" i="29"/>
  <c r="J9" i="28"/>
  <c r="J12" i="30"/>
  <c r="J13" i="38"/>
  <c r="J12" i="37"/>
  <c r="J14" i="32"/>
  <c r="J11" i="31"/>
  <c r="J13" i="27"/>
  <c r="J14" i="24"/>
  <c r="J12" i="26"/>
  <c r="J25" i="30"/>
  <c r="J25" i="29"/>
  <c r="J21" i="37"/>
  <c r="J19" i="35"/>
  <c r="J14" i="34"/>
  <c r="J19" i="33"/>
  <c r="J18" i="26"/>
  <c r="J14" i="25"/>
  <c r="J10" i="37"/>
  <c r="J11" i="38"/>
  <c r="J8" i="31"/>
  <c r="J13" i="29"/>
  <c r="J11" i="27"/>
  <c r="J7" i="37"/>
  <c r="J9" i="38"/>
  <c r="J10" i="36"/>
  <c r="J6" i="35"/>
  <c r="J10" i="33"/>
  <c r="J9" i="32"/>
  <c r="J10" i="29"/>
  <c r="J7" i="30"/>
  <c r="J10" i="24"/>
  <c r="J8" i="27"/>
  <c r="J6" i="36"/>
  <c r="J6" i="33"/>
  <c r="J6" i="29"/>
  <c r="J4" i="26"/>
  <c r="J4" i="38"/>
  <c r="J4" i="37"/>
  <c r="J5" i="36"/>
  <c r="J3" i="35"/>
  <c r="J4" i="33"/>
  <c r="J4" i="30"/>
  <c r="J4" i="28"/>
  <c r="J5" i="29"/>
  <c r="J4" i="32"/>
  <c r="J3" i="26"/>
  <c r="J5" i="27"/>
  <c r="J2" i="25"/>
  <c r="K16" i="28"/>
  <c r="K14" i="23"/>
  <c r="K24" i="29"/>
  <c r="K24" i="30"/>
  <c r="K20" i="37"/>
  <c r="K23" i="32"/>
  <c r="K21" i="27"/>
  <c r="K13" i="25"/>
  <c r="K20" i="24"/>
  <c r="K10" i="39"/>
  <c r="K10" i="28"/>
  <c r="K17" i="38"/>
  <c r="K17" i="36"/>
  <c r="K14" i="35"/>
  <c r="K18" i="30"/>
  <c r="K19" i="32"/>
  <c r="K11" i="34"/>
  <c r="K17" i="27"/>
  <c r="K18" i="29"/>
  <c r="K15" i="26"/>
  <c r="K10" i="25"/>
  <c r="K17" i="23"/>
  <c r="K24" i="23"/>
  <c r="K26" i="32"/>
  <c r="K25" i="38"/>
  <c r="K13" i="39"/>
  <c r="K17" i="34"/>
  <c r="K23" i="28"/>
  <c r="K12" i="36"/>
  <c r="K11" i="32"/>
  <c r="K10" i="27"/>
  <c r="K12" i="29"/>
  <c r="K9" i="26"/>
  <c r="K13" i="24"/>
  <c r="K25" i="32"/>
  <c r="K22" i="28"/>
  <c r="K19" i="38"/>
  <c r="K19" i="36"/>
  <c r="K16" i="35"/>
  <c r="K20" i="32"/>
  <c r="K20" i="30"/>
  <c r="K19" i="27"/>
  <c r="K20" i="29"/>
  <c r="K17" i="26"/>
  <c r="K12" i="25"/>
  <c r="K19" i="24"/>
  <c r="K19" i="23"/>
  <c r="K8" i="38"/>
  <c r="K6" i="37"/>
  <c r="K9" i="36"/>
  <c r="K9" i="33"/>
  <c r="K8" i="32"/>
  <c r="K5" i="35"/>
  <c r="K9" i="29"/>
  <c r="K7" i="27"/>
  <c r="K14" i="36"/>
  <c r="K10" i="31"/>
  <c r="K10" i="30"/>
  <c r="K10" i="26"/>
  <c r="K3" i="38"/>
  <c r="K3" i="37"/>
  <c r="K3" i="36"/>
  <c r="K2" i="35"/>
  <c r="K3" i="32"/>
  <c r="K3" i="34"/>
  <c r="K3" i="33"/>
  <c r="K3" i="30"/>
  <c r="K3" i="29"/>
  <c r="K3" i="28"/>
  <c r="K3" i="27"/>
  <c r="K2" i="26"/>
  <c r="K3" i="24"/>
  <c r="K24" i="32"/>
  <c r="K23" i="38"/>
  <c r="K23" i="37"/>
  <c r="K15" i="34"/>
  <c r="K20" i="28"/>
  <c r="K22" i="23"/>
  <c r="L2" i="39"/>
  <c r="L2" i="38"/>
  <c r="L2" i="36"/>
  <c r="L2" i="37"/>
  <c r="L2" i="34"/>
  <c r="L2" i="33"/>
  <c r="L2" i="32"/>
  <c r="L2" i="30"/>
  <c r="L2" i="29"/>
  <c r="L2" i="28"/>
  <c r="L2" i="31"/>
  <c r="L2" i="27"/>
  <c r="L15" i="36"/>
  <c r="L8" i="35"/>
  <c r="L8" i="28"/>
  <c r="L11" i="30"/>
  <c r="L11" i="26"/>
  <c r="L12" i="39"/>
  <c r="L21" i="38"/>
  <c r="L19" i="37"/>
  <c r="L18" i="35"/>
  <c r="L13" i="34"/>
  <c r="L18" i="33"/>
  <c r="L22" i="32"/>
  <c r="L22" i="30"/>
  <c r="L22" i="29"/>
  <c r="L18" i="28"/>
  <c r="L7" i="36"/>
  <c r="L7" i="29"/>
  <c r="L6" i="27"/>
  <c r="L7" i="24"/>
  <c r="L6" i="39"/>
  <c r="L7" i="38"/>
  <c r="L5" i="37"/>
  <c r="L8" i="36"/>
  <c r="L4" i="35"/>
  <c r="L4" i="34"/>
  <c r="L8" i="33"/>
  <c r="L5" i="31"/>
  <c r="L7" i="32"/>
  <c r="L5" i="30"/>
  <c r="L8" i="29"/>
  <c r="L6" i="28"/>
  <c r="L5" i="26"/>
  <c r="L3" i="25"/>
  <c r="L3" i="39"/>
  <c r="L5" i="33"/>
  <c r="L3" i="31"/>
  <c r="L5" i="28"/>
  <c r="L5" i="32"/>
  <c r="L15" i="37"/>
  <c r="L11" i="35"/>
  <c r="L8" i="34"/>
  <c r="L8" i="25"/>
  <c r="L8" i="39"/>
  <c r="L11" i="36"/>
  <c r="L9" i="37"/>
  <c r="L10" i="38"/>
  <c r="L12" i="33"/>
  <c r="L10" i="32"/>
  <c r="L7" i="31"/>
  <c r="L11" i="29"/>
  <c r="L7" i="28"/>
  <c r="L9" i="27"/>
  <c r="L8" i="26"/>
  <c r="L17" i="37"/>
  <c r="L13" i="35"/>
  <c r="L10" i="34"/>
  <c r="L16" i="33"/>
  <c r="L17" i="29"/>
  <c r="L17" i="30"/>
  <c r="L26" i="29"/>
  <c r="L22" i="37"/>
  <c r="L20" i="35"/>
  <c r="L22" i="27"/>
  <c r="L15" i="25"/>
  <c r="L22" i="24"/>
  <c r="M7" i="34"/>
  <c r="M15" i="30"/>
  <c r="M15" i="23"/>
  <c r="M6" i="38"/>
  <c r="M5" i="39"/>
  <c r="M7" i="33"/>
  <c r="M6" i="32"/>
  <c r="M4" i="31"/>
  <c r="M22" i="38"/>
  <c r="M23" i="30"/>
  <c r="M23" i="29"/>
  <c r="M19" i="28"/>
  <c r="M9" i="39"/>
  <c r="M12" i="38"/>
  <c r="M11" i="37"/>
  <c r="M13" i="33"/>
  <c r="M13" i="32"/>
  <c r="M12" i="30"/>
  <c r="M14" i="29"/>
  <c r="M9" i="28"/>
  <c r="M13" i="38"/>
  <c r="M12" i="37"/>
  <c r="M14" i="32"/>
  <c r="M11" i="31"/>
  <c r="M13" i="27"/>
  <c r="M12" i="26"/>
  <c r="M14" i="24"/>
  <c r="M25" i="29"/>
  <c r="M25" i="30"/>
  <c r="M21" i="37"/>
  <c r="M19" i="35"/>
  <c r="M14" i="34"/>
  <c r="M19" i="33"/>
  <c r="M18" i="26"/>
  <c r="M14" i="25"/>
  <c r="M21" i="23"/>
  <c r="M11" i="38"/>
  <c r="M10" i="37"/>
  <c r="M8" i="31"/>
  <c r="M13" i="29"/>
  <c r="M11" i="27"/>
  <c r="M9" i="38"/>
  <c r="M7" i="37"/>
  <c r="M10" i="36"/>
  <c r="M6" i="35"/>
  <c r="M7" i="30"/>
  <c r="M9" i="32"/>
  <c r="M10" i="33"/>
  <c r="M10" i="29"/>
  <c r="M8" i="27"/>
  <c r="M10" i="24"/>
  <c r="M6" i="36"/>
  <c r="M6" i="33"/>
  <c r="M6" i="29"/>
  <c r="M4" i="26"/>
  <c r="M4" i="38"/>
  <c r="M4" i="37"/>
  <c r="M3" i="35"/>
  <c r="M5" i="36"/>
  <c r="M4" i="32"/>
  <c r="M4" i="33"/>
  <c r="M4" i="28"/>
  <c r="M4" i="30"/>
  <c r="M5" i="29"/>
  <c r="M5" i="27"/>
  <c r="M2" i="25"/>
  <c r="M5" i="24"/>
  <c r="M3" i="26"/>
  <c r="N24" i="30"/>
  <c r="N24" i="29"/>
  <c r="N20" i="37"/>
  <c r="N23" i="32"/>
  <c r="N21" i="27"/>
  <c r="N13" i="25"/>
  <c r="N20" i="24"/>
  <c r="N18" i="38"/>
  <c r="N18" i="36"/>
  <c r="N15" i="35"/>
  <c r="N17" i="33"/>
  <c r="N19" i="30"/>
  <c r="N18" i="27"/>
  <c r="N19" i="29"/>
  <c r="N11" i="25"/>
  <c r="N18" i="23"/>
  <c r="N16" i="26"/>
  <c r="N11" i="39"/>
  <c r="N15" i="38"/>
  <c r="N14" i="37"/>
  <c r="N10" i="35"/>
  <c r="N6" i="34"/>
  <c r="N14" i="33"/>
  <c r="N17" i="32"/>
  <c r="N14" i="30"/>
  <c r="N15" i="29"/>
  <c r="N13" i="28"/>
  <c r="N15" i="27"/>
  <c r="N13" i="26"/>
  <c r="N7" i="25"/>
  <c r="N16" i="24"/>
  <c r="N25" i="37"/>
  <c r="N25" i="23"/>
  <c r="N27" i="32"/>
  <c r="N24" i="28"/>
  <c r="N8" i="37"/>
  <c r="N7" i="35"/>
  <c r="N11" i="33"/>
  <c r="N8" i="30"/>
  <c r="N14" i="38"/>
  <c r="N13" i="37"/>
  <c r="N9" i="35"/>
  <c r="N5" i="34"/>
  <c r="N16" i="32"/>
  <c r="N12" i="28"/>
  <c r="N14" i="27"/>
  <c r="N13" i="30"/>
  <c r="N6" i="25"/>
  <c r="N15" i="24"/>
  <c r="N13" i="36"/>
  <c r="N12" i="27"/>
  <c r="N9" i="30"/>
  <c r="N9" i="31"/>
  <c r="N4" i="36"/>
  <c r="N4" i="29"/>
  <c r="N4" i="27"/>
  <c r="N4" i="24"/>
  <c r="N16" i="36"/>
  <c r="N16" i="37"/>
  <c r="N12" i="35"/>
  <c r="N15" i="33"/>
  <c r="N9" i="34"/>
  <c r="N18" i="32"/>
  <c r="N16" i="29"/>
  <c r="N16" i="27"/>
  <c r="N16" i="30"/>
  <c r="N17" i="28"/>
  <c r="N9" i="25"/>
  <c r="N14" i="26"/>
  <c r="N17" i="24"/>
  <c r="N24" i="37"/>
  <c r="N24" i="38"/>
  <c r="N16" i="34"/>
  <c r="N21" i="28"/>
  <c r="O20" i="38"/>
  <c r="O12" i="34"/>
  <c r="O18" i="37"/>
  <c r="O21" i="32"/>
  <c r="O12" i="31"/>
  <c r="O21" i="30"/>
  <c r="O21" i="29"/>
  <c r="O20" i="27"/>
  <c r="O16" i="38"/>
  <c r="O14" i="28"/>
  <c r="O10" i="39"/>
  <c r="O10" i="28"/>
  <c r="O17" i="38"/>
  <c r="O17" i="36"/>
  <c r="O14" i="35"/>
  <c r="O11" i="34"/>
  <c r="O18" i="30"/>
  <c r="O19" i="32"/>
  <c r="O17" i="27"/>
  <c r="O18" i="29"/>
  <c r="O15" i="26"/>
  <c r="O10" i="25"/>
  <c r="O17" i="23"/>
  <c r="O24" i="23"/>
  <c r="O26" i="32"/>
  <c r="O13" i="39"/>
  <c r="O25" i="38"/>
  <c r="O17" i="34"/>
  <c r="O23" i="28"/>
  <c r="O12" i="36"/>
  <c r="O11" i="32"/>
  <c r="O12" i="29"/>
  <c r="O10" i="27"/>
  <c r="O9" i="26"/>
  <c r="O13" i="24"/>
  <c r="O25" i="32"/>
  <c r="O22" i="28"/>
  <c r="O19" i="38"/>
  <c r="O19" i="36"/>
  <c r="O20" i="32"/>
  <c r="O16" i="35"/>
  <c r="O20" i="30"/>
  <c r="O19" i="27"/>
  <c r="O20" i="29"/>
  <c r="O17" i="26"/>
  <c r="O12" i="25"/>
  <c r="O19" i="24"/>
  <c r="O19" i="23"/>
  <c r="O8" i="38"/>
  <c r="O6" i="37"/>
  <c r="O9" i="36"/>
  <c r="O5" i="35"/>
  <c r="O8" i="32"/>
  <c r="O9" i="33"/>
  <c r="O9" i="29"/>
  <c r="O7" i="27"/>
  <c r="O14" i="36"/>
  <c r="O10" i="31"/>
  <c r="O10" i="30"/>
  <c r="O10" i="26"/>
  <c r="O3" i="38"/>
  <c r="O3" i="37"/>
  <c r="O3" i="36"/>
  <c r="O2" i="35"/>
  <c r="O3" i="32"/>
  <c r="O3" i="34"/>
  <c r="O3" i="33"/>
  <c r="O3" i="29"/>
  <c r="O3" i="28"/>
  <c r="O3" i="30"/>
  <c r="O3" i="27"/>
  <c r="O2" i="26"/>
  <c r="O3" i="24"/>
  <c r="O24" i="32"/>
  <c r="O23" i="38"/>
  <c r="O23" i="37"/>
  <c r="O15" i="34"/>
  <c r="O20" i="28"/>
  <c r="O22" i="23"/>
  <c r="P2" i="39"/>
  <c r="P2" i="38"/>
  <c r="P2" i="37"/>
  <c r="P2" i="36"/>
  <c r="P2" i="34"/>
  <c r="P2" i="33"/>
  <c r="P2" i="32"/>
  <c r="P2" i="31"/>
  <c r="P2" i="29"/>
  <c r="P2" i="28"/>
  <c r="P2" i="30"/>
  <c r="P2" i="27"/>
  <c r="P15" i="36"/>
  <c r="P8" i="35"/>
  <c r="P11" i="30"/>
  <c r="P8" i="28"/>
  <c r="P11" i="26"/>
  <c r="P12" i="39"/>
  <c r="P21" i="38"/>
  <c r="P19" i="37"/>
  <c r="P13" i="34"/>
  <c r="P18" i="33"/>
  <c r="P22" i="32"/>
  <c r="P18" i="35"/>
  <c r="P22" i="29"/>
  <c r="P18" i="28"/>
  <c r="P22" i="30"/>
  <c r="P7" i="36"/>
  <c r="P7" i="29"/>
  <c r="P6" i="27"/>
  <c r="P7" i="24"/>
  <c r="P6" i="39"/>
  <c r="P7" i="38"/>
  <c r="P5" i="37"/>
  <c r="P8" i="36"/>
  <c r="P4" i="34"/>
  <c r="P8" i="33"/>
  <c r="P4" i="35"/>
  <c r="P5" i="31"/>
  <c r="P7" i="32"/>
  <c r="P5" i="30"/>
  <c r="P8" i="29"/>
  <c r="P6" i="28"/>
  <c r="P5" i="26"/>
  <c r="P3" i="25"/>
  <c r="P3" i="39"/>
  <c r="P5" i="33"/>
  <c r="P3" i="31"/>
  <c r="P5" i="28"/>
  <c r="P5" i="32"/>
  <c r="P15" i="37"/>
  <c r="P11" i="35"/>
  <c r="P8" i="34"/>
  <c r="P8" i="25"/>
  <c r="P8" i="39"/>
  <c r="P10" i="38"/>
  <c r="P9" i="37"/>
  <c r="P11" i="36"/>
  <c r="P12" i="33"/>
  <c r="P10" i="32"/>
  <c r="P7" i="31"/>
  <c r="P11" i="29"/>
  <c r="P7" i="28"/>
  <c r="P9" i="27"/>
  <c r="P8" i="26"/>
  <c r="P17" i="37"/>
  <c r="P13" i="35"/>
  <c r="P16" i="33"/>
  <c r="P10" i="34"/>
  <c r="P17" i="29"/>
  <c r="P17" i="30"/>
  <c r="P26" i="29"/>
  <c r="P22" i="37"/>
  <c r="P20" i="35"/>
  <c r="P22" i="27"/>
  <c r="P15" i="25"/>
  <c r="P22" i="24"/>
  <c r="Q7" i="34"/>
  <c r="Q15" i="30"/>
  <c r="Q15" i="23"/>
  <c r="Q5" i="39"/>
  <c r="Q6" i="38"/>
  <c r="Q7" i="33"/>
  <c r="Q6" i="32"/>
  <c r="Q4" i="31"/>
  <c r="Q22" i="38"/>
  <c r="Q23" i="30"/>
  <c r="Q23" i="29"/>
  <c r="Q19" i="28"/>
  <c r="Q9" i="39"/>
  <c r="Q12" i="38"/>
  <c r="Q11" i="37"/>
  <c r="Q13" i="33"/>
  <c r="Q13" i="32"/>
  <c r="Q14" i="29"/>
  <c r="Q12" i="30"/>
  <c r="Q9" i="28"/>
  <c r="Q13" i="38"/>
  <c r="Q12" i="37"/>
  <c r="Q14" i="32"/>
  <c r="Q11" i="31"/>
  <c r="Q13" i="27"/>
  <c r="Q12" i="26"/>
  <c r="Q14" i="24"/>
  <c r="Q25" i="29"/>
  <c r="Q25" i="30"/>
  <c r="Q21" i="37"/>
  <c r="Q19" i="35"/>
  <c r="Q19" i="33"/>
  <c r="Q14" i="34"/>
  <c r="Q18" i="26"/>
  <c r="Q14" i="25"/>
  <c r="Q21" i="23"/>
  <c r="Q11" i="38"/>
  <c r="Q10" i="37"/>
  <c r="Q8" i="31"/>
  <c r="Q13" i="29"/>
  <c r="Q11" i="27"/>
  <c r="Q9" i="38"/>
  <c r="Q10" i="36"/>
  <c r="Q7" i="37"/>
  <c r="Q6" i="35"/>
  <c r="Q7" i="30"/>
  <c r="Q10" i="33"/>
  <c r="Q9" i="32"/>
  <c r="Q10" i="29"/>
  <c r="Q8" i="27"/>
  <c r="Q10" i="24"/>
  <c r="Q6" i="36"/>
  <c r="Q6" i="33"/>
  <c r="Q6" i="29"/>
  <c r="Q4" i="26"/>
  <c r="Q4" i="38"/>
  <c r="Q4" i="37"/>
  <c r="Q5" i="36"/>
  <c r="Q3" i="35"/>
  <c r="Q4" i="32"/>
  <c r="Q4" i="33"/>
  <c r="Q4" i="28"/>
  <c r="Q4" i="30"/>
  <c r="Q5" i="29"/>
  <c r="Q5" i="27"/>
  <c r="Q2" i="25"/>
  <c r="Q5" i="24"/>
  <c r="Q3" i="26"/>
  <c r="R24" i="30"/>
  <c r="R24" i="29"/>
  <c r="R20" i="37"/>
  <c r="R23" i="32"/>
  <c r="R21" i="27"/>
  <c r="R13" i="25"/>
  <c r="R20" i="24"/>
  <c r="R18" i="38"/>
  <c r="R18" i="36"/>
  <c r="R15" i="35"/>
  <c r="R17" i="33"/>
  <c r="R18" i="27"/>
  <c r="R19" i="30"/>
  <c r="R19" i="29"/>
  <c r="R11" i="25"/>
  <c r="R18" i="23"/>
  <c r="R16" i="26"/>
  <c r="R11" i="39"/>
  <c r="R15" i="38"/>
  <c r="R14" i="37"/>
  <c r="R10" i="35"/>
  <c r="R6" i="34"/>
  <c r="R14" i="33"/>
  <c r="R17" i="32"/>
  <c r="R14" i="30"/>
  <c r="R15" i="29"/>
  <c r="R13" i="28"/>
  <c r="R15" i="27"/>
  <c r="R13" i="26"/>
  <c r="R7" i="25"/>
  <c r="R16" i="24"/>
  <c r="R24" i="28"/>
  <c r="R27" i="32"/>
  <c r="R25" i="37"/>
  <c r="R25" i="23"/>
  <c r="R8" i="37"/>
  <c r="R7" i="35"/>
  <c r="R11" i="33"/>
  <c r="R8" i="30"/>
  <c r="R14" i="38"/>
  <c r="R13" i="37"/>
  <c r="R9" i="35"/>
  <c r="R5" i="34"/>
  <c r="R16" i="32"/>
  <c r="R13" i="30"/>
  <c r="R12" i="28"/>
  <c r="R14" i="27"/>
  <c r="R6" i="25"/>
  <c r="R15" i="24"/>
  <c r="R13" i="36"/>
  <c r="R12" i="27"/>
  <c r="R9" i="31"/>
  <c r="R9" i="30"/>
  <c r="R4" i="36"/>
  <c r="R4" i="29"/>
  <c r="R4" i="27"/>
  <c r="R4" i="24"/>
  <c r="R16" i="37"/>
  <c r="R16" i="36"/>
  <c r="R12" i="35"/>
  <c r="R15" i="33"/>
  <c r="R9" i="34"/>
  <c r="R18" i="32"/>
  <c r="R16" i="29"/>
  <c r="R16" i="27"/>
  <c r="R17" i="28"/>
  <c r="R16" i="30"/>
  <c r="R9" i="25"/>
  <c r="R14" i="26"/>
  <c r="R17" i="24"/>
  <c r="R24" i="37"/>
  <c r="R24" i="38"/>
  <c r="R16" i="34"/>
  <c r="R21" i="28"/>
  <c r="S20" i="38"/>
  <c r="S18" i="37"/>
  <c r="S12" i="34"/>
  <c r="S12" i="31"/>
  <c r="S21" i="30"/>
  <c r="S21" i="32"/>
  <c r="S21" i="29"/>
  <c r="S20" i="27"/>
  <c r="S16" i="38"/>
  <c r="S14" i="28"/>
  <c r="S10" i="39"/>
  <c r="S10" i="28"/>
  <c r="S17" i="38"/>
  <c r="S17" i="36"/>
  <c r="S14" i="35"/>
  <c r="S11" i="34"/>
  <c r="S19" i="32"/>
  <c r="S18" i="30"/>
  <c r="S17" i="27"/>
  <c r="S18" i="29"/>
  <c r="S15" i="26"/>
  <c r="S10" i="25"/>
  <c r="S17" i="23"/>
  <c r="S24" i="23"/>
  <c r="S26" i="32"/>
  <c r="S25" i="38"/>
  <c r="S13" i="39"/>
  <c r="S17" i="34"/>
  <c r="S23" i="28"/>
  <c r="S12" i="36"/>
  <c r="S11" i="32"/>
  <c r="S12" i="29"/>
  <c r="S10" i="27"/>
  <c r="S9" i="26"/>
  <c r="S13" i="24"/>
  <c r="S25" i="32"/>
  <c r="S22" i="28"/>
  <c r="S19" i="38"/>
  <c r="S19" i="36"/>
  <c r="S16" i="35"/>
  <c r="S20" i="32"/>
  <c r="S20" i="30"/>
  <c r="S19" i="27"/>
  <c r="S20" i="29"/>
  <c r="S17" i="26"/>
  <c r="S12" i="25"/>
  <c r="S19" i="24"/>
  <c r="S19" i="23"/>
  <c r="S8" i="38"/>
  <c r="S6" i="37"/>
  <c r="S9" i="36"/>
  <c r="S5" i="35"/>
  <c r="S9" i="33"/>
  <c r="S8" i="32"/>
  <c r="S9" i="29"/>
  <c r="S7" i="27"/>
  <c r="S14" i="36"/>
  <c r="S10" i="31"/>
  <c r="S10" i="30"/>
  <c r="S10" i="26"/>
  <c r="S3" i="38"/>
  <c r="S3" i="37"/>
  <c r="S3" i="36"/>
  <c r="S2" i="35"/>
  <c r="S3" i="32"/>
  <c r="S3" i="34"/>
  <c r="S3" i="33"/>
  <c r="S3" i="29"/>
  <c r="S3" i="28"/>
  <c r="S3" i="30"/>
  <c r="S3" i="27"/>
  <c r="S2" i="26"/>
  <c r="S3" i="24"/>
  <c r="S24" i="32"/>
  <c r="S23" i="38"/>
  <c r="S23" i="37"/>
  <c r="S15" i="34"/>
  <c r="S20" i="28"/>
  <c r="S22" i="23"/>
  <c r="T2" i="39"/>
  <c r="T2" i="38"/>
  <c r="T2" i="37"/>
  <c r="T2" i="36"/>
  <c r="T2" i="34"/>
  <c r="T2" i="33"/>
  <c r="T2" i="32"/>
  <c r="T2" i="30"/>
  <c r="T2" i="31"/>
  <c r="T2" i="29"/>
  <c r="T2" i="28"/>
  <c r="T2" i="27"/>
  <c r="T15" i="36"/>
  <c r="T8" i="35"/>
  <c r="T11" i="30"/>
  <c r="T8" i="28"/>
  <c r="T11" i="26"/>
  <c r="T12" i="39"/>
  <c r="T21" i="38"/>
  <c r="T19" i="37"/>
  <c r="T18" i="35"/>
  <c r="T13" i="34"/>
  <c r="T18" i="33"/>
  <c r="T22" i="32"/>
  <c r="T22" i="30"/>
  <c r="T22" i="29"/>
  <c r="T18" i="28"/>
  <c r="T7" i="36"/>
  <c r="T7" i="29"/>
  <c r="T7" i="24"/>
  <c r="T6" i="27"/>
  <c r="T6" i="39"/>
  <c r="T7" i="38"/>
  <c r="T5" i="37"/>
  <c r="T8" i="36"/>
  <c r="T4" i="35"/>
  <c r="T4" i="34"/>
  <c r="T8" i="33"/>
  <c r="T5" i="31"/>
  <c r="T8" i="29"/>
  <c r="T6" i="28"/>
  <c r="T7" i="32"/>
  <c r="T5" i="30"/>
  <c r="T5" i="26"/>
  <c r="T3" i="25"/>
  <c r="T3" i="39"/>
  <c r="T5" i="33"/>
  <c r="T3" i="31"/>
  <c r="T5" i="32"/>
  <c r="T5" i="28"/>
  <c r="T15" i="37"/>
  <c r="T11" i="35"/>
  <c r="T8" i="34"/>
  <c r="T8" i="25"/>
  <c r="T8" i="39"/>
  <c r="T10" i="38"/>
  <c r="T11" i="36"/>
  <c r="T9" i="37"/>
  <c r="T12" i="33"/>
  <c r="T10" i="32"/>
  <c r="T7" i="31"/>
  <c r="T11" i="29"/>
  <c r="T7" i="28"/>
  <c r="T9" i="27"/>
  <c r="T8" i="26"/>
  <c r="T17" i="37"/>
  <c r="T13" i="35"/>
  <c r="T16" i="33"/>
  <c r="T10" i="34"/>
  <c r="T17" i="29"/>
  <c r="T17" i="30"/>
  <c r="T26" i="29"/>
  <c r="T22" i="37"/>
  <c r="T20" i="35"/>
  <c r="T22" i="27"/>
  <c r="T15" i="25"/>
  <c r="T22" i="24"/>
  <c r="U7" i="34"/>
  <c r="U15" i="30"/>
  <c r="U15" i="23"/>
  <c r="U5" i="39"/>
  <c r="U6" i="38"/>
  <c r="U7" i="33"/>
  <c r="U6" i="32"/>
  <c r="U4" i="31"/>
  <c r="U22" i="38"/>
  <c r="U23" i="30"/>
  <c r="U23" i="29"/>
  <c r="U19" i="28"/>
  <c r="U9" i="39"/>
  <c r="U12" i="38"/>
  <c r="U11" i="37"/>
  <c r="U13" i="33"/>
  <c r="U13" i="32"/>
  <c r="U14" i="29"/>
  <c r="U9" i="28"/>
  <c r="U12" i="30"/>
  <c r="U13" i="38"/>
  <c r="U12" i="37"/>
  <c r="U14" i="32"/>
  <c r="U11" i="31"/>
  <c r="U13" i="27"/>
  <c r="U12" i="26"/>
  <c r="U14" i="24"/>
  <c r="U25" i="29"/>
  <c r="U25" i="30"/>
  <c r="U21" i="37"/>
  <c r="U19" i="35"/>
  <c r="U14" i="34"/>
  <c r="U19" i="33"/>
  <c r="U18" i="26"/>
  <c r="U14" i="25"/>
  <c r="U21" i="23"/>
  <c r="U11" i="38"/>
  <c r="U10" i="37"/>
  <c r="U8" i="31"/>
  <c r="U13" i="29"/>
  <c r="U11" i="27"/>
  <c r="U9" i="38"/>
  <c r="U7" i="37"/>
  <c r="U10" i="36"/>
  <c r="U7" i="30"/>
  <c r="U10" i="33"/>
  <c r="U9" i="32"/>
  <c r="U6" i="35"/>
  <c r="U10" i="29"/>
  <c r="U8" i="27"/>
  <c r="U10" i="24"/>
  <c r="U6" i="36"/>
  <c r="U6" i="33"/>
  <c r="U6" i="29"/>
  <c r="U4" i="26"/>
  <c r="U4" i="38"/>
  <c r="U4" i="37"/>
  <c r="U3" i="35"/>
  <c r="U5" i="36"/>
  <c r="U4" i="33"/>
  <c r="U4" i="32"/>
  <c r="U4" i="30"/>
  <c r="U4" i="28"/>
  <c r="U5" i="29"/>
  <c r="U5" i="27"/>
  <c r="U2" i="25"/>
  <c r="U5" i="24"/>
  <c r="U3" i="26"/>
  <c r="V24" i="30"/>
  <c r="V24" i="29"/>
  <c r="V20" i="37"/>
  <c r="V23" i="32"/>
  <c r="V21" i="27"/>
  <c r="V13" i="25"/>
  <c r="V20" i="24"/>
  <c r="V18" i="38"/>
  <c r="V18" i="36"/>
  <c r="V15" i="35"/>
  <c r="V17" i="33"/>
  <c r="V19" i="30"/>
  <c r="V18" i="27"/>
  <c r="V19" i="29"/>
  <c r="V11" i="25"/>
  <c r="V18" i="23"/>
  <c r="V16" i="26"/>
  <c r="V11" i="39"/>
  <c r="V15" i="38"/>
  <c r="V14" i="37"/>
  <c r="V10" i="35"/>
  <c r="V6" i="34"/>
  <c r="V14" i="33"/>
  <c r="V17" i="32"/>
  <c r="V15" i="29"/>
  <c r="V13" i="28"/>
  <c r="V15" i="27"/>
  <c r="V14" i="30"/>
  <c r="V13" i="26"/>
  <c r="V7" i="25"/>
  <c r="V16" i="24"/>
  <c r="V25" i="37"/>
  <c r="V25" i="23"/>
  <c r="V27" i="32"/>
  <c r="V24" i="28"/>
  <c r="V8" i="37"/>
  <c r="V7" i="35"/>
  <c r="V11" i="33"/>
  <c r="V8" i="30"/>
  <c r="V14" i="38"/>
  <c r="V13" i="37"/>
  <c r="V9" i="35"/>
  <c r="V5" i="34"/>
  <c r="V16" i="32"/>
  <c r="V12" i="28"/>
  <c r="V14" i="27"/>
  <c r="V13" i="30"/>
  <c r="V6" i="25"/>
  <c r="V15" i="24"/>
  <c r="V13" i="36"/>
  <c r="V9" i="31"/>
  <c r="V12" i="27"/>
  <c r="V9" i="30"/>
  <c r="V4" i="36"/>
  <c r="V4" i="29"/>
  <c r="V4" i="27"/>
  <c r="V4" i="24"/>
  <c r="V16" i="36"/>
  <c r="V16" i="37"/>
  <c r="V12" i="35"/>
  <c r="V15" i="33"/>
  <c r="V18" i="32"/>
  <c r="V9" i="34"/>
  <c r="V16" i="29"/>
  <c r="V16" i="27"/>
  <c r="V16" i="30"/>
  <c r="V17" i="28"/>
  <c r="V9" i="25"/>
  <c r="V14" i="26"/>
  <c r="V17" i="24"/>
  <c r="V24" i="37"/>
  <c r="V24" i="38"/>
  <c r="V16" i="34"/>
  <c r="V21" i="28"/>
  <c r="W20" i="38"/>
  <c r="W18" i="37"/>
  <c r="W12" i="34"/>
  <c r="W12" i="31"/>
  <c r="W21" i="32"/>
  <c r="W21" i="30"/>
  <c r="W21" i="29"/>
  <c r="W20" i="27"/>
  <c r="W16" i="38"/>
  <c r="W14" i="28"/>
  <c r="W10" i="39"/>
  <c r="W10" i="28"/>
  <c r="W17" i="38"/>
  <c r="W17" i="36"/>
  <c r="W14" i="35"/>
  <c r="W11" i="34"/>
  <c r="W18" i="30"/>
  <c r="W19" i="32"/>
  <c r="W17" i="27"/>
  <c r="W18" i="29"/>
  <c r="W15" i="26"/>
  <c r="W10" i="25"/>
  <c r="W17" i="23"/>
  <c r="W24" i="23"/>
  <c r="W26" i="32"/>
  <c r="W25" i="38"/>
  <c r="W13" i="39"/>
  <c r="W17" i="34"/>
  <c r="W23" i="28"/>
  <c r="W12" i="36"/>
  <c r="W11" i="32"/>
  <c r="W12" i="29"/>
  <c r="W10" i="27"/>
  <c r="W9" i="26"/>
  <c r="W13" i="24"/>
  <c r="W25" i="32"/>
  <c r="W22" i="28"/>
  <c r="W19" i="38"/>
  <c r="W19" i="36"/>
  <c r="W20" i="32"/>
  <c r="W16" i="35"/>
  <c r="W20" i="30"/>
  <c r="W19" i="27"/>
  <c r="W20" i="29"/>
  <c r="W17" i="26"/>
  <c r="W12" i="25"/>
  <c r="W19" i="24"/>
  <c r="W19" i="23"/>
  <c r="W8" i="38"/>
  <c r="W6" i="37"/>
  <c r="W9" i="36"/>
  <c r="W5" i="35"/>
  <c r="W9" i="33"/>
  <c r="W8" i="32"/>
  <c r="W9" i="29"/>
  <c r="W7" i="27"/>
  <c r="W14" i="36"/>
  <c r="W10" i="31"/>
  <c r="W10" i="30"/>
  <c r="W10" i="26"/>
  <c r="W3" i="38"/>
  <c r="W3" i="37"/>
  <c r="W3" i="36"/>
  <c r="W2" i="35"/>
  <c r="W3" i="34"/>
  <c r="W3" i="33"/>
  <c r="W3" i="32"/>
  <c r="W3" i="30"/>
  <c r="W3" i="29"/>
  <c r="W3" i="28"/>
  <c r="W3" i="27"/>
  <c r="W2" i="26"/>
  <c r="W3" i="24"/>
  <c r="W24" i="32"/>
  <c r="W23" i="38"/>
  <c r="W23" i="37"/>
  <c r="W15" i="34"/>
  <c r="W20" i="28"/>
  <c r="W22" i="23"/>
  <c r="X2" i="39"/>
  <c r="X2" i="37"/>
  <c r="X2" i="38"/>
  <c r="X2" i="36"/>
  <c r="X2" i="34"/>
  <c r="X2" i="33"/>
  <c r="X2" i="32"/>
  <c r="X2" i="31"/>
  <c r="X2" i="30"/>
  <c r="X2" i="29"/>
  <c r="X2" i="28"/>
  <c r="X2" i="27"/>
  <c r="X15" i="36"/>
  <c r="X8" i="35"/>
  <c r="X11" i="30"/>
  <c r="X8" i="28"/>
  <c r="X11" i="26"/>
  <c r="X12" i="39"/>
  <c r="X21" i="38"/>
  <c r="X19" i="37"/>
  <c r="X13" i="34"/>
  <c r="X18" i="35"/>
  <c r="X18" i="33"/>
  <c r="X22" i="32"/>
  <c r="X22" i="30"/>
  <c r="X22" i="29"/>
  <c r="X18" i="28"/>
  <c r="X7" i="36"/>
  <c r="X7" i="29"/>
  <c r="X7" i="24"/>
  <c r="X6" i="27"/>
  <c r="X6" i="39"/>
  <c r="X7" i="38"/>
  <c r="X5" i="37"/>
  <c r="X8" i="36"/>
  <c r="X4" i="34"/>
  <c r="X8" i="33"/>
  <c r="X4" i="35"/>
  <c r="X5" i="31"/>
  <c r="X5" i="30"/>
  <c r="X7" i="32"/>
  <c r="X8" i="29"/>
  <c r="X6" i="28"/>
  <c r="X5" i="26"/>
  <c r="X3" i="25"/>
  <c r="X3" i="39"/>
  <c r="X5" i="33"/>
  <c r="X3" i="31"/>
  <c r="X5" i="28"/>
  <c r="X5" i="32"/>
  <c r="X15" i="37"/>
  <c r="X11" i="35"/>
  <c r="X8" i="34"/>
  <c r="X8" i="25"/>
  <c r="X8" i="39"/>
  <c r="X9" i="37"/>
  <c r="X11" i="36"/>
  <c r="X10" i="38"/>
  <c r="X12" i="33"/>
  <c r="X10" i="32"/>
  <c r="X7" i="31"/>
  <c r="X11" i="29"/>
  <c r="X7" i="28"/>
  <c r="X9" i="27"/>
  <c r="X8" i="26"/>
  <c r="X17" i="37"/>
  <c r="X13" i="35"/>
  <c r="X16" i="33"/>
  <c r="X10" i="34"/>
  <c r="X17" i="29"/>
  <c r="X17" i="30"/>
  <c r="X26" i="29"/>
  <c r="X22" i="37"/>
  <c r="X20" i="35"/>
  <c r="X22" i="27"/>
  <c r="X15" i="25"/>
  <c r="X22" i="24"/>
  <c r="Y7" i="34"/>
  <c r="Y15" i="30"/>
  <c r="Y15" i="23"/>
  <c r="Y5" i="39"/>
  <c r="Y6" i="38"/>
  <c r="Y7" i="33"/>
  <c r="Y6" i="32"/>
  <c r="Y4" i="31"/>
  <c r="Y22" i="38"/>
  <c r="Y23" i="30"/>
  <c r="Y23" i="29"/>
  <c r="Y19" i="28"/>
  <c r="Y12" i="38"/>
  <c r="Y11" i="37"/>
  <c r="Y9" i="39"/>
  <c r="Y13" i="33"/>
  <c r="Y13" i="32"/>
  <c r="Y12" i="30"/>
  <c r="Y14" i="29"/>
  <c r="Y9" i="28"/>
  <c r="Y13" i="38"/>
  <c r="Y12" i="37"/>
  <c r="Y14" i="32"/>
  <c r="Y11" i="31"/>
  <c r="Y13" i="27"/>
  <c r="Y12" i="26"/>
  <c r="Y14" i="24"/>
  <c r="Y25" i="29"/>
  <c r="Y25" i="30"/>
  <c r="Y21" i="37"/>
  <c r="Y19" i="35"/>
  <c r="Y19" i="33"/>
  <c r="Y14" i="34"/>
  <c r="Y18" i="26"/>
  <c r="Y14" i="25"/>
  <c r="Y21" i="23"/>
  <c r="Y11" i="38"/>
  <c r="Y10" i="37"/>
  <c r="Y8" i="31"/>
  <c r="Y11" i="27"/>
  <c r="Y13" i="29"/>
  <c r="Y9" i="38"/>
  <c r="Y7" i="37"/>
  <c r="Y10" i="36"/>
  <c r="Y6" i="35"/>
  <c r="Y10" i="33"/>
  <c r="Y7" i="30"/>
  <c r="Y9" i="32"/>
  <c r="Y10" i="29"/>
  <c r="Y8" i="27"/>
  <c r="Y10" i="24"/>
  <c r="Y6" i="36"/>
  <c r="Y6" i="33"/>
  <c r="Y6" i="29"/>
  <c r="Y4" i="26"/>
  <c r="Y4" i="38"/>
  <c r="Y4" i="37"/>
  <c r="Y5" i="36"/>
  <c r="Y3" i="35"/>
  <c r="Y4" i="32"/>
  <c r="Y4" i="33"/>
  <c r="Y4" i="30"/>
  <c r="Y4" i="28"/>
  <c r="Y5" i="29"/>
  <c r="Y5" i="27"/>
  <c r="Y2" i="25"/>
  <c r="Y5" i="24"/>
  <c r="Y3" i="26"/>
  <c r="Z24" i="30"/>
  <c r="Z24" i="29"/>
  <c r="Z20" i="37"/>
  <c r="Z23" i="32"/>
  <c r="Z21" i="27"/>
  <c r="Z13" i="25"/>
  <c r="Z20" i="24"/>
  <c r="Z18" i="38"/>
  <c r="Z18" i="36"/>
  <c r="Z17" i="33"/>
  <c r="Z15" i="35"/>
  <c r="Z18" i="27"/>
  <c r="Z19" i="29"/>
  <c r="Z19" i="30"/>
  <c r="Z11" i="25"/>
  <c r="Z18" i="23"/>
  <c r="Z16" i="26"/>
  <c r="Z11" i="39"/>
  <c r="Z15" i="38"/>
  <c r="Z14" i="37"/>
  <c r="Z10" i="35"/>
  <c r="Z6" i="34"/>
  <c r="Z14" i="33"/>
  <c r="Z17" i="32"/>
  <c r="Z14" i="30"/>
  <c r="Z15" i="29"/>
  <c r="Z13" i="28"/>
  <c r="Z15" i="27"/>
  <c r="Z13" i="26"/>
  <c r="Z7" i="25"/>
  <c r="Z16" i="24"/>
  <c r="Z24" i="28"/>
  <c r="Z27" i="32"/>
  <c r="Z25" i="23"/>
  <c r="Z25" i="37"/>
  <c r="Z8" i="37"/>
  <c r="Z7" i="35"/>
  <c r="Z11" i="33"/>
  <c r="Z8" i="30"/>
  <c r="Z14" i="38"/>
  <c r="Z13" i="37"/>
  <c r="Z9" i="35"/>
  <c r="Z5" i="34"/>
  <c r="Z16" i="32"/>
  <c r="Z12" i="28"/>
  <c r="Z14" i="27"/>
  <c r="Z13" i="30"/>
  <c r="Z6" i="25"/>
  <c r="Z15" i="24"/>
  <c r="Z13" i="36"/>
  <c r="Z9" i="30"/>
  <c r="Z12" i="27"/>
  <c r="Z9" i="31"/>
  <c r="Z4" i="36"/>
  <c r="Z4" i="29"/>
  <c r="Z4" i="27"/>
  <c r="Z4" i="24"/>
  <c r="Z16" i="37"/>
  <c r="Z16" i="36"/>
  <c r="Z12" i="35"/>
  <c r="Z9" i="34"/>
  <c r="Z15" i="33"/>
  <c r="Z18" i="32"/>
  <c r="Z16" i="29"/>
  <c r="Z16" i="27"/>
  <c r="Z17" i="28"/>
  <c r="Z16" i="30"/>
  <c r="Z9" i="25"/>
  <c r="Z14" i="26"/>
  <c r="Z17" i="24"/>
  <c r="Z24" i="37"/>
  <c r="Z24" i="38"/>
  <c r="Z16" i="34"/>
  <c r="Z21" i="28"/>
  <c r="AA20" i="38"/>
  <c r="AA18" i="37"/>
  <c r="AA12" i="34"/>
  <c r="AA12" i="31"/>
  <c r="AA21" i="32"/>
  <c r="AA21" i="30"/>
  <c r="AA21" i="29"/>
  <c r="AA20" i="27"/>
  <c r="AA16" i="38"/>
  <c r="AA14" i="28"/>
  <c r="AA10" i="39"/>
  <c r="AA10" i="28"/>
  <c r="AA17" i="38"/>
  <c r="AA17" i="36"/>
  <c r="AA14" i="35"/>
  <c r="AA11" i="34"/>
  <c r="AA18" i="30"/>
  <c r="AA19" i="32"/>
  <c r="AA17" i="27"/>
  <c r="AA18" i="29"/>
  <c r="AA15" i="26"/>
  <c r="AA10" i="25"/>
  <c r="AA17" i="23"/>
  <c r="AA24" i="23"/>
  <c r="AA26" i="32"/>
  <c r="AA25" i="38"/>
  <c r="AA13" i="39"/>
  <c r="AA17" i="34"/>
  <c r="AA23" i="28"/>
  <c r="AA12" i="36"/>
  <c r="AA11" i="32"/>
  <c r="AA10" i="27"/>
  <c r="AA12" i="29"/>
  <c r="AA9" i="26"/>
  <c r="AA13" i="24"/>
  <c r="AA25" i="32"/>
  <c r="AA22" i="28"/>
  <c r="AA19" i="38"/>
  <c r="AA19" i="36"/>
  <c r="AA16" i="35"/>
  <c r="AA20" i="32"/>
  <c r="AA20" i="30"/>
  <c r="AA19" i="27"/>
  <c r="AA20" i="29"/>
  <c r="AA17" i="26"/>
  <c r="AA12" i="25"/>
  <c r="AA19" i="24"/>
  <c r="AA19" i="23"/>
  <c r="AA8" i="38"/>
  <c r="AA6" i="37"/>
  <c r="AA9" i="36"/>
  <c r="AA9" i="33"/>
  <c r="AA5" i="35"/>
  <c r="AA8" i="32"/>
  <c r="AA9" i="29"/>
  <c r="AA7" i="27"/>
  <c r="AA14" i="36"/>
  <c r="AA10" i="31"/>
  <c r="AA10" i="30"/>
  <c r="AA10" i="26"/>
  <c r="AA3" i="38"/>
  <c r="AA3" i="37"/>
  <c r="AA3" i="36"/>
  <c r="AA2" i="35"/>
  <c r="AA3" i="32"/>
  <c r="AA3" i="34"/>
  <c r="AA3" i="33"/>
  <c r="AA3" i="30"/>
  <c r="AA3" i="29"/>
  <c r="AA3" i="28"/>
  <c r="AA3" i="27"/>
  <c r="AA2" i="26"/>
  <c r="AA3" i="24"/>
  <c r="AA24" i="32"/>
  <c r="AA23" i="38"/>
  <c r="AA23" i="37"/>
  <c r="AA15" i="34"/>
  <c r="AA20" i="28"/>
  <c r="AA22" i="23"/>
  <c r="AB2" i="39"/>
  <c r="AB2" i="38"/>
  <c r="AB2" i="36"/>
  <c r="AB2" i="37"/>
  <c r="AB2" i="34"/>
  <c r="AB2" i="33"/>
  <c r="AB2" i="32"/>
  <c r="AB2" i="30"/>
  <c r="AB2" i="29"/>
  <c r="AB2" i="28"/>
  <c r="AB2" i="31"/>
  <c r="AB2" i="27"/>
  <c r="AB15" i="36"/>
  <c r="AB8" i="35"/>
  <c r="AB8" i="28"/>
  <c r="AB11" i="30"/>
  <c r="AB11" i="26"/>
  <c r="AB12" i="39"/>
  <c r="AB21" i="38"/>
  <c r="AB19" i="37"/>
  <c r="AB18" i="35"/>
  <c r="AB13" i="34"/>
  <c r="AB18" i="33"/>
  <c r="AB22" i="32"/>
  <c r="AB22" i="30"/>
  <c r="AB22" i="29"/>
  <c r="AB18" i="28"/>
  <c r="AB7" i="36"/>
  <c r="AB7" i="29"/>
  <c r="AB6" i="27"/>
  <c r="AB7" i="24"/>
  <c r="AB6" i="39"/>
  <c r="AB7" i="38"/>
  <c r="AB5" i="37"/>
  <c r="AB8" i="36"/>
  <c r="AB4" i="35"/>
  <c r="AB4" i="34"/>
  <c r="AB8" i="33"/>
  <c r="AB5" i="31"/>
  <c r="AB7" i="32"/>
  <c r="AB5" i="30"/>
  <c r="AB8" i="29"/>
  <c r="AB6" i="28"/>
  <c r="AB5" i="26"/>
  <c r="AB3" i="25"/>
  <c r="AB3" i="39"/>
  <c r="AB5" i="33"/>
  <c r="AB3" i="31"/>
  <c r="AB5" i="28"/>
  <c r="AB5" i="32"/>
  <c r="AB15" i="37"/>
  <c r="AB11" i="35"/>
  <c r="AB8" i="34"/>
  <c r="AB8" i="25"/>
  <c r="AB8" i="39"/>
  <c r="AB10" i="38"/>
  <c r="AB11" i="36"/>
  <c r="AB9" i="37"/>
  <c r="AB12" i="33"/>
  <c r="AB10" i="32"/>
  <c r="AB7" i="31"/>
  <c r="AB11" i="29"/>
  <c r="AB7" i="28"/>
  <c r="AB9" i="27"/>
  <c r="AB8" i="26"/>
  <c r="AB17" i="37"/>
  <c r="AB13" i="35"/>
  <c r="AB10" i="34"/>
  <c r="AB16" i="33"/>
  <c r="AB17" i="29"/>
  <c r="AB17" i="30"/>
  <c r="AB26" i="29"/>
  <c r="AB22" i="37"/>
  <c r="AB20" i="35"/>
  <c r="AB22" i="27"/>
  <c r="AB15" i="25"/>
  <c r="AB22" i="24"/>
  <c r="AC7" i="34"/>
  <c r="AC15" i="30"/>
  <c r="AC15" i="23"/>
  <c r="AC6" i="38"/>
  <c r="AC5" i="39"/>
  <c r="AC7" i="33"/>
  <c r="AC6" i="32"/>
  <c r="AC4" i="31"/>
  <c r="AC22" i="38"/>
  <c r="AC23" i="30"/>
  <c r="AC23" i="29"/>
  <c r="AC19" i="28"/>
  <c r="AC9" i="39"/>
  <c r="AC12" i="38"/>
  <c r="AC11" i="37"/>
  <c r="AC13" i="33"/>
  <c r="AC13" i="32"/>
  <c r="AC12" i="30"/>
  <c r="AC14" i="29"/>
  <c r="AC9" i="28"/>
  <c r="AC13" i="38"/>
  <c r="AC12" i="37"/>
  <c r="AC14" i="32"/>
  <c r="AC11" i="31"/>
  <c r="AC13" i="27"/>
  <c r="AC12" i="26"/>
  <c r="AC14" i="24"/>
  <c r="AC25" i="29"/>
  <c r="AC25" i="30"/>
  <c r="AC21" i="37"/>
  <c r="AC19" i="35"/>
  <c r="AC14" i="34"/>
  <c r="AC19" i="33"/>
  <c r="AC18" i="26"/>
  <c r="AC14" i="25"/>
  <c r="AC21" i="23"/>
  <c r="AC11" i="38"/>
  <c r="AC10" i="37"/>
  <c r="AC8" i="31"/>
  <c r="AC13" i="29"/>
  <c r="AC11" i="27"/>
  <c r="AC9" i="38"/>
  <c r="AC7" i="37"/>
  <c r="AC10" i="36"/>
  <c r="AC6" i="35"/>
  <c r="AC7" i="30"/>
  <c r="AC9" i="32"/>
  <c r="AC10" i="33"/>
  <c r="AC10" i="29"/>
  <c r="AC8" i="27"/>
  <c r="AC10" i="24"/>
  <c r="AC6" i="36"/>
  <c r="AC6" i="33"/>
  <c r="AC6" i="29"/>
  <c r="AC4" i="26"/>
  <c r="AC4" i="38"/>
  <c r="AC4" i="37"/>
  <c r="AC3" i="35"/>
  <c r="AC5" i="36"/>
  <c r="AC4" i="32"/>
  <c r="AC4" i="33"/>
  <c r="AC4" i="28"/>
  <c r="AC4" i="30"/>
  <c r="AC5" i="29"/>
  <c r="AC2" i="25"/>
  <c r="AC5" i="24"/>
  <c r="AC5" i="27"/>
  <c r="AC3" i="26"/>
  <c r="AD24" i="30"/>
  <c r="AD24" i="29"/>
  <c r="AD20" i="37"/>
  <c r="AD23" i="32"/>
  <c r="AD21" i="27"/>
  <c r="AD13" i="25"/>
  <c r="AD20" i="24"/>
  <c r="AD18" i="38"/>
  <c r="AD18" i="36"/>
  <c r="AD15" i="35"/>
  <c r="AD17" i="33"/>
  <c r="AD18" i="27"/>
  <c r="AD19" i="30"/>
  <c r="AD19" i="29"/>
  <c r="AD11" i="25"/>
  <c r="AD18" i="23"/>
  <c r="AD16" i="26"/>
  <c r="AD11" i="39"/>
  <c r="AD15" i="38"/>
  <c r="AD14" i="37"/>
  <c r="AD10" i="35"/>
  <c r="AD6" i="34"/>
  <c r="AD14" i="33"/>
  <c r="AD17" i="32"/>
  <c r="AD14" i="30"/>
  <c r="AD15" i="29"/>
  <c r="AD13" i="28"/>
  <c r="AD15" i="27"/>
  <c r="AD13" i="26"/>
  <c r="AD7" i="25"/>
  <c r="AD16" i="24"/>
  <c r="AD25" i="37"/>
  <c r="AD25" i="23"/>
  <c r="AD27" i="32"/>
  <c r="AD24" i="28"/>
  <c r="AD8" i="37"/>
  <c r="AD7" i="35"/>
  <c r="AD11" i="33"/>
  <c r="AD8" i="30"/>
  <c r="AD14" i="38"/>
  <c r="AD13" i="37"/>
  <c r="AD9" i="35"/>
  <c r="AD5" i="34"/>
  <c r="AD16" i="32"/>
  <c r="AD12" i="28"/>
  <c r="AD14" i="27"/>
  <c r="AD13" i="30"/>
  <c r="AD6" i="25"/>
  <c r="AD15" i="24"/>
  <c r="AD13" i="36"/>
  <c r="AD12" i="27"/>
  <c r="AD9" i="30"/>
  <c r="AD9" i="31"/>
  <c r="AD4" i="36"/>
  <c r="AD4" i="29"/>
  <c r="AD4" i="27"/>
  <c r="AD4" i="24"/>
  <c r="AD16" i="36"/>
  <c r="AD12" i="35"/>
  <c r="AD16" i="37"/>
  <c r="AD15" i="33"/>
  <c r="AD9" i="34"/>
  <c r="AD18" i="32"/>
  <c r="AD16" i="29"/>
  <c r="AD16" i="27"/>
  <c r="AD16" i="30"/>
  <c r="AD17" i="28"/>
  <c r="AD9" i="25"/>
  <c r="AD14" i="26"/>
  <c r="AD17" i="24"/>
  <c r="AD24" i="37"/>
  <c r="AD24" i="38"/>
  <c r="AD16" i="34"/>
  <c r="AD21" i="28"/>
  <c r="AE18" i="37"/>
  <c r="AE12" i="34"/>
  <c r="AE20" i="38"/>
  <c r="AE21" i="32"/>
  <c r="AE12" i="31"/>
  <c r="AE21" i="30"/>
  <c r="AE21" i="29"/>
  <c r="AE20" i="27"/>
  <c r="AE16" i="38"/>
  <c r="AE14" i="28"/>
  <c r="AE10" i="39"/>
  <c r="AE10" i="28"/>
  <c r="AE17" i="38"/>
  <c r="AE17" i="36"/>
  <c r="AE14" i="35"/>
  <c r="AE11" i="34"/>
  <c r="AE18" i="30"/>
  <c r="AE19" i="32"/>
  <c r="AE17" i="27"/>
  <c r="AE18" i="29"/>
  <c r="AE15" i="26"/>
  <c r="AE10" i="25"/>
  <c r="AE17" i="23"/>
  <c r="AE24" i="23"/>
  <c r="AE26" i="32"/>
  <c r="AE25" i="38"/>
  <c r="AE13" i="39"/>
  <c r="AE17" i="34"/>
  <c r="AE23" i="28"/>
  <c r="AE12" i="36"/>
  <c r="AE11" i="32"/>
  <c r="AE12" i="29"/>
  <c r="AE10" i="27"/>
  <c r="AE9" i="26"/>
  <c r="AE13" i="24"/>
  <c r="AE25" i="32"/>
  <c r="AE22" i="28"/>
  <c r="AE19" i="38"/>
  <c r="AE19" i="36"/>
  <c r="AE16" i="35"/>
  <c r="AE20" i="32"/>
  <c r="AE20" i="30"/>
  <c r="AE19" i="27"/>
  <c r="AE20" i="29"/>
  <c r="AE17" i="26"/>
  <c r="AE12" i="25"/>
  <c r="AE19" i="24"/>
  <c r="AE19" i="23"/>
  <c r="AE8" i="38"/>
  <c r="AE6" i="37"/>
  <c r="AE9" i="36"/>
  <c r="AE5" i="35"/>
  <c r="AE8" i="32"/>
  <c r="AE9" i="33"/>
  <c r="AE9" i="29"/>
  <c r="AE7" i="27"/>
  <c r="AE14" i="36"/>
  <c r="AE10" i="31"/>
  <c r="AE10" i="30"/>
  <c r="AE10" i="26"/>
  <c r="AE3" i="38"/>
  <c r="AE3" i="37"/>
  <c r="AE3" i="36"/>
  <c r="AE2" i="35"/>
  <c r="AE3" i="32"/>
  <c r="AE3" i="34"/>
  <c r="AE3" i="33"/>
  <c r="AE3" i="29"/>
  <c r="AE3" i="28"/>
  <c r="AE3" i="30"/>
  <c r="AE3" i="27"/>
  <c r="AE2" i="26"/>
  <c r="AE3" i="24"/>
  <c r="AE24" i="32"/>
  <c r="AE23" i="38"/>
  <c r="AE23" i="37"/>
  <c r="AE15" i="34"/>
  <c r="AE20" i="28"/>
  <c r="AE22" i="23"/>
  <c r="AF2" i="39"/>
  <c r="AF2" i="38"/>
  <c r="AF2" i="37"/>
  <c r="AF2" i="36"/>
  <c r="AF2" i="34"/>
  <c r="AF2" i="33"/>
  <c r="AF2" i="32"/>
  <c r="AF2" i="31"/>
  <c r="AF2" i="29"/>
  <c r="AF2" i="28"/>
  <c r="AF2" i="30"/>
  <c r="AF2" i="27"/>
  <c r="AF15" i="36"/>
  <c r="AF8" i="35"/>
  <c r="AF11" i="30"/>
  <c r="AF8" i="28"/>
  <c r="AF11" i="26"/>
  <c r="AF12" i="39"/>
  <c r="AF21" i="38"/>
  <c r="AF19" i="37"/>
  <c r="AF13" i="34"/>
  <c r="AF18" i="33"/>
  <c r="AF22" i="32"/>
  <c r="AF18" i="35"/>
  <c r="AF22" i="29"/>
  <c r="AF18" i="28"/>
  <c r="AF22" i="30"/>
  <c r="AF7" i="36"/>
  <c r="AF7" i="29"/>
  <c r="AF6" i="27"/>
  <c r="AF7" i="24"/>
  <c r="AF6" i="39"/>
  <c r="AF7" i="38"/>
  <c r="AF5" i="37"/>
  <c r="AF8" i="36"/>
  <c r="AF8" i="33"/>
  <c r="AF4" i="34"/>
  <c r="AF4" i="35"/>
  <c r="AF5" i="31"/>
  <c r="AF7" i="32"/>
  <c r="AF5" i="30"/>
  <c r="AF8" i="29"/>
  <c r="AF6" i="28"/>
  <c r="AF5" i="26"/>
  <c r="AF3" i="25"/>
  <c r="AF3" i="39"/>
  <c r="AF5" i="33"/>
  <c r="AF3" i="31"/>
  <c r="AF5" i="28"/>
  <c r="AF5" i="32"/>
  <c r="AF15" i="37"/>
  <c r="AF11" i="35"/>
  <c r="AF8" i="34"/>
  <c r="AF8" i="25"/>
  <c r="AF8" i="39"/>
  <c r="AF10" i="38"/>
  <c r="AF9" i="37"/>
  <c r="AF11" i="36"/>
  <c r="AF12" i="33"/>
  <c r="AF10" i="32"/>
  <c r="AF7" i="31"/>
  <c r="AF11" i="29"/>
  <c r="AF7" i="28"/>
  <c r="AF9" i="27"/>
  <c r="AF8" i="26"/>
  <c r="AF17" i="37"/>
  <c r="AF13" i="35"/>
  <c r="AF16" i="33"/>
  <c r="AF10" i="34"/>
  <c r="AF17" i="29"/>
  <c r="AF17" i="30"/>
  <c r="AF26" i="29"/>
  <c r="AF22" i="37"/>
  <c r="AF20" i="35"/>
  <c r="AF22" i="27"/>
  <c r="AF15" i="25"/>
  <c r="AF22" i="24"/>
  <c r="AG15" i="30"/>
  <c r="AG7" i="34"/>
  <c r="AG15" i="23"/>
  <c r="AG5" i="39"/>
  <c r="AG6" i="38"/>
  <c r="AG7" i="33"/>
  <c r="AG6" i="32"/>
  <c r="AG4" i="31"/>
  <c r="AG22" i="38"/>
  <c r="AG23" i="30"/>
  <c r="AG23" i="29"/>
  <c r="AG19" i="28"/>
  <c r="AG9" i="39"/>
  <c r="AG12" i="38"/>
  <c r="AG11" i="37"/>
  <c r="AG13" i="33"/>
  <c r="AG13" i="32"/>
  <c r="AG14" i="29"/>
  <c r="AG12" i="30"/>
  <c r="AG9" i="28"/>
  <c r="AG13" i="38"/>
  <c r="AG12" i="37"/>
  <c r="AG14" i="32"/>
  <c r="AG11" i="31"/>
  <c r="AG13" i="27"/>
  <c r="AG12" i="26"/>
  <c r="AG14" i="24"/>
  <c r="AG25" i="29"/>
  <c r="AG25" i="30"/>
  <c r="AG21" i="37"/>
  <c r="AG19" i="35"/>
  <c r="AG19" i="33"/>
  <c r="AG14" i="34"/>
  <c r="AG18" i="26"/>
  <c r="AG14" i="25"/>
  <c r="AG21" i="23"/>
  <c r="AG11" i="38"/>
  <c r="AG10" i="37"/>
  <c r="AG8" i="31"/>
  <c r="AG13" i="29"/>
  <c r="AG11" i="27"/>
  <c r="AG9" i="38"/>
  <c r="AG10" i="36"/>
  <c r="AG7" i="37"/>
  <c r="AG6" i="35"/>
  <c r="AG7" i="30"/>
  <c r="AG10" i="33"/>
  <c r="AG9" i="32"/>
  <c r="AG10" i="29"/>
  <c r="AG8" i="27"/>
  <c r="AG10" i="24"/>
  <c r="AG6" i="36"/>
  <c r="AG6" i="33"/>
  <c r="AG6" i="29"/>
  <c r="AG4" i="26"/>
  <c r="AG4" i="38"/>
  <c r="AG4" i="37"/>
  <c r="AG5" i="36"/>
  <c r="AG3" i="35"/>
  <c r="AG4" i="32"/>
  <c r="AG4" i="33"/>
  <c r="AG4" i="28"/>
  <c r="AG4" i="30"/>
  <c r="AG5" i="29"/>
  <c r="AG2" i="25"/>
  <c r="AG5" i="24"/>
  <c r="AG5" i="27"/>
  <c r="AG3" i="26"/>
  <c r="AH24" i="30"/>
  <c r="AH24" i="29"/>
  <c r="AH20" i="37"/>
  <c r="AH23" i="32"/>
  <c r="AH21" i="27"/>
  <c r="AH13" i="25"/>
  <c r="AH20" i="24"/>
  <c r="AH18" i="38"/>
  <c r="AH18" i="36"/>
  <c r="AH17" i="33"/>
  <c r="AH15" i="35"/>
  <c r="AH18" i="27"/>
  <c r="AH19" i="30"/>
  <c r="AH19" i="29"/>
  <c r="AH11" i="25"/>
  <c r="AH18" i="23"/>
  <c r="AH16" i="26"/>
  <c r="AH11" i="39"/>
  <c r="AH15" i="38"/>
  <c r="AH14" i="37"/>
  <c r="AH10" i="35"/>
  <c r="AH6" i="34"/>
  <c r="AH17" i="32"/>
  <c r="AH14" i="33"/>
  <c r="AH14" i="30"/>
  <c r="AH15" i="29"/>
  <c r="AH13" i="28"/>
  <c r="AH15" i="27"/>
  <c r="AH13" i="26"/>
  <c r="AH7" i="25"/>
  <c r="AH16" i="24"/>
  <c r="AH24" i="28"/>
  <c r="AH25" i="37"/>
  <c r="AH27" i="32"/>
  <c r="AH25" i="23"/>
  <c r="AH8" i="37"/>
  <c r="AH7" i="35"/>
  <c r="AH11" i="33"/>
  <c r="AH8" i="30"/>
  <c r="AH14" i="38"/>
  <c r="AH13" i="37"/>
  <c r="AH9" i="35"/>
  <c r="AH5" i="34"/>
  <c r="AH16" i="32"/>
  <c r="AH13" i="30"/>
  <c r="AH12" i="28"/>
  <c r="AH14" i="27"/>
  <c r="AH6" i="25"/>
  <c r="AH15" i="24"/>
  <c r="AH13" i="36"/>
  <c r="AH12" i="27"/>
  <c r="AH9" i="31"/>
  <c r="AH9" i="30"/>
  <c r="AH4" i="36"/>
  <c r="AH4" i="29"/>
  <c r="AH4" i="27"/>
  <c r="AH4" i="24"/>
  <c r="AH16" i="37"/>
  <c r="AH16" i="36"/>
  <c r="AH12" i="35"/>
  <c r="AH15" i="33"/>
  <c r="AH9" i="34"/>
  <c r="AH18" i="32"/>
  <c r="AH16" i="29"/>
  <c r="AH16" i="27"/>
  <c r="AH17" i="28"/>
  <c r="AH16" i="30"/>
  <c r="AH9" i="25"/>
  <c r="AH14" i="26"/>
  <c r="AH17" i="24"/>
  <c r="AH24" i="37"/>
  <c r="AH24" i="38"/>
  <c r="AH16" i="34"/>
  <c r="AH21" i="28"/>
  <c r="AI20" i="38"/>
  <c r="AI18" i="37"/>
  <c r="AI12" i="34"/>
  <c r="AI12" i="31"/>
  <c r="AI21" i="30"/>
  <c r="AI21" i="32"/>
  <c r="AI21" i="29"/>
  <c r="AI20" i="27"/>
  <c r="AI16" i="38"/>
  <c r="AI14" i="28"/>
  <c r="AI10" i="39"/>
  <c r="AI10" i="28"/>
  <c r="AI17" i="38"/>
  <c r="AI17" i="36"/>
  <c r="AI14" i="35"/>
  <c r="AI11" i="34"/>
  <c r="AI19" i="32"/>
  <c r="AI18" i="30"/>
  <c r="AI17" i="27"/>
  <c r="AI18" i="29"/>
  <c r="AI15" i="26"/>
  <c r="AI10" i="25"/>
  <c r="AI17" i="23"/>
  <c r="AI24" i="23"/>
  <c r="AI26" i="32"/>
  <c r="AI25" i="38"/>
  <c r="AI13" i="39"/>
  <c r="AI17" i="34"/>
  <c r="AI23" i="28"/>
  <c r="AI12" i="36"/>
  <c r="AI11" i="32"/>
  <c r="AI12" i="29"/>
  <c r="AI10" i="27"/>
  <c r="AI9" i="26"/>
  <c r="AI13" i="24"/>
  <c r="AI25" i="32"/>
  <c r="AI22" i="28"/>
  <c r="AI19" i="38"/>
  <c r="AI19" i="36"/>
  <c r="AI16" i="35"/>
  <c r="AI20" i="32"/>
  <c r="AI20" i="30"/>
  <c r="AI19" i="27"/>
  <c r="AI20" i="29"/>
  <c r="AI17" i="26"/>
  <c r="AI12" i="25"/>
  <c r="AI19" i="24"/>
  <c r="AI19" i="23"/>
  <c r="AI8" i="38"/>
  <c r="AI9" i="36"/>
  <c r="AI6" i="37"/>
  <c r="AI5" i="35"/>
  <c r="AI9" i="33"/>
  <c r="AI8" i="32"/>
  <c r="AI9" i="29"/>
  <c r="AI7" i="27"/>
  <c r="AI14" i="36"/>
  <c r="AI10" i="31"/>
  <c r="AI10" i="30"/>
  <c r="AI10" i="26"/>
  <c r="AI3" i="38"/>
  <c r="AI3" i="37"/>
  <c r="AI3" i="36"/>
  <c r="AI2" i="35"/>
  <c r="AI3" i="32"/>
  <c r="AI3" i="34"/>
  <c r="AI3" i="33"/>
  <c r="AI3" i="29"/>
  <c r="AI3" i="28"/>
  <c r="AI3" i="30"/>
  <c r="AI3" i="27"/>
  <c r="AI2" i="26"/>
  <c r="AI3" i="24"/>
  <c r="AI24" i="32"/>
  <c r="AI23" i="38"/>
  <c r="AI23" i="37"/>
  <c r="AI15" i="34"/>
  <c r="AI20" i="28"/>
  <c r="AI22" i="23"/>
  <c r="AJ2" i="39"/>
  <c r="AJ2" i="38"/>
  <c r="AJ2" i="37"/>
  <c r="AJ2" i="36"/>
  <c r="AJ2" i="34"/>
  <c r="AJ2" i="33"/>
  <c r="AJ2" i="32"/>
  <c r="AJ2" i="30"/>
  <c r="AJ2" i="31"/>
  <c r="AJ2" i="29"/>
  <c r="AJ2" i="28"/>
  <c r="AJ2" i="27"/>
  <c r="AJ15" i="36"/>
  <c r="AJ8" i="35"/>
  <c r="AJ11" i="30"/>
  <c r="AJ8" i="28"/>
  <c r="AJ11" i="26"/>
  <c r="AJ22" i="38"/>
  <c r="AJ23" i="30"/>
  <c r="AJ23" i="29"/>
  <c r="AJ19" i="28"/>
  <c r="AJ24" i="28"/>
  <c r="AJ25" i="23"/>
  <c r="AJ25" i="37"/>
  <c r="AJ27" i="32"/>
  <c r="AJ24" i="23"/>
  <c r="AJ26" i="32"/>
  <c r="AJ25" i="38"/>
  <c r="AJ13" i="39"/>
  <c r="AJ17" i="34"/>
  <c r="AJ23" i="28"/>
  <c r="AJ12" i="36"/>
  <c r="AJ11" i="32"/>
  <c r="AJ12" i="29"/>
  <c r="AJ10" i="27"/>
  <c r="AJ13" i="24"/>
  <c r="AJ9" i="26"/>
  <c r="AJ9" i="38"/>
  <c r="AJ7" i="37"/>
  <c r="AJ6" i="35"/>
  <c r="AJ10" i="36"/>
  <c r="AJ10" i="33"/>
  <c r="AJ9" i="32"/>
  <c r="AJ10" i="29"/>
  <c r="AJ7" i="30"/>
  <c r="AJ8" i="27"/>
  <c r="AJ14" i="36"/>
  <c r="AJ10" i="31"/>
  <c r="AJ10" i="30"/>
  <c r="AJ10" i="26"/>
  <c r="AJ3" i="38"/>
  <c r="AJ3" i="37"/>
  <c r="AJ3" i="36"/>
  <c r="AJ2" i="35"/>
  <c r="AJ3" i="34"/>
  <c r="AJ3" i="33"/>
  <c r="AJ3" i="29"/>
  <c r="AJ3" i="28"/>
  <c r="AJ3" i="32"/>
  <c r="AJ3" i="30"/>
  <c r="AJ3" i="27"/>
  <c r="AJ2" i="26"/>
  <c r="AJ3" i="24"/>
  <c r="AJ26" i="29"/>
  <c r="AJ22" i="37"/>
  <c r="AJ20" i="35"/>
  <c r="AJ22" i="27"/>
  <c r="AJ15" i="25"/>
  <c r="AJ22" i="24"/>
  <c r="G20" i="22"/>
  <c r="H22" i="22"/>
  <c r="H14" i="22"/>
  <c r="H6" i="22"/>
  <c r="A22" i="22"/>
  <c r="A18" i="22"/>
  <c r="A14" i="22"/>
  <c r="A6" i="22"/>
  <c r="A2" i="22"/>
  <c r="B20" i="22"/>
  <c r="C22" i="22"/>
  <c r="C6" i="22"/>
  <c r="D4" i="22"/>
  <c r="J22" i="22"/>
  <c r="J18" i="22"/>
  <c r="J14" i="22"/>
  <c r="J6" i="22"/>
  <c r="J2" i="22"/>
  <c r="K16" i="22"/>
  <c r="K12" i="22"/>
  <c r="K4" i="22"/>
  <c r="L22" i="22"/>
  <c r="L18" i="22"/>
  <c r="L10" i="22"/>
  <c r="L6" i="22"/>
  <c r="L2" i="22"/>
  <c r="M20" i="22"/>
  <c r="N22" i="22"/>
  <c r="N14" i="22"/>
  <c r="N10" i="22"/>
  <c r="O16" i="22"/>
  <c r="O12" i="22"/>
  <c r="O4" i="22"/>
  <c r="P22" i="22"/>
  <c r="P18" i="22"/>
  <c r="P10" i="22"/>
  <c r="P6" i="22"/>
  <c r="P2" i="22"/>
  <c r="Q20" i="22"/>
  <c r="R22" i="22"/>
  <c r="R14" i="22"/>
  <c r="S16" i="22"/>
  <c r="S12" i="22"/>
  <c r="S4" i="22"/>
  <c r="T22" i="22"/>
  <c r="T18" i="22"/>
  <c r="T10" i="22"/>
  <c r="T6" i="22"/>
  <c r="T2" i="22"/>
  <c r="U20" i="22"/>
  <c r="V22" i="22"/>
  <c r="V18" i="22"/>
  <c r="V14" i="22"/>
  <c r="W16" i="22"/>
  <c r="W12" i="22"/>
  <c r="W4" i="22"/>
  <c r="X22" i="22"/>
  <c r="X18" i="22"/>
  <c r="X10" i="22"/>
  <c r="X6" i="22"/>
  <c r="X2" i="22"/>
  <c r="Y20" i="22"/>
  <c r="Z22" i="22"/>
  <c r="Z14" i="22"/>
  <c r="AA16" i="22"/>
  <c r="AA12" i="22"/>
  <c r="AA4" i="22"/>
  <c r="AB22" i="22"/>
  <c r="AB18" i="22"/>
  <c r="AB10" i="22"/>
  <c r="AB6" i="22"/>
  <c r="AB2" i="22"/>
  <c r="AC20" i="22"/>
  <c r="AD22" i="22"/>
  <c r="AD14" i="22"/>
  <c r="AD10" i="22"/>
  <c r="AE16" i="22"/>
  <c r="AE12" i="22"/>
  <c r="AE4" i="22"/>
  <c r="AF22" i="22"/>
  <c r="AF18" i="22"/>
  <c r="AF10" i="22"/>
  <c r="AF6" i="22"/>
  <c r="AF2" i="22"/>
  <c r="AG20" i="22"/>
  <c r="AH22" i="22"/>
  <c r="AH14" i="22"/>
  <c r="AI16" i="22"/>
  <c r="AI12" i="22"/>
  <c r="AI4" i="22"/>
  <c r="AJ22" i="22"/>
  <c r="AJ10" i="22"/>
  <c r="AJ6" i="22"/>
  <c r="AJ2" i="22"/>
  <c r="J2" i="23"/>
  <c r="Z2" i="23"/>
  <c r="B3" i="23"/>
  <c r="J4" i="23"/>
  <c r="N4" i="23"/>
  <c r="R4" i="23"/>
  <c r="V4" i="23"/>
  <c r="Z4" i="23"/>
  <c r="AD4" i="23"/>
  <c r="AH4" i="23"/>
  <c r="B5" i="23"/>
  <c r="L5" i="23"/>
  <c r="P5" i="23"/>
  <c r="T5" i="23"/>
  <c r="X5" i="23"/>
  <c r="AB5" i="23"/>
  <c r="AF5" i="23"/>
  <c r="B7" i="23"/>
  <c r="H7" i="23"/>
  <c r="T7" i="23"/>
  <c r="AJ7" i="23"/>
  <c r="D8" i="23"/>
  <c r="N8" i="23"/>
  <c r="R8" i="23"/>
  <c r="V8" i="23"/>
  <c r="Z8" i="23"/>
  <c r="AD8" i="23"/>
  <c r="AH8" i="23"/>
  <c r="L9" i="23"/>
  <c r="P9" i="23"/>
  <c r="T9" i="23"/>
  <c r="X9" i="23"/>
  <c r="AB9" i="23"/>
  <c r="AF9" i="23"/>
  <c r="AJ9" i="23"/>
  <c r="N10" i="23"/>
  <c r="R10" i="23"/>
  <c r="V10" i="23"/>
  <c r="Z10" i="23"/>
  <c r="AD10" i="23"/>
  <c r="AH10" i="23"/>
  <c r="H11" i="23"/>
  <c r="D12" i="23"/>
  <c r="B13" i="23"/>
  <c r="H13" i="23"/>
  <c r="L13" i="23"/>
  <c r="P13" i="23"/>
  <c r="T13" i="23"/>
  <c r="X13" i="23"/>
  <c r="AB13" i="23"/>
  <c r="AF13" i="23"/>
  <c r="AJ13" i="23"/>
  <c r="D14" i="23"/>
  <c r="N14" i="23"/>
  <c r="V14" i="23"/>
  <c r="AD14" i="23"/>
  <c r="B15" i="23"/>
  <c r="N15" i="23"/>
  <c r="AD15" i="23"/>
  <c r="X16" i="23"/>
  <c r="B20" i="23"/>
  <c r="T20" i="23"/>
  <c r="AJ20" i="23"/>
  <c r="R21" i="23"/>
  <c r="AH21" i="23"/>
  <c r="P22" i="23"/>
  <c r="AF22" i="23"/>
  <c r="N23" i="23"/>
  <c r="AD23" i="23"/>
  <c r="L2" i="24"/>
  <c r="AB2" i="24"/>
  <c r="H4" i="24"/>
  <c r="V5" i="24"/>
  <c r="T6" i="24"/>
  <c r="AJ6" i="24"/>
  <c r="P8" i="24"/>
  <c r="AF8" i="24"/>
  <c r="B10" i="24"/>
  <c r="AJ10" i="24"/>
  <c r="R11" i="24"/>
  <c r="AH11" i="24"/>
  <c r="P12" i="24"/>
  <c r="AF12" i="24"/>
  <c r="A24" i="23"/>
  <c r="A26" i="32"/>
  <c r="A25" i="38"/>
  <c r="A13" i="39"/>
  <c r="A17" i="34"/>
  <c r="A23" i="28"/>
  <c r="A12" i="36"/>
  <c r="A11" i="32"/>
  <c r="A12" i="29"/>
  <c r="A10" i="27"/>
  <c r="A9" i="26"/>
  <c r="A13" i="24"/>
  <c r="A24" i="32"/>
  <c r="A23" i="38"/>
  <c r="A23" i="37"/>
  <c r="A15" i="34"/>
  <c r="A20" i="28"/>
  <c r="A22" i="23"/>
  <c r="B15" i="36"/>
  <c r="B8" i="35"/>
  <c r="B11" i="30"/>
  <c r="B8" i="28"/>
  <c r="B11" i="26"/>
  <c r="B3" i="39"/>
  <c r="B5" i="33"/>
  <c r="B3" i="31"/>
  <c r="B5" i="32"/>
  <c r="B5" i="28"/>
  <c r="B8" i="39"/>
  <c r="B10" i="38"/>
  <c r="B11" i="36"/>
  <c r="B9" i="37"/>
  <c r="B12" i="33"/>
  <c r="B10" i="32"/>
  <c r="B7" i="31"/>
  <c r="B11" i="29"/>
  <c r="B7" i="28"/>
  <c r="B9" i="27"/>
  <c r="B8" i="26"/>
  <c r="C7" i="34"/>
  <c r="C15" i="30"/>
  <c r="C15" i="23"/>
  <c r="C5" i="39"/>
  <c r="C6" i="38"/>
  <c r="C7" i="33"/>
  <c r="C6" i="32"/>
  <c r="C4" i="31"/>
  <c r="C11" i="38"/>
  <c r="C10" i="37"/>
  <c r="C8" i="31"/>
  <c r="C13" i="29"/>
  <c r="C11" i="27"/>
  <c r="C6" i="36"/>
  <c r="C6" i="33"/>
  <c r="C6" i="29"/>
  <c r="C4" i="26"/>
  <c r="D7" i="36"/>
  <c r="D7" i="29"/>
  <c r="D6" i="27"/>
  <c r="D19" i="38"/>
  <c r="D16" i="35"/>
  <c r="D19" i="36"/>
  <c r="D20" i="32"/>
  <c r="D20" i="30"/>
  <c r="D20" i="29"/>
  <c r="D19" i="27"/>
  <c r="D17" i="26"/>
  <c r="D12" i="25"/>
  <c r="D19" i="24"/>
  <c r="G7" i="36"/>
  <c r="G7" i="29"/>
  <c r="G6" i="27"/>
  <c r="G7" i="24"/>
  <c r="G26" i="29"/>
  <c r="G22" i="37"/>
  <c r="G20" i="35"/>
  <c r="G22" i="27"/>
  <c r="G15" i="25"/>
  <c r="G22" i="24"/>
  <c r="H13" i="38"/>
  <c r="H12" i="37"/>
  <c r="H14" i="32"/>
  <c r="H11" i="31"/>
  <c r="H13" i="27"/>
  <c r="H12" i="26"/>
  <c r="H25" i="29"/>
  <c r="H25" i="30"/>
  <c r="H21" i="37"/>
  <c r="H19" i="35"/>
  <c r="H14" i="34"/>
  <c r="H19" i="33"/>
  <c r="H18" i="26"/>
  <c r="H14" i="25"/>
  <c r="H21" i="23"/>
  <c r="H4" i="38"/>
  <c r="H5" i="36"/>
  <c r="H3" i="35"/>
  <c r="H4" i="37"/>
  <c r="H4" i="33"/>
  <c r="H4" i="32"/>
  <c r="H5" i="29"/>
  <c r="H4" i="30"/>
  <c r="H4" i="28"/>
  <c r="H5" i="27"/>
  <c r="H2" i="25"/>
  <c r="H5" i="24"/>
  <c r="H3" i="26"/>
  <c r="I24" i="23"/>
  <c r="I26" i="32"/>
  <c r="I25" i="38"/>
  <c r="I13" i="39"/>
  <c r="I17" i="34"/>
  <c r="I23" i="28"/>
  <c r="I12" i="36"/>
  <c r="I11" i="32"/>
  <c r="I12" i="29"/>
  <c r="I10" i="27"/>
  <c r="I13" i="24"/>
  <c r="I9" i="26"/>
  <c r="A7" i="36"/>
  <c r="A7" i="29"/>
  <c r="A7" i="24"/>
  <c r="A6" i="27"/>
  <c r="A3" i="39"/>
  <c r="A5" i="33"/>
  <c r="A5" i="32"/>
  <c r="A3" i="31"/>
  <c r="A5" i="28"/>
  <c r="A6" i="24"/>
  <c r="A10" i="38"/>
  <c r="A8" i="39"/>
  <c r="A9" i="37"/>
  <c r="A11" i="36"/>
  <c r="A12" i="33"/>
  <c r="A10" i="32"/>
  <c r="A7" i="31"/>
  <c r="A11" i="29"/>
  <c r="A7" i="28"/>
  <c r="A9" i="27"/>
  <c r="A12" i="24"/>
  <c r="A8" i="26"/>
  <c r="A17" i="37"/>
  <c r="A13" i="35"/>
  <c r="A10" i="34"/>
  <c r="A16" i="33"/>
  <c r="A17" i="30"/>
  <c r="A17" i="29"/>
  <c r="A26" i="29"/>
  <c r="A22" i="37"/>
  <c r="A20" i="35"/>
  <c r="A22" i="27"/>
  <c r="A15" i="25"/>
  <c r="A22" i="24"/>
  <c r="B5" i="39"/>
  <c r="B6" i="38"/>
  <c r="B7" i="33"/>
  <c r="B6" i="32"/>
  <c r="B4" i="31"/>
  <c r="B13" i="38"/>
  <c r="B12" i="37"/>
  <c r="B14" i="32"/>
  <c r="B11" i="31"/>
  <c r="B13" i="27"/>
  <c r="B12" i="26"/>
  <c r="B11" i="38"/>
  <c r="B10" i="37"/>
  <c r="B13" i="29"/>
  <c r="B11" i="27"/>
  <c r="B8" i="31"/>
  <c r="C24" i="29"/>
  <c r="C24" i="30"/>
  <c r="C20" i="37"/>
  <c r="C23" i="32"/>
  <c r="C21" i="27"/>
  <c r="C13" i="25"/>
  <c r="C20" i="24"/>
  <c r="C18" i="38"/>
  <c r="C18" i="36"/>
  <c r="C15" i="35"/>
  <c r="C17" i="33"/>
  <c r="C19" i="30"/>
  <c r="C18" i="27"/>
  <c r="C19" i="29"/>
  <c r="C16" i="26"/>
  <c r="C11" i="25"/>
  <c r="C18" i="23"/>
  <c r="C8" i="37"/>
  <c r="C7" i="35"/>
  <c r="C11" i="33"/>
  <c r="C8" i="30"/>
  <c r="C11" i="24"/>
  <c r="C14" i="38"/>
  <c r="C13" i="37"/>
  <c r="C9" i="35"/>
  <c r="C5" i="34"/>
  <c r="C16" i="32"/>
  <c r="C13" i="30"/>
  <c r="C12" i="28"/>
  <c r="C14" i="27"/>
  <c r="C6" i="25"/>
  <c r="C15" i="24"/>
  <c r="C13" i="36"/>
  <c r="C9" i="31"/>
  <c r="C9" i="30"/>
  <c r="C12" i="27"/>
  <c r="C4" i="36"/>
  <c r="C4" i="29"/>
  <c r="C4" i="27"/>
  <c r="C4" i="24"/>
  <c r="C24" i="37"/>
  <c r="C24" i="38"/>
  <c r="C16" i="34"/>
  <c r="C21" i="28"/>
  <c r="C23" i="23"/>
  <c r="D16" i="36"/>
  <c r="D16" i="37"/>
  <c r="D12" i="35"/>
  <c r="D15" i="33"/>
  <c r="D18" i="32"/>
  <c r="D9" i="34"/>
  <c r="D16" i="29"/>
  <c r="D16" i="27"/>
  <c r="D16" i="30"/>
  <c r="D17" i="28"/>
  <c r="D9" i="25"/>
  <c r="D14" i="26"/>
  <c r="D17" i="24"/>
  <c r="D24" i="32"/>
  <c r="D23" i="38"/>
  <c r="D23" i="37"/>
  <c r="D15" i="34"/>
  <c r="D20" i="28"/>
  <c r="D22" i="23"/>
  <c r="A7" i="34"/>
  <c r="A15" i="30"/>
  <c r="A15" i="23"/>
  <c r="A5" i="39"/>
  <c r="A6" i="38"/>
  <c r="A4" i="31"/>
  <c r="A6" i="32"/>
  <c r="A7" i="33"/>
  <c r="A22" i="38"/>
  <c r="A23" i="30"/>
  <c r="A23" i="29"/>
  <c r="A19" i="28"/>
  <c r="A9" i="39"/>
  <c r="A12" i="38"/>
  <c r="A11" i="37"/>
  <c r="A13" i="33"/>
  <c r="A13" i="32"/>
  <c r="A12" i="30"/>
  <c r="A9" i="28"/>
  <c r="A14" i="29"/>
  <c r="A13" i="38"/>
  <c r="A12" i="37"/>
  <c r="A14" i="32"/>
  <c r="A11" i="31"/>
  <c r="A13" i="27"/>
  <c r="A14" i="24"/>
  <c r="A12" i="26"/>
  <c r="A25" i="30"/>
  <c r="A25" i="29"/>
  <c r="A21" i="37"/>
  <c r="A19" i="35"/>
  <c r="A14" i="34"/>
  <c r="A19" i="33"/>
  <c r="A18" i="26"/>
  <c r="A14" i="25"/>
  <c r="A21" i="23"/>
  <c r="A11" i="38"/>
  <c r="A10" i="37"/>
  <c r="A8" i="31"/>
  <c r="A13" i="29"/>
  <c r="A11" i="27"/>
  <c r="A9" i="38"/>
  <c r="A10" i="36"/>
  <c r="A7" i="37"/>
  <c r="A6" i="35"/>
  <c r="A10" i="33"/>
  <c r="A9" i="32"/>
  <c r="A7" i="30"/>
  <c r="A10" i="29"/>
  <c r="A10" i="24"/>
  <c r="A8" i="27"/>
  <c r="A6" i="36"/>
  <c r="A6" i="33"/>
  <c r="A6" i="29"/>
  <c r="A4" i="26"/>
  <c r="A4" i="38"/>
  <c r="A4" i="37"/>
  <c r="A5" i="36"/>
  <c r="A3" i="35"/>
  <c r="A4" i="33"/>
  <c r="A4" i="30"/>
  <c r="A4" i="32"/>
  <c r="A5" i="29"/>
  <c r="A4" i="28"/>
  <c r="A3" i="26"/>
  <c r="A5" i="27"/>
  <c r="A2" i="25"/>
  <c r="A5" i="24"/>
  <c r="B24" i="29"/>
  <c r="B24" i="30"/>
  <c r="B20" i="37"/>
  <c r="B23" i="32"/>
  <c r="B21" i="27"/>
  <c r="B13" i="25"/>
  <c r="B20" i="24"/>
  <c r="B18" i="38"/>
  <c r="B18" i="36"/>
  <c r="B15" i="35"/>
  <c r="B17" i="33"/>
  <c r="B19" i="29"/>
  <c r="B18" i="27"/>
  <c r="B19" i="30"/>
  <c r="B16" i="26"/>
  <c r="B11" i="25"/>
  <c r="B11" i="39"/>
  <c r="B15" i="38"/>
  <c r="B14" i="37"/>
  <c r="B10" i="35"/>
  <c r="B14" i="33"/>
  <c r="B6" i="34"/>
  <c r="B17" i="32"/>
  <c r="B15" i="29"/>
  <c r="B13" i="28"/>
  <c r="B15" i="27"/>
  <c r="B14" i="30"/>
  <c r="B13" i="26"/>
  <c r="B7" i="25"/>
  <c r="B16" i="24"/>
  <c r="B24" i="28"/>
  <c r="B25" i="23"/>
  <c r="B25" i="37"/>
  <c r="B27" i="32"/>
  <c r="B8" i="37"/>
  <c r="B7" i="35"/>
  <c r="B11" i="33"/>
  <c r="B8" i="30"/>
  <c r="B11" i="24"/>
  <c r="B14" i="38"/>
  <c r="B13" i="37"/>
  <c r="B9" i="35"/>
  <c r="B5" i="34"/>
  <c r="B16" i="32"/>
  <c r="B13" i="30"/>
  <c r="B12" i="28"/>
  <c r="B14" i="27"/>
  <c r="B6" i="25"/>
  <c r="B15" i="24"/>
  <c r="B13" i="36"/>
  <c r="B9" i="31"/>
  <c r="B9" i="30"/>
  <c r="B12" i="27"/>
  <c r="B4" i="36"/>
  <c r="B4" i="29"/>
  <c r="B4" i="27"/>
  <c r="B16" i="37"/>
  <c r="B12" i="35"/>
  <c r="B16" i="36"/>
  <c r="B9" i="34"/>
  <c r="B18" i="32"/>
  <c r="B15" i="33"/>
  <c r="B17" i="28"/>
  <c r="B16" i="30"/>
  <c r="B16" i="29"/>
  <c r="B16" i="27"/>
  <c r="B14" i="26"/>
  <c r="B17" i="24"/>
  <c r="B9" i="25"/>
  <c r="B24" i="37"/>
  <c r="B24" i="38"/>
  <c r="B16" i="34"/>
  <c r="B21" i="28"/>
  <c r="B23" i="23"/>
  <c r="C20" i="38"/>
  <c r="C18" i="37"/>
  <c r="C21" i="32"/>
  <c r="C21" i="30"/>
  <c r="C12" i="34"/>
  <c r="C12" i="31"/>
  <c r="C20" i="27"/>
  <c r="C21" i="29"/>
  <c r="C16" i="38"/>
  <c r="C14" i="28"/>
  <c r="C10" i="39"/>
  <c r="C10" i="28"/>
  <c r="C17" i="38"/>
  <c r="C17" i="36"/>
  <c r="C11" i="34"/>
  <c r="C14" i="35"/>
  <c r="C19" i="32"/>
  <c r="C18" i="30"/>
  <c r="C18" i="29"/>
  <c r="C17" i="27"/>
  <c r="C10" i="25"/>
  <c r="C17" i="23"/>
  <c r="C15" i="26"/>
  <c r="C24" i="23"/>
  <c r="C26" i="32"/>
  <c r="C13" i="39"/>
  <c r="C25" i="38"/>
  <c r="C17" i="34"/>
  <c r="C23" i="28"/>
  <c r="C12" i="36"/>
  <c r="C11" i="32"/>
  <c r="C12" i="29"/>
  <c r="C10" i="27"/>
  <c r="C13" i="24"/>
  <c r="C9" i="26"/>
  <c r="C25" i="32"/>
  <c r="C22" i="28"/>
  <c r="C19" i="38"/>
  <c r="C19" i="36"/>
  <c r="C16" i="35"/>
  <c r="C20" i="30"/>
  <c r="C20" i="32"/>
  <c r="C20" i="29"/>
  <c r="C19" i="27"/>
  <c r="C12" i="25"/>
  <c r="C19" i="24"/>
  <c r="C19" i="23"/>
  <c r="C17" i="26"/>
  <c r="C8" i="38"/>
  <c r="C9" i="36"/>
  <c r="C6" i="37"/>
  <c r="C5" i="35"/>
  <c r="C9" i="33"/>
  <c r="C8" i="32"/>
  <c r="C9" i="29"/>
  <c r="C7" i="27"/>
  <c r="C14" i="36"/>
  <c r="C10" i="31"/>
  <c r="C10" i="30"/>
  <c r="C10" i="26"/>
  <c r="C3" i="38"/>
  <c r="C3" i="37"/>
  <c r="C3" i="36"/>
  <c r="C2" i="35"/>
  <c r="C3" i="34"/>
  <c r="C3" i="33"/>
  <c r="C3" i="30"/>
  <c r="C3" i="32"/>
  <c r="C3" i="28"/>
  <c r="C3" i="29"/>
  <c r="C3" i="27"/>
  <c r="C2" i="26"/>
  <c r="C3" i="24"/>
  <c r="C24" i="32"/>
  <c r="C23" i="38"/>
  <c r="C23" i="37"/>
  <c r="C15" i="34"/>
  <c r="C20" i="28"/>
  <c r="C22" i="23"/>
  <c r="D2" i="39"/>
  <c r="D2" i="38"/>
  <c r="D2" i="37"/>
  <c r="D2" i="36"/>
  <c r="D2" i="34"/>
  <c r="D2" i="33"/>
  <c r="D2" i="31"/>
  <c r="D2" i="30"/>
  <c r="D2" i="29"/>
  <c r="D2" i="28"/>
  <c r="D2" i="32"/>
  <c r="D2" i="27"/>
  <c r="D2" i="24"/>
  <c r="D15" i="36"/>
  <c r="D8" i="35"/>
  <c r="D11" i="30"/>
  <c r="D8" i="28"/>
  <c r="D11" i="26"/>
  <c r="D22" i="38"/>
  <c r="D23" i="30"/>
  <c r="D23" i="29"/>
  <c r="D19" i="28"/>
  <c r="D25" i="37"/>
  <c r="D25" i="23"/>
  <c r="D24" i="28"/>
  <c r="D27" i="32"/>
  <c r="D24" i="23"/>
  <c r="D26" i="32"/>
  <c r="D25" i="38"/>
  <c r="D13" i="39"/>
  <c r="D17" i="34"/>
  <c r="D23" i="28"/>
  <c r="D12" i="36"/>
  <c r="D11" i="32"/>
  <c r="D12" i="29"/>
  <c r="D10" i="27"/>
  <c r="D9" i="26"/>
  <c r="D9" i="38"/>
  <c r="D7" i="37"/>
  <c r="D10" i="36"/>
  <c r="D6" i="35"/>
  <c r="D10" i="33"/>
  <c r="D9" i="32"/>
  <c r="D10" i="29"/>
  <c r="D7" i="30"/>
  <c r="D8" i="27"/>
  <c r="D10" i="24"/>
  <c r="D14" i="36"/>
  <c r="D10" i="31"/>
  <c r="D10" i="30"/>
  <c r="D10" i="26"/>
  <c r="D3" i="37"/>
  <c r="D3" i="38"/>
  <c r="D2" i="35"/>
  <c r="D3" i="36"/>
  <c r="D3" i="34"/>
  <c r="D3" i="33"/>
  <c r="D3" i="32"/>
  <c r="D3" i="30"/>
  <c r="D3" i="29"/>
  <c r="D3" i="28"/>
  <c r="D3" i="27"/>
  <c r="D2" i="26"/>
  <c r="D26" i="29"/>
  <c r="D22" i="37"/>
  <c r="D20" i="35"/>
  <c r="D22" i="27"/>
  <c r="D15" i="25"/>
  <c r="D22" i="24"/>
  <c r="G16" i="28"/>
  <c r="G14" i="23"/>
  <c r="G24" i="29"/>
  <c r="G24" i="30"/>
  <c r="G20" i="37"/>
  <c r="G23" i="32"/>
  <c r="G21" i="27"/>
  <c r="G13" i="25"/>
  <c r="G20" i="24"/>
  <c r="G18" i="38"/>
  <c r="G18" i="36"/>
  <c r="G17" i="33"/>
  <c r="G15" i="35"/>
  <c r="G19" i="30"/>
  <c r="G19" i="29"/>
  <c r="G18" i="27"/>
  <c r="G11" i="25"/>
  <c r="G18" i="23"/>
  <c r="G16" i="26"/>
  <c r="G11" i="39"/>
  <c r="G15" i="38"/>
  <c r="G14" i="37"/>
  <c r="G10" i="35"/>
  <c r="G6" i="34"/>
  <c r="G14" i="33"/>
  <c r="G17" i="32"/>
  <c r="G14" i="30"/>
  <c r="G15" i="29"/>
  <c r="G13" i="28"/>
  <c r="G15" i="27"/>
  <c r="G13" i="26"/>
  <c r="G7" i="25"/>
  <c r="G16" i="24"/>
  <c r="G24" i="28"/>
  <c r="G25" i="23"/>
  <c r="G27" i="32"/>
  <c r="G25" i="37"/>
  <c r="G8" i="37"/>
  <c r="G7" i="35"/>
  <c r="G11" i="33"/>
  <c r="G8" i="30"/>
  <c r="G11" i="24"/>
  <c r="G14" i="38"/>
  <c r="G13" i="37"/>
  <c r="G9" i="35"/>
  <c r="G5" i="34"/>
  <c r="G16" i="32"/>
  <c r="G13" i="30"/>
  <c r="G12" i="28"/>
  <c r="G14" i="27"/>
  <c r="G6" i="25"/>
  <c r="G15" i="24"/>
  <c r="G13" i="36"/>
  <c r="G9" i="31"/>
  <c r="G9" i="30"/>
  <c r="G12" i="27"/>
  <c r="G4" i="36"/>
  <c r="G4" i="29"/>
  <c r="G4" i="27"/>
  <c r="G4" i="24"/>
  <c r="G16" i="36"/>
  <c r="G16" i="37"/>
  <c r="G12" i="35"/>
  <c r="G18" i="32"/>
  <c r="G9" i="34"/>
  <c r="G15" i="33"/>
  <c r="G16" i="30"/>
  <c r="G17" i="28"/>
  <c r="G16" i="29"/>
  <c r="G16" i="27"/>
  <c r="G9" i="25"/>
  <c r="G14" i="26"/>
  <c r="G17" i="24"/>
  <c r="G24" i="37"/>
  <c r="G24" i="38"/>
  <c r="G16" i="34"/>
  <c r="G21" i="28"/>
  <c r="G23" i="23"/>
  <c r="H20" i="38"/>
  <c r="H18" i="37"/>
  <c r="H12" i="34"/>
  <c r="H21" i="32"/>
  <c r="H21" i="30"/>
  <c r="H21" i="29"/>
  <c r="H12" i="31"/>
  <c r="H20" i="27"/>
  <c r="H16" i="38"/>
  <c r="H14" i="28"/>
  <c r="H10" i="39"/>
  <c r="H10" i="28"/>
  <c r="H17" i="38"/>
  <c r="H17" i="36"/>
  <c r="H14" i="35"/>
  <c r="H11" i="34"/>
  <c r="H19" i="32"/>
  <c r="H17" i="27"/>
  <c r="H18" i="30"/>
  <c r="H18" i="29"/>
  <c r="H10" i="25"/>
  <c r="H17" i="23"/>
  <c r="H15" i="26"/>
  <c r="H24" i="23"/>
  <c r="H26" i="32"/>
  <c r="H25" i="38"/>
  <c r="H13" i="39"/>
  <c r="H17" i="34"/>
  <c r="H23" i="28"/>
  <c r="H12" i="36"/>
  <c r="H11" i="32"/>
  <c r="H12" i="29"/>
  <c r="H13" i="24"/>
  <c r="H10" i="27"/>
  <c r="H9" i="26"/>
  <c r="H25" i="32"/>
  <c r="H22" i="28"/>
  <c r="H19" i="38"/>
  <c r="H19" i="36"/>
  <c r="H16" i="35"/>
  <c r="H20" i="32"/>
  <c r="H19" i="27"/>
  <c r="H20" i="30"/>
  <c r="H20" i="29"/>
  <c r="H12" i="25"/>
  <c r="H19" i="24"/>
  <c r="H19" i="23"/>
  <c r="H17" i="26"/>
  <c r="H8" i="38"/>
  <c r="H9" i="36"/>
  <c r="H6" i="37"/>
  <c r="H5" i="35"/>
  <c r="H9" i="33"/>
  <c r="H8" i="32"/>
  <c r="H9" i="29"/>
  <c r="H7" i="27"/>
  <c r="H14" i="36"/>
  <c r="H10" i="30"/>
  <c r="H10" i="31"/>
  <c r="H10" i="26"/>
  <c r="H3" i="38"/>
  <c r="H3" i="37"/>
  <c r="H3" i="36"/>
  <c r="H2" i="35"/>
  <c r="H3" i="34"/>
  <c r="H3" i="33"/>
  <c r="H3" i="32"/>
  <c r="H3" i="29"/>
  <c r="H3" i="28"/>
  <c r="H3" i="30"/>
  <c r="H3" i="27"/>
  <c r="H2" i="26"/>
  <c r="H3" i="24"/>
  <c r="H24" i="32"/>
  <c r="H23" i="38"/>
  <c r="H23" i="37"/>
  <c r="H15" i="34"/>
  <c r="H20" i="28"/>
  <c r="I2" i="39"/>
  <c r="I2" i="38"/>
  <c r="I2" i="37"/>
  <c r="I2" i="36"/>
  <c r="I2" i="34"/>
  <c r="I2" i="33"/>
  <c r="I2" i="32"/>
  <c r="I2" i="31"/>
  <c r="I2" i="30"/>
  <c r="I2" i="29"/>
  <c r="I2" i="28"/>
  <c r="I2" i="27"/>
  <c r="I2" i="24"/>
  <c r="I15" i="36"/>
  <c r="I8" i="35"/>
  <c r="I11" i="30"/>
  <c r="I8" i="28"/>
  <c r="I11" i="26"/>
  <c r="I22" i="38"/>
  <c r="I23" i="30"/>
  <c r="I23" i="29"/>
  <c r="I19" i="28"/>
  <c r="I12" i="38"/>
  <c r="I9" i="39"/>
  <c r="I11" i="37"/>
  <c r="I13" i="33"/>
  <c r="I13" i="32"/>
  <c r="I12" i="30"/>
  <c r="I14" i="29"/>
  <c r="I9" i="28"/>
  <c r="I13" i="38"/>
  <c r="I12" i="37"/>
  <c r="I14" i="32"/>
  <c r="I11" i="31"/>
  <c r="I13" i="27"/>
  <c r="I12" i="26"/>
  <c r="I14" i="24"/>
  <c r="I25" i="29"/>
  <c r="I25" i="30"/>
  <c r="I21" i="37"/>
  <c r="I19" i="35"/>
  <c r="I19" i="33"/>
  <c r="I14" i="34"/>
  <c r="I18" i="26"/>
  <c r="I14" i="25"/>
  <c r="I21" i="23"/>
  <c r="I11" i="38"/>
  <c r="I10" i="37"/>
  <c r="I8" i="31"/>
  <c r="I11" i="27"/>
  <c r="I13" i="29"/>
  <c r="I9" i="38"/>
  <c r="I7" i="37"/>
  <c r="I10" i="36"/>
  <c r="I6" i="35"/>
  <c r="I10" i="33"/>
  <c r="I7" i="30"/>
  <c r="I9" i="32"/>
  <c r="I10" i="29"/>
  <c r="I8" i="27"/>
  <c r="I10" i="24"/>
  <c r="I6" i="36"/>
  <c r="I6" i="33"/>
  <c r="I6" i="29"/>
  <c r="I4" i="26"/>
  <c r="I4" i="38"/>
  <c r="I4" i="37"/>
  <c r="I5" i="36"/>
  <c r="I3" i="35"/>
  <c r="I4" i="32"/>
  <c r="I4" i="33"/>
  <c r="I4" i="30"/>
  <c r="I4" i="28"/>
  <c r="I5" i="29"/>
  <c r="I5" i="27"/>
  <c r="I2" i="25"/>
  <c r="I5" i="24"/>
  <c r="I3" i="26"/>
  <c r="J24" i="30"/>
  <c r="J24" i="29"/>
  <c r="J20" i="37"/>
  <c r="J23" i="32"/>
  <c r="J21" i="27"/>
  <c r="J13" i="25"/>
  <c r="J20" i="24"/>
  <c r="J18" i="38"/>
  <c r="J18" i="36"/>
  <c r="J15" i="35"/>
  <c r="J17" i="33"/>
  <c r="J18" i="27"/>
  <c r="J19" i="29"/>
  <c r="J19" i="30"/>
  <c r="J11" i="25"/>
  <c r="J18" i="23"/>
  <c r="J16" i="26"/>
  <c r="J11" i="39"/>
  <c r="J14" i="37"/>
  <c r="J15" i="38"/>
  <c r="J10" i="35"/>
  <c r="J6" i="34"/>
  <c r="J14" i="33"/>
  <c r="J17" i="32"/>
  <c r="J14" i="30"/>
  <c r="J15" i="29"/>
  <c r="J13" i="28"/>
  <c r="J15" i="27"/>
  <c r="J13" i="26"/>
  <c r="J7" i="25"/>
  <c r="J16" i="24"/>
  <c r="J27" i="32"/>
  <c r="J24" i="28"/>
  <c r="J25" i="23"/>
  <c r="J25" i="37"/>
  <c r="J8" i="37"/>
  <c r="J7" i="35"/>
  <c r="J11" i="33"/>
  <c r="J8" i="30"/>
  <c r="J14" i="38"/>
  <c r="J13" i="37"/>
  <c r="J9" i="35"/>
  <c r="J5" i="34"/>
  <c r="J16" i="32"/>
  <c r="J12" i="28"/>
  <c r="J14" i="27"/>
  <c r="J13" i="30"/>
  <c r="J6" i="25"/>
  <c r="J15" i="24"/>
  <c r="J13" i="36"/>
  <c r="J9" i="30"/>
  <c r="J12" i="27"/>
  <c r="J9" i="31"/>
  <c r="J4" i="36"/>
  <c r="J4" i="29"/>
  <c r="J4" i="27"/>
  <c r="J4" i="24"/>
  <c r="J16" i="37"/>
  <c r="J16" i="36"/>
  <c r="J12" i="35"/>
  <c r="J9" i="34"/>
  <c r="J15" i="33"/>
  <c r="J18" i="32"/>
  <c r="J16" i="29"/>
  <c r="J16" i="27"/>
  <c r="J17" i="28"/>
  <c r="J16" i="30"/>
  <c r="J9" i="25"/>
  <c r="J14" i="26"/>
  <c r="J17" i="24"/>
  <c r="J24" i="37"/>
  <c r="J24" i="38"/>
  <c r="J16" i="34"/>
  <c r="J21" i="28"/>
  <c r="K20" i="38"/>
  <c r="K18" i="37"/>
  <c r="K12" i="34"/>
  <c r="K12" i="31"/>
  <c r="K21" i="32"/>
  <c r="K21" i="30"/>
  <c r="K21" i="29"/>
  <c r="K20" i="27"/>
  <c r="K16" i="38"/>
  <c r="K14" i="28"/>
  <c r="K12" i="39"/>
  <c r="K21" i="38"/>
  <c r="K19" i="37"/>
  <c r="K18" i="35"/>
  <c r="K18" i="33"/>
  <c r="K22" i="32"/>
  <c r="K22" i="30"/>
  <c r="K13" i="34"/>
  <c r="K22" i="29"/>
  <c r="K18" i="28"/>
  <c r="K20" i="23"/>
  <c r="K7" i="36"/>
  <c r="K7" i="29"/>
  <c r="K6" i="27"/>
  <c r="K7" i="24"/>
  <c r="K7" i="38"/>
  <c r="K6" i="39"/>
  <c r="K5" i="37"/>
  <c r="K8" i="36"/>
  <c r="K4" i="35"/>
  <c r="K4" i="34"/>
  <c r="K8" i="33"/>
  <c r="K7" i="32"/>
  <c r="K5" i="31"/>
  <c r="K5" i="30"/>
  <c r="K8" i="29"/>
  <c r="K6" i="28"/>
  <c r="K5" i="26"/>
  <c r="K3" i="25"/>
  <c r="K8" i="24"/>
  <c r="K3" i="39"/>
  <c r="K5" i="32"/>
  <c r="K5" i="33"/>
  <c r="K3" i="31"/>
  <c r="K5" i="28"/>
  <c r="K6" i="24"/>
  <c r="K15" i="37"/>
  <c r="K11" i="35"/>
  <c r="K8" i="34"/>
  <c r="K16" i="23"/>
  <c r="K8" i="25"/>
  <c r="K8" i="39"/>
  <c r="K10" i="38"/>
  <c r="K9" i="37"/>
  <c r="K11" i="36"/>
  <c r="K12" i="33"/>
  <c r="K10" i="32"/>
  <c r="K7" i="31"/>
  <c r="K11" i="29"/>
  <c r="K7" i="28"/>
  <c r="K9" i="27"/>
  <c r="K12" i="24"/>
  <c r="K8" i="26"/>
  <c r="K17" i="37"/>
  <c r="K13" i="35"/>
  <c r="K10" i="34"/>
  <c r="K16" i="33"/>
  <c r="K17" i="30"/>
  <c r="K17" i="29"/>
  <c r="K26" i="29"/>
  <c r="K22" i="37"/>
  <c r="K20" i="35"/>
  <c r="K22" i="27"/>
  <c r="K15" i="25"/>
  <c r="K22" i="24"/>
  <c r="L7" i="34"/>
  <c r="L15" i="30"/>
  <c r="L15" i="23"/>
  <c r="L5" i="39"/>
  <c r="L6" i="38"/>
  <c r="L7" i="33"/>
  <c r="L6" i="32"/>
  <c r="L4" i="31"/>
  <c r="L22" i="38"/>
  <c r="L23" i="30"/>
  <c r="L23" i="29"/>
  <c r="L19" i="28"/>
  <c r="L9" i="39"/>
  <c r="L12" i="38"/>
  <c r="L11" i="37"/>
  <c r="L13" i="33"/>
  <c r="L9" i="28"/>
  <c r="L13" i="32"/>
  <c r="L12" i="30"/>
  <c r="L14" i="29"/>
  <c r="L13" i="38"/>
  <c r="L12" i="37"/>
  <c r="L14" i="32"/>
  <c r="L11" i="31"/>
  <c r="L13" i="27"/>
  <c r="L12" i="26"/>
  <c r="L25" i="29"/>
  <c r="L25" i="30"/>
  <c r="L19" i="35"/>
  <c r="L21" i="37"/>
  <c r="L14" i="34"/>
  <c r="L19" i="33"/>
  <c r="L18" i="26"/>
  <c r="L14" i="25"/>
  <c r="L21" i="23"/>
  <c r="L11" i="38"/>
  <c r="L10" i="37"/>
  <c r="L13" i="29"/>
  <c r="L11" i="27"/>
  <c r="L8" i="31"/>
  <c r="L9" i="38"/>
  <c r="L10" i="36"/>
  <c r="L6" i="35"/>
  <c r="L7" i="37"/>
  <c r="L10" i="33"/>
  <c r="L9" i="32"/>
  <c r="L7" i="30"/>
  <c r="L10" i="29"/>
  <c r="L8" i="27"/>
  <c r="L6" i="36"/>
  <c r="L6" i="33"/>
  <c r="L6" i="29"/>
  <c r="L4" i="26"/>
  <c r="L4" i="38"/>
  <c r="L5" i="36"/>
  <c r="L4" i="37"/>
  <c r="L3" i="35"/>
  <c r="L4" i="33"/>
  <c r="L4" i="32"/>
  <c r="L5" i="29"/>
  <c r="L4" i="28"/>
  <c r="L4" i="30"/>
  <c r="L5" i="27"/>
  <c r="L2" i="25"/>
  <c r="L5" i="24"/>
  <c r="L3" i="26"/>
  <c r="M16" i="28"/>
  <c r="M14" i="23"/>
  <c r="M24" i="29"/>
  <c r="M24" i="30"/>
  <c r="M20" i="37"/>
  <c r="M23" i="32"/>
  <c r="M21" i="27"/>
  <c r="M13" i="25"/>
  <c r="M20" i="24"/>
  <c r="M18" i="38"/>
  <c r="M18" i="36"/>
  <c r="M15" i="35"/>
  <c r="M17" i="33"/>
  <c r="M19" i="30"/>
  <c r="M18" i="27"/>
  <c r="M19" i="29"/>
  <c r="M16" i="26"/>
  <c r="M11" i="25"/>
  <c r="M18" i="23"/>
  <c r="M11" i="39"/>
  <c r="M15" i="38"/>
  <c r="M14" i="37"/>
  <c r="M10" i="35"/>
  <c r="M17" i="32"/>
  <c r="M6" i="34"/>
  <c r="M14" i="33"/>
  <c r="M14" i="30"/>
  <c r="M13" i="28"/>
  <c r="M15" i="27"/>
  <c r="M15" i="29"/>
  <c r="M13" i="26"/>
  <c r="M7" i="25"/>
  <c r="M16" i="24"/>
  <c r="M25" i="23"/>
  <c r="M24" i="28"/>
  <c r="M27" i="32"/>
  <c r="M25" i="37"/>
  <c r="M8" i="37"/>
  <c r="M7" i="35"/>
  <c r="M11" i="33"/>
  <c r="M8" i="30"/>
  <c r="M11" i="24"/>
  <c r="M14" i="38"/>
  <c r="M13" i="37"/>
  <c r="M9" i="35"/>
  <c r="M5" i="34"/>
  <c r="M16" i="32"/>
  <c r="M13" i="30"/>
  <c r="M12" i="28"/>
  <c r="M14" i="27"/>
  <c r="M6" i="25"/>
  <c r="M15" i="24"/>
  <c r="M13" i="36"/>
  <c r="M9" i="31"/>
  <c r="M9" i="30"/>
  <c r="M12" i="27"/>
  <c r="M4" i="36"/>
  <c r="M4" i="29"/>
  <c r="M4" i="27"/>
  <c r="M4" i="24"/>
  <c r="M16" i="37"/>
  <c r="M16" i="36"/>
  <c r="M15" i="33"/>
  <c r="M12" i="35"/>
  <c r="M9" i="34"/>
  <c r="M18" i="32"/>
  <c r="M16" i="30"/>
  <c r="M16" i="29"/>
  <c r="M16" i="27"/>
  <c r="M17" i="28"/>
  <c r="M14" i="26"/>
  <c r="M17" i="24"/>
  <c r="M9" i="25"/>
  <c r="M24" i="37"/>
  <c r="M24" i="38"/>
  <c r="M16" i="34"/>
  <c r="M21" i="28"/>
  <c r="M23" i="23"/>
  <c r="N20" i="38"/>
  <c r="N18" i="37"/>
  <c r="N12" i="34"/>
  <c r="N21" i="32"/>
  <c r="N12" i="31"/>
  <c r="N21" i="30"/>
  <c r="N20" i="27"/>
  <c r="N21" i="29"/>
  <c r="N16" i="38"/>
  <c r="N14" i="28"/>
  <c r="N10" i="39"/>
  <c r="N10" i="28"/>
  <c r="N17" i="38"/>
  <c r="N14" i="35"/>
  <c r="N17" i="36"/>
  <c r="N19" i="32"/>
  <c r="N11" i="34"/>
  <c r="N18" i="29"/>
  <c r="N18" i="30"/>
  <c r="N17" i="27"/>
  <c r="N15" i="26"/>
  <c r="N10" i="25"/>
  <c r="N24" i="23"/>
  <c r="N26" i="32"/>
  <c r="N25" i="38"/>
  <c r="N13" i="39"/>
  <c r="N17" i="34"/>
  <c r="N23" i="28"/>
  <c r="N12" i="36"/>
  <c r="N11" i="32"/>
  <c r="N12" i="29"/>
  <c r="N10" i="27"/>
  <c r="N9" i="26"/>
  <c r="N25" i="32"/>
  <c r="N22" i="28"/>
  <c r="N19" i="38"/>
  <c r="N16" i="35"/>
  <c r="N19" i="36"/>
  <c r="N20" i="32"/>
  <c r="N20" i="30"/>
  <c r="N20" i="29"/>
  <c r="N19" i="27"/>
  <c r="N17" i="26"/>
  <c r="N12" i="25"/>
  <c r="N19" i="24"/>
  <c r="N8" i="38"/>
  <c r="N6" i="37"/>
  <c r="N9" i="36"/>
  <c r="N9" i="33"/>
  <c r="N5" i="35"/>
  <c r="N8" i="32"/>
  <c r="N9" i="29"/>
  <c r="N7" i="27"/>
  <c r="N14" i="36"/>
  <c r="N10" i="31"/>
  <c r="N10" i="30"/>
  <c r="N10" i="26"/>
  <c r="N3" i="38"/>
  <c r="N3" i="37"/>
  <c r="N2" i="35"/>
  <c r="N3" i="36"/>
  <c r="N3" i="34"/>
  <c r="N3" i="33"/>
  <c r="N3" i="32"/>
  <c r="N3" i="29"/>
  <c r="N3" i="28"/>
  <c r="N3" i="30"/>
  <c r="N3" i="27"/>
  <c r="N2" i="26"/>
  <c r="N24" i="32"/>
  <c r="N23" i="38"/>
  <c r="N23" i="37"/>
  <c r="N15" i="34"/>
  <c r="N20" i="28"/>
  <c r="N22" i="23"/>
  <c r="O2" i="39"/>
  <c r="O2" i="37"/>
  <c r="O2" i="38"/>
  <c r="O2" i="36"/>
  <c r="O2" i="34"/>
  <c r="O2" i="33"/>
  <c r="O2" i="31"/>
  <c r="O2" i="30"/>
  <c r="O2" i="32"/>
  <c r="O2" i="28"/>
  <c r="O2" i="29"/>
  <c r="O2" i="27"/>
  <c r="O2" i="24"/>
  <c r="O15" i="36"/>
  <c r="O8" i="35"/>
  <c r="O11" i="30"/>
  <c r="O8" i="28"/>
  <c r="O11" i="26"/>
  <c r="O21" i="38"/>
  <c r="O12" i="39"/>
  <c r="O19" i="37"/>
  <c r="O18" i="35"/>
  <c r="O13" i="34"/>
  <c r="O18" i="33"/>
  <c r="O22" i="32"/>
  <c r="O22" i="30"/>
  <c r="O22" i="29"/>
  <c r="O18" i="28"/>
  <c r="O20" i="23"/>
  <c r="O7" i="36"/>
  <c r="O7" i="29"/>
  <c r="O6" i="27"/>
  <c r="O7" i="24"/>
  <c r="O6" i="39"/>
  <c r="O7" i="38"/>
  <c r="O5" i="37"/>
  <c r="O4" i="35"/>
  <c r="O8" i="36"/>
  <c r="O4" i="34"/>
  <c r="O8" i="33"/>
  <c r="O7" i="32"/>
  <c r="O5" i="31"/>
  <c r="O8" i="29"/>
  <c r="O6" i="28"/>
  <c r="O5" i="30"/>
  <c r="O5" i="26"/>
  <c r="O3" i="25"/>
  <c r="O8" i="24"/>
  <c r="O3" i="39"/>
  <c r="O5" i="32"/>
  <c r="O5" i="33"/>
  <c r="O3" i="31"/>
  <c r="O5" i="28"/>
  <c r="O6" i="24"/>
  <c r="O15" i="37"/>
  <c r="O8" i="34"/>
  <c r="O11" i="35"/>
  <c r="O16" i="23"/>
  <c r="O8" i="25"/>
  <c r="O10" i="38"/>
  <c r="O9" i="37"/>
  <c r="O8" i="39"/>
  <c r="O11" i="36"/>
  <c r="O12" i="33"/>
  <c r="O10" i="32"/>
  <c r="O7" i="31"/>
  <c r="O11" i="29"/>
  <c r="O7" i="28"/>
  <c r="O9" i="27"/>
  <c r="O12" i="24"/>
  <c r="O8" i="26"/>
  <c r="O17" i="37"/>
  <c r="O13" i="35"/>
  <c r="O16" i="33"/>
  <c r="O10" i="34"/>
  <c r="O17" i="30"/>
  <c r="O17" i="29"/>
  <c r="O26" i="29"/>
  <c r="O22" i="37"/>
  <c r="O20" i="35"/>
  <c r="O22" i="27"/>
  <c r="O15" i="25"/>
  <c r="O22" i="24"/>
  <c r="P7" i="34"/>
  <c r="P15" i="30"/>
  <c r="P15" i="23"/>
  <c r="P5" i="39"/>
  <c r="P6" i="38"/>
  <c r="P7" i="33"/>
  <c r="P6" i="32"/>
  <c r="P4" i="31"/>
  <c r="P22" i="38"/>
  <c r="P23" i="30"/>
  <c r="P23" i="29"/>
  <c r="P19" i="28"/>
  <c r="P9" i="39"/>
  <c r="P11" i="37"/>
  <c r="P12" i="38"/>
  <c r="P13" i="33"/>
  <c r="P13" i="32"/>
  <c r="P9" i="28"/>
  <c r="P14" i="29"/>
  <c r="P12" i="30"/>
  <c r="P13" i="38"/>
  <c r="P12" i="37"/>
  <c r="P14" i="32"/>
  <c r="P11" i="31"/>
  <c r="P13" i="27"/>
  <c r="P12" i="26"/>
  <c r="P25" i="29"/>
  <c r="P25" i="30"/>
  <c r="P21" i="37"/>
  <c r="P19" i="35"/>
  <c r="P14" i="34"/>
  <c r="P19" i="33"/>
  <c r="P18" i="26"/>
  <c r="P14" i="25"/>
  <c r="P21" i="23"/>
  <c r="P11" i="38"/>
  <c r="P10" i="37"/>
  <c r="P13" i="29"/>
  <c r="P11" i="27"/>
  <c r="P8" i="31"/>
  <c r="P9" i="38"/>
  <c r="P7" i="37"/>
  <c r="P6" i="35"/>
  <c r="P10" i="36"/>
  <c r="P10" i="33"/>
  <c r="P7" i="30"/>
  <c r="P10" i="29"/>
  <c r="P9" i="32"/>
  <c r="P8" i="27"/>
  <c r="P6" i="36"/>
  <c r="P6" i="33"/>
  <c r="P6" i="29"/>
  <c r="P4" i="26"/>
  <c r="P4" i="38"/>
  <c r="P5" i="36"/>
  <c r="P4" i="37"/>
  <c r="P3" i="35"/>
  <c r="P4" i="33"/>
  <c r="P4" i="32"/>
  <c r="P4" i="30"/>
  <c r="P5" i="29"/>
  <c r="P4" i="28"/>
  <c r="P5" i="27"/>
  <c r="P2" i="25"/>
  <c r="P5" i="24"/>
  <c r="P3" i="26"/>
  <c r="Q16" i="28"/>
  <c r="Q14" i="23"/>
  <c r="Q24" i="29"/>
  <c r="Q24" i="30"/>
  <c r="Q20" i="37"/>
  <c r="Q23" i="32"/>
  <c r="Q21" i="27"/>
  <c r="Q13" i="25"/>
  <c r="Q20" i="24"/>
  <c r="Q18" i="38"/>
  <c r="Q18" i="36"/>
  <c r="Q15" i="35"/>
  <c r="Q17" i="33"/>
  <c r="Q19" i="30"/>
  <c r="Q18" i="27"/>
  <c r="Q19" i="29"/>
  <c r="Q16" i="26"/>
  <c r="Q11" i="25"/>
  <c r="Q18" i="23"/>
  <c r="Q11" i="39"/>
  <c r="Q15" i="38"/>
  <c r="Q14" i="37"/>
  <c r="Q10" i="35"/>
  <c r="Q6" i="34"/>
  <c r="Q14" i="33"/>
  <c r="Q17" i="32"/>
  <c r="Q13" i="28"/>
  <c r="Q15" i="29"/>
  <c r="Q14" i="30"/>
  <c r="Q15" i="27"/>
  <c r="Q13" i="26"/>
  <c r="Q7" i="25"/>
  <c r="Q16" i="24"/>
  <c r="Q25" i="23"/>
  <c r="Q24" i="28"/>
  <c r="Q25" i="37"/>
  <c r="Q27" i="32"/>
  <c r="Q8" i="37"/>
  <c r="Q7" i="35"/>
  <c r="Q11" i="33"/>
  <c r="Q8" i="30"/>
  <c r="Q11" i="24"/>
  <c r="Q14" i="38"/>
  <c r="Q13" i="37"/>
  <c r="Q9" i="35"/>
  <c r="Q16" i="32"/>
  <c r="Q13" i="30"/>
  <c r="Q5" i="34"/>
  <c r="Q12" i="28"/>
  <c r="Q14" i="27"/>
  <c r="Q6" i="25"/>
  <c r="Q15" i="24"/>
  <c r="Q13" i="36"/>
  <c r="Q9" i="31"/>
  <c r="Q9" i="30"/>
  <c r="Q12" i="27"/>
  <c r="Q4" i="36"/>
  <c r="Q4" i="29"/>
  <c r="Q4" i="27"/>
  <c r="Q4" i="24"/>
  <c r="Q16" i="37"/>
  <c r="Q16" i="36"/>
  <c r="Q12" i="35"/>
  <c r="Q15" i="33"/>
  <c r="Q9" i="34"/>
  <c r="Q18" i="32"/>
  <c r="Q16" i="30"/>
  <c r="Q16" i="29"/>
  <c r="Q16" i="27"/>
  <c r="Q17" i="28"/>
  <c r="Q14" i="26"/>
  <c r="Q17" i="24"/>
  <c r="Q9" i="25"/>
  <c r="Q24" i="37"/>
  <c r="Q24" i="38"/>
  <c r="Q16" i="34"/>
  <c r="Q21" i="28"/>
  <c r="Q23" i="23"/>
  <c r="R20" i="38"/>
  <c r="R18" i="37"/>
  <c r="R12" i="34"/>
  <c r="R21" i="32"/>
  <c r="R12" i="31"/>
  <c r="R20" i="27"/>
  <c r="R21" i="29"/>
  <c r="R21" i="30"/>
  <c r="R16" i="38"/>
  <c r="R14" i="28"/>
  <c r="R10" i="39"/>
  <c r="R10" i="28"/>
  <c r="R17" i="38"/>
  <c r="R17" i="36"/>
  <c r="R14" i="35"/>
  <c r="R19" i="32"/>
  <c r="R11" i="34"/>
  <c r="R18" i="29"/>
  <c r="R18" i="30"/>
  <c r="R17" i="27"/>
  <c r="R15" i="26"/>
  <c r="R10" i="25"/>
  <c r="R24" i="23"/>
  <c r="R26" i="32"/>
  <c r="R13" i="39"/>
  <c r="R25" i="38"/>
  <c r="R17" i="34"/>
  <c r="R23" i="28"/>
  <c r="R12" i="36"/>
  <c r="R11" i="32"/>
  <c r="R12" i="29"/>
  <c r="R10" i="27"/>
  <c r="R9" i="26"/>
  <c r="R25" i="32"/>
  <c r="R22" i="28"/>
  <c r="R19" i="38"/>
  <c r="R16" i="35"/>
  <c r="R19" i="36"/>
  <c r="R20" i="32"/>
  <c r="R20" i="30"/>
  <c r="R20" i="29"/>
  <c r="R19" i="27"/>
  <c r="R17" i="26"/>
  <c r="R12" i="25"/>
  <c r="R19" i="24"/>
  <c r="R8" i="38"/>
  <c r="R6" i="37"/>
  <c r="R9" i="36"/>
  <c r="R5" i="35"/>
  <c r="R9" i="33"/>
  <c r="R9" i="29"/>
  <c r="R8" i="32"/>
  <c r="R7" i="27"/>
  <c r="R14" i="36"/>
  <c r="R10" i="31"/>
  <c r="R10" i="30"/>
  <c r="R10" i="26"/>
  <c r="R3" i="38"/>
  <c r="R3" i="37"/>
  <c r="R3" i="36"/>
  <c r="R2" i="35"/>
  <c r="R3" i="34"/>
  <c r="R3" i="33"/>
  <c r="R3" i="32"/>
  <c r="R3" i="30"/>
  <c r="R3" i="29"/>
  <c r="R3" i="28"/>
  <c r="R3" i="27"/>
  <c r="R2" i="26"/>
  <c r="R24" i="32"/>
  <c r="R23" i="38"/>
  <c r="R23" i="37"/>
  <c r="R15" i="34"/>
  <c r="R20" i="28"/>
  <c r="R22" i="23"/>
  <c r="S2" i="39"/>
  <c r="S2" i="38"/>
  <c r="S2" i="37"/>
  <c r="S2" i="36"/>
  <c r="S2" i="34"/>
  <c r="S2" i="33"/>
  <c r="S2" i="31"/>
  <c r="S2" i="30"/>
  <c r="S2" i="32"/>
  <c r="S2" i="28"/>
  <c r="S2" i="29"/>
  <c r="S2" i="27"/>
  <c r="S2" i="24"/>
  <c r="S15" i="36"/>
  <c r="S8" i="35"/>
  <c r="S11" i="30"/>
  <c r="S8" i="28"/>
  <c r="S11" i="26"/>
  <c r="S12" i="39"/>
  <c r="S21" i="38"/>
  <c r="S19" i="37"/>
  <c r="S18" i="35"/>
  <c r="S18" i="33"/>
  <c r="S22" i="32"/>
  <c r="S13" i="34"/>
  <c r="S22" i="30"/>
  <c r="S22" i="29"/>
  <c r="S18" i="28"/>
  <c r="S20" i="23"/>
  <c r="S7" i="36"/>
  <c r="S7" i="29"/>
  <c r="S7" i="24"/>
  <c r="S6" i="27"/>
  <c r="S6" i="39"/>
  <c r="S7" i="38"/>
  <c r="S5" i="37"/>
  <c r="S8" i="36"/>
  <c r="S4" i="35"/>
  <c r="S4" i="34"/>
  <c r="S8" i="33"/>
  <c r="S7" i="32"/>
  <c r="S5" i="31"/>
  <c r="S5" i="30"/>
  <c r="S8" i="29"/>
  <c r="S6" i="28"/>
  <c r="S5" i="26"/>
  <c r="S3" i="25"/>
  <c r="S8" i="24"/>
  <c r="S3" i="39"/>
  <c r="S5" i="33"/>
  <c r="S5" i="32"/>
  <c r="S3" i="31"/>
  <c r="S5" i="28"/>
  <c r="S6" i="24"/>
  <c r="S15" i="37"/>
  <c r="S11" i="35"/>
  <c r="S8" i="34"/>
  <c r="S16" i="23"/>
  <c r="S8" i="25"/>
  <c r="S10" i="38"/>
  <c r="S8" i="39"/>
  <c r="S9" i="37"/>
  <c r="S11" i="36"/>
  <c r="S12" i="33"/>
  <c r="S10" i="32"/>
  <c r="S7" i="31"/>
  <c r="S11" i="29"/>
  <c r="S7" i="28"/>
  <c r="S9" i="27"/>
  <c r="S12" i="24"/>
  <c r="S8" i="26"/>
  <c r="S17" i="37"/>
  <c r="S16" i="33"/>
  <c r="S10" i="34"/>
  <c r="S17" i="30"/>
  <c r="S13" i="35"/>
  <c r="S17" i="29"/>
  <c r="S26" i="29"/>
  <c r="S22" i="37"/>
  <c r="S20" i="35"/>
  <c r="S22" i="27"/>
  <c r="S15" i="25"/>
  <c r="S22" i="24"/>
  <c r="T7" i="34"/>
  <c r="T15" i="30"/>
  <c r="T15" i="23"/>
  <c r="T5" i="39"/>
  <c r="T6" i="38"/>
  <c r="T7" i="33"/>
  <c r="T6" i="32"/>
  <c r="T4" i="31"/>
  <c r="T22" i="38"/>
  <c r="T23" i="30"/>
  <c r="T23" i="29"/>
  <c r="T19" i="28"/>
  <c r="T9" i="39"/>
  <c r="T12" i="38"/>
  <c r="T11" i="37"/>
  <c r="T13" i="33"/>
  <c r="T12" i="30"/>
  <c r="T9" i="28"/>
  <c r="T14" i="29"/>
  <c r="T13" i="32"/>
  <c r="T13" i="38"/>
  <c r="T12" i="37"/>
  <c r="T14" i="32"/>
  <c r="T11" i="31"/>
  <c r="T13" i="27"/>
  <c r="T12" i="26"/>
  <c r="T25" i="29"/>
  <c r="T25" i="30"/>
  <c r="T21" i="37"/>
  <c r="T19" i="35"/>
  <c r="T14" i="34"/>
  <c r="T19" i="33"/>
  <c r="T18" i="26"/>
  <c r="T14" i="25"/>
  <c r="T21" i="23"/>
  <c r="T11" i="38"/>
  <c r="T10" i="37"/>
  <c r="T13" i="29"/>
  <c r="T11" i="27"/>
  <c r="T8" i="31"/>
  <c r="T9" i="38"/>
  <c r="T7" i="37"/>
  <c r="T6" i="35"/>
  <c r="T10" i="36"/>
  <c r="T10" i="33"/>
  <c r="T9" i="32"/>
  <c r="T10" i="29"/>
  <c r="T7" i="30"/>
  <c r="T8" i="27"/>
  <c r="T6" i="36"/>
  <c r="T6" i="33"/>
  <c r="T6" i="29"/>
  <c r="T4" i="26"/>
  <c r="T5" i="36"/>
  <c r="T4" i="37"/>
  <c r="T4" i="38"/>
  <c r="T3" i="35"/>
  <c r="T4" i="33"/>
  <c r="T4" i="32"/>
  <c r="T5" i="29"/>
  <c r="T4" i="30"/>
  <c r="T4" i="28"/>
  <c r="T5" i="27"/>
  <c r="T2" i="25"/>
  <c r="T5" i="24"/>
  <c r="T3" i="26"/>
  <c r="U16" i="28"/>
  <c r="U14" i="23"/>
  <c r="U24" i="29"/>
  <c r="U24" i="30"/>
  <c r="U20" i="37"/>
  <c r="U23" i="32"/>
  <c r="U21" i="27"/>
  <c r="U13" i="25"/>
  <c r="U20" i="24"/>
  <c r="U18" i="38"/>
  <c r="U18" i="36"/>
  <c r="U15" i="35"/>
  <c r="U17" i="33"/>
  <c r="U19" i="30"/>
  <c r="U18" i="27"/>
  <c r="U19" i="29"/>
  <c r="U16" i="26"/>
  <c r="U11" i="25"/>
  <c r="U18" i="23"/>
  <c r="U11" i="39"/>
  <c r="U15" i="38"/>
  <c r="U14" i="37"/>
  <c r="U6" i="34"/>
  <c r="U10" i="35"/>
  <c r="U14" i="33"/>
  <c r="U17" i="32"/>
  <c r="U14" i="30"/>
  <c r="U15" i="29"/>
  <c r="U15" i="27"/>
  <c r="U13" i="28"/>
  <c r="U13" i="26"/>
  <c r="U7" i="25"/>
  <c r="U16" i="24"/>
  <c r="U25" i="23"/>
  <c r="U24" i="28"/>
  <c r="U27" i="32"/>
  <c r="U25" i="37"/>
  <c r="U8" i="37"/>
  <c r="U7" i="35"/>
  <c r="U11" i="33"/>
  <c r="U8" i="30"/>
  <c r="U11" i="24"/>
  <c r="U14" i="38"/>
  <c r="U13" i="37"/>
  <c r="U9" i="35"/>
  <c r="U5" i="34"/>
  <c r="U16" i="32"/>
  <c r="U13" i="30"/>
  <c r="U12" i="28"/>
  <c r="U14" i="27"/>
  <c r="U6" i="25"/>
  <c r="U15" i="24"/>
  <c r="U13" i="36"/>
  <c r="U9" i="31"/>
  <c r="U9" i="30"/>
  <c r="U12" i="27"/>
  <c r="U4" i="36"/>
  <c r="U4" i="29"/>
  <c r="U4" i="27"/>
  <c r="U4" i="24"/>
  <c r="U16" i="37"/>
  <c r="U16" i="36"/>
  <c r="U12" i="35"/>
  <c r="U9" i="34"/>
  <c r="U15" i="33"/>
  <c r="U18" i="32"/>
  <c r="U16" i="30"/>
  <c r="U16" i="29"/>
  <c r="U16" i="27"/>
  <c r="U17" i="28"/>
  <c r="U14" i="26"/>
  <c r="U17" i="24"/>
  <c r="U9" i="25"/>
  <c r="U24" i="37"/>
  <c r="U24" i="38"/>
  <c r="U16" i="34"/>
  <c r="U21" i="28"/>
  <c r="U23" i="23"/>
  <c r="V20" i="38"/>
  <c r="V18" i="37"/>
  <c r="V12" i="34"/>
  <c r="V21" i="32"/>
  <c r="V12" i="31"/>
  <c r="V20" i="27"/>
  <c r="V21" i="30"/>
  <c r="V21" i="29"/>
  <c r="V16" i="38"/>
  <c r="V14" i="28"/>
  <c r="V10" i="39"/>
  <c r="V10" i="28"/>
  <c r="V17" i="38"/>
  <c r="V17" i="36"/>
  <c r="V14" i="35"/>
  <c r="V19" i="32"/>
  <c r="V11" i="34"/>
  <c r="V18" i="29"/>
  <c r="V18" i="30"/>
  <c r="V17" i="27"/>
  <c r="V15" i="26"/>
  <c r="V10" i="25"/>
  <c r="V24" i="23"/>
  <c r="V26" i="32"/>
  <c r="V13" i="39"/>
  <c r="V25" i="38"/>
  <c r="V17" i="34"/>
  <c r="V23" i="28"/>
  <c r="V12" i="36"/>
  <c r="V11" i="32"/>
  <c r="V12" i="29"/>
  <c r="V10" i="27"/>
  <c r="V9" i="26"/>
  <c r="V25" i="32"/>
  <c r="V22" i="28"/>
  <c r="V19" i="38"/>
  <c r="V16" i="35"/>
  <c r="V19" i="36"/>
  <c r="V20" i="32"/>
  <c r="V20" i="30"/>
  <c r="V20" i="29"/>
  <c r="V19" i="27"/>
  <c r="V17" i="26"/>
  <c r="V12" i="25"/>
  <c r="V19" i="24"/>
  <c r="V8" i="38"/>
  <c r="V6" i="37"/>
  <c r="V9" i="36"/>
  <c r="V9" i="33"/>
  <c r="V5" i="35"/>
  <c r="V8" i="32"/>
  <c r="V9" i="29"/>
  <c r="V7" i="27"/>
  <c r="V14" i="36"/>
  <c r="V10" i="31"/>
  <c r="V10" i="30"/>
  <c r="V10" i="26"/>
  <c r="V3" i="38"/>
  <c r="V3" i="37"/>
  <c r="V2" i="35"/>
  <c r="V3" i="36"/>
  <c r="V3" i="34"/>
  <c r="V3" i="33"/>
  <c r="V3" i="32"/>
  <c r="V3" i="30"/>
  <c r="V3" i="29"/>
  <c r="V3" i="28"/>
  <c r="V3" i="27"/>
  <c r="V2" i="26"/>
  <c r="V24" i="32"/>
  <c r="V23" i="38"/>
  <c r="V23" i="37"/>
  <c r="V15" i="34"/>
  <c r="V20" i="28"/>
  <c r="V22" i="23"/>
  <c r="W2" i="38"/>
  <c r="W2" i="37"/>
  <c r="W2" i="36"/>
  <c r="W2" i="39"/>
  <c r="W2" i="34"/>
  <c r="W2" i="33"/>
  <c r="W2" i="31"/>
  <c r="W2" i="30"/>
  <c r="W2" i="32"/>
  <c r="W2" i="28"/>
  <c r="W2" i="29"/>
  <c r="W2" i="27"/>
  <c r="W2" i="24"/>
  <c r="W15" i="36"/>
  <c r="W8" i="35"/>
  <c r="W11" i="30"/>
  <c r="W8" i="28"/>
  <c r="W11" i="26"/>
  <c r="W21" i="38"/>
  <c r="W12" i="39"/>
  <c r="W19" i="37"/>
  <c r="W18" i="35"/>
  <c r="W13" i="34"/>
  <c r="W18" i="33"/>
  <c r="W22" i="32"/>
  <c r="W22" i="30"/>
  <c r="W22" i="29"/>
  <c r="W18" i="28"/>
  <c r="W20" i="23"/>
  <c r="W7" i="36"/>
  <c r="W7" i="29"/>
  <c r="W6" i="27"/>
  <c r="W7" i="24"/>
  <c r="W6" i="39"/>
  <c r="W7" i="38"/>
  <c r="W8" i="36"/>
  <c r="W5" i="37"/>
  <c r="W4" i="35"/>
  <c r="W4" i="34"/>
  <c r="W8" i="33"/>
  <c r="W7" i="32"/>
  <c r="W5" i="31"/>
  <c r="W5" i="30"/>
  <c r="W8" i="29"/>
  <c r="W6" i="28"/>
  <c r="W5" i="26"/>
  <c r="W3" i="25"/>
  <c r="W8" i="24"/>
  <c r="W3" i="39"/>
  <c r="W5" i="32"/>
  <c r="W3" i="31"/>
  <c r="W5" i="33"/>
  <c r="W5" i="28"/>
  <c r="W6" i="24"/>
  <c r="W15" i="37"/>
  <c r="W8" i="34"/>
  <c r="W11" i="35"/>
  <c r="W16" i="23"/>
  <c r="W8" i="25"/>
  <c r="W10" i="38"/>
  <c r="W8" i="39"/>
  <c r="W9" i="37"/>
  <c r="W11" i="36"/>
  <c r="W12" i="33"/>
  <c r="W10" i="32"/>
  <c r="W7" i="31"/>
  <c r="W11" i="29"/>
  <c r="W7" i="28"/>
  <c r="W9" i="27"/>
  <c r="W12" i="24"/>
  <c r="W8" i="26"/>
  <c r="W17" i="37"/>
  <c r="W10" i="34"/>
  <c r="W16" i="33"/>
  <c r="W13" i="35"/>
  <c r="W17" i="30"/>
  <c r="W17" i="29"/>
  <c r="W26" i="29"/>
  <c r="W22" i="37"/>
  <c r="W20" i="35"/>
  <c r="W22" i="27"/>
  <c r="W15" i="25"/>
  <c r="W22" i="24"/>
  <c r="X7" i="34"/>
  <c r="X15" i="30"/>
  <c r="X15" i="23"/>
  <c r="X5" i="39"/>
  <c r="X6" i="38"/>
  <c r="X7" i="33"/>
  <c r="X6" i="32"/>
  <c r="X4" i="31"/>
  <c r="X22" i="38"/>
  <c r="X23" i="30"/>
  <c r="X23" i="29"/>
  <c r="X19" i="28"/>
  <c r="X9" i="39"/>
  <c r="X12" i="38"/>
  <c r="X11" i="37"/>
  <c r="X13" i="33"/>
  <c r="X9" i="28"/>
  <c r="X12" i="30"/>
  <c r="X13" i="32"/>
  <c r="X14" i="29"/>
  <c r="X13" i="38"/>
  <c r="X12" i="37"/>
  <c r="X14" i="32"/>
  <c r="X11" i="31"/>
  <c r="X13" i="27"/>
  <c r="X12" i="26"/>
  <c r="X14" i="24"/>
  <c r="X25" i="29"/>
  <c r="X25" i="30"/>
  <c r="X21" i="37"/>
  <c r="X19" i="35"/>
  <c r="X14" i="34"/>
  <c r="X19" i="33"/>
  <c r="X18" i="26"/>
  <c r="X14" i="25"/>
  <c r="X21" i="23"/>
  <c r="X11" i="38"/>
  <c r="X10" i="37"/>
  <c r="X8" i="31"/>
  <c r="X13" i="29"/>
  <c r="X11" i="27"/>
  <c r="X9" i="38"/>
  <c r="X7" i="37"/>
  <c r="X6" i="35"/>
  <c r="X10" i="36"/>
  <c r="X10" i="33"/>
  <c r="X7" i="30"/>
  <c r="X9" i="32"/>
  <c r="X10" i="29"/>
  <c r="X8" i="27"/>
  <c r="X6" i="36"/>
  <c r="X6" i="33"/>
  <c r="X6" i="29"/>
  <c r="X4" i="26"/>
  <c r="X4" i="38"/>
  <c r="X5" i="36"/>
  <c r="X3" i="35"/>
  <c r="X4" i="37"/>
  <c r="X4" i="33"/>
  <c r="X4" i="32"/>
  <c r="X5" i="29"/>
  <c r="X4" i="30"/>
  <c r="X4" i="28"/>
  <c r="X5" i="27"/>
  <c r="X2" i="25"/>
  <c r="X5" i="24"/>
  <c r="X3" i="26"/>
  <c r="Y16" i="28"/>
  <c r="Y14" i="23"/>
  <c r="Y24" i="30"/>
  <c r="Y24" i="29"/>
  <c r="Y20" i="37"/>
  <c r="Y23" i="32"/>
  <c r="Y21" i="27"/>
  <c r="Y13" i="25"/>
  <c r="Y20" i="24"/>
  <c r="Y18" i="38"/>
  <c r="Y18" i="36"/>
  <c r="Y15" i="35"/>
  <c r="Y17" i="33"/>
  <c r="Y19" i="30"/>
  <c r="Y18" i="27"/>
  <c r="Y19" i="29"/>
  <c r="Y16" i="26"/>
  <c r="Y11" i="25"/>
  <c r="Y18" i="23"/>
  <c r="Y11" i="39"/>
  <c r="Y15" i="38"/>
  <c r="Y14" i="37"/>
  <c r="Y10" i="35"/>
  <c r="Y6" i="34"/>
  <c r="Y14" i="33"/>
  <c r="Y17" i="32"/>
  <c r="Y14" i="30"/>
  <c r="Y15" i="29"/>
  <c r="Y13" i="28"/>
  <c r="Y15" i="27"/>
  <c r="Y13" i="26"/>
  <c r="Y7" i="25"/>
  <c r="Y16" i="24"/>
  <c r="Y25" i="23"/>
  <c r="Y24" i="28"/>
  <c r="Y25" i="37"/>
  <c r="Y27" i="32"/>
  <c r="Y8" i="37"/>
  <c r="Y7" i="35"/>
  <c r="Y11" i="33"/>
  <c r="Y8" i="30"/>
  <c r="Y11" i="24"/>
  <c r="Y14" i="38"/>
  <c r="Y13" i="37"/>
  <c r="Y9" i="35"/>
  <c r="Y5" i="34"/>
  <c r="Y16" i="32"/>
  <c r="Y13" i="30"/>
  <c r="Y12" i="28"/>
  <c r="Y14" i="27"/>
  <c r="Y6" i="25"/>
  <c r="Y15" i="24"/>
  <c r="Y13" i="36"/>
  <c r="Y9" i="31"/>
  <c r="Y9" i="30"/>
  <c r="Y12" i="27"/>
  <c r="Y4" i="36"/>
  <c r="Y4" i="29"/>
  <c r="Y4" i="27"/>
  <c r="Y4" i="24"/>
  <c r="Y16" i="37"/>
  <c r="Y16" i="36"/>
  <c r="Y9" i="34"/>
  <c r="Y15" i="33"/>
  <c r="Y12" i="35"/>
  <c r="Y16" i="30"/>
  <c r="Y18" i="32"/>
  <c r="Y16" i="29"/>
  <c r="Y16" i="27"/>
  <c r="Y17" i="28"/>
  <c r="Y14" i="26"/>
  <c r="Y17" i="24"/>
  <c r="Y9" i="25"/>
  <c r="Y24" i="37"/>
  <c r="Y24" i="38"/>
  <c r="Y16" i="34"/>
  <c r="Y21" i="28"/>
  <c r="Y23" i="23"/>
  <c r="Z20" i="38"/>
  <c r="Z18" i="37"/>
  <c r="Z12" i="34"/>
  <c r="Z21" i="32"/>
  <c r="Z12" i="31"/>
  <c r="Z20" i="27"/>
  <c r="Z21" i="30"/>
  <c r="Z21" i="29"/>
  <c r="Z16" i="38"/>
  <c r="Z14" i="28"/>
  <c r="Z10" i="39"/>
  <c r="Z10" i="28"/>
  <c r="Z17" i="38"/>
  <c r="Z17" i="36"/>
  <c r="Z14" i="35"/>
  <c r="Z11" i="34"/>
  <c r="Z19" i="32"/>
  <c r="Z18" i="29"/>
  <c r="Z18" i="30"/>
  <c r="Z17" i="27"/>
  <c r="Z15" i="26"/>
  <c r="Z10" i="25"/>
  <c r="Z24" i="23"/>
  <c r="Z26" i="32"/>
  <c r="Z13" i="39"/>
  <c r="Z25" i="38"/>
  <c r="Z17" i="34"/>
  <c r="Z23" i="28"/>
  <c r="Z12" i="36"/>
  <c r="Z11" i="32"/>
  <c r="Z12" i="29"/>
  <c r="Z10" i="27"/>
  <c r="Z9" i="26"/>
  <c r="Z25" i="32"/>
  <c r="Z22" i="28"/>
  <c r="Z19" i="38"/>
  <c r="Z16" i="35"/>
  <c r="Z19" i="36"/>
  <c r="Z20" i="32"/>
  <c r="Z20" i="30"/>
  <c r="Z20" i="29"/>
  <c r="Z19" i="27"/>
  <c r="Z17" i="26"/>
  <c r="Z12" i="25"/>
  <c r="Z19" i="24"/>
  <c r="Z8" i="38"/>
  <c r="Z6" i="37"/>
  <c r="Z9" i="36"/>
  <c r="Z5" i="35"/>
  <c r="Z9" i="33"/>
  <c r="Z8" i="32"/>
  <c r="Z9" i="29"/>
  <c r="Z7" i="27"/>
  <c r="Z14" i="36"/>
  <c r="Z10" i="31"/>
  <c r="Z10" i="30"/>
  <c r="Z10" i="26"/>
  <c r="Z3" i="38"/>
  <c r="Z3" i="36"/>
  <c r="Z2" i="35"/>
  <c r="Z3" i="37"/>
  <c r="Z3" i="34"/>
  <c r="Z3" i="33"/>
  <c r="Z3" i="32"/>
  <c r="Z3" i="30"/>
  <c r="Z3" i="29"/>
  <c r="Z3" i="28"/>
  <c r="Z3" i="27"/>
  <c r="Z2" i="26"/>
  <c r="Z24" i="32"/>
  <c r="Z23" i="38"/>
  <c r="Z23" i="37"/>
  <c r="Z15" i="34"/>
  <c r="Z20" i="28"/>
  <c r="Z22" i="23"/>
  <c r="AA2" i="39"/>
  <c r="AA2" i="38"/>
  <c r="AA2" i="37"/>
  <c r="AA2" i="36"/>
  <c r="AA2" i="34"/>
  <c r="AA2" i="33"/>
  <c r="AA2" i="31"/>
  <c r="AA2" i="30"/>
  <c r="AA2" i="32"/>
  <c r="AA2" i="29"/>
  <c r="AA2" i="28"/>
  <c r="AA2" i="27"/>
  <c r="AA2" i="24"/>
  <c r="AA15" i="36"/>
  <c r="AA8" i="35"/>
  <c r="AA11" i="30"/>
  <c r="AA8" i="28"/>
  <c r="AA11" i="26"/>
  <c r="AA12" i="39"/>
  <c r="AA21" i="38"/>
  <c r="AA19" i="37"/>
  <c r="AA18" i="35"/>
  <c r="AA18" i="33"/>
  <c r="AA22" i="32"/>
  <c r="AA22" i="30"/>
  <c r="AA13" i="34"/>
  <c r="AA22" i="29"/>
  <c r="AA18" i="28"/>
  <c r="AA20" i="23"/>
  <c r="AA7" i="36"/>
  <c r="AA7" i="29"/>
  <c r="AA6" i="27"/>
  <c r="AA7" i="24"/>
  <c r="AA7" i="38"/>
  <c r="AA8" i="36"/>
  <c r="AA5" i="37"/>
  <c r="AA4" i="35"/>
  <c r="AA6" i="39"/>
  <c r="AA4" i="34"/>
  <c r="AA8" i="33"/>
  <c r="AA7" i="32"/>
  <c r="AA5" i="31"/>
  <c r="AA5" i="30"/>
  <c r="AA8" i="29"/>
  <c r="AA6" i="28"/>
  <c r="AA5" i="26"/>
  <c r="AA3" i="25"/>
  <c r="AA8" i="24"/>
  <c r="AA3" i="39"/>
  <c r="AA5" i="32"/>
  <c r="AA5" i="33"/>
  <c r="AA3" i="31"/>
  <c r="AA5" i="28"/>
  <c r="AA6" i="24"/>
  <c r="AA15" i="37"/>
  <c r="AA11" i="35"/>
  <c r="AA8" i="34"/>
  <c r="AA16" i="23"/>
  <c r="AA8" i="25"/>
  <c r="AA8" i="39"/>
  <c r="AA10" i="38"/>
  <c r="AA9" i="37"/>
  <c r="AA11" i="36"/>
  <c r="AA12" i="33"/>
  <c r="AA10" i="32"/>
  <c r="AA7" i="31"/>
  <c r="AA11" i="29"/>
  <c r="AA7" i="28"/>
  <c r="AA9" i="27"/>
  <c r="AA12" i="24"/>
  <c r="AA8" i="26"/>
  <c r="AA17" i="37"/>
  <c r="AA13" i="35"/>
  <c r="AA10" i="34"/>
  <c r="AA16" i="33"/>
  <c r="AA17" i="30"/>
  <c r="AA17" i="29"/>
  <c r="AA26" i="29"/>
  <c r="AA22" i="37"/>
  <c r="AA20" i="35"/>
  <c r="AA22" i="27"/>
  <c r="AA15" i="25"/>
  <c r="AA22" i="24"/>
  <c r="AB7" i="34"/>
  <c r="AB15" i="30"/>
  <c r="AB15" i="23"/>
  <c r="AB5" i="39"/>
  <c r="AB6" i="38"/>
  <c r="AB7" i="33"/>
  <c r="AB6" i="32"/>
  <c r="AB4" i="31"/>
  <c r="AB22" i="38"/>
  <c r="AB23" i="30"/>
  <c r="AB23" i="29"/>
  <c r="AB19" i="28"/>
  <c r="AB9" i="39"/>
  <c r="AB12" i="38"/>
  <c r="AB11" i="37"/>
  <c r="AB13" i="33"/>
  <c r="AB9" i="28"/>
  <c r="AB13" i="32"/>
  <c r="AB12" i="30"/>
  <c r="AB14" i="29"/>
  <c r="AB13" i="38"/>
  <c r="AB12" i="37"/>
  <c r="AB14" i="32"/>
  <c r="AB11" i="31"/>
  <c r="AB13" i="27"/>
  <c r="AB12" i="26"/>
  <c r="AB14" i="24"/>
  <c r="AB25" i="29"/>
  <c r="AB25" i="30"/>
  <c r="AB21" i="37"/>
  <c r="AB19" i="35"/>
  <c r="AB14" i="34"/>
  <c r="AB19" i="33"/>
  <c r="AB18" i="26"/>
  <c r="AB14" i="25"/>
  <c r="AB21" i="23"/>
  <c r="AB11" i="38"/>
  <c r="AB10" i="37"/>
  <c r="AB13" i="29"/>
  <c r="AB11" i="27"/>
  <c r="AB8" i="31"/>
  <c r="AB9" i="38"/>
  <c r="AB10" i="36"/>
  <c r="AB6" i="35"/>
  <c r="AB7" i="37"/>
  <c r="AB10" i="33"/>
  <c r="AB9" i="32"/>
  <c r="AB7" i="30"/>
  <c r="AB10" i="29"/>
  <c r="AB8" i="27"/>
  <c r="AB6" i="36"/>
  <c r="AB6" i="33"/>
  <c r="AB6" i="29"/>
  <c r="AB4" i="26"/>
  <c r="AB4" i="38"/>
  <c r="AB5" i="36"/>
  <c r="AB4" i="37"/>
  <c r="AB3" i="35"/>
  <c r="AB4" i="33"/>
  <c r="AB4" i="32"/>
  <c r="AB5" i="29"/>
  <c r="AB4" i="28"/>
  <c r="AB4" i="30"/>
  <c r="AB2" i="25"/>
  <c r="AB5" i="24"/>
  <c r="AB5" i="27"/>
  <c r="AB3" i="26"/>
  <c r="AC16" i="28"/>
  <c r="AC14" i="23"/>
  <c r="AC24" i="29"/>
  <c r="AC24" i="30"/>
  <c r="AC20" i="37"/>
  <c r="AC23" i="32"/>
  <c r="AC21" i="27"/>
  <c r="AC13" i="25"/>
  <c r="AC20" i="24"/>
  <c r="AC18" i="38"/>
  <c r="AC18" i="36"/>
  <c r="AC15" i="35"/>
  <c r="AC17" i="33"/>
  <c r="AC19" i="30"/>
  <c r="AC18" i="27"/>
  <c r="AC19" i="29"/>
  <c r="AC16" i="26"/>
  <c r="AC11" i="25"/>
  <c r="AC18" i="23"/>
  <c r="AC11" i="39"/>
  <c r="AC14" i="37"/>
  <c r="AC15" i="38"/>
  <c r="AC10" i="35"/>
  <c r="AC6" i="34"/>
  <c r="AC17" i="32"/>
  <c r="AC14" i="33"/>
  <c r="AC14" i="30"/>
  <c r="AC13" i="28"/>
  <c r="AC15" i="27"/>
  <c r="AC15" i="29"/>
  <c r="AC13" i="26"/>
  <c r="AC7" i="25"/>
  <c r="AC16" i="24"/>
  <c r="AC25" i="23"/>
  <c r="AC24" i="28"/>
  <c r="AC27" i="32"/>
  <c r="AC25" i="37"/>
  <c r="AC8" i="37"/>
  <c r="AC7" i="35"/>
  <c r="AC11" i="33"/>
  <c r="AC8" i="30"/>
  <c r="AC11" i="24"/>
  <c r="AC14" i="38"/>
  <c r="AC9" i="35"/>
  <c r="AC13" i="37"/>
  <c r="AC5" i="34"/>
  <c r="AC16" i="32"/>
  <c r="AC13" i="30"/>
  <c r="AC12" i="28"/>
  <c r="AC14" i="27"/>
  <c r="AC6" i="25"/>
  <c r="AC15" i="24"/>
  <c r="AC13" i="36"/>
  <c r="AC9" i="31"/>
  <c r="AC9" i="30"/>
  <c r="AC12" i="27"/>
  <c r="AC4" i="36"/>
  <c r="AC4" i="29"/>
  <c r="AC4" i="27"/>
  <c r="AC4" i="24"/>
  <c r="AC16" i="37"/>
  <c r="AC16" i="36"/>
  <c r="AC15" i="33"/>
  <c r="AC12" i="35"/>
  <c r="AC9" i="34"/>
  <c r="AC18" i="32"/>
  <c r="AC16" i="30"/>
  <c r="AC16" i="29"/>
  <c r="AC16" i="27"/>
  <c r="AC17" i="28"/>
  <c r="AC14" i="26"/>
  <c r="AC17" i="24"/>
  <c r="AC9" i="25"/>
  <c r="AC24" i="37"/>
  <c r="AC24" i="38"/>
  <c r="AC16" i="34"/>
  <c r="AC21" i="28"/>
  <c r="AC23" i="23"/>
  <c r="AD20" i="38"/>
  <c r="AD18" i="37"/>
  <c r="AD12" i="34"/>
  <c r="AD21" i="32"/>
  <c r="AD12" i="31"/>
  <c r="AD21" i="30"/>
  <c r="AD20" i="27"/>
  <c r="AD21" i="29"/>
  <c r="AD16" i="38"/>
  <c r="AD14" i="28"/>
  <c r="AD10" i="39"/>
  <c r="AD10" i="28"/>
  <c r="AD17" i="38"/>
  <c r="AD14" i="35"/>
  <c r="AD17" i="36"/>
  <c r="AD19" i="32"/>
  <c r="AD11" i="34"/>
  <c r="AD18" i="29"/>
  <c r="AD17" i="27"/>
  <c r="AD18" i="30"/>
  <c r="AD15" i="26"/>
  <c r="AD10" i="25"/>
  <c r="AD24" i="23"/>
  <c r="AD26" i="32"/>
  <c r="AD13" i="39"/>
  <c r="AD25" i="38"/>
  <c r="AD17" i="34"/>
  <c r="AD23" i="28"/>
  <c r="AD12" i="36"/>
  <c r="AD11" i="32"/>
  <c r="AD12" i="29"/>
  <c r="AD10" i="27"/>
  <c r="AD9" i="26"/>
  <c r="AD25" i="32"/>
  <c r="AD22" i="28"/>
  <c r="AD19" i="38"/>
  <c r="AD16" i="35"/>
  <c r="AD19" i="36"/>
  <c r="AD20" i="32"/>
  <c r="AD20" i="30"/>
  <c r="AD20" i="29"/>
  <c r="AD19" i="27"/>
  <c r="AD17" i="26"/>
  <c r="AD12" i="25"/>
  <c r="AD19" i="24"/>
  <c r="AD8" i="38"/>
  <c r="AD9" i="36"/>
  <c r="AD6" i="37"/>
  <c r="AD9" i="33"/>
  <c r="AD5" i="35"/>
  <c r="AD8" i="32"/>
  <c r="AD9" i="29"/>
  <c r="AD7" i="27"/>
  <c r="AD14" i="36"/>
  <c r="AD10" i="31"/>
  <c r="AD10" i="30"/>
  <c r="AD10" i="26"/>
  <c r="AD3" i="38"/>
  <c r="AD3" i="37"/>
  <c r="AD2" i="35"/>
  <c r="AD3" i="36"/>
  <c r="AD3" i="34"/>
  <c r="AD3" i="33"/>
  <c r="AD3" i="32"/>
  <c r="AD3" i="29"/>
  <c r="AD3" i="28"/>
  <c r="AD3" i="30"/>
  <c r="AD3" i="27"/>
  <c r="AD2" i="26"/>
  <c r="AD24" i="32"/>
  <c r="AD23" i="38"/>
  <c r="AD23" i="37"/>
  <c r="AD15" i="34"/>
  <c r="AD20" i="28"/>
  <c r="AD22" i="23"/>
  <c r="AE2" i="39"/>
  <c r="AE2" i="37"/>
  <c r="AE2" i="38"/>
  <c r="AE2" i="36"/>
  <c r="AE2" i="34"/>
  <c r="AE2" i="33"/>
  <c r="AE2" i="31"/>
  <c r="AE2" i="30"/>
  <c r="AE2" i="32"/>
  <c r="AE2" i="28"/>
  <c r="AE2" i="29"/>
  <c r="AE2" i="27"/>
  <c r="AE2" i="24"/>
  <c r="AE15" i="36"/>
  <c r="AE8" i="35"/>
  <c r="AE11" i="30"/>
  <c r="AE8" i="28"/>
  <c r="AE11" i="26"/>
  <c r="AE21" i="38"/>
  <c r="AE12" i="39"/>
  <c r="AE19" i="37"/>
  <c r="AE18" i="35"/>
  <c r="AE13" i="34"/>
  <c r="AE18" i="33"/>
  <c r="AE22" i="32"/>
  <c r="AE22" i="30"/>
  <c r="AE22" i="29"/>
  <c r="AE18" i="28"/>
  <c r="AE20" i="23"/>
  <c r="AE7" i="36"/>
  <c r="AE7" i="29"/>
  <c r="AE6" i="27"/>
  <c r="AE7" i="24"/>
  <c r="AE6" i="39"/>
  <c r="AE7" i="38"/>
  <c r="AE8" i="36"/>
  <c r="AE5" i="37"/>
  <c r="AE4" i="35"/>
  <c r="AE8" i="33"/>
  <c r="AE4" i="34"/>
  <c r="AE7" i="32"/>
  <c r="AE5" i="31"/>
  <c r="AE8" i="29"/>
  <c r="AE6" i="28"/>
  <c r="AE5" i="30"/>
  <c r="AE5" i="26"/>
  <c r="AE3" i="25"/>
  <c r="AE8" i="24"/>
  <c r="AE3" i="39"/>
  <c r="AE5" i="32"/>
  <c r="AE5" i="33"/>
  <c r="AE3" i="31"/>
  <c r="AE5" i="28"/>
  <c r="AE6" i="24"/>
  <c r="AE15" i="37"/>
  <c r="AE8" i="34"/>
  <c r="AE11" i="35"/>
  <c r="AE16" i="23"/>
  <c r="AE8" i="25"/>
  <c r="AE10" i="38"/>
  <c r="AE9" i="37"/>
  <c r="AE11" i="36"/>
  <c r="AE8" i="39"/>
  <c r="AE12" i="33"/>
  <c r="AE10" i="32"/>
  <c r="AE7" i="31"/>
  <c r="AE11" i="29"/>
  <c r="AE7" i="28"/>
  <c r="AE9" i="27"/>
  <c r="AE12" i="24"/>
  <c r="AE8" i="26"/>
  <c r="AE17" i="37"/>
  <c r="AE13" i="35"/>
  <c r="AE16" i="33"/>
  <c r="AE10" i="34"/>
  <c r="AE17" i="30"/>
  <c r="AE17" i="29"/>
  <c r="AE26" i="29"/>
  <c r="AE22" i="37"/>
  <c r="AE20" i="35"/>
  <c r="AE22" i="27"/>
  <c r="AE15" i="25"/>
  <c r="AE22" i="24"/>
  <c r="AF7" i="34"/>
  <c r="AF15" i="30"/>
  <c r="AF15" i="23"/>
  <c r="AF5" i="39"/>
  <c r="AF6" i="38"/>
  <c r="AF7" i="33"/>
  <c r="AF6" i="32"/>
  <c r="AF4" i="31"/>
  <c r="AF22" i="38"/>
  <c r="AF23" i="30"/>
  <c r="AF23" i="29"/>
  <c r="AF19" i="28"/>
  <c r="AF9" i="39"/>
  <c r="AF12" i="38"/>
  <c r="AF11" i="37"/>
  <c r="AF13" i="33"/>
  <c r="AF13" i="32"/>
  <c r="AF9" i="28"/>
  <c r="AF14" i="29"/>
  <c r="AF12" i="30"/>
  <c r="AF13" i="38"/>
  <c r="AF12" i="37"/>
  <c r="AF14" i="32"/>
  <c r="AF11" i="31"/>
  <c r="AF13" i="27"/>
  <c r="AF12" i="26"/>
  <c r="AF14" i="24"/>
  <c r="AF25" i="29"/>
  <c r="AF25" i="30"/>
  <c r="AF21" i="37"/>
  <c r="AF19" i="35"/>
  <c r="AF14" i="34"/>
  <c r="AF19" i="33"/>
  <c r="AF18" i="26"/>
  <c r="AF14" i="25"/>
  <c r="AF21" i="23"/>
  <c r="AF11" i="38"/>
  <c r="AF10" i="37"/>
  <c r="AF13" i="29"/>
  <c r="AF11" i="27"/>
  <c r="AF8" i="31"/>
  <c r="AF9" i="38"/>
  <c r="AF7" i="37"/>
  <c r="AF6" i="35"/>
  <c r="AF10" i="36"/>
  <c r="AF10" i="33"/>
  <c r="AF7" i="30"/>
  <c r="AF10" i="29"/>
  <c r="AF9" i="32"/>
  <c r="AF8" i="27"/>
  <c r="AF6" i="36"/>
  <c r="AF6" i="33"/>
  <c r="AF6" i="29"/>
  <c r="AF4" i="26"/>
  <c r="AF4" i="38"/>
  <c r="AF5" i="36"/>
  <c r="AF4" i="37"/>
  <c r="AF3" i="35"/>
  <c r="AF4" i="33"/>
  <c r="AF4" i="32"/>
  <c r="AF4" i="30"/>
  <c r="AF5" i="29"/>
  <c r="AF4" i="28"/>
  <c r="AF2" i="25"/>
  <c r="AF5" i="24"/>
  <c r="AF5" i="27"/>
  <c r="AF3" i="26"/>
  <c r="AG16" i="28"/>
  <c r="AG14" i="23"/>
  <c r="AG24" i="30"/>
  <c r="AG24" i="29"/>
  <c r="AG20" i="37"/>
  <c r="AG23" i="32"/>
  <c r="AG21" i="27"/>
  <c r="AG13" i="25"/>
  <c r="AG20" i="24"/>
  <c r="AG18" i="38"/>
  <c r="AG18" i="36"/>
  <c r="AG15" i="35"/>
  <c r="AG17" i="33"/>
  <c r="AG19" i="30"/>
  <c r="AG18" i="27"/>
  <c r="AG19" i="29"/>
  <c r="AG16" i="26"/>
  <c r="AG11" i="25"/>
  <c r="AG18" i="23"/>
  <c r="AG11" i="39"/>
  <c r="AG15" i="38"/>
  <c r="AG14" i="37"/>
  <c r="AG10" i="35"/>
  <c r="AG6" i="34"/>
  <c r="AG14" i="33"/>
  <c r="AG17" i="32"/>
  <c r="AG14" i="30"/>
  <c r="AG13" i="28"/>
  <c r="AG15" i="29"/>
  <c r="AG15" i="27"/>
  <c r="AG13" i="26"/>
  <c r="AG7" i="25"/>
  <c r="AG16" i="24"/>
  <c r="AG25" i="23"/>
  <c r="AG24" i="28"/>
  <c r="AG25" i="37"/>
  <c r="AG27" i="32"/>
  <c r="AG8" i="37"/>
  <c r="AG7" i="35"/>
  <c r="AG11" i="33"/>
  <c r="AG8" i="30"/>
  <c r="AG11" i="24"/>
  <c r="AG14" i="38"/>
  <c r="AG13" i="37"/>
  <c r="AG9" i="35"/>
  <c r="AG16" i="32"/>
  <c r="AG13" i="30"/>
  <c r="AG5" i="34"/>
  <c r="AG12" i="28"/>
  <c r="AG14" i="27"/>
  <c r="AG6" i="25"/>
  <c r="AG15" i="24"/>
  <c r="AG13" i="36"/>
  <c r="AG9" i="31"/>
  <c r="AG9" i="30"/>
  <c r="AG12" i="27"/>
  <c r="AG4" i="36"/>
  <c r="AG4" i="29"/>
  <c r="AG4" i="27"/>
  <c r="AG4" i="24"/>
  <c r="AG16" i="37"/>
  <c r="AG16" i="36"/>
  <c r="AG12" i="35"/>
  <c r="AG15" i="33"/>
  <c r="AG18" i="32"/>
  <c r="AG9" i="34"/>
  <c r="AG16" i="30"/>
  <c r="AG16" i="29"/>
  <c r="AG16" i="27"/>
  <c r="AG17" i="28"/>
  <c r="AG14" i="26"/>
  <c r="AG17" i="24"/>
  <c r="AG9" i="25"/>
  <c r="AG24" i="37"/>
  <c r="AG24" i="38"/>
  <c r="AG16" i="34"/>
  <c r="AG21" i="28"/>
  <c r="AG23" i="23"/>
  <c r="AH20" i="38"/>
  <c r="AH18" i="37"/>
  <c r="AH12" i="34"/>
  <c r="AH21" i="32"/>
  <c r="AH12" i="31"/>
  <c r="AH20" i="27"/>
  <c r="AH21" i="29"/>
  <c r="AH21" i="30"/>
  <c r="AH16" i="38"/>
  <c r="AH14" i="28"/>
  <c r="AH10" i="39"/>
  <c r="AH10" i="28"/>
  <c r="AH17" i="38"/>
  <c r="AH17" i="36"/>
  <c r="AH14" i="35"/>
  <c r="AH19" i="32"/>
  <c r="AH11" i="34"/>
  <c r="AH18" i="29"/>
  <c r="AH18" i="30"/>
  <c r="AH17" i="27"/>
  <c r="AH15" i="26"/>
  <c r="AH10" i="25"/>
  <c r="AH24" i="23"/>
  <c r="AH26" i="32"/>
  <c r="AH13" i="39"/>
  <c r="AH25" i="38"/>
  <c r="AH17" i="34"/>
  <c r="AH23" i="28"/>
  <c r="AH12" i="36"/>
  <c r="AH11" i="32"/>
  <c r="AH12" i="29"/>
  <c r="AH10" i="27"/>
  <c r="AH9" i="26"/>
  <c r="AH25" i="32"/>
  <c r="AH22" i="28"/>
  <c r="AH19" i="38"/>
  <c r="AH16" i="35"/>
  <c r="AH19" i="36"/>
  <c r="AH20" i="32"/>
  <c r="AH20" i="30"/>
  <c r="AH20" i="29"/>
  <c r="AH19" i="27"/>
  <c r="AH17" i="26"/>
  <c r="AH12" i="25"/>
  <c r="AH19" i="24"/>
  <c r="AH8" i="38"/>
  <c r="AH6" i="37"/>
  <c r="AH5" i="35"/>
  <c r="AH9" i="36"/>
  <c r="AH9" i="33"/>
  <c r="AH9" i="29"/>
  <c r="AH8" i="32"/>
  <c r="AH7" i="27"/>
  <c r="AH14" i="36"/>
  <c r="AH10" i="31"/>
  <c r="AH10" i="30"/>
  <c r="AH10" i="26"/>
  <c r="AH3" i="38"/>
  <c r="AH3" i="37"/>
  <c r="AH3" i="36"/>
  <c r="AH2" i="35"/>
  <c r="AH3" i="34"/>
  <c r="AH3" i="33"/>
  <c r="AH3" i="32"/>
  <c r="AH3" i="30"/>
  <c r="AH3" i="29"/>
  <c r="AH3" i="28"/>
  <c r="AH3" i="27"/>
  <c r="AH2" i="26"/>
  <c r="AH24" i="32"/>
  <c r="AH23" i="38"/>
  <c r="AH23" i="37"/>
  <c r="AH15" i="34"/>
  <c r="AH20" i="28"/>
  <c r="AH22" i="23"/>
  <c r="AI2" i="39"/>
  <c r="AI2" i="38"/>
  <c r="AI2" i="37"/>
  <c r="AI2" i="36"/>
  <c r="AI2" i="34"/>
  <c r="AI2" i="33"/>
  <c r="AI2" i="31"/>
  <c r="AI2" i="30"/>
  <c r="AI2" i="32"/>
  <c r="AI2" i="28"/>
  <c r="AI2" i="29"/>
  <c r="AI2" i="27"/>
  <c r="AI2" i="24"/>
  <c r="AI15" i="36"/>
  <c r="AI8" i="35"/>
  <c r="AI11" i="30"/>
  <c r="AI8" i="28"/>
  <c r="AI11" i="26"/>
  <c r="AI12" i="39"/>
  <c r="AI21" i="38"/>
  <c r="AI19" i="37"/>
  <c r="AI18" i="35"/>
  <c r="AI18" i="33"/>
  <c r="AI22" i="32"/>
  <c r="AI22" i="30"/>
  <c r="AI13" i="34"/>
  <c r="AI22" i="29"/>
  <c r="AI18" i="28"/>
  <c r="AI20" i="23"/>
  <c r="AI7" i="36"/>
  <c r="AI7" i="29"/>
  <c r="AI7" i="24"/>
  <c r="AI6" i="27"/>
  <c r="AI6" i="39"/>
  <c r="AI7" i="38"/>
  <c r="AI8" i="36"/>
  <c r="AI5" i="37"/>
  <c r="AI4" i="35"/>
  <c r="AI8" i="33"/>
  <c r="AI7" i="32"/>
  <c r="AI4" i="34"/>
  <c r="AI5" i="31"/>
  <c r="AI5" i="30"/>
  <c r="AI8" i="29"/>
  <c r="AI6" i="28"/>
  <c r="AI5" i="26"/>
  <c r="AI3" i="25"/>
  <c r="AI8" i="24"/>
  <c r="AI3" i="39"/>
  <c r="AI5" i="33"/>
  <c r="AI5" i="32"/>
  <c r="AI3" i="31"/>
  <c r="AI5" i="28"/>
  <c r="AI6" i="24"/>
  <c r="AI15" i="37"/>
  <c r="AI11" i="35"/>
  <c r="AI8" i="34"/>
  <c r="AI16" i="23"/>
  <c r="AI8" i="25"/>
  <c r="AI10" i="38"/>
  <c r="AI8" i="39"/>
  <c r="AI9" i="37"/>
  <c r="AI11" i="36"/>
  <c r="AI12" i="33"/>
  <c r="AI10" i="32"/>
  <c r="AI7" i="31"/>
  <c r="AI11" i="29"/>
  <c r="AI7" i="28"/>
  <c r="AI9" i="27"/>
  <c r="AI12" i="24"/>
  <c r="AI8" i="26"/>
  <c r="AI17" i="37"/>
  <c r="AI16" i="33"/>
  <c r="AI13" i="35"/>
  <c r="AI10" i="34"/>
  <c r="AI17" i="30"/>
  <c r="AI17" i="29"/>
  <c r="AI26" i="29"/>
  <c r="AI22" i="37"/>
  <c r="AI20" i="35"/>
  <c r="AI22" i="27"/>
  <c r="AI15" i="25"/>
  <c r="AI22" i="24"/>
  <c r="AJ7" i="34"/>
  <c r="AJ15" i="30"/>
  <c r="AJ15" i="23"/>
  <c r="AJ5" i="39"/>
  <c r="AJ6" i="38"/>
  <c r="AJ7" i="33"/>
  <c r="AJ6" i="32"/>
  <c r="AJ4" i="31"/>
  <c r="AJ15" i="38"/>
  <c r="AJ11" i="39"/>
  <c r="AJ14" i="37"/>
  <c r="AJ10" i="35"/>
  <c r="AJ14" i="33"/>
  <c r="AJ6" i="34"/>
  <c r="AJ17" i="32"/>
  <c r="AJ15" i="29"/>
  <c r="AJ13" i="28"/>
  <c r="AJ15" i="27"/>
  <c r="AJ14" i="30"/>
  <c r="AJ13" i="26"/>
  <c r="AJ7" i="25"/>
  <c r="AJ16" i="24"/>
  <c r="AJ17" i="38"/>
  <c r="AJ17" i="36"/>
  <c r="AJ14" i="35"/>
  <c r="AJ11" i="34"/>
  <c r="AJ19" i="32"/>
  <c r="AJ18" i="30"/>
  <c r="AJ17" i="27"/>
  <c r="AJ18" i="29"/>
  <c r="AJ10" i="25"/>
  <c r="AJ17" i="23"/>
  <c r="AJ15" i="26"/>
  <c r="AJ6" i="39"/>
  <c r="AJ7" i="38"/>
  <c r="AJ5" i="37"/>
  <c r="AJ8" i="36"/>
  <c r="AJ4" i="35"/>
  <c r="AJ8" i="33"/>
  <c r="AJ4" i="34"/>
  <c r="AJ5" i="31"/>
  <c r="AJ8" i="29"/>
  <c r="AJ6" i="28"/>
  <c r="AJ7" i="32"/>
  <c r="AJ5" i="30"/>
  <c r="AJ5" i="26"/>
  <c r="AJ3" i="25"/>
  <c r="AJ25" i="29"/>
  <c r="AJ25" i="30"/>
  <c r="AJ21" i="37"/>
  <c r="AJ19" i="35"/>
  <c r="AJ14" i="34"/>
  <c r="AJ19" i="33"/>
  <c r="AJ18" i="26"/>
  <c r="AJ14" i="25"/>
  <c r="AJ21" i="23"/>
  <c r="AJ11" i="38"/>
  <c r="AJ10" i="37"/>
  <c r="AJ13" i="29"/>
  <c r="AJ11" i="27"/>
  <c r="AJ8" i="31"/>
  <c r="AJ8" i="38"/>
  <c r="AJ6" i="37"/>
  <c r="AJ9" i="36"/>
  <c r="AJ5" i="35"/>
  <c r="AJ9" i="33"/>
  <c r="AJ8" i="32"/>
  <c r="AJ9" i="29"/>
  <c r="AJ7" i="27"/>
  <c r="AJ8" i="39"/>
  <c r="AJ10" i="38"/>
  <c r="AJ11" i="36"/>
  <c r="AJ9" i="37"/>
  <c r="AJ12" i="33"/>
  <c r="AJ10" i="32"/>
  <c r="AJ7" i="31"/>
  <c r="AJ11" i="29"/>
  <c r="AJ7" i="28"/>
  <c r="AJ9" i="27"/>
  <c r="AJ8" i="26"/>
  <c r="AJ5" i="36"/>
  <c r="AJ4" i="37"/>
  <c r="AJ4" i="38"/>
  <c r="AJ3" i="35"/>
  <c r="AJ4" i="33"/>
  <c r="AJ4" i="32"/>
  <c r="AJ5" i="29"/>
  <c r="AJ4" i="30"/>
  <c r="AJ4" i="28"/>
  <c r="AJ5" i="27"/>
  <c r="AJ2" i="25"/>
  <c r="AJ5" i="24"/>
  <c r="AJ3" i="26"/>
  <c r="G23" i="22"/>
  <c r="G15" i="22"/>
  <c r="G11" i="22"/>
  <c r="G3" i="22"/>
  <c r="H21" i="22"/>
  <c r="H13" i="22"/>
  <c r="H5" i="22"/>
  <c r="I23" i="22"/>
  <c r="I19" i="22"/>
  <c r="I15" i="22"/>
  <c r="I11" i="22"/>
  <c r="I3" i="22"/>
  <c r="A13" i="22"/>
  <c r="A9" i="22"/>
  <c r="A5" i="22"/>
  <c r="B15" i="22"/>
  <c r="B11" i="22"/>
  <c r="C21" i="22"/>
  <c r="C13" i="22"/>
  <c r="C5" i="22"/>
  <c r="D23" i="22"/>
  <c r="D19" i="22"/>
  <c r="D3" i="22"/>
  <c r="J21" i="22"/>
  <c r="J13" i="22"/>
  <c r="J9" i="22"/>
  <c r="J5" i="22"/>
  <c r="K23" i="22"/>
  <c r="K19" i="22"/>
  <c r="K15" i="22"/>
  <c r="K3" i="22"/>
  <c r="L13" i="22"/>
  <c r="L9" i="22"/>
  <c r="L5" i="22"/>
  <c r="M23" i="22"/>
  <c r="M15" i="22"/>
  <c r="M11" i="22"/>
  <c r="N21" i="22"/>
  <c r="N13" i="22"/>
  <c r="N5" i="22"/>
  <c r="O23" i="22"/>
  <c r="O19" i="22"/>
  <c r="O15" i="22"/>
  <c r="O3" i="22"/>
  <c r="P13" i="22"/>
  <c r="P9" i="22"/>
  <c r="P5" i="22"/>
  <c r="Q23" i="22"/>
  <c r="Q15" i="22"/>
  <c r="Q11" i="22"/>
  <c r="R21" i="22"/>
  <c r="R13" i="22"/>
  <c r="R5" i="22"/>
  <c r="S23" i="22"/>
  <c r="S19" i="22"/>
  <c r="S15" i="22"/>
  <c r="S3" i="22"/>
  <c r="T13" i="22"/>
  <c r="T9" i="22"/>
  <c r="T5" i="22"/>
  <c r="U23" i="22"/>
  <c r="U15" i="22"/>
  <c r="U11" i="22"/>
  <c r="V21" i="22"/>
  <c r="V13" i="22"/>
  <c r="V5" i="22"/>
  <c r="W23" i="22"/>
  <c r="W19" i="22"/>
  <c r="W15" i="22"/>
  <c r="W3" i="22"/>
  <c r="X13" i="22"/>
  <c r="X9" i="22"/>
  <c r="X5" i="22"/>
  <c r="Y23" i="22"/>
  <c r="Y15" i="22"/>
  <c r="Y11" i="22"/>
  <c r="Z21" i="22"/>
  <c r="Z13" i="22"/>
  <c r="Z5" i="22"/>
  <c r="AA23" i="22"/>
  <c r="AA19" i="22"/>
  <c r="AA15" i="22"/>
  <c r="AA3" i="22"/>
  <c r="AB13" i="22"/>
  <c r="AB9" i="22"/>
  <c r="AB5" i="22"/>
  <c r="AC23" i="22"/>
  <c r="AC15" i="22"/>
  <c r="AC11" i="22"/>
  <c r="AD21" i="22"/>
  <c r="AD13" i="22"/>
  <c r="AD5" i="22"/>
  <c r="AE23" i="22"/>
  <c r="AE19" i="22"/>
  <c r="AE15" i="22"/>
  <c r="AE3" i="22"/>
  <c r="AF13" i="22"/>
  <c r="AF9" i="22"/>
  <c r="AF5" i="22"/>
  <c r="AG23" i="22"/>
  <c r="AG15" i="22"/>
  <c r="AG11" i="22"/>
  <c r="AH21" i="22"/>
  <c r="AH13" i="22"/>
  <c r="AH5" i="22"/>
  <c r="AI23" i="22"/>
  <c r="AI19" i="22"/>
  <c r="AI15" i="22"/>
  <c r="AI3" i="22"/>
  <c r="AJ9" i="22"/>
  <c r="AJ5" i="22"/>
  <c r="K2" i="23"/>
  <c r="O2" i="23"/>
  <c r="S2" i="23"/>
  <c r="W2" i="23"/>
  <c r="AA2" i="23"/>
  <c r="AE2" i="23"/>
  <c r="AI2" i="23"/>
  <c r="C3" i="23"/>
  <c r="I3" i="23"/>
  <c r="M3" i="23"/>
  <c r="Q3" i="23"/>
  <c r="U3" i="23"/>
  <c r="Y3" i="23"/>
  <c r="AC3" i="23"/>
  <c r="AG3" i="23"/>
  <c r="A4" i="23"/>
  <c r="G4" i="23"/>
  <c r="K4" i="23"/>
  <c r="I5" i="23"/>
  <c r="M5" i="23"/>
  <c r="Q5" i="23"/>
  <c r="U5" i="23"/>
  <c r="Y5" i="23"/>
  <c r="AC5" i="23"/>
  <c r="AG5" i="23"/>
  <c r="A6" i="23"/>
  <c r="K6" i="23"/>
  <c r="O6" i="23"/>
  <c r="S6" i="23"/>
  <c r="W6" i="23"/>
  <c r="AA6" i="23"/>
  <c r="AE6" i="23"/>
  <c r="AI6" i="23"/>
  <c r="I7" i="23"/>
  <c r="M7" i="23"/>
  <c r="Q7" i="23"/>
  <c r="U7" i="23"/>
  <c r="Y7" i="23"/>
  <c r="AC7" i="23"/>
  <c r="AG7" i="23"/>
  <c r="G8" i="23"/>
  <c r="K8" i="23"/>
  <c r="O8" i="23"/>
  <c r="S8" i="23"/>
  <c r="W8" i="23"/>
  <c r="AA8" i="23"/>
  <c r="AE8" i="23"/>
  <c r="AI8" i="23"/>
  <c r="I9" i="23"/>
  <c r="M9" i="23"/>
  <c r="Q9" i="23"/>
  <c r="U9" i="23"/>
  <c r="Y9" i="23"/>
  <c r="AC9" i="23"/>
  <c r="AG9" i="23"/>
  <c r="G10" i="23"/>
  <c r="K10" i="23"/>
  <c r="O10" i="23"/>
  <c r="S10" i="23"/>
  <c r="W10" i="23"/>
  <c r="AA10" i="23"/>
  <c r="AE10" i="23"/>
  <c r="AI10" i="23"/>
  <c r="C11" i="23"/>
  <c r="M11" i="23"/>
  <c r="Q11" i="23"/>
  <c r="U11" i="23"/>
  <c r="Y11" i="23"/>
  <c r="AC11" i="23"/>
  <c r="AG11" i="23"/>
  <c r="K12" i="23"/>
  <c r="O12" i="23"/>
  <c r="S12" i="23"/>
  <c r="W12" i="23"/>
  <c r="AA12" i="23"/>
  <c r="AE12" i="23"/>
  <c r="AI12" i="23"/>
  <c r="C13" i="23"/>
  <c r="I13" i="23"/>
  <c r="M13" i="23"/>
  <c r="Q13" i="23"/>
  <c r="U13" i="23"/>
  <c r="Y13" i="23"/>
  <c r="AC13" i="23"/>
  <c r="AG13" i="23"/>
  <c r="A14" i="23"/>
  <c r="H14" i="23"/>
  <c r="P14" i="23"/>
  <c r="X14" i="23"/>
  <c r="AF14" i="23"/>
  <c r="R15" i="23"/>
  <c r="AH15" i="23"/>
  <c r="L16" i="23"/>
  <c r="AB16" i="23"/>
  <c r="Z17" i="23"/>
  <c r="Z19" i="23"/>
  <c r="X20" i="23"/>
  <c r="V21" i="23"/>
  <c r="T22" i="23"/>
  <c r="AJ22" i="23"/>
  <c r="R23" i="23"/>
  <c r="AH23" i="23"/>
  <c r="P2" i="24"/>
  <c r="AF2" i="24"/>
  <c r="N3" i="24"/>
  <c r="AD3" i="24"/>
  <c r="J5" i="24"/>
  <c r="Z5" i="24"/>
  <c r="X6" i="24"/>
  <c r="D7" i="24"/>
  <c r="B8" i="24"/>
  <c r="T8" i="24"/>
  <c r="AJ8" i="24"/>
  <c r="H10" i="24"/>
  <c r="X10" i="24"/>
  <c r="D11" i="24"/>
  <c r="V11" i="24"/>
  <c r="B12" i="24"/>
  <c r="T12" i="24"/>
  <c r="AJ12" i="24"/>
  <c r="R13" i="24"/>
  <c r="AH13" i="24"/>
  <c r="P14" i="24"/>
  <c r="A20" i="38"/>
  <c r="A18" i="37"/>
  <c r="A12" i="34"/>
  <c r="A12" i="31"/>
  <c r="A21" i="30"/>
  <c r="A21" i="32"/>
  <c r="A21" i="29"/>
  <c r="A20" i="27"/>
  <c r="A16" i="38"/>
  <c r="A14" i="28"/>
  <c r="A10" i="39"/>
  <c r="A10" i="28"/>
  <c r="A25" i="32"/>
  <c r="A22" i="28"/>
  <c r="A14" i="36"/>
  <c r="A10" i="31"/>
  <c r="A10" i="30"/>
  <c r="A10" i="26"/>
  <c r="A3" i="38"/>
  <c r="A3" i="37"/>
  <c r="A3" i="36"/>
  <c r="A2" i="35"/>
  <c r="A3" i="32"/>
  <c r="A3" i="34"/>
  <c r="A3" i="33"/>
  <c r="A3" i="29"/>
  <c r="A3" i="28"/>
  <c r="A3" i="30"/>
  <c r="A3" i="27"/>
  <c r="A2" i="26"/>
  <c r="A3" i="24"/>
  <c r="B7" i="36"/>
  <c r="B7" i="29"/>
  <c r="B7" i="24"/>
  <c r="B6" i="27"/>
  <c r="B26" i="29"/>
  <c r="B22" i="37"/>
  <c r="B20" i="35"/>
  <c r="B22" i="27"/>
  <c r="B15" i="25"/>
  <c r="B22" i="24"/>
  <c r="C22" i="38"/>
  <c r="C23" i="30"/>
  <c r="C23" i="29"/>
  <c r="C19" i="28"/>
  <c r="C9" i="39"/>
  <c r="C12" i="38"/>
  <c r="C11" i="37"/>
  <c r="C13" i="33"/>
  <c r="C13" i="32"/>
  <c r="C14" i="29"/>
  <c r="C9" i="28"/>
  <c r="C12" i="30"/>
  <c r="C9" i="38"/>
  <c r="C7" i="37"/>
  <c r="C10" i="36"/>
  <c r="C6" i="35"/>
  <c r="C7" i="30"/>
  <c r="C10" i="33"/>
  <c r="C9" i="32"/>
  <c r="C10" i="29"/>
  <c r="C8" i="27"/>
  <c r="C10" i="24"/>
  <c r="A24" i="29"/>
  <c r="A24" i="30"/>
  <c r="A20" i="37"/>
  <c r="A23" i="32"/>
  <c r="A21" i="27"/>
  <c r="A13" i="25"/>
  <c r="A20" i="24"/>
  <c r="A18" i="38"/>
  <c r="A18" i="36"/>
  <c r="A15" i="35"/>
  <c r="A17" i="33"/>
  <c r="A19" i="30"/>
  <c r="A19" i="29"/>
  <c r="A18" i="27"/>
  <c r="A11" i="25"/>
  <c r="A18" i="23"/>
  <c r="A16" i="26"/>
  <c r="A11" i="39"/>
  <c r="A15" i="38"/>
  <c r="A14" i="37"/>
  <c r="A10" i="35"/>
  <c r="A14" i="33"/>
  <c r="A17" i="32"/>
  <c r="A14" i="30"/>
  <c r="A6" i="34"/>
  <c r="A15" i="29"/>
  <c r="A13" i="28"/>
  <c r="A15" i="27"/>
  <c r="A13" i="26"/>
  <c r="A7" i="25"/>
  <c r="A16" i="24"/>
  <c r="A24" i="28"/>
  <c r="A25" i="23"/>
  <c r="A25" i="37"/>
  <c r="A27" i="32"/>
  <c r="A8" i="37"/>
  <c r="A8" i="30"/>
  <c r="A11" i="33"/>
  <c r="A7" i="35"/>
  <c r="A11" i="24"/>
  <c r="A14" i="38"/>
  <c r="A13" i="37"/>
  <c r="A5" i="34"/>
  <c r="A9" i="35"/>
  <c r="A16" i="32"/>
  <c r="A14" i="27"/>
  <c r="A13" i="30"/>
  <c r="A12" i="28"/>
  <c r="A6" i="25"/>
  <c r="A15" i="24"/>
  <c r="A13" i="36"/>
  <c r="A9" i="31"/>
  <c r="A9" i="30"/>
  <c r="A12" i="27"/>
  <c r="A4" i="36"/>
  <c r="A4" i="29"/>
  <c r="A4" i="27"/>
  <c r="A4" i="24"/>
  <c r="A16" i="37"/>
  <c r="A16" i="36"/>
  <c r="A12" i="35"/>
  <c r="A9" i="34"/>
  <c r="A18" i="32"/>
  <c r="A16" i="30"/>
  <c r="A15" i="33"/>
  <c r="A17" i="28"/>
  <c r="A16" i="29"/>
  <c r="A16" i="27"/>
  <c r="A9" i="25"/>
  <c r="A14" i="26"/>
  <c r="A17" i="24"/>
  <c r="A24" i="37"/>
  <c r="A24" i="38"/>
  <c r="A16" i="34"/>
  <c r="A21" i="28"/>
  <c r="A23" i="23"/>
  <c r="B20" i="38"/>
  <c r="B18" i="37"/>
  <c r="B12" i="34"/>
  <c r="B21" i="32"/>
  <c r="B21" i="30"/>
  <c r="B21" i="29"/>
  <c r="B12" i="31"/>
  <c r="B20" i="27"/>
  <c r="B16" i="38"/>
  <c r="B14" i="28"/>
  <c r="B10" i="39"/>
  <c r="B10" i="28"/>
  <c r="B17" i="38"/>
  <c r="B17" i="36"/>
  <c r="B14" i="35"/>
  <c r="B11" i="34"/>
  <c r="B19" i="32"/>
  <c r="B18" i="30"/>
  <c r="B17" i="27"/>
  <c r="B18" i="29"/>
  <c r="B10" i="25"/>
  <c r="B17" i="23"/>
  <c r="B15" i="26"/>
  <c r="B24" i="23"/>
  <c r="B26" i="32"/>
  <c r="B25" i="38"/>
  <c r="B13" i="39"/>
  <c r="B17" i="34"/>
  <c r="B23" i="28"/>
  <c r="B12" i="36"/>
  <c r="B11" i="32"/>
  <c r="B12" i="29"/>
  <c r="B10" i="27"/>
  <c r="B13" i="24"/>
  <c r="B9" i="26"/>
  <c r="B25" i="32"/>
  <c r="B22" i="28"/>
  <c r="B19" i="38"/>
  <c r="B19" i="36"/>
  <c r="B16" i="35"/>
  <c r="B20" i="32"/>
  <c r="B19" i="27"/>
  <c r="B20" i="29"/>
  <c r="B20" i="30"/>
  <c r="B12" i="25"/>
  <c r="B19" i="24"/>
  <c r="B19" i="23"/>
  <c r="B17" i="26"/>
  <c r="B8" i="38"/>
  <c r="B9" i="36"/>
  <c r="B5" i="35"/>
  <c r="B6" i="37"/>
  <c r="B9" i="33"/>
  <c r="B8" i="32"/>
  <c r="B9" i="29"/>
  <c r="B7" i="27"/>
  <c r="B14" i="36"/>
  <c r="B10" i="31"/>
  <c r="B10" i="30"/>
  <c r="B10" i="26"/>
  <c r="B3" i="38"/>
  <c r="B3" i="37"/>
  <c r="B3" i="36"/>
  <c r="B2" i="35"/>
  <c r="B3" i="34"/>
  <c r="B3" i="33"/>
  <c r="B3" i="29"/>
  <c r="B3" i="28"/>
  <c r="B3" i="32"/>
  <c r="B3" i="30"/>
  <c r="B3" i="27"/>
  <c r="B2" i="26"/>
  <c r="B3" i="24"/>
  <c r="B24" i="32"/>
  <c r="B23" i="38"/>
  <c r="B23" i="37"/>
  <c r="B15" i="34"/>
  <c r="B20" i="28"/>
  <c r="C2" i="39"/>
  <c r="C2" i="38"/>
  <c r="C2" i="37"/>
  <c r="C2" i="36"/>
  <c r="C2" i="32"/>
  <c r="C2" i="34"/>
  <c r="C2" i="33"/>
  <c r="C2" i="31"/>
  <c r="C2" i="30"/>
  <c r="C2" i="29"/>
  <c r="C2" i="28"/>
  <c r="C2" i="27"/>
  <c r="C2" i="24"/>
  <c r="C15" i="36"/>
  <c r="C8" i="35"/>
  <c r="C11" i="30"/>
  <c r="C8" i="28"/>
  <c r="C11" i="26"/>
  <c r="C12" i="39"/>
  <c r="C21" i="38"/>
  <c r="C18" i="35"/>
  <c r="C13" i="34"/>
  <c r="C19" i="37"/>
  <c r="C18" i="33"/>
  <c r="C22" i="32"/>
  <c r="C22" i="30"/>
  <c r="C22" i="29"/>
  <c r="C18" i="28"/>
  <c r="C20" i="23"/>
  <c r="C7" i="36"/>
  <c r="C6" i="27"/>
  <c r="C7" i="29"/>
  <c r="C7" i="24"/>
  <c r="C6" i="39"/>
  <c r="C7" i="38"/>
  <c r="C5" i="37"/>
  <c r="C8" i="36"/>
  <c r="C4" i="35"/>
  <c r="C4" i="34"/>
  <c r="C5" i="31"/>
  <c r="C5" i="30"/>
  <c r="C8" i="33"/>
  <c r="C7" i="32"/>
  <c r="C8" i="29"/>
  <c r="C6" i="28"/>
  <c r="C5" i="26"/>
  <c r="C3" i="25"/>
  <c r="C8" i="24"/>
  <c r="C3" i="39"/>
  <c r="C5" i="33"/>
  <c r="C3" i="31"/>
  <c r="C5" i="32"/>
  <c r="C5" i="28"/>
  <c r="C6" i="24"/>
  <c r="C15" i="37"/>
  <c r="C11" i="35"/>
  <c r="C8" i="34"/>
  <c r="C8" i="25"/>
  <c r="C16" i="23"/>
  <c r="C8" i="39"/>
  <c r="C10" i="38"/>
  <c r="C11" i="36"/>
  <c r="C9" i="37"/>
  <c r="C12" i="33"/>
  <c r="C10" i="32"/>
  <c r="C7" i="31"/>
  <c r="C11" i="29"/>
  <c r="C7" i="28"/>
  <c r="C9" i="27"/>
  <c r="C8" i="26"/>
  <c r="C12" i="24"/>
  <c r="C17" i="37"/>
  <c r="C13" i="35"/>
  <c r="C10" i="34"/>
  <c r="C16" i="33"/>
  <c r="C17" i="30"/>
  <c r="C17" i="29"/>
  <c r="C26" i="29"/>
  <c r="C22" i="37"/>
  <c r="C20" i="35"/>
  <c r="C22" i="27"/>
  <c r="C15" i="25"/>
  <c r="C22" i="24"/>
  <c r="D7" i="34"/>
  <c r="D15" i="30"/>
  <c r="D5" i="39"/>
  <c r="D6" i="38"/>
  <c r="D7" i="33"/>
  <c r="D4" i="31"/>
  <c r="D6" i="32"/>
  <c r="D11" i="39"/>
  <c r="D15" i="38"/>
  <c r="D14" i="37"/>
  <c r="D10" i="35"/>
  <c r="D6" i="34"/>
  <c r="D14" i="33"/>
  <c r="D17" i="32"/>
  <c r="D15" i="29"/>
  <c r="D13" i="28"/>
  <c r="D15" i="27"/>
  <c r="D14" i="30"/>
  <c r="D13" i="26"/>
  <c r="D7" i="25"/>
  <c r="D16" i="24"/>
  <c r="D17" i="38"/>
  <c r="D17" i="36"/>
  <c r="D14" i="35"/>
  <c r="D19" i="32"/>
  <c r="D11" i="34"/>
  <c r="D18" i="29"/>
  <c r="D17" i="27"/>
  <c r="D18" i="30"/>
  <c r="D15" i="26"/>
  <c r="D10" i="25"/>
  <c r="D6" i="39"/>
  <c r="D7" i="38"/>
  <c r="D8" i="36"/>
  <c r="D4" i="35"/>
  <c r="D5" i="37"/>
  <c r="D4" i="34"/>
  <c r="D8" i="33"/>
  <c r="D7" i="32"/>
  <c r="D8" i="29"/>
  <c r="D6" i="28"/>
  <c r="D5" i="30"/>
  <c r="D5" i="31"/>
  <c r="D5" i="26"/>
  <c r="D3" i="25"/>
  <c r="D8" i="24"/>
  <c r="D25" i="30"/>
  <c r="D25" i="29"/>
  <c r="D21" i="37"/>
  <c r="D14" i="34"/>
  <c r="D19" i="33"/>
  <c r="D19" i="35"/>
  <c r="D18" i="26"/>
  <c r="D14" i="25"/>
  <c r="D11" i="38"/>
  <c r="D10" i="37"/>
  <c r="D8" i="31"/>
  <c r="D13" i="29"/>
  <c r="D11" i="27"/>
  <c r="D8" i="38"/>
  <c r="D6" i="37"/>
  <c r="D9" i="36"/>
  <c r="D9" i="33"/>
  <c r="D5" i="35"/>
  <c r="D8" i="32"/>
  <c r="D9" i="29"/>
  <c r="D7" i="27"/>
  <c r="D8" i="39"/>
  <c r="D10" i="38"/>
  <c r="D9" i="37"/>
  <c r="D11" i="36"/>
  <c r="D12" i="33"/>
  <c r="D10" i="32"/>
  <c r="D7" i="31"/>
  <c r="D11" i="29"/>
  <c r="D7" i="28"/>
  <c r="D12" i="24"/>
  <c r="D9" i="27"/>
  <c r="D8" i="26"/>
  <c r="D4" i="38"/>
  <c r="D4" i="37"/>
  <c r="D5" i="36"/>
  <c r="D3" i="35"/>
  <c r="D4" i="33"/>
  <c r="D4" i="32"/>
  <c r="D4" i="28"/>
  <c r="D5" i="29"/>
  <c r="D4" i="30"/>
  <c r="D3" i="26"/>
  <c r="D5" i="27"/>
  <c r="D2" i="25"/>
  <c r="G20" i="38"/>
  <c r="G12" i="34"/>
  <c r="G18" i="37"/>
  <c r="G12" i="31"/>
  <c r="G21" i="32"/>
  <c r="G21" i="30"/>
  <c r="G21" i="29"/>
  <c r="G20" i="27"/>
  <c r="G16" i="38"/>
  <c r="G14" i="28"/>
  <c r="G10" i="39"/>
  <c r="G10" i="28"/>
  <c r="G17" i="38"/>
  <c r="G17" i="36"/>
  <c r="G14" i="35"/>
  <c r="G11" i="34"/>
  <c r="G18" i="30"/>
  <c r="G19" i="32"/>
  <c r="G17" i="27"/>
  <c r="G18" i="29"/>
  <c r="G15" i="26"/>
  <c r="G10" i="25"/>
  <c r="G17" i="23"/>
  <c r="G24" i="23"/>
  <c r="G26" i="32"/>
  <c r="G13" i="39"/>
  <c r="G25" i="38"/>
  <c r="G17" i="34"/>
  <c r="G23" i="28"/>
  <c r="G12" i="36"/>
  <c r="G11" i="32"/>
  <c r="G12" i="29"/>
  <c r="G10" i="27"/>
  <c r="G9" i="26"/>
  <c r="G13" i="24"/>
  <c r="G25" i="32"/>
  <c r="G22" i="28"/>
  <c r="G19" i="38"/>
  <c r="G19" i="36"/>
  <c r="G16" i="35"/>
  <c r="G20" i="32"/>
  <c r="G20" i="30"/>
  <c r="G19" i="27"/>
  <c r="G20" i="29"/>
  <c r="G17" i="26"/>
  <c r="G12" i="25"/>
  <c r="G19" i="24"/>
  <c r="G19" i="23"/>
  <c r="G8" i="38"/>
  <c r="G6" i="37"/>
  <c r="G9" i="36"/>
  <c r="G5" i="35"/>
  <c r="G9" i="33"/>
  <c r="G8" i="32"/>
  <c r="G9" i="29"/>
  <c r="G7" i="27"/>
  <c r="G14" i="36"/>
  <c r="G10" i="31"/>
  <c r="G10" i="30"/>
  <c r="G10" i="26"/>
  <c r="G3" i="38"/>
  <c r="G3" i="37"/>
  <c r="G3" i="36"/>
  <c r="G2" i="35"/>
  <c r="G3" i="34"/>
  <c r="G3" i="33"/>
  <c r="G3" i="32"/>
  <c r="G3" i="30"/>
  <c r="G3" i="29"/>
  <c r="G3" i="28"/>
  <c r="G3" i="27"/>
  <c r="G2" i="26"/>
  <c r="G3" i="24"/>
  <c r="G24" i="32"/>
  <c r="G23" i="38"/>
  <c r="G23" i="37"/>
  <c r="G15" i="34"/>
  <c r="G20" i="28"/>
  <c r="G22" i="23"/>
  <c r="H2" i="39"/>
  <c r="H2" i="37"/>
  <c r="H2" i="38"/>
  <c r="H2" i="36"/>
  <c r="H2" i="34"/>
  <c r="H2" i="33"/>
  <c r="H2" i="32"/>
  <c r="H2" i="31"/>
  <c r="H2" i="30"/>
  <c r="H2" i="29"/>
  <c r="H2" i="28"/>
  <c r="H2" i="27"/>
  <c r="H15" i="36"/>
  <c r="H8" i="35"/>
  <c r="H11" i="30"/>
  <c r="H8" i="28"/>
  <c r="H11" i="26"/>
  <c r="H12" i="39"/>
  <c r="H21" i="38"/>
  <c r="H19" i="37"/>
  <c r="H13" i="34"/>
  <c r="H18" i="33"/>
  <c r="H22" i="32"/>
  <c r="H18" i="35"/>
  <c r="H22" i="30"/>
  <c r="H22" i="29"/>
  <c r="H18" i="28"/>
  <c r="H7" i="36"/>
  <c r="H7" i="29"/>
  <c r="H7" i="24"/>
  <c r="H6" i="27"/>
  <c r="H6" i="39"/>
  <c r="H7" i="38"/>
  <c r="H5" i="37"/>
  <c r="H8" i="36"/>
  <c r="H4" i="34"/>
  <c r="H8" i="33"/>
  <c r="H4" i="35"/>
  <c r="H5" i="31"/>
  <c r="H5" i="30"/>
  <c r="H7" i="32"/>
  <c r="H8" i="29"/>
  <c r="H6" i="28"/>
  <c r="H5" i="26"/>
  <c r="H3" i="25"/>
  <c r="H3" i="39"/>
  <c r="H5" i="33"/>
  <c r="H3" i="31"/>
  <c r="H5" i="28"/>
  <c r="H5" i="32"/>
  <c r="H11" i="35"/>
  <c r="H15" i="37"/>
  <c r="H8" i="34"/>
  <c r="H8" i="25"/>
  <c r="H8" i="39"/>
  <c r="H10" i="38"/>
  <c r="H9" i="37"/>
  <c r="H11" i="36"/>
  <c r="H12" i="33"/>
  <c r="H10" i="32"/>
  <c r="H7" i="31"/>
  <c r="H11" i="29"/>
  <c r="H7" i="28"/>
  <c r="H9" i="27"/>
  <c r="H8" i="26"/>
  <c r="H17" i="37"/>
  <c r="H13" i="35"/>
  <c r="H16" i="33"/>
  <c r="H10" i="34"/>
  <c r="H17" i="29"/>
  <c r="H17" i="30"/>
  <c r="H26" i="29"/>
  <c r="H22" i="37"/>
  <c r="H20" i="35"/>
  <c r="H22" i="27"/>
  <c r="H15" i="25"/>
  <c r="H22" i="24"/>
  <c r="I7" i="34"/>
  <c r="I15" i="30"/>
  <c r="I15" i="23"/>
  <c r="I5" i="39"/>
  <c r="I6" i="38"/>
  <c r="I7" i="33"/>
  <c r="I6" i="32"/>
  <c r="I4" i="31"/>
  <c r="I11" i="39"/>
  <c r="I15" i="38"/>
  <c r="I14" i="37"/>
  <c r="I10" i="35"/>
  <c r="I6" i="34"/>
  <c r="I14" i="33"/>
  <c r="I17" i="32"/>
  <c r="I14" i="30"/>
  <c r="I15" i="29"/>
  <c r="I13" i="28"/>
  <c r="I15" i="27"/>
  <c r="I13" i="26"/>
  <c r="I7" i="25"/>
  <c r="I16" i="24"/>
  <c r="I25" i="23"/>
  <c r="I24" i="28"/>
  <c r="I25" i="37"/>
  <c r="I27" i="32"/>
  <c r="I8" i="37"/>
  <c r="I7" i="35"/>
  <c r="I11" i="33"/>
  <c r="I8" i="30"/>
  <c r="I11" i="24"/>
  <c r="I14" i="38"/>
  <c r="I13" i="37"/>
  <c r="I9" i="35"/>
  <c r="I5" i="34"/>
  <c r="I16" i="32"/>
  <c r="I13" i="30"/>
  <c r="I12" i="28"/>
  <c r="I14" i="27"/>
  <c r="I6" i="25"/>
  <c r="I15" i="24"/>
  <c r="I13" i="36"/>
  <c r="I9" i="31"/>
  <c r="I9" i="30"/>
  <c r="I12" i="27"/>
  <c r="I4" i="36"/>
  <c r="I4" i="29"/>
  <c r="I4" i="27"/>
  <c r="I4" i="24"/>
  <c r="I16" i="37"/>
  <c r="I16" i="36"/>
  <c r="I9" i="34"/>
  <c r="I15" i="33"/>
  <c r="I12" i="35"/>
  <c r="I16" i="30"/>
  <c r="I18" i="32"/>
  <c r="I16" i="29"/>
  <c r="I16" i="27"/>
  <c r="I17" i="28"/>
  <c r="I14" i="26"/>
  <c r="I17" i="24"/>
  <c r="I9" i="25"/>
  <c r="I24" i="37"/>
  <c r="I24" i="38"/>
  <c r="I16" i="34"/>
  <c r="I21" i="28"/>
  <c r="I23" i="23"/>
  <c r="J20" i="38"/>
  <c r="J18" i="37"/>
  <c r="J12" i="34"/>
  <c r="J21" i="32"/>
  <c r="J12" i="31"/>
  <c r="J20" i="27"/>
  <c r="J21" i="30"/>
  <c r="J21" i="29"/>
  <c r="J16" i="38"/>
  <c r="J14" i="28"/>
  <c r="J10" i="39"/>
  <c r="J10" i="28"/>
  <c r="J17" i="38"/>
  <c r="J17" i="36"/>
  <c r="J14" i="35"/>
  <c r="J11" i="34"/>
  <c r="J19" i="32"/>
  <c r="J18" i="29"/>
  <c r="J18" i="30"/>
  <c r="J17" i="27"/>
  <c r="J15" i="26"/>
  <c r="J10" i="25"/>
  <c r="J24" i="23"/>
  <c r="J26" i="32"/>
  <c r="J13" i="39"/>
  <c r="J25" i="38"/>
  <c r="J17" i="34"/>
  <c r="J23" i="28"/>
  <c r="J12" i="36"/>
  <c r="J11" i="32"/>
  <c r="J12" i="29"/>
  <c r="J10" i="27"/>
  <c r="J9" i="26"/>
  <c r="J25" i="32"/>
  <c r="J22" i="28"/>
  <c r="J19" i="38"/>
  <c r="J16" i="35"/>
  <c r="J19" i="36"/>
  <c r="J20" i="32"/>
  <c r="J20" i="30"/>
  <c r="J20" i="29"/>
  <c r="J19" i="27"/>
  <c r="J17" i="26"/>
  <c r="J12" i="25"/>
  <c r="J19" i="24"/>
  <c r="J8" i="38"/>
  <c r="J6" i="37"/>
  <c r="J9" i="36"/>
  <c r="J5" i="35"/>
  <c r="J9" i="33"/>
  <c r="J8" i="32"/>
  <c r="J9" i="29"/>
  <c r="J7" i="27"/>
  <c r="J14" i="36"/>
  <c r="J10" i="31"/>
  <c r="J10" i="30"/>
  <c r="J10" i="26"/>
  <c r="J3" i="38"/>
  <c r="J3" i="36"/>
  <c r="J2" i="35"/>
  <c r="J3" i="37"/>
  <c r="J3" i="34"/>
  <c r="J3" i="33"/>
  <c r="J3" i="32"/>
  <c r="J3" i="30"/>
  <c r="J3" i="29"/>
  <c r="J3" i="28"/>
  <c r="J3" i="27"/>
  <c r="J2" i="26"/>
  <c r="J24" i="32"/>
  <c r="J23" i="38"/>
  <c r="J23" i="37"/>
  <c r="J15" i="34"/>
  <c r="J20" i="28"/>
  <c r="J22" i="23"/>
  <c r="K2" i="39"/>
  <c r="K2" i="38"/>
  <c r="K2" i="37"/>
  <c r="K2" i="36"/>
  <c r="K2" i="34"/>
  <c r="K2" i="33"/>
  <c r="K2" i="31"/>
  <c r="K2" i="32"/>
  <c r="K2" i="29"/>
  <c r="K2" i="30"/>
  <c r="K2" i="28"/>
  <c r="K2" i="27"/>
  <c r="K2" i="24"/>
  <c r="K15" i="36"/>
  <c r="K8" i="35"/>
  <c r="K11" i="30"/>
  <c r="K8" i="28"/>
  <c r="K11" i="26"/>
  <c r="K22" i="38"/>
  <c r="K23" i="30"/>
  <c r="K23" i="29"/>
  <c r="K19" i="28"/>
  <c r="K9" i="39"/>
  <c r="K12" i="38"/>
  <c r="K11" i="37"/>
  <c r="K13" i="32"/>
  <c r="K12" i="30"/>
  <c r="K13" i="33"/>
  <c r="K9" i="28"/>
  <c r="K14" i="29"/>
  <c r="K13" i="38"/>
  <c r="K12" i="37"/>
  <c r="K14" i="32"/>
  <c r="K11" i="31"/>
  <c r="K13" i="27"/>
  <c r="K14" i="24"/>
  <c r="K12" i="26"/>
  <c r="K25" i="30"/>
  <c r="K25" i="29"/>
  <c r="K21" i="37"/>
  <c r="K19" i="35"/>
  <c r="K14" i="34"/>
  <c r="K19" i="33"/>
  <c r="K18" i="26"/>
  <c r="K14" i="25"/>
  <c r="K21" i="23"/>
  <c r="K11" i="38"/>
  <c r="K10" i="37"/>
  <c r="K8" i="31"/>
  <c r="K13" i="29"/>
  <c r="K11" i="27"/>
  <c r="K9" i="38"/>
  <c r="K7" i="37"/>
  <c r="K10" i="36"/>
  <c r="K6" i="35"/>
  <c r="K10" i="33"/>
  <c r="K9" i="32"/>
  <c r="K7" i="30"/>
  <c r="K10" i="29"/>
  <c r="K8" i="27"/>
  <c r="K10" i="24"/>
  <c r="K6" i="36"/>
  <c r="K6" i="33"/>
  <c r="K6" i="29"/>
  <c r="K4" i="26"/>
  <c r="K4" i="37"/>
  <c r="K4" i="38"/>
  <c r="K5" i="36"/>
  <c r="K3" i="35"/>
  <c r="K4" i="33"/>
  <c r="K4" i="30"/>
  <c r="K4" i="32"/>
  <c r="K5" i="29"/>
  <c r="K4" i="28"/>
  <c r="K3" i="26"/>
  <c r="K5" i="27"/>
  <c r="K2" i="25"/>
  <c r="K5" i="24"/>
  <c r="L24" i="29"/>
  <c r="L24" i="30"/>
  <c r="L20" i="37"/>
  <c r="L23" i="32"/>
  <c r="L21" i="27"/>
  <c r="L13" i="25"/>
  <c r="L20" i="24"/>
  <c r="L18" i="38"/>
  <c r="L15" i="35"/>
  <c r="L18" i="36"/>
  <c r="L17" i="33"/>
  <c r="L19" i="29"/>
  <c r="L19" i="30"/>
  <c r="L18" i="27"/>
  <c r="L16" i="26"/>
  <c r="L11" i="25"/>
  <c r="L15" i="38"/>
  <c r="L11" i="39"/>
  <c r="L14" i="37"/>
  <c r="L10" i="35"/>
  <c r="L6" i="34"/>
  <c r="L14" i="33"/>
  <c r="L17" i="32"/>
  <c r="L15" i="29"/>
  <c r="L13" i="28"/>
  <c r="L15" i="27"/>
  <c r="L14" i="30"/>
  <c r="L13" i="26"/>
  <c r="L7" i="25"/>
  <c r="L16" i="24"/>
  <c r="L24" i="28"/>
  <c r="L25" i="23"/>
  <c r="L25" i="37"/>
  <c r="L27" i="32"/>
  <c r="L8" i="37"/>
  <c r="L7" i="35"/>
  <c r="L11" i="33"/>
  <c r="L8" i="30"/>
  <c r="L11" i="24"/>
  <c r="L14" i="38"/>
  <c r="L13" i="37"/>
  <c r="L9" i="35"/>
  <c r="L5" i="34"/>
  <c r="L16" i="32"/>
  <c r="L13" i="30"/>
  <c r="L12" i="28"/>
  <c r="L14" i="27"/>
  <c r="L6" i="25"/>
  <c r="L15" i="24"/>
  <c r="L13" i="36"/>
  <c r="L9" i="31"/>
  <c r="L9" i="30"/>
  <c r="L12" i="27"/>
  <c r="L4" i="36"/>
  <c r="L4" i="29"/>
  <c r="L4" i="27"/>
  <c r="L16" i="37"/>
  <c r="L16" i="36"/>
  <c r="L12" i="35"/>
  <c r="L9" i="34"/>
  <c r="L18" i="32"/>
  <c r="L15" i="33"/>
  <c r="L17" i="28"/>
  <c r="L16" i="30"/>
  <c r="L16" i="29"/>
  <c r="L16" i="27"/>
  <c r="L14" i="26"/>
  <c r="L17" i="24"/>
  <c r="L9" i="25"/>
  <c r="L24" i="37"/>
  <c r="L24" i="38"/>
  <c r="L16" i="34"/>
  <c r="L21" i="28"/>
  <c r="L23" i="23"/>
  <c r="M20" i="38"/>
  <c r="M18" i="37"/>
  <c r="M21" i="32"/>
  <c r="M21" i="30"/>
  <c r="M12" i="34"/>
  <c r="M12" i="31"/>
  <c r="M20" i="27"/>
  <c r="M21" i="29"/>
  <c r="M16" i="38"/>
  <c r="M14" i="28"/>
  <c r="M10" i="39"/>
  <c r="M10" i="28"/>
  <c r="M17" i="38"/>
  <c r="M17" i="36"/>
  <c r="M19" i="32"/>
  <c r="M11" i="34"/>
  <c r="M14" i="35"/>
  <c r="M18" i="30"/>
  <c r="M18" i="29"/>
  <c r="M17" i="27"/>
  <c r="M10" i="25"/>
  <c r="M17" i="23"/>
  <c r="M15" i="26"/>
  <c r="M24" i="23"/>
  <c r="M26" i="32"/>
  <c r="M25" i="38"/>
  <c r="M13" i="39"/>
  <c r="M17" i="34"/>
  <c r="M23" i="28"/>
  <c r="M12" i="36"/>
  <c r="M11" i="32"/>
  <c r="M12" i="29"/>
  <c r="M10" i="27"/>
  <c r="M13" i="24"/>
  <c r="M9" i="26"/>
  <c r="M25" i="32"/>
  <c r="M22" i="28"/>
  <c r="M19" i="38"/>
  <c r="M19" i="36"/>
  <c r="M16" i="35"/>
  <c r="M20" i="32"/>
  <c r="M20" i="30"/>
  <c r="M20" i="29"/>
  <c r="M19" i="27"/>
  <c r="M12" i="25"/>
  <c r="M19" i="24"/>
  <c r="M19" i="23"/>
  <c r="M17" i="26"/>
  <c r="M8" i="38"/>
  <c r="M9" i="36"/>
  <c r="M6" i="37"/>
  <c r="M5" i="35"/>
  <c r="M9" i="33"/>
  <c r="M8" i="32"/>
  <c r="M9" i="29"/>
  <c r="M7" i="27"/>
  <c r="M14" i="36"/>
  <c r="M10" i="31"/>
  <c r="M10" i="30"/>
  <c r="M10" i="26"/>
  <c r="M3" i="37"/>
  <c r="M3" i="38"/>
  <c r="M3" i="36"/>
  <c r="M2" i="35"/>
  <c r="M3" i="34"/>
  <c r="M3" i="33"/>
  <c r="M3" i="30"/>
  <c r="M3" i="32"/>
  <c r="M3" i="28"/>
  <c r="M3" i="29"/>
  <c r="M3" i="27"/>
  <c r="M2" i="26"/>
  <c r="M3" i="24"/>
  <c r="M24" i="32"/>
  <c r="M23" i="38"/>
  <c r="M23" i="37"/>
  <c r="M15" i="34"/>
  <c r="M20" i="28"/>
  <c r="M22" i="23"/>
  <c r="N2" i="39"/>
  <c r="N2" i="38"/>
  <c r="N2" i="37"/>
  <c r="N2" i="36"/>
  <c r="N2" i="34"/>
  <c r="N2" i="33"/>
  <c r="N2" i="31"/>
  <c r="N2" i="30"/>
  <c r="N2" i="29"/>
  <c r="N2" i="28"/>
  <c r="N2" i="32"/>
  <c r="N2" i="27"/>
  <c r="N2" i="24"/>
  <c r="N15" i="36"/>
  <c r="N8" i="35"/>
  <c r="N8" i="28"/>
  <c r="N11" i="30"/>
  <c r="N11" i="26"/>
  <c r="N21" i="38"/>
  <c r="N19" i="37"/>
  <c r="N18" i="35"/>
  <c r="N12" i="39"/>
  <c r="N13" i="34"/>
  <c r="N18" i="33"/>
  <c r="N22" i="32"/>
  <c r="N22" i="30"/>
  <c r="N22" i="29"/>
  <c r="N18" i="28"/>
  <c r="N20" i="23"/>
  <c r="N7" i="36"/>
  <c r="N7" i="29"/>
  <c r="N6" i="27"/>
  <c r="N6" i="39"/>
  <c r="N7" i="38"/>
  <c r="N8" i="36"/>
  <c r="N5" i="37"/>
  <c r="N4" i="35"/>
  <c r="N4" i="34"/>
  <c r="N8" i="33"/>
  <c r="N7" i="32"/>
  <c r="N5" i="30"/>
  <c r="N8" i="29"/>
  <c r="N6" i="28"/>
  <c r="N5" i="31"/>
  <c r="N5" i="26"/>
  <c r="N3" i="25"/>
  <c r="N8" i="24"/>
  <c r="N3" i="39"/>
  <c r="N5" i="33"/>
  <c r="N5" i="32"/>
  <c r="N3" i="31"/>
  <c r="N5" i="28"/>
  <c r="N6" i="24"/>
  <c r="N15" i="37"/>
  <c r="N11" i="35"/>
  <c r="N8" i="34"/>
  <c r="N16" i="23"/>
  <c r="N8" i="25"/>
  <c r="N8" i="39"/>
  <c r="N10" i="38"/>
  <c r="N9" i="37"/>
  <c r="N11" i="36"/>
  <c r="N12" i="33"/>
  <c r="N11" i="29"/>
  <c r="N7" i="28"/>
  <c r="N10" i="32"/>
  <c r="N7" i="31"/>
  <c r="N9" i="27"/>
  <c r="N12" i="24"/>
  <c r="N8" i="26"/>
  <c r="N17" i="37"/>
  <c r="N13" i="35"/>
  <c r="N10" i="34"/>
  <c r="N16" i="33"/>
  <c r="N17" i="30"/>
  <c r="N17" i="29"/>
  <c r="N26" i="29"/>
  <c r="N22" i="37"/>
  <c r="N20" i="35"/>
  <c r="N22" i="27"/>
  <c r="N15" i="25"/>
  <c r="N22" i="24"/>
  <c r="O7" i="34"/>
  <c r="O15" i="30"/>
  <c r="O15" i="23"/>
  <c r="O5" i="39"/>
  <c r="O6" i="38"/>
  <c r="O7" i="33"/>
  <c r="O4" i="31"/>
  <c r="O6" i="32"/>
  <c r="O22" i="38"/>
  <c r="O23" i="30"/>
  <c r="O23" i="29"/>
  <c r="O19" i="28"/>
  <c r="O9" i="39"/>
  <c r="O12" i="38"/>
  <c r="O11" i="37"/>
  <c r="O13" i="33"/>
  <c r="O13" i="32"/>
  <c r="O12" i="30"/>
  <c r="O9" i="28"/>
  <c r="O14" i="29"/>
  <c r="O13" i="38"/>
  <c r="O12" i="37"/>
  <c r="O14" i="32"/>
  <c r="O11" i="31"/>
  <c r="O13" i="27"/>
  <c r="O14" i="24"/>
  <c r="O12" i="26"/>
  <c r="O25" i="30"/>
  <c r="O25" i="29"/>
  <c r="O21" i="37"/>
  <c r="O19" i="35"/>
  <c r="O14" i="34"/>
  <c r="O19" i="33"/>
  <c r="O18" i="26"/>
  <c r="O14" i="25"/>
  <c r="O21" i="23"/>
  <c r="O11" i="38"/>
  <c r="O10" i="37"/>
  <c r="O8" i="31"/>
  <c r="O13" i="29"/>
  <c r="O11" i="27"/>
  <c r="O9" i="38"/>
  <c r="O10" i="36"/>
  <c r="O7" i="37"/>
  <c r="O6" i="35"/>
  <c r="O10" i="33"/>
  <c r="O9" i="32"/>
  <c r="O7" i="30"/>
  <c r="O10" i="29"/>
  <c r="O8" i="27"/>
  <c r="O10" i="24"/>
  <c r="O6" i="36"/>
  <c r="O6" i="33"/>
  <c r="O6" i="29"/>
  <c r="O4" i="26"/>
  <c r="O4" i="38"/>
  <c r="O4" i="37"/>
  <c r="O5" i="36"/>
  <c r="O4" i="33"/>
  <c r="O4" i="30"/>
  <c r="O4" i="32"/>
  <c r="O3" i="35"/>
  <c r="O5" i="29"/>
  <c r="O4" i="28"/>
  <c r="O3" i="26"/>
  <c r="O5" i="27"/>
  <c r="O2" i="25"/>
  <c r="O5" i="24"/>
  <c r="P24" i="29"/>
  <c r="P24" i="30"/>
  <c r="P20" i="37"/>
  <c r="P23" i="32"/>
  <c r="P21" i="27"/>
  <c r="P13" i="25"/>
  <c r="P20" i="24"/>
  <c r="P18" i="38"/>
  <c r="P15" i="35"/>
  <c r="P18" i="36"/>
  <c r="P17" i="33"/>
  <c r="P19" i="29"/>
  <c r="P18" i="27"/>
  <c r="P19" i="30"/>
  <c r="P16" i="26"/>
  <c r="P11" i="25"/>
  <c r="P15" i="38"/>
  <c r="P11" i="39"/>
  <c r="P14" i="37"/>
  <c r="P10" i="35"/>
  <c r="P14" i="33"/>
  <c r="P6" i="34"/>
  <c r="P17" i="32"/>
  <c r="P14" i="30"/>
  <c r="P15" i="29"/>
  <c r="P13" i="28"/>
  <c r="P15" i="27"/>
  <c r="P13" i="26"/>
  <c r="P7" i="25"/>
  <c r="P16" i="24"/>
  <c r="P24" i="28"/>
  <c r="P27" i="32"/>
  <c r="P25" i="23"/>
  <c r="P25" i="37"/>
  <c r="P8" i="37"/>
  <c r="P7" i="35"/>
  <c r="P11" i="33"/>
  <c r="P8" i="30"/>
  <c r="P11" i="24"/>
  <c r="P14" i="38"/>
  <c r="P13" i="37"/>
  <c r="P9" i="35"/>
  <c r="P5" i="34"/>
  <c r="P16" i="32"/>
  <c r="P13" i="30"/>
  <c r="P12" i="28"/>
  <c r="P14" i="27"/>
  <c r="P6" i="25"/>
  <c r="P15" i="24"/>
  <c r="P13" i="36"/>
  <c r="P9" i="31"/>
  <c r="P9" i="30"/>
  <c r="P12" i="27"/>
  <c r="P4" i="36"/>
  <c r="P4" i="29"/>
  <c r="P4" i="27"/>
  <c r="P16" i="37"/>
  <c r="P12" i="35"/>
  <c r="P9" i="34"/>
  <c r="P16" i="36"/>
  <c r="P18" i="32"/>
  <c r="P15" i="33"/>
  <c r="P16" i="30"/>
  <c r="P17" i="28"/>
  <c r="P16" i="29"/>
  <c r="P16" i="27"/>
  <c r="P14" i="26"/>
  <c r="P17" i="24"/>
  <c r="P9" i="25"/>
  <c r="P24" i="37"/>
  <c r="P24" i="38"/>
  <c r="P16" i="34"/>
  <c r="P21" i="28"/>
  <c r="P23" i="23"/>
  <c r="Q20" i="38"/>
  <c r="Q18" i="37"/>
  <c r="Q12" i="34"/>
  <c r="Q21" i="32"/>
  <c r="Q21" i="30"/>
  <c r="Q12" i="31"/>
  <c r="Q20" i="27"/>
  <c r="Q21" i="29"/>
  <c r="Q16" i="38"/>
  <c r="Q14" i="28"/>
  <c r="Q10" i="39"/>
  <c r="Q10" i="28"/>
  <c r="Q17" i="38"/>
  <c r="Q17" i="36"/>
  <c r="Q19" i="32"/>
  <c r="Q14" i="35"/>
  <c r="Q11" i="34"/>
  <c r="Q18" i="30"/>
  <c r="Q18" i="29"/>
  <c r="Q17" i="27"/>
  <c r="Q10" i="25"/>
  <c r="Q17" i="23"/>
  <c r="Q15" i="26"/>
  <c r="Q24" i="23"/>
  <c r="Q26" i="32"/>
  <c r="Q25" i="38"/>
  <c r="Q13" i="39"/>
  <c r="Q17" i="34"/>
  <c r="Q23" i="28"/>
  <c r="Q12" i="36"/>
  <c r="Q11" i="32"/>
  <c r="Q12" i="29"/>
  <c r="Q10" i="27"/>
  <c r="Q13" i="24"/>
  <c r="Q9" i="26"/>
  <c r="Q25" i="32"/>
  <c r="Q22" i="28"/>
  <c r="Q19" i="38"/>
  <c r="Q19" i="36"/>
  <c r="Q16" i="35"/>
  <c r="Q20" i="32"/>
  <c r="Q20" i="30"/>
  <c r="Q20" i="29"/>
  <c r="Q19" i="27"/>
  <c r="Q12" i="25"/>
  <c r="Q19" i="24"/>
  <c r="Q19" i="23"/>
  <c r="Q17" i="26"/>
  <c r="Q8" i="38"/>
  <c r="Q9" i="36"/>
  <c r="Q6" i="37"/>
  <c r="Q5" i="35"/>
  <c r="Q9" i="33"/>
  <c r="Q8" i="32"/>
  <c r="Q9" i="29"/>
  <c r="Q7" i="27"/>
  <c r="Q14" i="36"/>
  <c r="Q10" i="31"/>
  <c r="Q10" i="30"/>
  <c r="Q10" i="26"/>
  <c r="Q3" i="38"/>
  <c r="Q3" i="37"/>
  <c r="Q3" i="36"/>
  <c r="Q3" i="34"/>
  <c r="Q3" i="33"/>
  <c r="Q3" i="30"/>
  <c r="Q3" i="32"/>
  <c r="Q2" i="35"/>
  <c r="Q3" i="28"/>
  <c r="Q3" i="29"/>
  <c r="Q3" i="27"/>
  <c r="Q2" i="26"/>
  <c r="Q3" i="24"/>
  <c r="Q24" i="32"/>
  <c r="Q23" i="38"/>
  <c r="Q23" i="37"/>
  <c r="Q15" i="34"/>
  <c r="Q20" i="28"/>
  <c r="Q22" i="23"/>
  <c r="R2" i="39"/>
  <c r="R2" i="38"/>
  <c r="R2" i="37"/>
  <c r="R2" i="36"/>
  <c r="R2" i="34"/>
  <c r="R2" i="33"/>
  <c r="R2" i="31"/>
  <c r="R2" i="29"/>
  <c r="R2" i="28"/>
  <c r="R2" i="30"/>
  <c r="R2" i="32"/>
  <c r="R2" i="27"/>
  <c r="R2" i="24"/>
  <c r="R8" i="35"/>
  <c r="R15" i="36"/>
  <c r="R8" i="28"/>
  <c r="R11" i="30"/>
  <c r="R11" i="26"/>
  <c r="R12" i="39"/>
  <c r="R21" i="38"/>
  <c r="R19" i="37"/>
  <c r="R18" i="35"/>
  <c r="R13" i="34"/>
  <c r="R18" i="33"/>
  <c r="R22" i="32"/>
  <c r="R22" i="30"/>
  <c r="R22" i="29"/>
  <c r="R18" i="28"/>
  <c r="R20" i="23"/>
  <c r="R7" i="36"/>
  <c r="R7" i="29"/>
  <c r="R6" i="27"/>
  <c r="R6" i="39"/>
  <c r="R8" i="36"/>
  <c r="R5" i="37"/>
  <c r="R4" i="35"/>
  <c r="R7" i="38"/>
  <c r="R4" i="34"/>
  <c r="R8" i="33"/>
  <c r="R7" i="32"/>
  <c r="R5" i="31"/>
  <c r="R8" i="29"/>
  <c r="R6" i="28"/>
  <c r="R5" i="30"/>
  <c r="R5" i="26"/>
  <c r="R3" i="25"/>
  <c r="R8" i="24"/>
  <c r="R3" i="39"/>
  <c r="R5" i="33"/>
  <c r="R5" i="32"/>
  <c r="R3" i="31"/>
  <c r="R5" i="28"/>
  <c r="R6" i="24"/>
  <c r="R15" i="37"/>
  <c r="R11" i="35"/>
  <c r="R8" i="34"/>
  <c r="R16" i="23"/>
  <c r="R8" i="25"/>
  <c r="R8" i="39"/>
  <c r="R10" i="38"/>
  <c r="R9" i="37"/>
  <c r="R11" i="36"/>
  <c r="R12" i="33"/>
  <c r="R10" i="32"/>
  <c r="R7" i="31"/>
  <c r="R11" i="29"/>
  <c r="R7" i="28"/>
  <c r="R12" i="24"/>
  <c r="R9" i="27"/>
  <c r="R8" i="26"/>
  <c r="R17" i="37"/>
  <c r="R13" i="35"/>
  <c r="R10" i="34"/>
  <c r="R16" i="33"/>
  <c r="R17" i="30"/>
  <c r="R17" i="29"/>
  <c r="R26" i="29"/>
  <c r="R22" i="37"/>
  <c r="R20" i="35"/>
  <c r="R22" i="27"/>
  <c r="R15" i="25"/>
  <c r="R22" i="24"/>
  <c r="S7" i="34"/>
  <c r="S15" i="30"/>
  <c r="S15" i="23"/>
  <c r="S5" i="39"/>
  <c r="S6" i="38"/>
  <c r="S4" i="31"/>
  <c r="S6" i="32"/>
  <c r="S7" i="33"/>
  <c r="S22" i="38"/>
  <c r="S23" i="30"/>
  <c r="S23" i="29"/>
  <c r="S19" i="28"/>
  <c r="S9" i="39"/>
  <c r="S12" i="38"/>
  <c r="S11" i="37"/>
  <c r="S13" i="32"/>
  <c r="S12" i="30"/>
  <c r="S13" i="33"/>
  <c r="S9" i="28"/>
  <c r="S14" i="29"/>
  <c r="S13" i="38"/>
  <c r="S12" i="37"/>
  <c r="S14" i="32"/>
  <c r="S11" i="31"/>
  <c r="S13" i="27"/>
  <c r="S14" i="24"/>
  <c r="S12" i="26"/>
  <c r="S25" i="30"/>
  <c r="S25" i="29"/>
  <c r="S21" i="37"/>
  <c r="S19" i="35"/>
  <c r="S14" i="34"/>
  <c r="S19" i="33"/>
  <c r="S18" i="26"/>
  <c r="S14" i="25"/>
  <c r="S21" i="23"/>
  <c r="S11" i="38"/>
  <c r="S10" i="37"/>
  <c r="S8" i="31"/>
  <c r="S13" i="29"/>
  <c r="S11" i="27"/>
  <c r="S9" i="38"/>
  <c r="S10" i="36"/>
  <c r="S7" i="37"/>
  <c r="S6" i="35"/>
  <c r="S10" i="33"/>
  <c r="S9" i="32"/>
  <c r="S7" i="30"/>
  <c r="S10" i="29"/>
  <c r="S10" i="24"/>
  <c r="S8" i="27"/>
  <c r="S6" i="36"/>
  <c r="S6" i="33"/>
  <c r="S6" i="29"/>
  <c r="S4" i="26"/>
  <c r="S4" i="38"/>
  <c r="S4" i="37"/>
  <c r="S5" i="36"/>
  <c r="S3" i="35"/>
  <c r="S4" i="33"/>
  <c r="S4" i="30"/>
  <c r="S4" i="32"/>
  <c r="S5" i="29"/>
  <c r="S4" i="28"/>
  <c r="S3" i="26"/>
  <c r="S5" i="27"/>
  <c r="S2" i="25"/>
  <c r="S5" i="24"/>
  <c r="T24" i="29"/>
  <c r="T24" i="30"/>
  <c r="T20" i="37"/>
  <c r="T23" i="32"/>
  <c r="T21" i="27"/>
  <c r="T13" i="25"/>
  <c r="T20" i="24"/>
  <c r="T18" i="38"/>
  <c r="T15" i="35"/>
  <c r="T18" i="36"/>
  <c r="T17" i="33"/>
  <c r="T19" i="29"/>
  <c r="T19" i="30"/>
  <c r="T18" i="27"/>
  <c r="T16" i="26"/>
  <c r="T11" i="25"/>
  <c r="T15" i="38"/>
  <c r="T11" i="39"/>
  <c r="T14" i="37"/>
  <c r="T10" i="35"/>
  <c r="T14" i="33"/>
  <c r="T6" i="34"/>
  <c r="T17" i="32"/>
  <c r="T15" i="29"/>
  <c r="T13" i="28"/>
  <c r="T15" i="27"/>
  <c r="T14" i="30"/>
  <c r="T13" i="26"/>
  <c r="T7" i="25"/>
  <c r="T16" i="24"/>
  <c r="T24" i="28"/>
  <c r="T25" i="23"/>
  <c r="T25" i="37"/>
  <c r="T27" i="32"/>
  <c r="T8" i="37"/>
  <c r="T7" i="35"/>
  <c r="T11" i="33"/>
  <c r="T8" i="30"/>
  <c r="T11" i="24"/>
  <c r="T14" i="38"/>
  <c r="T13" i="37"/>
  <c r="T9" i="35"/>
  <c r="T5" i="34"/>
  <c r="T16" i="32"/>
  <c r="T13" i="30"/>
  <c r="T12" i="28"/>
  <c r="T14" i="27"/>
  <c r="T6" i="25"/>
  <c r="T15" i="24"/>
  <c r="T13" i="36"/>
  <c r="T9" i="31"/>
  <c r="T9" i="30"/>
  <c r="T12" i="27"/>
  <c r="T4" i="36"/>
  <c r="T4" i="29"/>
  <c r="T4" i="27"/>
  <c r="T16" i="37"/>
  <c r="T12" i="35"/>
  <c r="T16" i="36"/>
  <c r="T9" i="34"/>
  <c r="T18" i="32"/>
  <c r="T15" i="33"/>
  <c r="T17" i="28"/>
  <c r="T16" i="30"/>
  <c r="T16" i="29"/>
  <c r="T16" i="27"/>
  <c r="T14" i="26"/>
  <c r="T17" i="24"/>
  <c r="T9" i="25"/>
  <c r="T24" i="37"/>
  <c r="T24" i="38"/>
  <c r="T16" i="34"/>
  <c r="T21" i="28"/>
  <c r="T23" i="23"/>
  <c r="U20" i="38"/>
  <c r="U18" i="37"/>
  <c r="U21" i="32"/>
  <c r="U12" i="34"/>
  <c r="U21" i="30"/>
  <c r="U12" i="31"/>
  <c r="U20" i="27"/>
  <c r="U21" i="29"/>
  <c r="U16" i="38"/>
  <c r="U14" i="28"/>
  <c r="U10" i="39"/>
  <c r="U10" i="28"/>
  <c r="U17" i="38"/>
  <c r="U17" i="36"/>
  <c r="U11" i="34"/>
  <c r="U14" i="35"/>
  <c r="U19" i="32"/>
  <c r="U18" i="30"/>
  <c r="U18" i="29"/>
  <c r="U17" i="27"/>
  <c r="U10" i="25"/>
  <c r="U17" i="23"/>
  <c r="U15" i="26"/>
  <c r="U24" i="23"/>
  <c r="U26" i="32"/>
  <c r="U25" i="38"/>
  <c r="U13" i="39"/>
  <c r="U17" i="34"/>
  <c r="U23" i="28"/>
  <c r="U12" i="36"/>
  <c r="U11" i="32"/>
  <c r="U12" i="29"/>
  <c r="U10" i="27"/>
  <c r="U13" i="24"/>
  <c r="U9" i="26"/>
  <c r="U25" i="32"/>
  <c r="U22" i="28"/>
  <c r="U19" i="38"/>
  <c r="U19" i="36"/>
  <c r="U16" i="35"/>
  <c r="U20" i="30"/>
  <c r="U20" i="32"/>
  <c r="U20" i="29"/>
  <c r="U19" i="27"/>
  <c r="U12" i="25"/>
  <c r="U19" i="24"/>
  <c r="U19" i="23"/>
  <c r="U17" i="26"/>
  <c r="U8" i="38"/>
  <c r="U9" i="36"/>
  <c r="U6" i="37"/>
  <c r="U5" i="35"/>
  <c r="U9" i="33"/>
  <c r="U8" i="32"/>
  <c r="U9" i="29"/>
  <c r="U7" i="27"/>
  <c r="U14" i="36"/>
  <c r="U10" i="31"/>
  <c r="U10" i="30"/>
  <c r="U10" i="26"/>
  <c r="U3" i="38"/>
  <c r="U3" i="37"/>
  <c r="U3" i="36"/>
  <c r="U2" i="35"/>
  <c r="U3" i="34"/>
  <c r="U3" i="33"/>
  <c r="U3" i="30"/>
  <c r="U3" i="32"/>
  <c r="U3" i="28"/>
  <c r="U3" i="29"/>
  <c r="U3" i="27"/>
  <c r="U2" i="26"/>
  <c r="U3" i="24"/>
  <c r="U24" i="32"/>
  <c r="U23" i="38"/>
  <c r="U23" i="37"/>
  <c r="U15" i="34"/>
  <c r="U20" i="28"/>
  <c r="U22" i="23"/>
  <c r="V2" i="39"/>
  <c r="V2" i="38"/>
  <c r="V2" i="37"/>
  <c r="V2" i="36"/>
  <c r="V2" i="34"/>
  <c r="V2" i="33"/>
  <c r="V2" i="31"/>
  <c r="V2" i="29"/>
  <c r="V2" i="28"/>
  <c r="V2" i="32"/>
  <c r="V2" i="30"/>
  <c r="V2" i="27"/>
  <c r="V2" i="24"/>
  <c r="V15" i="36"/>
  <c r="V8" i="35"/>
  <c r="V11" i="30"/>
  <c r="V8" i="28"/>
  <c r="V11" i="26"/>
  <c r="V21" i="38"/>
  <c r="V12" i="39"/>
  <c r="V19" i="37"/>
  <c r="V18" i="35"/>
  <c r="V13" i="34"/>
  <c r="V18" i="33"/>
  <c r="V22" i="32"/>
  <c r="V22" i="30"/>
  <c r="V22" i="29"/>
  <c r="V18" i="28"/>
  <c r="V20" i="23"/>
  <c r="V7" i="36"/>
  <c r="V7" i="29"/>
  <c r="V6" i="27"/>
  <c r="V6" i="39"/>
  <c r="V7" i="38"/>
  <c r="V8" i="36"/>
  <c r="V4" i="35"/>
  <c r="V5" i="37"/>
  <c r="V4" i="34"/>
  <c r="V8" i="33"/>
  <c r="V7" i="32"/>
  <c r="V8" i="29"/>
  <c r="V6" i="28"/>
  <c r="V5" i="30"/>
  <c r="V5" i="31"/>
  <c r="V5" i="26"/>
  <c r="V3" i="25"/>
  <c r="V8" i="24"/>
  <c r="V3" i="39"/>
  <c r="V5" i="33"/>
  <c r="V5" i="32"/>
  <c r="V3" i="31"/>
  <c r="V5" i="28"/>
  <c r="V6" i="24"/>
  <c r="V15" i="37"/>
  <c r="V11" i="35"/>
  <c r="V8" i="34"/>
  <c r="V16" i="23"/>
  <c r="V8" i="25"/>
  <c r="V8" i="39"/>
  <c r="V10" i="38"/>
  <c r="V9" i="37"/>
  <c r="V11" i="36"/>
  <c r="V12" i="33"/>
  <c r="V10" i="32"/>
  <c r="V7" i="31"/>
  <c r="V11" i="29"/>
  <c r="V7" i="28"/>
  <c r="V9" i="27"/>
  <c r="V12" i="24"/>
  <c r="V8" i="26"/>
  <c r="V17" i="37"/>
  <c r="V13" i="35"/>
  <c r="V10" i="34"/>
  <c r="V16" i="33"/>
  <c r="V17" i="30"/>
  <c r="V17" i="29"/>
  <c r="V26" i="29"/>
  <c r="V22" i="37"/>
  <c r="V20" i="35"/>
  <c r="V22" i="27"/>
  <c r="V15" i="25"/>
  <c r="V22" i="24"/>
  <c r="W7" i="34"/>
  <c r="W15" i="30"/>
  <c r="W15" i="23"/>
  <c r="W5" i="39"/>
  <c r="W6" i="38"/>
  <c r="W4" i="31"/>
  <c r="W7" i="33"/>
  <c r="W6" i="32"/>
  <c r="W22" i="38"/>
  <c r="W23" i="30"/>
  <c r="W23" i="29"/>
  <c r="W19" i="28"/>
  <c r="W9" i="39"/>
  <c r="W12" i="38"/>
  <c r="W11" i="37"/>
  <c r="W13" i="32"/>
  <c r="W12" i="30"/>
  <c r="W13" i="33"/>
  <c r="W9" i="28"/>
  <c r="W14" i="29"/>
  <c r="W13" i="38"/>
  <c r="W12" i="37"/>
  <c r="W14" i="32"/>
  <c r="W11" i="31"/>
  <c r="W13" i="27"/>
  <c r="W14" i="24"/>
  <c r="W12" i="26"/>
  <c r="W25" i="30"/>
  <c r="W25" i="29"/>
  <c r="W21" i="37"/>
  <c r="W19" i="35"/>
  <c r="W14" i="34"/>
  <c r="W19" i="33"/>
  <c r="W18" i="26"/>
  <c r="W14" i="25"/>
  <c r="W21" i="23"/>
  <c r="W11" i="38"/>
  <c r="W10" i="37"/>
  <c r="W8" i="31"/>
  <c r="W13" i="29"/>
  <c r="W11" i="27"/>
  <c r="W9" i="38"/>
  <c r="W10" i="36"/>
  <c r="W7" i="37"/>
  <c r="W6" i="35"/>
  <c r="W10" i="33"/>
  <c r="W9" i="32"/>
  <c r="W7" i="30"/>
  <c r="W10" i="29"/>
  <c r="W8" i="27"/>
  <c r="W10" i="24"/>
  <c r="W6" i="36"/>
  <c r="W6" i="33"/>
  <c r="W6" i="29"/>
  <c r="W4" i="26"/>
  <c r="W4" i="38"/>
  <c r="W4" i="37"/>
  <c r="W5" i="36"/>
  <c r="W4" i="33"/>
  <c r="W4" i="30"/>
  <c r="W3" i="35"/>
  <c r="W4" i="32"/>
  <c r="W5" i="29"/>
  <c r="W4" i="28"/>
  <c r="W3" i="26"/>
  <c r="W5" i="27"/>
  <c r="W2" i="25"/>
  <c r="W5" i="24"/>
  <c r="X24" i="29"/>
  <c r="X24" i="30"/>
  <c r="X20" i="37"/>
  <c r="X23" i="32"/>
  <c r="X21" i="27"/>
  <c r="X13" i="25"/>
  <c r="X20" i="24"/>
  <c r="X18" i="38"/>
  <c r="X15" i="35"/>
  <c r="X18" i="36"/>
  <c r="X17" i="33"/>
  <c r="X19" i="30"/>
  <c r="X19" i="29"/>
  <c r="X18" i="27"/>
  <c r="X16" i="26"/>
  <c r="X11" i="25"/>
  <c r="X15" i="38"/>
  <c r="X11" i="39"/>
  <c r="X14" i="37"/>
  <c r="X10" i="35"/>
  <c r="X14" i="33"/>
  <c r="X6" i="34"/>
  <c r="X17" i="32"/>
  <c r="X15" i="29"/>
  <c r="X13" i="28"/>
  <c r="X15" i="27"/>
  <c r="X14" i="30"/>
  <c r="X13" i="26"/>
  <c r="X7" i="25"/>
  <c r="X16" i="24"/>
  <c r="X24" i="28"/>
  <c r="X27" i="32"/>
  <c r="X25" i="23"/>
  <c r="X25" i="37"/>
  <c r="X8" i="37"/>
  <c r="X7" i="35"/>
  <c r="X11" i="33"/>
  <c r="X8" i="30"/>
  <c r="X11" i="24"/>
  <c r="X13" i="37"/>
  <c r="X14" i="38"/>
  <c r="X9" i="35"/>
  <c r="X5" i="34"/>
  <c r="X16" i="32"/>
  <c r="X12" i="28"/>
  <c r="X14" i="27"/>
  <c r="X13" i="30"/>
  <c r="X6" i="25"/>
  <c r="X15" i="24"/>
  <c r="X13" i="36"/>
  <c r="X9" i="31"/>
  <c r="X9" i="30"/>
  <c r="X12" i="27"/>
  <c r="X4" i="36"/>
  <c r="X4" i="29"/>
  <c r="X4" i="27"/>
  <c r="X16" i="37"/>
  <c r="X12" i="35"/>
  <c r="X16" i="36"/>
  <c r="X9" i="34"/>
  <c r="X18" i="32"/>
  <c r="X15" i="33"/>
  <c r="X16" i="30"/>
  <c r="X17" i="28"/>
  <c r="X16" i="29"/>
  <c r="X16" i="27"/>
  <c r="X14" i="26"/>
  <c r="X17" i="24"/>
  <c r="X9" i="25"/>
  <c r="X24" i="37"/>
  <c r="X24" i="38"/>
  <c r="X16" i="34"/>
  <c r="X21" i="28"/>
  <c r="X23" i="23"/>
  <c r="Y20" i="38"/>
  <c r="Y18" i="37"/>
  <c r="Y12" i="34"/>
  <c r="Y21" i="32"/>
  <c r="Y21" i="30"/>
  <c r="Y12" i="31"/>
  <c r="Y20" i="27"/>
  <c r="Y21" i="29"/>
  <c r="Y16" i="38"/>
  <c r="Y14" i="28"/>
  <c r="Y10" i="39"/>
  <c r="Y10" i="28"/>
  <c r="Y17" i="38"/>
  <c r="Y17" i="36"/>
  <c r="Y14" i="35"/>
  <c r="Y11" i="34"/>
  <c r="Y19" i="32"/>
  <c r="Y18" i="30"/>
  <c r="Y18" i="29"/>
  <c r="Y17" i="27"/>
  <c r="Y10" i="25"/>
  <c r="Y17" i="23"/>
  <c r="Y15" i="26"/>
  <c r="Y24" i="23"/>
  <c r="Y26" i="32"/>
  <c r="Y25" i="38"/>
  <c r="Y13" i="39"/>
  <c r="Y17" i="34"/>
  <c r="Y23" i="28"/>
  <c r="Y12" i="36"/>
  <c r="Y11" i="32"/>
  <c r="Y12" i="29"/>
  <c r="Y10" i="27"/>
  <c r="Y13" i="24"/>
  <c r="Y9" i="26"/>
  <c r="Y25" i="32"/>
  <c r="Y22" i="28"/>
  <c r="Y19" i="38"/>
  <c r="Y19" i="36"/>
  <c r="Y16" i="35"/>
  <c r="Y20" i="32"/>
  <c r="Y20" i="30"/>
  <c r="Y20" i="29"/>
  <c r="Y19" i="27"/>
  <c r="Y12" i="25"/>
  <c r="Y19" i="24"/>
  <c r="Y19" i="23"/>
  <c r="Y17" i="26"/>
  <c r="Y8" i="38"/>
  <c r="Y9" i="36"/>
  <c r="Y5" i="35"/>
  <c r="Y6" i="37"/>
  <c r="Y9" i="33"/>
  <c r="Y8" i="32"/>
  <c r="Y9" i="29"/>
  <c r="Y7" i="27"/>
  <c r="Y14" i="36"/>
  <c r="Y10" i="31"/>
  <c r="Y10" i="30"/>
  <c r="Y10" i="26"/>
  <c r="Y3" i="38"/>
  <c r="Y3" i="37"/>
  <c r="Y3" i="36"/>
  <c r="Y3" i="34"/>
  <c r="Y3" i="33"/>
  <c r="Y3" i="30"/>
  <c r="Y2" i="35"/>
  <c r="Y3" i="32"/>
  <c r="Y3" i="29"/>
  <c r="Y3" i="28"/>
  <c r="Y3" i="27"/>
  <c r="Y2" i="26"/>
  <c r="Y3" i="24"/>
  <c r="Y24" i="32"/>
  <c r="Y23" i="38"/>
  <c r="Y23" i="37"/>
  <c r="Y15" i="34"/>
  <c r="Y20" i="28"/>
  <c r="Y22" i="23"/>
  <c r="Z2" i="39"/>
  <c r="Z2" i="38"/>
  <c r="Z2" i="37"/>
  <c r="Z2" i="36"/>
  <c r="Z2" i="34"/>
  <c r="Z2" i="33"/>
  <c r="Z2" i="31"/>
  <c r="Z2" i="32"/>
  <c r="Z2" i="29"/>
  <c r="Z2" i="28"/>
  <c r="Z2" i="30"/>
  <c r="Z2" i="27"/>
  <c r="Z2" i="24"/>
  <c r="Z15" i="36"/>
  <c r="Z8" i="35"/>
  <c r="Z8" i="28"/>
  <c r="Z11" i="30"/>
  <c r="Z11" i="26"/>
  <c r="Z12" i="39"/>
  <c r="Z21" i="38"/>
  <c r="Z19" i="37"/>
  <c r="Z18" i="35"/>
  <c r="Z13" i="34"/>
  <c r="Z18" i="33"/>
  <c r="Z22" i="32"/>
  <c r="Z22" i="30"/>
  <c r="Z22" i="29"/>
  <c r="Z18" i="28"/>
  <c r="Z20" i="23"/>
  <c r="Z7" i="36"/>
  <c r="Z7" i="29"/>
  <c r="Z6" i="27"/>
  <c r="Z6" i="39"/>
  <c r="Z7" i="38"/>
  <c r="Z8" i="36"/>
  <c r="Z5" i="37"/>
  <c r="Z4" i="35"/>
  <c r="Z4" i="34"/>
  <c r="Z8" i="33"/>
  <c r="Z7" i="32"/>
  <c r="Z8" i="29"/>
  <c r="Z6" i="28"/>
  <c r="Z5" i="31"/>
  <c r="Z5" i="30"/>
  <c r="Z5" i="26"/>
  <c r="Z3" i="25"/>
  <c r="Z8" i="24"/>
  <c r="Z3" i="39"/>
  <c r="Z5" i="33"/>
  <c r="Z5" i="32"/>
  <c r="Z5" i="28"/>
  <c r="Z3" i="31"/>
  <c r="Z6" i="24"/>
  <c r="Z15" i="37"/>
  <c r="Z11" i="35"/>
  <c r="Z8" i="34"/>
  <c r="Z16" i="23"/>
  <c r="Z8" i="25"/>
  <c r="Z8" i="39"/>
  <c r="Z10" i="38"/>
  <c r="Z9" i="37"/>
  <c r="Z11" i="36"/>
  <c r="Z12" i="33"/>
  <c r="Z10" i="32"/>
  <c r="Z7" i="31"/>
  <c r="Z11" i="29"/>
  <c r="Z7" i="28"/>
  <c r="Z9" i="27"/>
  <c r="Z12" i="24"/>
  <c r="Z8" i="26"/>
  <c r="Z17" i="37"/>
  <c r="Z13" i="35"/>
  <c r="Z10" i="34"/>
  <c r="Z16" i="33"/>
  <c r="Z17" i="30"/>
  <c r="Z17" i="29"/>
  <c r="Z26" i="29"/>
  <c r="Z22" i="37"/>
  <c r="Z20" i="35"/>
  <c r="Z22" i="27"/>
  <c r="Z15" i="25"/>
  <c r="Z22" i="24"/>
  <c r="AA7" i="34"/>
  <c r="AA15" i="30"/>
  <c r="AA15" i="23"/>
  <c r="AA5" i="39"/>
  <c r="AA6" i="38"/>
  <c r="AA4" i="31"/>
  <c r="AA7" i="33"/>
  <c r="AA6" i="32"/>
  <c r="AA22" i="38"/>
  <c r="AA23" i="30"/>
  <c r="AA23" i="29"/>
  <c r="AA19" i="28"/>
  <c r="AA9" i="39"/>
  <c r="AA12" i="38"/>
  <c r="AA11" i="37"/>
  <c r="AA13" i="32"/>
  <c r="AA12" i="30"/>
  <c r="AA13" i="33"/>
  <c r="AA9" i="28"/>
  <c r="AA14" i="29"/>
  <c r="AA13" i="38"/>
  <c r="AA12" i="37"/>
  <c r="AA14" i="32"/>
  <c r="AA11" i="31"/>
  <c r="AA13" i="27"/>
  <c r="AA14" i="24"/>
  <c r="AA12" i="26"/>
  <c r="AA25" i="30"/>
  <c r="AA25" i="29"/>
  <c r="AA21" i="37"/>
  <c r="AA19" i="35"/>
  <c r="AA14" i="34"/>
  <c r="AA19" i="33"/>
  <c r="AA18" i="26"/>
  <c r="AA14" i="25"/>
  <c r="AA21" i="23"/>
  <c r="AA11" i="38"/>
  <c r="AA10" i="37"/>
  <c r="AA8" i="31"/>
  <c r="AA13" i="29"/>
  <c r="AA11" i="27"/>
  <c r="AA9" i="38"/>
  <c r="AA7" i="37"/>
  <c r="AA10" i="36"/>
  <c r="AA6" i="35"/>
  <c r="AA10" i="33"/>
  <c r="AA9" i="32"/>
  <c r="AA7" i="30"/>
  <c r="AA10" i="29"/>
  <c r="AA8" i="27"/>
  <c r="AA10" i="24"/>
  <c r="AA6" i="36"/>
  <c r="AA6" i="33"/>
  <c r="AA6" i="29"/>
  <c r="AA4" i="26"/>
  <c r="AA4" i="37"/>
  <c r="AA4" i="38"/>
  <c r="AA5" i="36"/>
  <c r="AA3" i="35"/>
  <c r="AA4" i="33"/>
  <c r="AA4" i="30"/>
  <c r="AA4" i="32"/>
  <c r="AA5" i="29"/>
  <c r="AA5" i="27"/>
  <c r="AA4" i="28"/>
  <c r="AA3" i="26"/>
  <c r="AA2" i="25"/>
  <c r="AA5" i="24"/>
  <c r="AB24" i="29"/>
  <c r="AB24" i="30"/>
  <c r="AB20" i="37"/>
  <c r="AB23" i="32"/>
  <c r="AB21" i="27"/>
  <c r="AB13" i="25"/>
  <c r="AB20" i="24"/>
  <c r="AB18" i="38"/>
  <c r="AB15" i="35"/>
  <c r="AB18" i="36"/>
  <c r="AB17" i="33"/>
  <c r="AB19" i="30"/>
  <c r="AB19" i="29"/>
  <c r="AB18" i="27"/>
  <c r="AB16" i="26"/>
  <c r="AB11" i="25"/>
  <c r="AB15" i="38"/>
  <c r="AB11" i="39"/>
  <c r="AB14" i="37"/>
  <c r="AB10" i="35"/>
  <c r="AB6" i="34"/>
  <c r="AB14" i="33"/>
  <c r="AB17" i="32"/>
  <c r="AB15" i="29"/>
  <c r="AB13" i="28"/>
  <c r="AB15" i="27"/>
  <c r="AB14" i="30"/>
  <c r="AB13" i="26"/>
  <c r="AB7" i="25"/>
  <c r="AB16" i="24"/>
  <c r="AB24" i="28"/>
  <c r="AB25" i="23"/>
  <c r="AB25" i="37"/>
  <c r="AB27" i="32"/>
  <c r="AB8" i="37"/>
  <c r="AB7" i="35"/>
  <c r="AB11" i="33"/>
  <c r="AB8" i="30"/>
  <c r="AB11" i="24"/>
  <c r="AB13" i="37"/>
  <c r="AB14" i="38"/>
  <c r="AB9" i="35"/>
  <c r="AB5" i="34"/>
  <c r="AB16" i="32"/>
  <c r="AB13" i="30"/>
  <c r="AB12" i="28"/>
  <c r="AB14" i="27"/>
  <c r="AB6" i="25"/>
  <c r="AB15" i="24"/>
  <c r="AB13" i="36"/>
  <c r="AB9" i="31"/>
  <c r="AB9" i="30"/>
  <c r="AB12" i="27"/>
  <c r="AB4" i="36"/>
  <c r="AB4" i="29"/>
  <c r="AB4" i="27"/>
  <c r="AB16" i="37"/>
  <c r="AB16" i="36"/>
  <c r="AB12" i="35"/>
  <c r="AB9" i="34"/>
  <c r="AB18" i="32"/>
  <c r="AB15" i="33"/>
  <c r="AB17" i="28"/>
  <c r="AB16" i="30"/>
  <c r="AB16" i="29"/>
  <c r="AB16" i="27"/>
  <c r="AB14" i="26"/>
  <c r="AB17" i="24"/>
  <c r="AB9" i="25"/>
  <c r="AB24" i="37"/>
  <c r="AB24" i="38"/>
  <c r="AB16" i="34"/>
  <c r="AB21" i="28"/>
  <c r="AB23" i="23"/>
  <c r="AC20" i="38"/>
  <c r="AC18" i="37"/>
  <c r="AC21" i="32"/>
  <c r="AC21" i="30"/>
  <c r="AC12" i="31"/>
  <c r="AC12" i="34"/>
  <c r="AC20" i="27"/>
  <c r="AC21" i="29"/>
  <c r="AC16" i="38"/>
  <c r="AC14" i="28"/>
  <c r="AC10" i="39"/>
  <c r="AC10" i="28"/>
  <c r="AC17" i="38"/>
  <c r="AC17" i="36"/>
  <c r="AC19" i="32"/>
  <c r="AC11" i="34"/>
  <c r="AC18" i="30"/>
  <c r="AC14" i="35"/>
  <c r="AC18" i="29"/>
  <c r="AC17" i="27"/>
  <c r="AC10" i="25"/>
  <c r="AC17" i="23"/>
  <c r="AC15" i="26"/>
  <c r="AC24" i="23"/>
  <c r="AC26" i="32"/>
  <c r="AC25" i="38"/>
  <c r="AC13" i="39"/>
  <c r="AC17" i="34"/>
  <c r="AC23" i="28"/>
  <c r="AC12" i="36"/>
  <c r="AC11" i="32"/>
  <c r="AC12" i="29"/>
  <c r="AC10" i="27"/>
  <c r="AC13" i="24"/>
  <c r="AC9" i="26"/>
  <c r="AC25" i="32"/>
  <c r="AC22" i="28"/>
  <c r="AC19" i="38"/>
  <c r="AC19" i="36"/>
  <c r="AC16" i="35"/>
  <c r="AC20" i="32"/>
  <c r="AC20" i="30"/>
  <c r="AC20" i="29"/>
  <c r="AC19" i="27"/>
  <c r="AC12" i="25"/>
  <c r="AC19" i="24"/>
  <c r="AC19" i="23"/>
  <c r="AC17" i="26"/>
  <c r="AC8" i="38"/>
  <c r="AC6" i="37"/>
  <c r="AC9" i="36"/>
  <c r="AC5" i="35"/>
  <c r="AC9" i="33"/>
  <c r="AC8" i="32"/>
  <c r="AC9" i="29"/>
  <c r="AC7" i="27"/>
  <c r="AC14" i="36"/>
  <c r="AC10" i="31"/>
  <c r="AC10" i="30"/>
  <c r="AC10" i="26"/>
  <c r="AC3" i="37"/>
  <c r="AC3" i="38"/>
  <c r="AC3" i="36"/>
  <c r="AC2" i="35"/>
  <c r="AC3" i="34"/>
  <c r="AC3" i="33"/>
  <c r="AC3" i="30"/>
  <c r="AC3" i="32"/>
  <c r="AC3" i="28"/>
  <c r="AC3" i="29"/>
  <c r="AC3" i="27"/>
  <c r="AC2" i="26"/>
  <c r="AC3" i="24"/>
  <c r="AC24" i="32"/>
  <c r="AC23" i="38"/>
  <c r="AC23" i="37"/>
  <c r="AC15" i="34"/>
  <c r="AC20" i="28"/>
  <c r="AC22" i="23"/>
  <c r="AD2" i="39"/>
  <c r="AD2" i="38"/>
  <c r="AD2" i="37"/>
  <c r="AD2" i="36"/>
  <c r="AD2" i="34"/>
  <c r="AD2" i="33"/>
  <c r="AD2" i="31"/>
  <c r="AD2" i="30"/>
  <c r="AD2" i="29"/>
  <c r="AD2" i="28"/>
  <c r="AD2" i="32"/>
  <c r="AD2" i="27"/>
  <c r="AD2" i="24"/>
  <c r="AD15" i="36"/>
  <c r="AD8" i="35"/>
  <c r="AD8" i="28"/>
  <c r="AD11" i="30"/>
  <c r="AD11" i="26"/>
  <c r="AD21" i="38"/>
  <c r="AD12" i="39"/>
  <c r="AD19" i="37"/>
  <c r="AD18" i="35"/>
  <c r="AD13" i="34"/>
  <c r="AD18" i="33"/>
  <c r="AD22" i="32"/>
  <c r="AD22" i="30"/>
  <c r="AD22" i="29"/>
  <c r="AD18" i="28"/>
  <c r="AD20" i="23"/>
  <c r="AD7" i="36"/>
  <c r="AD7" i="29"/>
  <c r="AD6" i="27"/>
  <c r="AD6" i="39"/>
  <c r="AD8" i="36"/>
  <c r="AD7" i="38"/>
  <c r="AD5" i="37"/>
  <c r="AD4" i="35"/>
  <c r="AD4" i="34"/>
  <c r="AD8" i="33"/>
  <c r="AD7" i="32"/>
  <c r="AD5" i="30"/>
  <c r="AD8" i="29"/>
  <c r="AD6" i="28"/>
  <c r="AD5" i="31"/>
  <c r="AD5" i="26"/>
  <c r="AD3" i="25"/>
  <c r="AD8" i="24"/>
  <c r="AD3" i="39"/>
  <c r="AD5" i="33"/>
  <c r="AD5" i="32"/>
  <c r="AD3" i="31"/>
  <c r="AD5" i="28"/>
  <c r="AD6" i="24"/>
  <c r="AD15" i="37"/>
  <c r="AD11" i="35"/>
  <c r="AD8" i="34"/>
  <c r="AD16" i="23"/>
  <c r="AD8" i="25"/>
  <c r="AD8" i="39"/>
  <c r="AD10" i="38"/>
  <c r="AD9" i="37"/>
  <c r="AD11" i="36"/>
  <c r="AD12" i="33"/>
  <c r="AD11" i="29"/>
  <c r="AD7" i="28"/>
  <c r="AD10" i="32"/>
  <c r="AD7" i="31"/>
  <c r="AD9" i="27"/>
  <c r="AD12" i="24"/>
  <c r="AD8" i="26"/>
  <c r="AD17" i="37"/>
  <c r="AD13" i="35"/>
  <c r="AD10" i="34"/>
  <c r="AD16" i="33"/>
  <c r="AD17" i="30"/>
  <c r="AD17" i="29"/>
  <c r="AD26" i="29"/>
  <c r="AD22" i="37"/>
  <c r="AD20" i="35"/>
  <c r="AD22" i="27"/>
  <c r="AD15" i="25"/>
  <c r="AD22" i="24"/>
  <c r="AE7" i="34"/>
  <c r="AE15" i="30"/>
  <c r="AE15" i="23"/>
  <c r="AE5" i="39"/>
  <c r="AE6" i="38"/>
  <c r="AE7" i="33"/>
  <c r="AE4" i="31"/>
  <c r="AE6" i="32"/>
  <c r="AE22" i="38"/>
  <c r="AE23" i="30"/>
  <c r="AE23" i="29"/>
  <c r="AE19" i="28"/>
  <c r="AE9" i="39"/>
  <c r="AE12" i="38"/>
  <c r="AE11" i="37"/>
  <c r="AE13" i="33"/>
  <c r="AE13" i="32"/>
  <c r="AE12" i="30"/>
  <c r="AE9" i="28"/>
  <c r="AE14" i="29"/>
  <c r="AE13" i="38"/>
  <c r="AE12" i="37"/>
  <c r="AE14" i="32"/>
  <c r="AE11" i="31"/>
  <c r="AE13" i="27"/>
  <c r="AE14" i="24"/>
  <c r="AE12" i="26"/>
  <c r="AE25" i="29"/>
  <c r="AE25" i="30"/>
  <c r="AE21" i="37"/>
  <c r="AE19" i="35"/>
  <c r="AE14" i="34"/>
  <c r="AE19" i="33"/>
  <c r="AE18" i="26"/>
  <c r="AE14" i="25"/>
  <c r="AE21" i="23"/>
  <c r="AE11" i="38"/>
  <c r="AE10" i="37"/>
  <c r="AE8" i="31"/>
  <c r="AE13" i="29"/>
  <c r="AE11" i="27"/>
  <c r="AE9" i="38"/>
  <c r="AE10" i="36"/>
  <c r="AE7" i="37"/>
  <c r="AE6" i="35"/>
  <c r="AE10" i="33"/>
  <c r="AE9" i="32"/>
  <c r="AE7" i="30"/>
  <c r="AE10" i="29"/>
  <c r="AE10" i="24"/>
  <c r="AE8" i="27"/>
  <c r="AE6" i="36"/>
  <c r="AE6" i="33"/>
  <c r="AE6" i="29"/>
  <c r="AE4" i="26"/>
  <c r="AE4" i="38"/>
  <c r="AE4" i="37"/>
  <c r="AE5" i="36"/>
  <c r="AE4" i="33"/>
  <c r="AE4" i="30"/>
  <c r="AE3" i="35"/>
  <c r="AE4" i="32"/>
  <c r="AE5" i="29"/>
  <c r="AE5" i="27"/>
  <c r="AE4" i="28"/>
  <c r="AE3" i="26"/>
  <c r="AE2" i="25"/>
  <c r="AE5" i="24"/>
  <c r="AF24" i="29"/>
  <c r="AF24" i="30"/>
  <c r="AF20" i="37"/>
  <c r="AF23" i="32"/>
  <c r="AF21" i="27"/>
  <c r="AF13" i="25"/>
  <c r="AF20" i="24"/>
  <c r="AF18" i="38"/>
  <c r="AF15" i="35"/>
  <c r="AF18" i="36"/>
  <c r="AF17" i="33"/>
  <c r="AF19" i="30"/>
  <c r="AF19" i="29"/>
  <c r="AF18" i="27"/>
  <c r="AF16" i="26"/>
  <c r="AF11" i="25"/>
  <c r="AF15" i="38"/>
  <c r="AF11" i="39"/>
  <c r="AF14" i="37"/>
  <c r="AF10" i="35"/>
  <c r="AF14" i="33"/>
  <c r="AF6" i="34"/>
  <c r="AF17" i="32"/>
  <c r="AF14" i="30"/>
  <c r="AF15" i="29"/>
  <c r="AF13" i="28"/>
  <c r="AF15" i="27"/>
  <c r="AF13" i="26"/>
  <c r="AF7" i="25"/>
  <c r="AF16" i="24"/>
  <c r="AF24" i="28"/>
  <c r="AF25" i="23"/>
  <c r="AF27" i="32"/>
  <c r="AF25" i="37"/>
  <c r="AF8" i="37"/>
  <c r="AF7" i="35"/>
  <c r="AF11" i="33"/>
  <c r="AF8" i="30"/>
  <c r="AF11" i="24"/>
  <c r="AF14" i="38"/>
  <c r="AF13" i="37"/>
  <c r="AF9" i="35"/>
  <c r="AF5" i="34"/>
  <c r="AF16" i="32"/>
  <c r="AF13" i="30"/>
  <c r="AF12" i="28"/>
  <c r="AF14" i="27"/>
  <c r="AF6" i="25"/>
  <c r="AF15" i="24"/>
  <c r="AF13" i="36"/>
  <c r="AF9" i="31"/>
  <c r="AF9" i="30"/>
  <c r="AF12" i="27"/>
  <c r="AF4" i="36"/>
  <c r="AF4" i="29"/>
  <c r="AF4" i="27"/>
  <c r="AF16" i="37"/>
  <c r="AF12" i="35"/>
  <c r="AF9" i="34"/>
  <c r="AF16" i="36"/>
  <c r="AF18" i="32"/>
  <c r="AF15" i="33"/>
  <c r="AF16" i="30"/>
  <c r="AF17" i="28"/>
  <c r="AF16" i="29"/>
  <c r="AF16" i="27"/>
  <c r="AF14" i="26"/>
  <c r="AF17" i="24"/>
  <c r="AF9" i="25"/>
  <c r="AF24" i="37"/>
  <c r="AF24" i="38"/>
  <c r="AF16" i="34"/>
  <c r="AF21" i="28"/>
  <c r="AF23" i="23"/>
  <c r="AG20" i="38"/>
  <c r="AG18" i="37"/>
  <c r="AG12" i="34"/>
  <c r="AG21" i="32"/>
  <c r="AG21" i="30"/>
  <c r="AG12" i="31"/>
  <c r="AG20" i="27"/>
  <c r="AG21" i="29"/>
  <c r="AG16" i="38"/>
  <c r="AG14" i="28"/>
  <c r="AG10" i="39"/>
  <c r="AG10" i="28"/>
  <c r="AG17" i="36"/>
  <c r="AG17" i="38"/>
  <c r="AG19" i="32"/>
  <c r="AG14" i="35"/>
  <c r="AG18" i="30"/>
  <c r="AG11" i="34"/>
  <c r="AG18" i="29"/>
  <c r="AG17" i="27"/>
  <c r="AG10" i="25"/>
  <c r="AG17" i="23"/>
  <c r="AG15" i="26"/>
  <c r="AG24" i="23"/>
  <c r="AG26" i="32"/>
  <c r="AG25" i="38"/>
  <c r="AG13" i="39"/>
  <c r="AG17" i="34"/>
  <c r="AG23" i="28"/>
  <c r="AG12" i="36"/>
  <c r="AG11" i="32"/>
  <c r="AG12" i="29"/>
  <c r="AG10" i="27"/>
  <c r="AG13" i="24"/>
  <c r="AG9" i="26"/>
  <c r="AG25" i="32"/>
  <c r="AG22" i="28"/>
  <c r="AG19" i="38"/>
  <c r="AG19" i="36"/>
  <c r="AG16" i="35"/>
  <c r="AG20" i="32"/>
  <c r="AG20" i="30"/>
  <c r="AG20" i="29"/>
  <c r="AG19" i="27"/>
  <c r="AG12" i="25"/>
  <c r="AG19" i="24"/>
  <c r="AG19" i="23"/>
  <c r="AG17" i="26"/>
  <c r="AG8" i="38"/>
  <c r="AG9" i="36"/>
  <c r="AG6" i="37"/>
  <c r="AG5" i="35"/>
  <c r="AG9" i="33"/>
  <c r="AG8" i="32"/>
  <c r="AG9" i="29"/>
  <c r="AG7" i="27"/>
  <c r="AG14" i="36"/>
  <c r="AG10" i="31"/>
  <c r="AG10" i="30"/>
  <c r="AG10" i="26"/>
  <c r="AG3" i="38"/>
  <c r="AG3" i="37"/>
  <c r="AG3" i="36"/>
  <c r="AG3" i="34"/>
  <c r="AG3" i="33"/>
  <c r="AG3" i="30"/>
  <c r="AG2" i="35"/>
  <c r="AG3" i="32"/>
  <c r="AG3" i="28"/>
  <c r="AG3" i="29"/>
  <c r="AG3" i="27"/>
  <c r="AG2" i="26"/>
  <c r="AG3" i="24"/>
  <c r="AG23" i="38"/>
  <c r="AG24" i="32"/>
  <c r="AG23" i="37"/>
  <c r="AG15" i="34"/>
  <c r="AG20" i="28"/>
  <c r="AG22" i="23"/>
  <c r="AH2" i="39"/>
  <c r="AH2" i="38"/>
  <c r="AH2" i="37"/>
  <c r="AH2" i="36"/>
  <c r="AH2" i="34"/>
  <c r="AH2" i="33"/>
  <c r="AH2" i="31"/>
  <c r="AH2" i="29"/>
  <c r="AH2" i="28"/>
  <c r="AH2" i="30"/>
  <c r="AH2" i="32"/>
  <c r="AH2" i="27"/>
  <c r="AH2" i="24"/>
  <c r="AH8" i="35"/>
  <c r="AH15" i="36"/>
  <c r="AH8" i="28"/>
  <c r="AH11" i="30"/>
  <c r="AH11" i="26"/>
  <c r="AH12" i="39"/>
  <c r="AH21" i="38"/>
  <c r="AH19" i="37"/>
  <c r="AH18" i="35"/>
  <c r="AH13" i="34"/>
  <c r="AH18" i="33"/>
  <c r="AH22" i="32"/>
  <c r="AH22" i="30"/>
  <c r="AH22" i="29"/>
  <c r="AH18" i="28"/>
  <c r="AH20" i="23"/>
  <c r="AH7" i="36"/>
  <c r="AH7" i="29"/>
  <c r="AH6" i="27"/>
  <c r="AH6" i="39"/>
  <c r="AH7" i="38"/>
  <c r="AH8" i="36"/>
  <c r="AH5" i="37"/>
  <c r="AH4" i="35"/>
  <c r="AH4" i="34"/>
  <c r="AH8" i="33"/>
  <c r="AH7" i="32"/>
  <c r="AH5" i="31"/>
  <c r="AH8" i="29"/>
  <c r="AH6" i="28"/>
  <c r="AH5" i="30"/>
  <c r="AH5" i="26"/>
  <c r="AH3" i="25"/>
  <c r="AH8" i="24"/>
  <c r="AH3" i="39"/>
  <c r="AH5" i="33"/>
  <c r="AH5" i="32"/>
  <c r="AH3" i="31"/>
  <c r="AH5" i="28"/>
  <c r="AH6" i="24"/>
  <c r="AH15" i="37"/>
  <c r="AH11" i="35"/>
  <c r="AH8" i="34"/>
  <c r="AH16" i="23"/>
  <c r="AH8" i="25"/>
  <c r="AH8" i="39"/>
  <c r="AH10" i="38"/>
  <c r="AH9" i="37"/>
  <c r="AH11" i="36"/>
  <c r="AH12" i="33"/>
  <c r="AH10" i="32"/>
  <c r="AH7" i="31"/>
  <c r="AH11" i="29"/>
  <c r="AH7" i="28"/>
  <c r="AH9" i="27"/>
  <c r="AH12" i="24"/>
  <c r="AH8" i="26"/>
  <c r="AH17" i="37"/>
  <c r="AH13" i="35"/>
  <c r="AH10" i="34"/>
  <c r="AH16" i="33"/>
  <c r="AH17" i="30"/>
  <c r="AH17" i="29"/>
  <c r="AH26" i="29"/>
  <c r="AH22" i="37"/>
  <c r="AH20" i="35"/>
  <c r="AH22" i="27"/>
  <c r="AH15" i="25"/>
  <c r="AH22" i="24"/>
  <c r="AI7" i="34"/>
  <c r="AI15" i="30"/>
  <c r="AI15" i="23"/>
  <c r="AI5" i="39"/>
  <c r="AI6" i="38"/>
  <c r="AI4" i="31"/>
  <c r="AI6" i="32"/>
  <c r="AI7" i="33"/>
  <c r="AI22" i="38"/>
  <c r="AI23" i="30"/>
  <c r="AI23" i="29"/>
  <c r="AI19" i="28"/>
  <c r="AI9" i="39"/>
  <c r="AI12" i="38"/>
  <c r="AI11" i="37"/>
  <c r="AI13" i="32"/>
  <c r="AI12" i="30"/>
  <c r="AI13" i="33"/>
  <c r="AI9" i="28"/>
  <c r="AI14" i="29"/>
  <c r="AI13" i="38"/>
  <c r="AI12" i="37"/>
  <c r="AI14" i="32"/>
  <c r="AI11" i="31"/>
  <c r="AI13" i="27"/>
  <c r="AI14" i="24"/>
  <c r="AI12" i="26"/>
  <c r="AI25" i="30"/>
  <c r="AI25" i="29"/>
  <c r="AI21" i="37"/>
  <c r="AI19" i="35"/>
  <c r="AI14" i="34"/>
  <c r="AI19" i="33"/>
  <c r="AI18" i="26"/>
  <c r="AI14" i="25"/>
  <c r="AI21" i="23"/>
  <c r="AI11" i="38"/>
  <c r="AI10" i="37"/>
  <c r="AI8" i="31"/>
  <c r="AI13" i="29"/>
  <c r="AI11" i="27"/>
  <c r="AI9" i="38"/>
  <c r="AI10" i="36"/>
  <c r="AI7" i="37"/>
  <c r="AI6" i="35"/>
  <c r="AI10" i="33"/>
  <c r="AI9" i="32"/>
  <c r="AI7" i="30"/>
  <c r="AI10" i="29"/>
  <c r="AI10" i="24"/>
  <c r="AI8" i="27"/>
  <c r="AI6" i="36"/>
  <c r="AI6" i="33"/>
  <c r="AI6" i="29"/>
  <c r="AI4" i="26"/>
  <c r="AI4" i="38"/>
  <c r="AI4" i="37"/>
  <c r="AI5" i="36"/>
  <c r="AI3" i="35"/>
  <c r="AI4" i="33"/>
  <c r="AI4" i="30"/>
  <c r="AI4" i="32"/>
  <c r="AI5" i="29"/>
  <c r="AI5" i="27"/>
  <c r="AI4" i="28"/>
  <c r="AI3" i="26"/>
  <c r="AI2" i="25"/>
  <c r="AI5" i="24"/>
  <c r="AJ24" i="29"/>
  <c r="AJ24" i="30"/>
  <c r="AJ20" i="37"/>
  <c r="AJ23" i="32"/>
  <c r="AJ21" i="27"/>
  <c r="AJ13" i="25"/>
  <c r="AJ20" i="24"/>
  <c r="AJ10" i="39"/>
  <c r="AJ10" i="28"/>
  <c r="AJ7" i="36"/>
  <c r="AJ7" i="29"/>
  <c r="AJ7" i="24"/>
  <c r="AJ6" i="27"/>
  <c r="AJ13" i="38"/>
  <c r="AJ12" i="37"/>
  <c r="AJ14" i="32"/>
  <c r="AJ11" i="31"/>
  <c r="AJ13" i="27"/>
  <c r="AJ12" i="26"/>
  <c r="AJ14" i="24"/>
  <c r="AJ8" i="37"/>
  <c r="AJ7" i="35"/>
  <c r="AJ11" i="33"/>
  <c r="AJ8" i="30"/>
  <c r="AJ11" i="24"/>
  <c r="AJ19" i="38"/>
  <c r="AJ19" i="36"/>
  <c r="AJ16" i="35"/>
  <c r="AJ20" i="32"/>
  <c r="AJ19" i="27"/>
  <c r="AJ20" i="29"/>
  <c r="AJ20" i="30"/>
  <c r="AJ12" i="25"/>
  <c r="AJ19" i="24"/>
  <c r="AJ19" i="23"/>
  <c r="AJ17" i="26"/>
  <c r="AJ6" i="36"/>
  <c r="AJ6" i="33"/>
  <c r="AJ6" i="29"/>
  <c r="AJ4" i="26"/>
  <c r="AJ24" i="37"/>
  <c r="AJ24" i="38"/>
  <c r="AJ16" i="34"/>
  <c r="AJ21" i="28"/>
  <c r="AJ23" i="23"/>
  <c r="G22" i="22"/>
  <c r="G18" i="22"/>
  <c r="G14" i="22"/>
  <c r="G10" i="22"/>
  <c r="G6" i="22"/>
  <c r="G2" i="22"/>
  <c r="H20" i="22"/>
  <c r="H16" i="22"/>
  <c r="H12" i="22"/>
  <c r="H4" i="22"/>
  <c r="I22" i="22"/>
  <c r="I18" i="22"/>
  <c r="I14" i="22"/>
  <c r="I10" i="22"/>
  <c r="I6" i="22"/>
  <c r="I2" i="22"/>
  <c r="A20" i="22"/>
  <c r="A16" i="22"/>
  <c r="A12" i="22"/>
  <c r="A4" i="22"/>
  <c r="B22" i="22"/>
  <c r="B18" i="22"/>
  <c r="B14" i="22"/>
  <c r="B10" i="22"/>
  <c r="B6" i="22"/>
  <c r="B2" i="22"/>
  <c r="C20" i="22"/>
  <c r="C16" i="22"/>
  <c r="C12" i="22"/>
  <c r="C4" i="22"/>
  <c r="D22" i="22"/>
  <c r="D18" i="22"/>
  <c r="D10" i="22"/>
  <c r="D6" i="22"/>
  <c r="D2" i="22"/>
  <c r="J20" i="22"/>
  <c r="J16" i="22"/>
  <c r="J12" i="22"/>
  <c r="J4" i="22"/>
  <c r="K22" i="22"/>
  <c r="K18" i="22"/>
  <c r="K14" i="22"/>
  <c r="K10" i="22"/>
  <c r="K6" i="22"/>
  <c r="K2" i="22"/>
  <c r="L20" i="22"/>
  <c r="L16" i="22"/>
  <c r="L12" i="22"/>
  <c r="L4" i="22"/>
  <c r="M22" i="22"/>
  <c r="M18" i="22"/>
  <c r="M14" i="22"/>
  <c r="M10" i="22"/>
  <c r="M6" i="22"/>
  <c r="M2" i="22"/>
  <c r="N20" i="22"/>
  <c r="N16" i="22"/>
  <c r="N12" i="22"/>
  <c r="N4" i="22"/>
  <c r="O22" i="22"/>
  <c r="O18" i="22"/>
  <c r="O14" i="22"/>
  <c r="O10" i="22"/>
  <c r="O6" i="22"/>
  <c r="O2" i="22"/>
  <c r="P20" i="22"/>
  <c r="P16" i="22"/>
  <c r="P12" i="22"/>
  <c r="P4" i="22"/>
  <c r="Q22" i="22"/>
  <c r="Q18" i="22"/>
  <c r="Q14" i="22"/>
  <c r="Q10" i="22"/>
  <c r="Q6" i="22"/>
  <c r="Q2" i="22"/>
  <c r="R20" i="22"/>
  <c r="R16" i="22"/>
  <c r="R12" i="22"/>
  <c r="R4" i="22"/>
  <c r="S22" i="22"/>
  <c r="S18" i="22"/>
  <c r="S14" i="22"/>
  <c r="S10" i="22"/>
  <c r="S6" i="22"/>
  <c r="S2" i="22"/>
  <c r="T20" i="22"/>
  <c r="T16" i="22"/>
  <c r="T12" i="22"/>
  <c r="T4" i="22"/>
  <c r="U22" i="22"/>
  <c r="U18" i="22"/>
  <c r="U14" i="22"/>
  <c r="U10" i="22"/>
  <c r="U6" i="22"/>
  <c r="U2" i="22"/>
  <c r="V20" i="22"/>
  <c r="V16" i="22"/>
  <c r="V12" i="22"/>
  <c r="V4" i="22"/>
  <c r="W22" i="22"/>
  <c r="W18" i="22"/>
  <c r="W14" i="22"/>
  <c r="W10" i="22"/>
  <c r="W6" i="22"/>
  <c r="W2" i="22"/>
  <c r="X20" i="22"/>
  <c r="X16" i="22"/>
  <c r="X12" i="22"/>
  <c r="X4" i="22"/>
  <c r="Y22" i="22"/>
  <c r="Y18" i="22"/>
  <c r="Y14" i="22"/>
  <c r="Y10" i="22"/>
  <c r="Y6" i="22"/>
  <c r="Y2" i="22"/>
  <c r="Z20" i="22"/>
  <c r="Z16" i="22"/>
  <c r="Z12" i="22"/>
  <c r="Z4" i="22"/>
  <c r="AA22" i="22"/>
  <c r="AA18" i="22"/>
  <c r="AA14" i="22"/>
  <c r="AA10" i="22"/>
  <c r="AA6" i="22"/>
  <c r="AA2" i="22"/>
  <c r="AB20" i="22"/>
  <c r="AB16" i="22"/>
  <c r="AB12" i="22"/>
  <c r="AB4" i="22"/>
  <c r="AC22" i="22"/>
  <c r="AC18" i="22"/>
  <c r="AC14" i="22"/>
  <c r="AC10" i="22"/>
  <c r="AC6" i="22"/>
  <c r="AC2" i="22"/>
  <c r="AD20" i="22"/>
  <c r="AD16" i="22"/>
  <c r="AD12" i="22"/>
  <c r="AD4" i="22"/>
  <c r="AE22" i="22"/>
  <c r="AE18" i="22"/>
  <c r="AE14" i="22"/>
  <c r="AE10" i="22"/>
  <c r="AE6" i="22"/>
  <c r="AE2" i="22"/>
  <c r="AF20" i="22"/>
  <c r="AF16" i="22"/>
  <c r="AF12" i="22"/>
  <c r="AF4" i="22"/>
  <c r="AG22" i="22"/>
  <c r="AG18" i="22"/>
  <c r="AG14" i="22"/>
  <c r="AG10" i="22"/>
  <c r="AG6" i="22"/>
  <c r="AG2" i="22"/>
  <c r="AH20" i="22"/>
  <c r="AH16" i="22"/>
  <c r="AH12" i="22"/>
  <c r="AH4" i="22"/>
  <c r="AI22" i="22"/>
  <c r="AI18" i="22"/>
  <c r="AI14" i="22"/>
  <c r="AI10" i="22"/>
  <c r="AI6" i="22"/>
  <c r="AI2" i="22"/>
  <c r="AJ20" i="22"/>
  <c r="AJ16" i="22"/>
  <c r="AJ4" i="22"/>
  <c r="B2" i="23"/>
  <c r="H2" i="23"/>
  <c r="L2" i="23"/>
  <c r="P2" i="23"/>
  <c r="T2" i="23"/>
  <c r="X2" i="23"/>
  <c r="AB2" i="23"/>
  <c r="AF2" i="23"/>
  <c r="AJ2" i="23"/>
  <c r="D3" i="23"/>
  <c r="J3" i="23"/>
  <c r="N3" i="23"/>
  <c r="R3" i="23"/>
  <c r="V3" i="23"/>
  <c r="Z3" i="23"/>
  <c r="AD3" i="23"/>
  <c r="AH3" i="23"/>
  <c r="B4" i="23"/>
  <c r="H4" i="23"/>
  <c r="L4" i="23"/>
  <c r="P4" i="23"/>
  <c r="T4" i="23"/>
  <c r="X4" i="23"/>
  <c r="AB4" i="23"/>
  <c r="AF4" i="23"/>
  <c r="AJ4" i="23"/>
  <c r="D5" i="23"/>
  <c r="J5" i="23"/>
  <c r="N5" i="23"/>
  <c r="R5" i="23"/>
  <c r="V5" i="23"/>
  <c r="Z5" i="23"/>
  <c r="AD5" i="23"/>
  <c r="AH5" i="23"/>
  <c r="B6" i="23"/>
  <c r="H6" i="23"/>
  <c r="L6" i="23"/>
  <c r="P6" i="23"/>
  <c r="T6" i="23"/>
  <c r="X6" i="23"/>
  <c r="AB6" i="23"/>
  <c r="AF6" i="23"/>
  <c r="AJ6" i="23"/>
  <c r="D7" i="23"/>
  <c r="J7" i="23"/>
  <c r="N7" i="23"/>
  <c r="R7" i="23"/>
  <c r="V7" i="23"/>
  <c r="Z7" i="23"/>
  <c r="AD7" i="23"/>
  <c r="AH7" i="23"/>
  <c r="B8" i="23"/>
  <c r="H8" i="23"/>
  <c r="L8" i="23"/>
  <c r="P8" i="23"/>
  <c r="T8" i="23"/>
  <c r="X8" i="23"/>
  <c r="AB8" i="23"/>
  <c r="AF8" i="23"/>
  <c r="AJ8" i="23"/>
  <c r="D9" i="23"/>
  <c r="J9" i="23"/>
  <c r="N9" i="23"/>
  <c r="R9" i="23"/>
  <c r="V9" i="23"/>
  <c r="Z9" i="23"/>
  <c r="AD9" i="23"/>
  <c r="AH9" i="23"/>
  <c r="B10" i="23"/>
  <c r="H10" i="23"/>
  <c r="L10" i="23"/>
  <c r="P10" i="23"/>
  <c r="T10" i="23"/>
  <c r="X10" i="23"/>
  <c r="AB10" i="23"/>
  <c r="AF10" i="23"/>
  <c r="D11" i="23"/>
  <c r="J11" i="23"/>
  <c r="N11" i="23"/>
  <c r="R11" i="23"/>
  <c r="V11" i="23"/>
  <c r="Z11" i="23"/>
  <c r="AD11" i="23"/>
  <c r="AH11" i="23"/>
  <c r="B12" i="23"/>
  <c r="H12" i="23"/>
  <c r="L12" i="23"/>
  <c r="P12" i="23"/>
  <c r="T12" i="23"/>
  <c r="X12" i="23"/>
  <c r="AB12" i="23"/>
  <c r="AF12" i="23"/>
  <c r="AJ12" i="23"/>
  <c r="D13" i="23"/>
  <c r="J13" i="23"/>
  <c r="N13" i="23"/>
  <c r="R13" i="23"/>
  <c r="V13" i="23"/>
  <c r="Z13" i="23"/>
  <c r="AD13" i="23"/>
  <c r="AH13" i="23"/>
  <c r="B14" i="23"/>
  <c r="J14" i="23"/>
  <c r="R14" i="23"/>
  <c r="Z14" i="23"/>
  <c r="AH14" i="23"/>
  <c r="H15" i="23"/>
  <c r="V15" i="23"/>
  <c r="B16" i="23"/>
  <c r="P16" i="23"/>
  <c r="AF16" i="23"/>
  <c r="N17" i="23"/>
  <c r="AD17" i="23"/>
  <c r="H18" i="23"/>
  <c r="P18" i="23"/>
  <c r="AF18" i="23"/>
  <c r="N19" i="23"/>
  <c r="AD19" i="23"/>
  <c r="L20" i="23"/>
  <c r="AB20" i="23"/>
  <c r="J21" i="23"/>
  <c r="Z21" i="23"/>
  <c r="H22" i="23"/>
  <c r="X22" i="23"/>
  <c r="D23" i="23"/>
  <c r="V23" i="23"/>
  <c r="B2" i="24"/>
  <c r="T2" i="24"/>
  <c r="AJ2" i="24"/>
  <c r="R3" i="24"/>
  <c r="AH3" i="24"/>
  <c r="P4" i="24"/>
  <c r="AF4" i="24"/>
  <c r="N5" i="24"/>
  <c r="AD5" i="24"/>
  <c r="L6" i="24"/>
  <c r="AB6" i="24"/>
  <c r="J7" i="24"/>
  <c r="Z7" i="24"/>
  <c r="H8" i="24"/>
  <c r="X8" i="24"/>
  <c r="L10" i="24"/>
  <c r="AB10" i="24"/>
  <c r="J11" i="24"/>
  <c r="Z11" i="24"/>
  <c r="H12" i="24"/>
  <c r="X12" i="24"/>
  <c r="D13" i="24"/>
  <c r="V13" i="24"/>
  <c r="B14" i="24"/>
  <c r="T14" i="24"/>
</calcChain>
</file>

<file path=xl/sharedStrings.xml><?xml version="1.0" encoding="utf-8"?>
<sst xmlns="http://schemas.openxmlformats.org/spreadsheetml/2006/main" count="5824" uniqueCount="739">
  <si>
    <r>
      <rPr>
        <b/>
        <sz val="11"/>
        <rFont val="Calibri"/>
        <family val="1"/>
      </rPr>
      <t>Crop</t>
    </r>
  </si>
  <si>
    <r>
      <rPr>
        <b/>
        <sz val="11"/>
        <rFont val="Calibri"/>
        <family val="1"/>
      </rPr>
      <t>Months</t>
    </r>
  </si>
  <si>
    <r>
      <rPr>
        <b/>
        <sz val="11"/>
        <rFont val="Calibri"/>
        <family val="1"/>
      </rPr>
      <t>Sept</t>
    </r>
  </si>
  <si>
    <r>
      <rPr>
        <b/>
        <sz val="11"/>
        <rFont val="Calibri"/>
        <family val="1"/>
      </rPr>
      <t>Oct</t>
    </r>
  </si>
  <si>
    <r>
      <rPr>
        <b/>
        <sz val="11"/>
        <rFont val="Calibri"/>
        <family val="1"/>
      </rPr>
      <t>Nov</t>
    </r>
  </si>
  <si>
    <r>
      <rPr>
        <b/>
        <sz val="11"/>
        <rFont val="Calibri"/>
        <family val="1"/>
      </rPr>
      <t>Dec</t>
    </r>
  </si>
  <si>
    <r>
      <rPr>
        <b/>
        <sz val="11"/>
        <rFont val="Calibri"/>
        <family val="1"/>
      </rPr>
      <t>Jan</t>
    </r>
  </si>
  <si>
    <r>
      <rPr>
        <b/>
        <sz val="11"/>
        <rFont val="Calibri"/>
        <family val="1"/>
      </rPr>
      <t>Feb</t>
    </r>
  </si>
  <si>
    <r>
      <rPr>
        <b/>
        <sz val="11"/>
        <rFont val="Calibri"/>
        <family val="1"/>
      </rPr>
      <t>March</t>
    </r>
  </si>
  <si>
    <r>
      <rPr>
        <b/>
        <sz val="11"/>
        <rFont val="Calibri"/>
        <family val="1"/>
      </rPr>
      <t>April</t>
    </r>
  </si>
  <si>
    <r>
      <rPr>
        <b/>
        <sz val="11"/>
        <rFont val="Calibri"/>
        <family val="1"/>
      </rPr>
      <t>May</t>
    </r>
  </si>
  <si>
    <r>
      <rPr>
        <b/>
        <sz val="11"/>
        <rFont val="Calibri"/>
        <family val="1"/>
      </rPr>
      <t>June</t>
    </r>
  </si>
  <si>
    <r>
      <rPr>
        <b/>
        <sz val="11"/>
        <rFont val="Calibri"/>
        <family val="1"/>
      </rPr>
      <t>July</t>
    </r>
  </si>
  <si>
    <r>
      <rPr>
        <b/>
        <sz val="11"/>
        <rFont val="Calibri"/>
        <family val="1"/>
      </rPr>
      <t>August</t>
    </r>
  </si>
  <si>
    <r>
      <rPr>
        <sz val="11"/>
        <rFont val="Calibri"/>
        <family val="1"/>
      </rPr>
      <t>Teff</t>
    </r>
  </si>
  <si>
    <r>
      <rPr>
        <sz val="11"/>
        <rFont val="Calibri"/>
        <family val="1"/>
      </rPr>
      <t>H</t>
    </r>
  </si>
  <si>
    <r>
      <rPr>
        <sz val="11"/>
        <rFont val="Calibri"/>
        <family val="1"/>
      </rPr>
      <t>H, T</t>
    </r>
  </si>
  <si>
    <r>
      <rPr>
        <sz val="11"/>
        <rFont val="Calibri"/>
        <family val="1"/>
      </rPr>
      <t>T</t>
    </r>
  </si>
  <si>
    <r>
      <rPr>
        <sz val="11"/>
        <rFont val="Calibri"/>
        <family val="1"/>
      </rPr>
      <t>LP</t>
    </r>
  </si>
  <si>
    <r>
      <rPr>
        <sz val="11"/>
        <rFont val="Calibri"/>
        <family val="1"/>
      </rPr>
      <t>LP, P</t>
    </r>
  </si>
  <si>
    <r>
      <rPr>
        <sz val="11"/>
        <rFont val="Calibri"/>
        <family val="1"/>
      </rPr>
      <t>P</t>
    </r>
  </si>
  <si>
    <r>
      <rPr>
        <sz val="11"/>
        <rFont val="Calibri"/>
        <family val="1"/>
      </rPr>
      <t>Fingermillet</t>
    </r>
  </si>
  <si>
    <r>
      <rPr>
        <sz val="11"/>
        <rFont val="Calibri"/>
        <family val="1"/>
      </rPr>
      <t>H,T</t>
    </r>
  </si>
  <si>
    <r>
      <rPr>
        <sz val="11"/>
        <rFont val="Calibri"/>
        <family val="1"/>
      </rPr>
      <t>LP, T</t>
    </r>
  </si>
  <si>
    <r>
      <rPr>
        <sz val="11"/>
        <rFont val="Calibri"/>
        <family val="1"/>
      </rPr>
      <t>Rice</t>
    </r>
  </si>
  <si>
    <r>
      <rPr>
        <sz val="11"/>
        <rFont val="Calibri"/>
        <family val="1"/>
      </rPr>
      <t>Sorghum</t>
    </r>
  </si>
  <si>
    <r>
      <rPr>
        <sz val="11"/>
        <rFont val="Calibri"/>
        <family val="1"/>
      </rPr>
      <t>Maize</t>
    </r>
  </si>
  <si>
    <r>
      <rPr>
        <sz val="11"/>
        <rFont val="Calibri"/>
        <family val="1"/>
      </rPr>
      <t>LP,P</t>
    </r>
  </si>
  <si>
    <r>
      <rPr>
        <sz val="11"/>
        <rFont val="Calibri"/>
        <family val="1"/>
      </rPr>
      <t>Fababean</t>
    </r>
  </si>
  <si>
    <r>
      <rPr>
        <sz val="11"/>
        <rFont val="Calibri"/>
        <family val="1"/>
      </rPr>
      <t>Chickpea</t>
    </r>
  </si>
  <si>
    <r>
      <rPr>
        <sz val="11"/>
        <rFont val="Calibri"/>
        <family val="1"/>
      </rPr>
      <t>Noug</t>
    </r>
  </si>
  <si>
    <r>
      <rPr>
        <sz val="11"/>
        <rFont val="Calibri"/>
        <family val="1"/>
      </rPr>
      <t>Sesame</t>
    </r>
  </si>
  <si>
    <r>
      <rPr>
        <sz val="11"/>
        <rFont val="Calibri"/>
        <family val="1"/>
      </rPr>
      <t>Potato</t>
    </r>
  </si>
  <si>
    <r>
      <rPr>
        <sz val="11"/>
        <rFont val="Calibri"/>
        <family val="1"/>
      </rPr>
      <t>Pepper</t>
    </r>
  </si>
  <si>
    <r>
      <rPr>
        <sz val="11"/>
        <rFont val="Calibri"/>
        <family val="1"/>
      </rPr>
      <t>Mango</t>
    </r>
  </si>
  <si>
    <r>
      <rPr>
        <b/>
        <sz val="11"/>
        <rFont val="Calibri"/>
        <family val="1"/>
      </rPr>
      <t>Key</t>
    </r>
  </si>
  <si>
    <r>
      <rPr>
        <sz val="11"/>
        <rFont val="Calibri"/>
        <family val="1"/>
      </rPr>
      <t xml:space="preserve">LP= Land
</t>
    </r>
    <r>
      <rPr>
        <sz val="11"/>
        <rFont val="Calibri"/>
        <family val="1"/>
      </rPr>
      <t>preparation</t>
    </r>
  </si>
  <si>
    <r>
      <rPr>
        <sz val="11"/>
        <rFont val="Calibri"/>
        <family val="1"/>
      </rPr>
      <t>P = Planting</t>
    </r>
  </si>
  <si>
    <r>
      <rPr>
        <sz val="11"/>
        <rFont val="Calibri"/>
        <family val="1"/>
      </rPr>
      <t>H = Harvesting</t>
    </r>
  </si>
  <si>
    <r>
      <rPr>
        <sz val="11"/>
        <rFont val="Calibri"/>
        <family val="1"/>
      </rPr>
      <t>T = Threshing</t>
    </r>
  </si>
  <si>
    <r>
      <rPr>
        <sz val="11"/>
        <rFont val="Calibri"/>
        <family val="1"/>
      </rPr>
      <t xml:space="preserve">LP, P = Land Preparation
</t>
    </r>
    <r>
      <rPr>
        <sz val="11"/>
        <rFont val="Calibri"/>
        <family val="1"/>
      </rPr>
      <t>and Planting</t>
    </r>
  </si>
  <si>
    <r>
      <rPr>
        <sz val="11"/>
        <rFont val="Calibri"/>
        <family val="1"/>
      </rPr>
      <t xml:space="preserve">LP, T = Land preparation
</t>
    </r>
    <r>
      <rPr>
        <sz val="11"/>
        <rFont val="Calibri"/>
        <family val="1"/>
      </rPr>
      <t>and Threshing</t>
    </r>
  </si>
  <si>
    <r>
      <rPr>
        <sz val="11"/>
        <rFont val="Calibri"/>
        <family val="1"/>
      </rPr>
      <t xml:space="preserve">H, T = Harvesting and
</t>
    </r>
    <r>
      <rPr>
        <sz val="11"/>
        <rFont val="Calibri"/>
        <family val="1"/>
      </rPr>
      <t>Threshing</t>
    </r>
  </si>
  <si>
    <r>
      <rPr>
        <b/>
        <sz val="9"/>
        <rFont val="Trebuchet MS"/>
        <family val="2"/>
      </rPr>
      <t>Crop</t>
    </r>
  </si>
  <si>
    <r>
      <rPr>
        <b/>
        <sz val="9"/>
        <rFont val="Trebuchet MS"/>
        <family val="2"/>
      </rPr>
      <t>Months</t>
    </r>
  </si>
  <si>
    <r>
      <rPr>
        <b/>
        <sz val="9"/>
        <rFont val="Trebuchet MS"/>
        <family val="2"/>
      </rPr>
      <t>Sep</t>
    </r>
  </si>
  <si>
    <r>
      <rPr>
        <b/>
        <sz val="9"/>
        <rFont val="Trebuchet MS"/>
        <family val="2"/>
      </rPr>
      <t>Oct</t>
    </r>
  </si>
  <si>
    <r>
      <rPr>
        <b/>
        <sz val="9"/>
        <rFont val="Trebuchet MS"/>
        <family val="2"/>
      </rPr>
      <t>Nov</t>
    </r>
  </si>
  <si>
    <r>
      <rPr>
        <b/>
        <sz val="9"/>
        <rFont val="Trebuchet MS"/>
        <family val="2"/>
      </rPr>
      <t>Dec</t>
    </r>
  </si>
  <si>
    <r>
      <rPr>
        <b/>
        <sz val="9"/>
        <rFont val="Trebuchet MS"/>
        <family val="2"/>
      </rPr>
      <t>Jan</t>
    </r>
  </si>
  <si>
    <r>
      <rPr>
        <b/>
        <sz val="9"/>
        <rFont val="Trebuchet MS"/>
        <family val="2"/>
      </rPr>
      <t>Feb</t>
    </r>
  </si>
  <si>
    <r>
      <rPr>
        <b/>
        <sz val="9"/>
        <rFont val="Trebuchet MS"/>
        <family val="2"/>
      </rPr>
      <t>March</t>
    </r>
  </si>
  <si>
    <r>
      <rPr>
        <b/>
        <sz val="9"/>
        <rFont val="Trebuchet MS"/>
        <family val="2"/>
      </rPr>
      <t>April</t>
    </r>
  </si>
  <si>
    <r>
      <rPr>
        <b/>
        <sz val="9"/>
        <rFont val="Trebuchet MS"/>
        <family val="2"/>
      </rPr>
      <t>May</t>
    </r>
  </si>
  <si>
    <r>
      <rPr>
        <b/>
        <sz val="9"/>
        <rFont val="Trebuchet MS"/>
        <family val="2"/>
      </rPr>
      <t>June</t>
    </r>
  </si>
  <si>
    <r>
      <rPr>
        <b/>
        <sz val="9"/>
        <rFont val="Trebuchet MS"/>
        <family val="2"/>
      </rPr>
      <t>July</t>
    </r>
  </si>
  <si>
    <r>
      <rPr>
        <b/>
        <sz val="9"/>
        <rFont val="Trebuchet MS"/>
        <family val="2"/>
      </rPr>
      <t>August</t>
    </r>
  </si>
  <si>
    <r>
      <rPr>
        <sz val="9"/>
        <rFont val="Trebuchet MS"/>
        <family val="2"/>
      </rPr>
      <t>Teff</t>
    </r>
  </si>
  <si>
    <r>
      <rPr>
        <sz val="9"/>
        <rFont val="Trebuchet MS"/>
        <family val="2"/>
      </rPr>
      <t>H</t>
    </r>
  </si>
  <si>
    <r>
      <rPr>
        <sz val="9"/>
        <rFont val="Trebuchet MS"/>
        <family val="2"/>
      </rPr>
      <t>H, T</t>
    </r>
  </si>
  <si>
    <r>
      <rPr>
        <sz val="9"/>
        <rFont val="Trebuchet MS"/>
        <family val="2"/>
      </rPr>
      <t>T</t>
    </r>
  </si>
  <si>
    <r>
      <rPr>
        <sz val="9"/>
        <rFont val="Trebuchet MS"/>
        <family val="2"/>
      </rPr>
      <t>LP</t>
    </r>
  </si>
  <si>
    <r>
      <rPr>
        <sz val="9"/>
        <rFont val="Trebuchet MS"/>
        <family val="2"/>
      </rPr>
      <t>LP, P</t>
    </r>
  </si>
  <si>
    <r>
      <rPr>
        <sz val="9"/>
        <rFont val="Trebuchet MS"/>
        <family val="2"/>
      </rPr>
      <t>LP,P</t>
    </r>
  </si>
  <si>
    <r>
      <rPr>
        <sz val="9"/>
        <rFont val="Trebuchet MS"/>
        <family val="2"/>
      </rPr>
      <t>P</t>
    </r>
  </si>
  <si>
    <r>
      <rPr>
        <sz val="9"/>
        <rFont val="Trebuchet MS"/>
        <family val="2"/>
      </rPr>
      <t>Bread wheat</t>
    </r>
  </si>
  <si>
    <r>
      <rPr>
        <sz val="9"/>
        <rFont val="Trebuchet MS"/>
        <family val="2"/>
      </rPr>
      <t>H,T</t>
    </r>
  </si>
  <si>
    <r>
      <rPr>
        <sz val="9"/>
        <rFont val="Trebuchet MS"/>
        <family val="2"/>
      </rPr>
      <t>Barley</t>
    </r>
  </si>
  <si>
    <r>
      <rPr>
        <sz val="9"/>
        <rFont val="Trebuchet MS"/>
        <family val="2"/>
      </rPr>
      <t>Finger millet</t>
    </r>
  </si>
  <si>
    <r>
      <rPr>
        <sz val="9"/>
        <rFont val="Trebuchet MS"/>
        <family val="2"/>
      </rPr>
      <t>Sorghum</t>
    </r>
  </si>
  <si>
    <r>
      <rPr>
        <sz val="9"/>
        <rFont val="Trebuchet MS"/>
        <family val="2"/>
      </rPr>
      <t>Maize</t>
    </r>
  </si>
  <si>
    <r>
      <rPr>
        <sz val="9"/>
        <rFont val="Trebuchet MS"/>
        <family val="2"/>
      </rPr>
      <t>Faba bean</t>
    </r>
  </si>
  <si>
    <r>
      <rPr>
        <sz val="9"/>
        <rFont val="Trebuchet MS"/>
        <family val="2"/>
      </rPr>
      <t>Field pea</t>
    </r>
  </si>
  <si>
    <r>
      <rPr>
        <sz val="9"/>
        <rFont val="Trebuchet MS"/>
        <family val="2"/>
      </rPr>
      <t>Chickpea</t>
    </r>
  </si>
  <si>
    <r>
      <rPr>
        <sz val="9"/>
        <rFont val="Trebuchet MS"/>
        <family val="2"/>
      </rPr>
      <t>Grasspea</t>
    </r>
  </si>
  <si>
    <r>
      <rPr>
        <sz val="9"/>
        <rFont val="Trebuchet MS"/>
        <family val="2"/>
      </rPr>
      <t>Noug</t>
    </r>
  </si>
  <si>
    <r>
      <rPr>
        <sz val="9"/>
        <rFont val="Trebuchet MS"/>
        <family val="2"/>
      </rPr>
      <t>Linseed</t>
    </r>
  </si>
  <si>
    <r>
      <rPr>
        <sz val="9"/>
        <rFont val="Trebuchet MS"/>
        <family val="2"/>
      </rPr>
      <t>Gomenzer</t>
    </r>
  </si>
  <si>
    <r>
      <rPr>
        <sz val="9"/>
        <rFont val="Trebuchet MS"/>
        <family val="2"/>
      </rPr>
      <t>Potato</t>
    </r>
  </si>
  <si>
    <r>
      <rPr>
        <sz val="9"/>
        <rFont val="Trebuchet MS"/>
        <family val="2"/>
      </rPr>
      <t>Sweet potato</t>
    </r>
  </si>
  <si>
    <r>
      <rPr>
        <sz val="9"/>
        <rFont val="Trebuchet MS"/>
        <family val="2"/>
      </rPr>
      <t>Onion</t>
    </r>
  </si>
  <si>
    <r>
      <rPr>
        <sz val="9"/>
        <rFont val="Trebuchet MS"/>
        <family val="2"/>
      </rPr>
      <t>Shallot</t>
    </r>
  </si>
  <si>
    <r>
      <rPr>
        <sz val="9"/>
        <rFont val="Trebuchet MS"/>
        <family val="2"/>
      </rPr>
      <t>Garlic</t>
    </r>
  </si>
  <si>
    <r>
      <rPr>
        <sz val="9"/>
        <rFont val="Trebuchet MS"/>
        <family val="2"/>
      </rPr>
      <t>Tomato</t>
    </r>
  </si>
  <si>
    <r>
      <rPr>
        <sz val="9"/>
        <rFont val="Trebuchet MS"/>
        <family val="2"/>
      </rPr>
      <t>Pepper</t>
    </r>
  </si>
  <si>
    <r>
      <rPr>
        <sz val="9"/>
        <rFont val="Trebuchet MS"/>
        <family val="2"/>
      </rPr>
      <t>Pumpkin</t>
    </r>
  </si>
  <si>
    <r>
      <rPr>
        <sz val="9"/>
        <rFont val="Trebuchet MS"/>
        <family val="2"/>
      </rPr>
      <t>Avocado</t>
    </r>
  </si>
  <si>
    <r>
      <rPr>
        <sz val="9"/>
        <rFont val="Trebuchet MS"/>
        <family val="2"/>
      </rPr>
      <t>Banana</t>
    </r>
  </si>
  <si>
    <r>
      <rPr>
        <sz val="9"/>
        <rFont val="Trebuchet MS"/>
        <family val="2"/>
      </rPr>
      <t>Mango</t>
    </r>
  </si>
  <si>
    <r>
      <rPr>
        <b/>
        <sz val="8"/>
        <rFont val="Calibri"/>
        <family val="1"/>
      </rPr>
      <t>Key</t>
    </r>
  </si>
  <si>
    <r>
      <rPr>
        <sz val="8"/>
        <rFont val="Calibri"/>
        <family val="1"/>
      </rPr>
      <t>LP= Land preparation</t>
    </r>
  </si>
  <si>
    <r>
      <rPr>
        <sz val="8"/>
        <rFont val="Calibri"/>
        <family val="1"/>
      </rPr>
      <t>P = Planting</t>
    </r>
  </si>
  <si>
    <r>
      <rPr>
        <sz val="8"/>
        <rFont val="Calibri"/>
        <family val="1"/>
      </rPr>
      <t>H = Harvesting</t>
    </r>
  </si>
  <si>
    <r>
      <rPr>
        <sz val="8"/>
        <rFont val="Calibri"/>
        <family val="1"/>
      </rPr>
      <t>T = Threshing</t>
    </r>
  </si>
  <si>
    <r>
      <rPr>
        <sz val="8"/>
        <rFont val="Calibri"/>
        <family val="1"/>
      </rPr>
      <t>LP, P = Land Preparation and Planting</t>
    </r>
  </si>
  <si>
    <r>
      <rPr>
        <sz val="8"/>
        <rFont val="Calibri"/>
        <family val="1"/>
      </rPr>
      <t>H, T = Harvesting and Threshing</t>
    </r>
  </si>
  <si>
    <r>
      <rPr>
        <b/>
        <sz val="11"/>
        <rFont val="Calibri"/>
        <family val="1"/>
      </rPr>
      <t>Sep</t>
    </r>
  </si>
  <si>
    <r>
      <rPr>
        <sz val="11"/>
        <rFont val="Calibri"/>
        <family val="1"/>
      </rPr>
      <t>Grasspea</t>
    </r>
  </si>
  <si>
    <r>
      <rPr>
        <sz val="11"/>
        <rFont val="Calibri"/>
        <family val="1"/>
      </rPr>
      <t>Fenugreek</t>
    </r>
  </si>
  <si>
    <r>
      <rPr>
        <sz val="11"/>
        <rFont val="Calibri"/>
        <family val="1"/>
      </rPr>
      <t>Cowpea</t>
    </r>
  </si>
  <si>
    <r>
      <rPr>
        <sz val="11"/>
        <rFont val="Calibri"/>
        <family val="1"/>
      </rPr>
      <t>Linseed</t>
    </r>
  </si>
  <si>
    <r>
      <rPr>
        <sz val="11"/>
        <rFont val="Calibri"/>
        <family val="1"/>
      </rPr>
      <t>Tomato</t>
    </r>
  </si>
  <si>
    <r>
      <rPr>
        <b/>
        <sz val="8"/>
        <rFont val="Calibri"/>
        <family val="1"/>
      </rPr>
      <t>Crop</t>
    </r>
  </si>
  <si>
    <r>
      <rPr>
        <b/>
        <sz val="8"/>
        <rFont val="Calibri"/>
        <family val="1"/>
      </rPr>
      <t>Months</t>
    </r>
  </si>
  <si>
    <r>
      <rPr>
        <b/>
        <sz val="8"/>
        <rFont val="Calibri"/>
        <family val="1"/>
      </rPr>
      <t>Sep</t>
    </r>
  </si>
  <si>
    <r>
      <rPr>
        <b/>
        <sz val="8"/>
        <rFont val="Calibri"/>
        <family val="1"/>
      </rPr>
      <t>Oct</t>
    </r>
  </si>
  <si>
    <r>
      <rPr>
        <b/>
        <sz val="8"/>
        <rFont val="Calibri"/>
        <family val="1"/>
      </rPr>
      <t>Nov</t>
    </r>
  </si>
  <si>
    <r>
      <rPr>
        <b/>
        <sz val="8"/>
        <rFont val="Calibri"/>
        <family val="1"/>
      </rPr>
      <t>Dec</t>
    </r>
  </si>
  <si>
    <r>
      <rPr>
        <b/>
        <sz val="8"/>
        <rFont val="Calibri"/>
        <family val="1"/>
      </rPr>
      <t>Jan</t>
    </r>
  </si>
  <si>
    <r>
      <rPr>
        <b/>
        <sz val="8"/>
        <rFont val="Calibri"/>
        <family val="1"/>
      </rPr>
      <t>Feb</t>
    </r>
  </si>
  <si>
    <r>
      <rPr>
        <b/>
        <sz val="8"/>
        <rFont val="Calibri"/>
        <family val="1"/>
      </rPr>
      <t>March</t>
    </r>
  </si>
  <si>
    <r>
      <rPr>
        <b/>
        <sz val="8"/>
        <rFont val="Calibri"/>
        <family val="1"/>
      </rPr>
      <t>April</t>
    </r>
  </si>
  <si>
    <r>
      <rPr>
        <b/>
        <sz val="8"/>
        <rFont val="Calibri"/>
        <family val="1"/>
      </rPr>
      <t>May</t>
    </r>
  </si>
  <si>
    <r>
      <rPr>
        <b/>
        <sz val="8"/>
        <rFont val="Calibri"/>
        <family val="1"/>
      </rPr>
      <t>June</t>
    </r>
  </si>
  <si>
    <r>
      <rPr>
        <b/>
        <sz val="8"/>
        <rFont val="Calibri"/>
        <family val="1"/>
      </rPr>
      <t>July</t>
    </r>
  </si>
  <si>
    <r>
      <rPr>
        <b/>
        <sz val="8"/>
        <rFont val="Calibri"/>
        <family val="1"/>
      </rPr>
      <t>August</t>
    </r>
  </si>
  <si>
    <r>
      <rPr>
        <sz val="8"/>
        <rFont val="Calibri"/>
        <family val="1"/>
      </rPr>
      <t>Teff</t>
    </r>
  </si>
  <si>
    <r>
      <rPr>
        <sz val="8"/>
        <rFont val="Calibri"/>
        <family val="1"/>
      </rPr>
      <t>H</t>
    </r>
  </si>
  <si>
    <r>
      <rPr>
        <sz val="8"/>
        <rFont val="Calibri"/>
        <family val="1"/>
      </rPr>
      <t>H, T</t>
    </r>
  </si>
  <si>
    <r>
      <rPr>
        <sz val="8"/>
        <rFont val="Calibri"/>
        <family val="1"/>
      </rPr>
      <t>T</t>
    </r>
  </si>
  <si>
    <r>
      <rPr>
        <sz val="8"/>
        <rFont val="Calibri"/>
        <family val="1"/>
      </rPr>
      <t>LP,T</t>
    </r>
  </si>
  <si>
    <r>
      <rPr>
        <sz val="8"/>
        <rFont val="Calibri"/>
        <family val="1"/>
      </rPr>
      <t>LP</t>
    </r>
  </si>
  <si>
    <r>
      <rPr>
        <sz val="8"/>
        <rFont val="Calibri"/>
        <family val="1"/>
      </rPr>
      <t>LP, P</t>
    </r>
  </si>
  <si>
    <r>
      <rPr>
        <sz val="8"/>
        <rFont val="Calibri"/>
        <family val="1"/>
      </rPr>
      <t>P</t>
    </r>
  </si>
  <si>
    <r>
      <rPr>
        <sz val="8"/>
        <rFont val="Calibri"/>
        <family val="1"/>
      </rPr>
      <t>Bread wheat</t>
    </r>
  </si>
  <si>
    <r>
      <rPr>
        <sz val="8"/>
        <rFont val="Calibri"/>
        <family val="1"/>
      </rPr>
      <t>Barley</t>
    </r>
  </si>
  <si>
    <r>
      <rPr>
        <sz val="8"/>
        <rFont val="Calibri"/>
        <family val="1"/>
      </rPr>
      <t>Fingermillet</t>
    </r>
  </si>
  <si>
    <r>
      <rPr>
        <sz val="8"/>
        <rFont val="Calibri"/>
        <family val="1"/>
      </rPr>
      <t>Sorghum</t>
    </r>
  </si>
  <si>
    <r>
      <rPr>
        <sz val="8"/>
        <rFont val="Calibri"/>
        <family val="1"/>
      </rPr>
      <t>Maize</t>
    </r>
  </si>
  <si>
    <r>
      <rPr>
        <sz val="8"/>
        <rFont val="Calibri"/>
        <family val="1"/>
      </rPr>
      <t>LP, T</t>
    </r>
  </si>
  <si>
    <r>
      <rPr>
        <sz val="8"/>
        <rFont val="Calibri"/>
        <family val="1"/>
      </rPr>
      <t>Faba bean</t>
    </r>
  </si>
  <si>
    <r>
      <rPr>
        <sz val="8"/>
        <rFont val="Calibri"/>
        <family val="1"/>
      </rPr>
      <t>Field Pea</t>
    </r>
  </si>
  <si>
    <r>
      <rPr>
        <sz val="8"/>
        <rFont val="Calibri"/>
        <family val="1"/>
      </rPr>
      <t>LP,P</t>
    </r>
  </si>
  <si>
    <r>
      <rPr>
        <sz val="8"/>
        <rFont val="Calibri"/>
        <family val="1"/>
      </rPr>
      <t>Chickpea</t>
    </r>
  </si>
  <si>
    <r>
      <rPr>
        <sz val="8"/>
        <rFont val="Calibri"/>
        <family val="1"/>
      </rPr>
      <t>Lentil</t>
    </r>
  </si>
  <si>
    <r>
      <rPr>
        <sz val="8"/>
        <rFont val="Calibri"/>
        <family val="1"/>
      </rPr>
      <t>Mungbean</t>
    </r>
  </si>
  <si>
    <r>
      <rPr>
        <sz val="8"/>
        <rFont val="Calibri"/>
        <family val="1"/>
      </rPr>
      <t>Noug</t>
    </r>
  </si>
  <si>
    <r>
      <rPr>
        <sz val="8"/>
        <rFont val="Calibri"/>
        <family val="1"/>
      </rPr>
      <t>Linseed</t>
    </r>
  </si>
  <si>
    <r>
      <rPr>
        <sz val="8"/>
        <rFont val="Calibri"/>
        <family val="1"/>
      </rPr>
      <t>Safflower</t>
    </r>
  </si>
  <si>
    <r>
      <rPr>
        <sz val="8"/>
        <rFont val="Calibri"/>
        <family val="1"/>
      </rPr>
      <t>Gomenzer</t>
    </r>
  </si>
  <si>
    <r>
      <rPr>
        <sz val="8"/>
        <rFont val="Calibri"/>
        <family val="1"/>
      </rPr>
      <t>Potato</t>
    </r>
  </si>
  <si>
    <r>
      <rPr>
        <sz val="8"/>
        <rFont val="Calibri"/>
        <family val="1"/>
      </rPr>
      <t>Carrot</t>
    </r>
  </si>
  <si>
    <r>
      <rPr>
        <sz val="8"/>
        <rFont val="Calibri"/>
        <family val="1"/>
      </rPr>
      <t>Onion</t>
    </r>
  </si>
  <si>
    <r>
      <rPr>
        <sz val="8"/>
        <rFont val="Calibri"/>
        <family val="1"/>
      </rPr>
      <t>Garlic</t>
    </r>
  </si>
  <si>
    <r>
      <rPr>
        <sz val="8"/>
        <rFont val="Calibri"/>
        <family val="1"/>
      </rPr>
      <t>Tomato</t>
    </r>
  </si>
  <si>
    <r>
      <rPr>
        <sz val="8"/>
        <rFont val="Calibri"/>
        <family val="1"/>
      </rPr>
      <t>Pepper</t>
    </r>
  </si>
  <si>
    <r>
      <rPr>
        <sz val="8"/>
        <rFont val="Calibri"/>
        <family val="1"/>
      </rPr>
      <t>Swisschard</t>
    </r>
  </si>
  <si>
    <r>
      <rPr>
        <sz val="8"/>
        <rFont val="Calibri"/>
        <family val="1"/>
      </rPr>
      <t>Avocado</t>
    </r>
  </si>
  <si>
    <r>
      <rPr>
        <sz val="8"/>
        <rFont val="Calibri"/>
        <family val="1"/>
      </rPr>
      <t>Guava</t>
    </r>
  </si>
  <si>
    <r>
      <rPr>
        <sz val="8"/>
        <rFont val="Calibri"/>
        <family val="1"/>
      </rPr>
      <t>Mango</t>
    </r>
  </si>
  <si>
    <r>
      <rPr>
        <sz val="8"/>
        <rFont val="Calibri"/>
        <family val="1"/>
      </rPr>
      <t>Papaya</t>
    </r>
  </si>
  <si>
    <r>
      <rPr>
        <b/>
        <sz val="6"/>
        <rFont val="Calibri"/>
        <family val="1"/>
      </rPr>
      <t>Key</t>
    </r>
  </si>
  <si>
    <r>
      <rPr>
        <sz val="6"/>
        <rFont val="Calibri"/>
        <family val="1"/>
      </rPr>
      <t>LP= Land preparation</t>
    </r>
  </si>
  <si>
    <r>
      <rPr>
        <sz val="6"/>
        <rFont val="Calibri"/>
        <family val="1"/>
      </rPr>
      <t>P = Planting</t>
    </r>
  </si>
  <si>
    <r>
      <rPr>
        <sz val="6"/>
        <rFont val="Calibri"/>
        <family val="1"/>
      </rPr>
      <t>H = Harvesting</t>
    </r>
  </si>
  <si>
    <r>
      <rPr>
        <sz val="6"/>
        <rFont val="Calibri"/>
        <family val="1"/>
      </rPr>
      <t>T = Threshing</t>
    </r>
  </si>
  <si>
    <r>
      <rPr>
        <sz val="6"/>
        <rFont val="Calibri"/>
        <family val="1"/>
      </rPr>
      <t>LP, P = Land Preparation and Planting</t>
    </r>
  </si>
  <si>
    <r>
      <rPr>
        <sz val="6"/>
        <rFont val="Calibri"/>
        <family val="1"/>
      </rPr>
      <t>LP, T = Land preparation and Threshing</t>
    </r>
  </si>
  <si>
    <r>
      <rPr>
        <sz val="6"/>
        <rFont val="Calibri"/>
        <family val="1"/>
      </rPr>
      <t>H, T = Harvesting and Threshing</t>
    </r>
  </si>
  <si>
    <r>
      <rPr>
        <sz val="8"/>
        <rFont val="Calibri"/>
        <family val="1"/>
      </rPr>
      <t>P, H</t>
    </r>
  </si>
  <si>
    <r>
      <rPr>
        <sz val="8"/>
        <rFont val="Calibri"/>
        <family val="1"/>
      </rPr>
      <t>Emmer Wheat</t>
    </r>
  </si>
  <si>
    <r>
      <rPr>
        <sz val="8"/>
        <rFont val="Calibri"/>
        <family val="1"/>
      </rPr>
      <t>Haricot bean</t>
    </r>
  </si>
  <si>
    <r>
      <rPr>
        <sz val="8"/>
        <rFont val="Calibri"/>
        <family val="1"/>
      </rPr>
      <t>Beet root</t>
    </r>
  </si>
  <si>
    <r>
      <rPr>
        <sz val="8"/>
        <rFont val="Calibri"/>
        <family val="1"/>
      </rPr>
      <t>Shallot</t>
    </r>
  </si>
  <si>
    <r>
      <rPr>
        <sz val="8"/>
        <rFont val="Calibri"/>
        <family val="1"/>
      </rPr>
      <t>Kale</t>
    </r>
  </si>
  <si>
    <r>
      <rPr>
        <sz val="8"/>
        <rFont val="Calibri"/>
        <family val="1"/>
      </rPr>
      <t xml:space="preserve">LP, P = Land Preparation and
</t>
    </r>
    <r>
      <rPr>
        <sz val="8"/>
        <rFont val="Calibri"/>
        <family val="1"/>
      </rPr>
      <t>Planting</t>
    </r>
  </si>
  <si>
    <r>
      <rPr>
        <sz val="8"/>
        <rFont val="Calibri"/>
        <family val="1"/>
      </rPr>
      <t xml:space="preserve">LP, T = Land preparation and
</t>
    </r>
    <r>
      <rPr>
        <sz val="8"/>
        <rFont val="Calibri"/>
        <family val="1"/>
      </rPr>
      <t>Threshing</t>
    </r>
  </si>
  <si>
    <r>
      <rPr>
        <sz val="8"/>
        <rFont val="Calibri"/>
        <family val="1"/>
      </rPr>
      <t>P, H = Planting and Harvesting</t>
    </r>
  </si>
  <si>
    <r>
      <rPr>
        <sz val="8"/>
        <rFont val="Calibri"/>
        <family val="1"/>
      </rPr>
      <t>Bread Wheat</t>
    </r>
  </si>
  <si>
    <r>
      <rPr>
        <sz val="8"/>
        <rFont val="Calibri"/>
        <family val="1"/>
      </rPr>
      <t>LP, H, T</t>
    </r>
  </si>
  <si>
    <r>
      <rPr>
        <sz val="8"/>
        <rFont val="Calibri"/>
        <family val="1"/>
      </rPr>
      <t>LP, H</t>
    </r>
  </si>
  <si>
    <r>
      <rPr>
        <sz val="8"/>
        <rFont val="Calibri"/>
        <family val="1"/>
      </rPr>
      <t>Taro</t>
    </r>
  </si>
  <si>
    <r>
      <rPr>
        <sz val="8"/>
        <rFont val="Calibri"/>
        <family val="1"/>
      </rPr>
      <t>Lp</t>
    </r>
  </si>
  <si>
    <r>
      <rPr>
        <sz val="8"/>
        <rFont val="Calibri"/>
        <family val="1"/>
      </rPr>
      <t>Enset</t>
    </r>
  </si>
  <si>
    <r>
      <rPr>
        <sz val="8"/>
        <rFont val="Calibri"/>
        <family val="1"/>
      </rPr>
      <t>LP, P, H</t>
    </r>
  </si>
  <si>
    <r>
      <rPr>
        <sz val="8"/>
        <rFont val="Calibri"/>
        <family val="1"/>
      </rPr>
      <t>LP,  H</t>
    </r>
  </si>
  <si>
    <r>
      <rPr>
        <sz val="8"/>
        <rFont val="Calibri"/>
        <family val="1"/>
      </rPr>
      <t>Banana</t>
    </r>
  </si>
  <si>
    <r>
      <rPr>
        <sz val="8"/>
        <rFont val="Calibri"/>
        <family val="1"/>
      </rPr>
      <t>LP, H = land preparation and harvesting</t>
    </r>
  </si>
  <si>
    <r>
      <rPr>
        <sz val="8"/>
        <rFont val="Calibri"/>
        <family val="1"/>
      </rPr>
      <t xml:space="preserve">LP, P, H= Land preparation, planting and
</t>
    </r>
    <r>
      <rPr>
        <sz val="8"/>
        <rFont val="Calibri"/>
        <family val="1"/>
      </rPr>
      <t>harvesting</t>
    </r>
  </si>
  <si>
    <r>
      <rPr>
        <sz val="8"/>
        <rFont val="Calibri"/>
        <family val="1"/>
      </rPr>
      <t xml:space="preserve">LP, H, T = Land preparation, Harvesting and
</t>
    </r>
    <r>
      <rPr>
        <sz val="8"/>
        <rFont val="Calibri"/>
        <family val="1"/>
      </rPr>
      <t>threshing</t>
    </r>
  </si>
  <si>
    <r>
      <rPr>
        <b/>
        <sz val="8"/>
        <rFont val="Calibri"/>
        <family val="1"/>
      </rPr>
      <t>Aug</t>
    </r>
  </si>
  <si>
    <r>
      <rPr>
        <sz val="8"/>
        <rFont val="Calibri"/>
        <family val="1"/>
      </rPr>
      <t>Field pea</t>
    </r>
  </si>
  <si>
    <r>
      <rPr>
        <sz val="8"/>
        <rFont val="Calibri"/>
        <family val="1"/>
      </rPr>
      <t>Soybean</t>
    </r>
  </si>
  <si>
    <r>
      <rPr>
        <sz val="8"/>
        <rFont val="Calibri"/>
        <family val="1"/>
      </rPr>
      <t>Leek</t>
    </r>
  </si>
  <si>
    <r>
      <rPr>
        <sz val="8"/>
        <rFont val="Calibri"/>
        <family val="1"/>
      </rPr>
      <t>Apple</t>
    </r>
  </si>
  <si>
    <r>
      <rPr>
        <sz val="8"/>
        <rFont val="Calibri"/>
        <family val="1"/>
      </rPr>
      <t>Pineapple</t>
    </r>
  </si>
  <si>
    <r>
      <rPr>
        <sz val="8"/>
        <rFont val="Calibri"/>
        <family val="1"/>
      </rPr>
      <t>LP, P, H, T</t>
    </r>
  </si>
  <si>
    <r>
      <rPr>
        <sz val="8"/>
        <rFont val="Calibri"/>
        <family val="1"/>
      </rPr>
      <t>LP, P, T</t>
    </r>
  </si>
  <si>
    <r>
      <rPr>
        <sz val="8"/>
        <rFont val="Calibri"/>
        <family val="1"/>
      </rPr>
      <t>Durum wheat</t>
    </r>
  </si>
  <si>
    <r>
      <rPr>
        <sz val="8"/>
        <rFont val="Calibri"/>
        <family val="1"/>
      </rPr>
      <t>H,T</t>
    </r>
  </si>
  <si>
    <r>
      <rPr>
        <sz val="8"/>
        <rFont val="Calibri"/>
        <family val="1"/>
      </rPr>
      <t>Emmer wheat</t>
    </r>
  </si>
  <si>
    <r>
      <rPr>
        <sz val="8"/>
        <rFont val="Calibri"/>
        <family val="1"/>
      </rPr>
      <t>Oat</t>
    </r>
  </si>
  <si>
    <r>
      <rPr>
        <sz val="8"/>
        <rFont val="Calibri"/>
        <family val="1"/>
      </rPr>
      <t>P, T</t>
    </r>
  </si>
  <si>
    <r>
      <rPr>
        <sz val="8"/>
        <rFont val="Calibri"/>
        <family val="1"/>
      </rPr>
      <t>Fenugreek</t>
    </r>
  </si>
  <si>
    <r>
      <rPr>
        <sz val="8"/>
        <rFont val="Calibri"/>
        <family val="1"/>
      </rPr>
      <t>Cowpea</t>
    </r>
  </si>
  <si>
    <r>
      <rPr>
        <sz val="8"/>
        <rFont val="Calibri"/>
        <family val="1"/>
      </rPr>
      <t>LP, T = Land preparation and Threshing</t>
    </r>
  </si>
  <si>
    <r>
      <rPr>
        <sz val="8"/>
        <rFont val="Calibri"/>
        <family val="1"/>
      </rPr>
      <t>P,T = Planting and Threshing</t>
    </r>
  </si>
  <si>
    <r>
      <rPr>
        <sz val="8"/>
        <rFont val="Calibri"/>
        <family val="1"/>
      </rPr>
      <t>LP, P, H= Land preparation, planting and harvesting</t>
    </r>
  </si>
  <si>
    <r>
      <rPr>
        <sz val="8"/>
        <rFont val="Calibri"/>
        <family val="1"/>
      </rPr>
      <t>LP, H, T = Land preparation, Harvesting and threshing</t>
    </r>
  </si>
  <si>
    <r>
      <rPr>
        <sz val="8"/>
        <rFont val="Calibri"/>
        <family val="1"/>
      </rPr>
      <t>LP, P, T = Land preparation, Planting and threshing</t>
    </r>
  </si>
  <si>
    <r>
      <rPr>
        <sz val="8"/>
        <rFont val="Calibri"/>
        <family val="1"/>
      </rPr>
      <t>LP, P, H, T = Land preparation, Planting, Harvesting and Threshing</t>
    </r>
  </si>
  <si>
    <r>
      <rPr>
        <sz val="8"/>
        <rFont val="Calibri"/>
        <family val="1"/>
      </rPr>
      <t>Grasspea</t>
    </r>
  </si>
  <si>
    <r>
      <rPr>
        <sz val="8"/>
        <rFont val="Calibri"/>
        <family val="1"/>
      </rPr>
      <t>Fababean</t>
    </r>
  </si>
  <si>
    <r>
      <rPr>
        <sz val="8"/>
        <rFont val="Calibri"/>
        <family val="1"/>
      </rPr>
      <t>Pumpkin</t>
    </r>
  </si>
  <si>
    <r>
      <rPr>
        <sz val="8"/>
        <rFont val="Calibri"/>
        <family val="1"/>
      </rPr>
      <t>p</t>
    </r>
  </si>
  <si>
    <r>
      <rPr>
        <sz val="8"/>
        <rFont val="Calibri"/>
        <family val="1"/>
      </rPr>
      <t>Sesame</t>
    </r>
  </si>
  <si>
    <r>
      <rPr>
        <sz val="8"/>
        <rFont val="Calibri"/>
        <family val="1"/>
      </rPr>
      <t>Groundnut</t>
    </r>
  </si>
  <si>
    <r>
      <rPr>
        <sz val="8"/>
        <rFont val="Calibri"/>
        <family val="1"/>
      </rPr>
      <t>Sweet potato</t>
    </r>
  </si>
  <si>
    <r>
      <rPr>
        <sz val="8"/>
        <rFont val="Calibri"/>
        <family val="1"/>
      </rPr>
      <t>Cassava</t>
    </r>
  </si>
  <si>
    <r>
      <rPr>
        <sz val="8"/>
        <rFont val="Calibri"/>
        <family val="1"/>
      </rPr>
      <t>Yam</t>
    </r>
  </si>
  <si>
    <r>
      <rPr>
        <sz val="8"/>
        <rFont val="Calibri"/>
        <family val="1"/>
      </rPr>
      <t>Peach</t>
    </r>
  </si>
  <si>
    <r>
      <rPr>
        <sz val="8"/>
        <rFont val="Calibri"/>
        <family val="1"/>
      </rPr>
      <t>Fieldpea</t>
    </r>
  </si>
  <si>
    <r>
      <rPr>
        <sz val="8"/>
        <rFont val="Calibri"/>
        <family val="1"/>
      </rPr>
      <t xml:space="preserve">LP,
</t>
    </r>
    <r>
      <rPr>
        <sz val="8"/>
        <rFont val="Calibri"/>
        <family val="1"/>
      </rPr>
      <t>P</t>
    </r>
  </si>
  <si>
    <r>
      <rPr>
        <sz val="8"/>
        <rFont val="Calibri"/>
        <family val="1"/>
      </rPr>
      <t>P,H</t>
    </r>
  </si>
  <si>
    <r>
      <rPr>
        <b/>
        <sz val="9"/>
        <rFont val="Calibri"/>
        <family val="1"/>
      </rPr>
      <t>Crop</t>
    </r>
  </si>
  <si>
    <r>
      <rPr>
        <b/>
        <sz val="9"/>
        <rFont val="Calibri"/>
        <family val="1"/>
      </rPr>
      <t>Months</t>
    </r>
  </si>
  <si>
    <r>
      <rPr>
        <b/>
        <sz val="9"/>
        <rFont val="Calibri"/>
        <family val="1"/>
      </rPr>
      <t>Sep</t>
    </r>
  </si>
  <si>
    <r>
      <rPr>
        <b/>
        <sz val="9"/>
        <rFont val="Calibri"/>
        <family val="1"/>
      </rPr>
      <t>Oct</t>
    </r>
  </si>
  <si>
    <r>
      <rPr>
        <b/>
        <sz val="9"/>
        <rFont val="Calibri"/>
        <family val="1"/>
      </rPr>
      <t>Nov</t>
    </r>
  </si>
  <si>
    <r>
      <rPr>
        <b/>
        <sz val="9"/>
        <rFont val="Calibri"/>
        <family val="1"/>
      </rPr>
      <t>Dec</t>
    </r>
  </si>
  <si>
    <r>
      <rPr>
        <b/>
        <sz val="9"/>
        <rFont val="Calibri"/>
        <family val="1"/>
      </rPr>
      <t>Jan</t>
    </r>
  </si>
  <si>
    <r>
      <rPr>
        <b/>
        <sz val="9"/>
        <rFont val="Calibri"/>
        <family val="1"/>
      </rPr>
      <t>Feb</t>
    </r>
  </si>
  <si>
    <r>
      <rPr>
        <b/>
        <sz val="9"/>
        <rFont val="Calibri"/>
        <family val="1"/>
      </rPr>
      <t>March</t>
    </r>
  </si>
  <si>
    <r>
      <rPr>
        <b/>
        <sz val="9"/>
        <rFont val="Calibri"/>
        <family val="1"/>
      </rPr>
      <t>April</t>
    </r>
  </si>
  <si>
    <r>
      <rPr>
        <b/>
        <sz val="9"/>
        <rFont val="Calibri"/>
        <family val="1"/>
      </rPr>
      <t>May</t>
    </r>
  </si>
  <si>
    <r>
      <rPr>
        <b/>
        <sz val="9"/>
        <rFont val="Calibri"/>
        <family val="1"/>
      </rPr>
      <t>June</t>
    </r>
  </si>
  <si>
    <r>
      <rPr>
        <b/>
        <sz val="9"/>
        <rFont val="Calibri"/>
        <family val="1"/>
      </rPr>
      <t>July</t>
    </r>
  </si>
  <si>
    <r>
      <rPr>
        <b/>
        <sz val="9"/>
        <rFont val="Calibri"/>
        <family val="1"/>
      </rPr>
      <t>August</t>
    </r>
  </si>
  <si>
    <r>
      <rPr>
        <sz val="9"/>
        <rFont val="Calibri"/>
        <family val="1"/>
      </rPr>
      <t>Teff</t>
    </r>
  </si>
  <si>
    <r>
      <rPr>
        <sz val="9"/>
        <rFont val="Calibri"/>
        <family val="1"/>
      </rPr>
      <t>H</t>
    </r>
  </si>
  <si>
    <r>
      <rPr>
        <sz val="9"/>
        <rFont val="Calibri"/>
        <family val="1"/>
      </rPr>
      <t>H, T</t>
    </r>
  </si>
  <si>
    <r>
      <rPr>
        <sz val="9"/>
        <rFont val="Calibri"/>
        <family val="1"/>
      </rPr>
      <t>T</t>
    </r>
  </si>
  <si>
    <r>
      <rPr>
        <sz val="9"/>
        <rFont val="Calibri"/>
        <family val="1"/>
      </rPr>
      <t>LP</t>
    </r>
  </si>
  <si>
    <r>
      <rPr>
        <sz val="9"/>
        <rFont val="Calibri"/>
        <family val="1"/>
      </rPr>
      <t>LP, P</t>
    </r>
  </si>
  <si>
    <r>
      <rPr>
        <sz val="9"/>
        <rFont val="Calibri"/>
        <family val="1"/>
      </rPr>
      <t>P</t>
    </r>
  </si>
  <si>
    <r>
      <rPr>
        <sz val="9"/>
        <rFont val="Calibri"/>
        <family val="1"/>
      </rPr>
      <t>Bread wheat</t>
    </r>
  </si>
  <si>
    <r>
      <rPr>
        <sz val="9"/>
        <rFont val="Calibri"/>
        <family val="1"/>
      </rPr>
      <t>Durum wheat</t>
    </r>
  </si>
  <si>
    <r>
      <rPr>
        <sz val="9"/>
        <rFont val="Calibri"/>
        <family val="1"/>
      </rPr>
      <t>Barley</t>
    </r>
  </si>
  <si>
    <r>
      <rPr>
        <sz val="9"/>
        <rFont val="Calibri"/>
        <family val="1"/>
      </rPr>
      <t>Fingermillet</t>
    </r>
  </si>
  <si>
    <r>
      <rPr>
        <sz val="9"/>
        <rFont val="Calibri"/>
        <family val="1"/>
      </rPr>
      <t>Oat</t>
    </r>
  </si>
  <si>
    <r>
      <rPr>
        <sz val="9"/>
        <rFont val="Calibri"/>
        <family val="1"/>
      </rPr>
      <t>Maize</t>
    </r>
  </si>
  <si>
    <r>
      <rPr>
        <sz val="9"/>
        <rFont val="Calibri"/>
        <family val="1"/>
      </rPr>
      <t>Fababean</t>
    </r>
  </si>
  <si>
    <r>
      <rPr>
        <sz val="9"/>
        <rFont val="Calibri"/>
        <family val="1"/>
      </rPr>
      <t>Field pea</t>
    </r>
  </si>
  <si>
    <r>
      <rPr>
        <sz val="9"/>
        <rFont val="Calibri"/>
        <family val="1"/>
      </rPr>
      <t>Haricot bean</t>
    </r>
  </si>
  <si>
    <r>
      <rPr>
        <sz val="9"/>
        <rFont val="Calibri"/>
        <family val="1"/>
      </rPr>
      <t>Chickpea</t>
    </r>
  </si>
  <si>
    <r>
      <rPr>
        <sz val="9"/>
        <rFont val="Calibri"/>
        <family val="1"/>
      </rPr>
      <t>Lentil</t>
    </r>
  </si>
  <si>
    <r>
      <rPr>
        <sz val="9"/>
        <rFont val="Calibri"/>
        <family val="1"/>
      </rPr>
      <t>Linseed</t>
    </r>
  </si>
  <si>
    <r>
      <rPr>
        <sz val="9"/>
        <rFont val="Calibri"/>
        <family val="1"/>
      </rPr>
      <t>Gomenzer</t>
    </r>
  </si>
  <si>
    <r>
      <rPr>
        <sz val="9"/>
        <rFont val="Calibri"/>
        <family val="1"/>
      </rPr>
      <t>Potato</t>
    </r>
  </si>
  <si>
    <r>
      <rPr>
        <sz val="9"/>
        <rFont val="Calibri"/>
        <family val="1"/>
      </rPr>
      <t>LP, P, H</t>
    </r>
  </si>
  <si>
    <r>
      <rPr>
        <sz val="9"/>
        <rFont val="Calibri"/>
        <family val="1"/>
      </rPr>
      <t>Carrot</t>
    </r>
  </si>
  <si>
    <r>
      <rPr>
        <sz val="9"/>
        <rFont val="Calibri"/>
        <family val="1"/>
      </rPr>
      <t>Beetroot</t>
    </r>
  </si>
  <si>
    <r>
      <rPr>
        <sz val="9"/>
        <rFont val="Calibri"/>
        <family val="1"/>
      </rPr>
      <t>Garlic</t>
    </r>
  </si>
  <si>
    <r>
      <rPr>
        <sz val="9"/>
        <rFont val="Calibri"/>
        <family val="1"/>
      </rPr>
      <t>Swisschard</t>
    </r>
  </si>
  <si>
    <r>
      <rPr>
        <sz val="9"/>
        <rFont val="Calibri"/>
        <family val="1"/>
      </rPr>
      <t>Lettuce</t>
    </r>
  </si>
  <si>
    <r>
      <rPr>
        <sz val="9"/>
        <rFont val="Calibri"/>
        <family val="1"/>
      </rPr>
      <t>Apple</t>
    </r>
  </si>
  <si>
    <r>
      <rPr>
        <b/>
        <sz val="9"/>
        <rFont val="Calibri"/>
        <family val="1"/>
      </rPr>
      <t>Key</t>
    </r>
  </si>
  <si>
    <r>
      <rPr>
        <sz val="9"/>
        <rFont val="Calibri"/>
        <family val="1"/>
      </rPr>
      <t>LP= Land preparation</t>
    </r>
  </si>
  <si>
    <r>
      <rPr>
        <sz val="9"/>
        <rFont val="Calibri"/>
        <family val="1"/>
      </rPr>
      <t>P = Planting</t>
    </r>
  </si>
  <si>
    <r>
      <rPr>
        <sz val="9"/>
        <rFont val="Calibri"/>
        <family val="1"/>
      </rPr>
      <t>H = Harvesting</t>
    </r>
  </si>
  <si>
    <r>
      <rPr>
        <sz val="9"/>
        <rFont val="Calibri"/>
        <family val="1"/>
      </rPr>
      <t>T = Threshing</t>
    </r>
  </si>
  <si>
    <r>
      <rPr>
        <sz val="9"/>
        <rFont val="Calibri"/>
        <family val="1"/>
      </rPr>
      <t xml:space="preserve">LP, P = Land Preparation and
</t>
    </r>
    <r>
      <rPr>
        <sz val="9"/>
        <rFont val="Calibri"/>
        <family val="1"/>
      </rPr>
      <t>Planting</t>
    </r>
  </si>
  <si>
    <r>
      <rPr>
        <sz val="11"/>
        <rFont val="Calibri"/>
        <family val="1"/>
      </rPr>
      <t xml:space="preserve">LP, P, H= Land preparation, planting
</t>
    </r>
    <r>
      <rPr>
        <sz val="11"/>
        <rFont val="Calibri"/>
        <family val="1"/>
      </rPr>
      <t>and harvesting</t>
    </r>
  </si>
  <si>
    <r>
      <rPr>
        <b/>
        <sz val="9"/>
        <rFont val="Calibri"/>
        <family val="1"/>
      </rPr>
      <t>September</t>
    </r>
  </si>
  <si>
    <r>
      <rPr>
        <b/>
        <sz val="9"/>
        <rFont val="Calibri"/>
        <family val="1"/>
      </rPr>
      <t>October</t>
    </r>
  </si>
  <si>
    <r>
      <rPr>
        <b/>
        <sz val="9"/>
        <rFont val="Calibri"/>
        <family val="1"/>
      </rPr>
      <t>November</t>
    </r>
  </si>
  <si>
    <r>
      <rPr>
        <b/>
        <sz val="9"/>
        <rFont val="Calibri"/>
        <family val="1"/>
      </rPr>
      <t>December</t>
    </r>
  </si>
  <si>
    <r>
      <rPr>
        <b/>
        <sz val="9"/>
        <rFont val="Calibri"/>
        <family val="1"/>
      </rPr>
      <t>January</t>
    </r>
  </si>
  <si>
    <r>
      <rPr>
        <b/>
        <sz val="9"/>
        <rFont val="Calibri"/>
        <family val="1"/>
      </rPr>
      <t>Feberuary</t>
    </r>
  </si>
  <si>
    <r>
      <rPr>
        <sz val="9"/>
        <rFont val="Calibri"/>
        <family val="1"/>
      </rPr>
      <t>P, H, T</t>
    </r>
  </si>
  <si>
    <r>
      <rPr>
        <sz val="9"/>
        <rFont val="Calibri"/>
        <family val="1"/>
      </rPr>
      <t>LP, H, T</t>
    </r>
  </si>
  <si>
    <r>
      <rPr>
        <sz val="9"/>
        <rFont val="Calibri"/>
        <family val="1"/>
      </rPr>
      <t>LP, P,T</t>
    </r>
  </si>
  <si>
    <r>
      <rPr>
        <sz val="9"/>
        <rFont val="Calibri"/>
        <family val="1"/>
      </rPr>
      <t>Sorghum</t>
    </r>
  </si>
  <si>
    <r>
      <rPr>
        <sz val="9"/>
        <rFont val="Calibri"/>
        <family val="1"/>
      </rPr>
      <t>P, H</t>
    </r>
  </si>
  <si>
    <r>
      <rPr>
        <sz val="9"/>
        <rFont val="Calibri"/>
        <family val="1"/>
      </rPr>
      <t>LP, P, H, T</t>
    </r>
  </si>
  <si>
    <r>
      <rPr>
        <sz val="9"/>
        <rFont val="Calibri"/>
        <family val="1"/>
      </rPr>
      <t>LP, P, T</t>
    </r>
  </si>
  <si>
    <r>
      <rPr>
        <sz val="9"/>
        <rFont val="Calibri"/>
        <family val="1"/>
      </rPr>
      <t>Faba bean</t>
    </r>
  </si>
  <si>
    <r>
      <rPr>
        <sz val="9"/>
        <rFont val="Calibri"/>
        <family val="1"/>
      </rPr>
      <t>Soybean</t>
    </r>
  </si>
  <si>
    <r>
      <rPr>
        <sz val="9"/>
        <rFont val="Calibri"/>
        <family val="1"/>
      </rPr>
      <t>LP, H</t>
    </r>
  </si>
  <si>
    <r>
      <rPr>
        <sz val="9"/>
        <rFont val="Calibri"/>
        <family val="1"/>
      </rPr>
      <t>LP, T</t>
    </r>
  </si>
  <si>
    <r>
      <rPr>
        <sz val="9"/>
        <rFont val="Calibri"/>
        <family val="1"/>
      </rPr>
      <t>Sweet potato</t>
    </r>
  </si>
  <si>
    <r>
      <rPr>
        <sz val="9"/>
        <rFont val="Calibri"/>
        <family val="1"/>
      </rPr>
      <t>Cassava</t>
    </r>
  </si>
  <si>
    <r>
      <rPr>
        <sz val="9"/>
        <rFont val="Calibri"/>
        <family val="1"/>
      </rPr>
      <t>Yam</t>
    </r>
  </si>
  <si>
    <r>
      <rPr>
        <sz val="9"/>
        <rFont val="Calibri"/>
        <family val="1"/>
      </rPr>
      <t>Taro</t>
    </r>
  </si>
  <si>
    <r>
      <rPr>
        <sz val="9"/>
        <rFont val="Calibri"/>
        <family val="1"/>
      </rPr>
      <t>Enset</t>
    </r>
  </si>
  <si>
    <r>
      <rPr>
        <sz val="9"/>
        <rFont val="Calibri"/>
        <family val="1"/>
      </rPr>
      <t>Onion</t>
    </r>
  </si>
  <si>
    <r>
      <rPr>
        <sz val="9"/>
        <rFont val="Calibri"/>
        <family val="1"/>
      </rPr>
      <t>Shallot</t>
    </r>
  </si>
  <si>
    <r>
      <rPr>
        <sz val="9"/>
        <rFont val="Calibri"/>
        <family val="1"/>
      </rPr>
      <t>Pepper</t>
    </r>
  </si>
  <si>
    <r>
      <rPr>
        <sz val="9"/>
        <rFont val="Calibri"/>
        <family val="1"/>
      </rPr>
      <t>Kale</t>
    </r>
  </si>
  <si>
    <r>
      <rPr>
        <sz val="9"/>
        <rFont val="Calibri"/>
        <family val="1"/>
      </rPr>
      <t>Avocado</t>
    </r>
  </si>
  <si>
    <r>
      <rPr>
        <sz val="9"/>
        <rFont val="Calibri"/>
        <family val="1"/>
      </rPr>
      <t>Banana</t>
    </r>
  </si>
  <si>
    <r>
      <rPr>
        <sz val="9"/>
        <rFont val="Calibri"/>
        <family val="1"/>
      </rPr>
      <t>Mango</t>
    </r>
  </si>
  <si>
    <r>
      <rPr>
        <sz val="9"/>
        <rFont val="Calibri"/>
        <family val="1"/>
      </rPr>
      <t>Papaya</t>
    </r>
  </si>
  <si>
    <r>
      <rPr>
        <sz val="11"/>
        <rFont val="Calibri"/>
        <family val="1"/>
      </rPr>
      <t>Key: LP = land preparation; P = planting; H= harvesting; T = Threshing</t>
    </r>
  </si>
  <si>
    <r>
      <rPr>
        <sz val="8"/>
        <rFont val="Calibri"/>
        <family val="1"/>
      </rPr>
      <t>Beetroot</t>
    </r>
  </si>
  <si>
    <r>
      <rPr>
        <sz val="8"/>
        <rFont val="Calibri"/>
        <family val="1"/>
      </rPr>
      <t>Lettuce</t>
    </r>
  </si>
  <si>
    <t>FCT_id</t>
  </si>
  <si>
    <t>food_grp_id</t>
  </si>
  <si>
    <t>food_item_id</t>
  </si>
  <si>
    <t>Food_grp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</si>
  <si>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</si>
  <si>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</si>
  <si>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</si>
  <si>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</si>
  <si>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</si>
  <si>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</si>
  <si>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</si>
  <si>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</si>
  <si>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</si>
  <si>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</si>
  <si>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</si>
  <si>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</si>
  <si>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</si>
  <si>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</si>
  <si>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</si>
  <si>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</si>
  <si>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</si>
  <si>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</si>
  <si>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</si>
  <si>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</si>
  <si>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</si>
  <si>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</si>
  <si>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</si>
  <si>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</si>
  <si>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</si>
  <si>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</si>
  <si>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</si>
  <si>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</si>
  <si>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</si>
  <si>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</si>
  <si>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food_group_unicef</t>
  </si>
  <si>
    <t>Miscellaneous</t>
  </si>
  <si>
    <t>Mung bean / Masho</t>
  </si>
  <si>
    <t xml:space="preserve">Legumes and nuts </t>
  </si>
  <si>
    <t>Faba bean</t>
  </si>
  <si>
    <t>Chick peas@ white</t>
  </si>
  <si>
    <t>Haricot beans@ white</t>
  </si>
  <si>
    <t>Haricot beans@ red</t>
  </si>
  <si>
    <t>Cereals and their products</t>
  </si>
  <si>
    <t>Millet@ whole</t>
  </si>
  <si>
    <t xml:space="preserve">Grains@ roots and tubers </t>
  </si>
  <si>
    <t>Pearl millet</t>
  </si>
  <si>
    <t>https://en.wikipedia.org/wiki/Pearl_millet</t>
  </si>
  <si>
    <t>Sorghum</t>
  </si>
  <si>
    <t>Sorghum@ red</t>
  </si>
  <si>
    <t>Wheat flour</t>
  </si>
  <si>
    <t>Macaroni@ dried</t>
  </si>
  <si>
    <t>https://en.wikipedia.org/wiki/Durum</t>
  </si>
  <si>
    <t>Sorghum@ flour@ degermed</t>
  </si>
  <si>
    <t>Wheat@ bran</t>
  </si>
  <si>
    <t>Wheat@ whole grains</t>
  </si>
  <si>
    <t>Legumes and their products</t>
  </si>
  <si>
    <t xml:space="preserve">Bambara groundnut@ dried </t>
  </si>
  <si>
    <t>Bambara groundnut@ red@ dried</t>
  </si>
  <si>
    <t>Cowpea@ dried</t>
  </si>
  <si>
    <t>Cowpea@ black@ dried</t>
  </si>
  <si>
    <t>Cowpea@ white@ dried</t>
  </si>
  <si>
    <t>African locust bean@ seeds@ dried</t>
  </si>
  <si>
    <t>African yam bean@ dried</t>
  </si>
  <si>
    <t>Beans@ white@ dried</t>
  </si>
  <si>
    <t>Broad beans@ dried</t>
  </si>
  <si>
    <t>Cowpea@ brown@ dried</t>
  </si>
  <si>
    <t>Lentils@ dried</t>
  </si>
  <si>
    <t>Pigeon pea@ dried</t>
  </si>
  <si>
    <t>Vegetables and their products</t>
  </si>
  <si>
    <t>Baobab leaves@ dried</t>
  </si>
  <si>
    <t xml:space="preserve">Vitamin A rich fruits and Vegetable </t>
  </si>
  <si>
    <t>False sesame@ leaves@ dried</t>
  </si>
  <si>
    <t xml:space="preserve">Other fruits and vegetables </t>
  </si>
  <si>
    <t>Cowpea leaves@ dried</t>
  </si>
  <si>
    <t>Pumpkin leaves@ dried</t>
  </si>
  <si>
    <t>Tomato@ powder</t>
  </si>
  <si>
    <t>Nuts@ seeds and their products</t>
  </si>
  <si>
    <t>Cashew nut</t>
  </si>
  <si>
    <t>Groundnut</t>
  </si>
  <si>
    <t>Groundnut@ rose</t>
  </si>
  <si>
    <t>Groundnut@ red</t>
  </si>
  <si>
    <t>Melon seeds</t>
  </si>
  <si>
    <t>Sesame seeds</t>
  </si>
  <si>
    <t>Groundnut@ combined varieties</t>
  </si>
  <si>
    <t>Groundnut flour@ with fat</t>
  </si>
  <si>
    <t>Groundnut flour@ defatted</t>
  </si>
  <si>
    <t xml:space="preserve">Roselle@ red@ seed@ dried </t>
  </si>
  <si>
    <t>Meat and poultry and their products</t>
  </si>
  <si>
    <t>Beef liver</t>
  </si>
  <si>
    <t xml:space="preserve">Flesh foods </t>
  </si>
  <si>
    <t>Beef@ meat@ 15-20  % fat@ boneless</t>
  </si>
  <si>
    <t>Chicken@ dark meat</t>
  </si>
  <si>
    <t>Lamb/mutton@ meat@ moderately fat</t>
  </si>
  <si>
    <t>Pork@ meat@ approx. 40 % fat@ boneless</t>
  </si>
  <si>
    <t>Pork@ meat@ approx. 20 % fat@ boneless</t>
  </si>
  <si>
    <t>Rabbit meat</t>
  </si>
  <si>
    <t>Ant flying</t>
  </si>
  <si>
    <t xml:space="preserve"> </t>
  </si>
  <si>
    <t>Beef@ meat@ lean@ boneless</t>
  </si>
  <si>
    <t>Beef@ meat@ approx. 30 % fat@ boneless</t>
  </si>
  <si>
    <t>Beef@ meat@ lean@ cured</t>
  </si>
  <si>
    <t>Beef@ kidney</t>
  </si>
  <si>
    <t>Beef@ tripe</t>
  </si>
  <si>
    <t>Beef@  ground@ 10 % fat</t>
  </si>
  <si>
    <t>Beef@ meat@ cured</t>
  </si>
  <si>
    <t>Bamboo caterpillar@ deep fried</t>
  </si>
  <si>
    <t>Game meat@ dried</t>
  </si>
  <si>
    <t>Chicken@ dark meat@ flesh and skin</t>
  </si>
  <si>
    <t>Chicken@ light meat@ flesh</t>
  </si>
  <si>
    <t>Chicken@ light meat@ flesh and skin</t>
  </si>
  <si>
    <t>Chicken giblets</t>
  </si>
  <si>
    <t>Mole cricket@ blanched</t>
  </si>
  <si>
    <t>Crocodile</t>
  </si>
  <si>
    <t>Goat@ meat</t>
  </si>
  <si>
    <t>Lamb@ brain</t>
  </si>
  <si>
    <t>Lamb@ liver</t>
  </si>
  <si>
    <t>Mopanie worm@ canned</t>
  </si>
  <si>
    <t>Sausage@ wiener (beef@ pork@ chicken) canned</t>
  </si>
  <si>
    <t>Eggs and their products</t>
  </si>
  <si>
    <t>Egg@ chicken</t>
  </si>
  <si>
    <t xml:space="preserve">Eggs </t>
  </si>
  <si>
    <t>Fish and their products</t>
  </si>
  <si>
    <t>Anchovy@ fillet</t>
  </si>
  <si>
    <t>Sardine</t>
  </si>
  <si>
    <t>Tuna</t>
  </si>
  <si>
    <t>White grouper</t>
  </si>
  <si>
    <t>African carp</t>
  </si>
  <si>
    <t xml:space="preserve">Anchovy@ canned </t>
  </si>
  <si>
    <t>Bayad</t>
  </si>
  <si>
    <t>est</t>
  </si>
  <si>
    <t>Catfish</t>
  </si>
  <si>
    <t>Carp</t>
  </si>
  <si>
    <t>Mackerel@ grilled</t>
  </si>
  <si>
    <t>Mormyrids</t>
  </si>
  <si>
    <t>Perch@ Nile</t>
  </si>
  <si>
    <t>Sardines in oil</t>
  </si>
  <si>
    <t>Shiny-nose</t>
  </si>
  <si>
    <t>Tilapia</t>
  </si>
  <si>
    <t>Milk and their products</t>
  </si>
  <si>
    <t>Milk@ cow@ powder@ whole</t>
  </si>
  <si>
    <t xml:space="preserve">Dairy products </t>
  </si>
  <si>
    <t>Cheddar</t>
  </si>
  <si>
    <t>Cheese@ goat@ hard type</t>
  </si>
  <si>
    <t>Cheese@ Gouda</t>
  </si>
  <si>
    <t>Infant formula@ powder@ for 3 months</t>
  </si>
  <si>
    <t>Infant formula@ powder@ for 6 months</t>
  </si>
  <si>
    <t>Milk@ cow powder@ skimmed</t>
  </si>
  <si>
    <t>Vacherin cheese</t>
  </si>
  <si>
    <t>Beverages</t>
  </si>
  <si>
    <t>Coffee@ instant@ powder</t>
  </si>
  <si>
    <t>non-category</t>
  </si>
  <si>
    <t>Anis seed</t>
  </si>
  <si>
    <t>Chilli pepper@ dried</t>
  </si>
  <si>
    <t>Cube@ beef@ dry</t>
  </si>
  <si>
    <t>Cumin@ seed</t>
  </si>
  <si>
    <t>Mustard@ powder</t>
  </si>
  <si>
    <t>Pepper@ black</t>
  </si>
  <si>
    <t>Yeast@ dried</t>
  </si>
  <si>
    <t>Yeast extract@ Marmite</t>
  </si>
  <si>
    <t>Teff</t>
  </si>
  <si>
    <t>Chat</t>
  </si>
  <si>
    <t>Chick peas@ red</t>
  </si>
  <si>
    <t>Neug</t>
  </si>
  <si>
    <t>Oats / Aja</t>
  </si>
  <si>
    <t>Camel meat@ raw</t>
  </si>
  <si>
    <t>Kidniey bean</t>
  </si>
  <si>
    <t>Black wheat</t>
  </si>
  <si>
    <t>Fonio@ black</t>
  </si>
  <si>
    <t>https://en.wikipedia.org/wiki/Fonio</t>
  </si>
  <si>
    <t>Maize@ white</t>
  </si>
  <si>
    <t>Maize@ combined</t>
  </si>
  <si>
    <t>Pearl millet with bran</t>
  </si>
  <si>
    <t>Rice@ brown</t>
  </si>
  <si>
    <t>Rice@ white@ polished</t>
  </si>
  <si>
    <t>Rice@ white</t>
  </si>
  <si>
    <t>Sorghum@ white</t>
  </si>
  <si>
    <t>Bread@ maize with milk and egg</t>
  </si>
  <si>
    <t>Bread white</t>
  </si>
  <si>
    <t>Bread@ wheat@ white</t>
  </si>
  <si>
    <t>Bread@ wheat@ wholemeal</t>
  </si>
  <si>
    <t>Fonio@ boiled</t>
  </si>
  <si>
    <t>Maize@ yellow@ flour of whole-grain</t>
  </si>
  <si>
    <t>Maize@ yellow@ grit@ degermed</t>
  </si>
  <si>
    <t>Maize@ white@ flour of whole grain</t>
  </si>
  <si>
    <t>Maize@ white@ flour refined</t>
  </si>
  <si>
    <t xml:space="preserve">Maize@ white@ flour degermed </t>
  </si>
  <si>
    <t>Maize@ white@ grit@ degermed</t>
  </si>
  <si>
    <t>Pearl millet@ flour (without bran)</t>
  </si>
  <si>
    <t>Rice@ red native@ hulled</t>
  </si>
  <si>
    <t>Rice@ red native@  milled</t>
  </si>
  <si>
    <t>Maize@ yellow@ stiff porridge</t>
  </si>
  <si>
    <t>Maize@ white@ stiff porridge</t>
  </si>
  <si>
    <t>Starchy roots@ tubers and their products</t>
  </si>
  <si>
    <t>Cassava@ tuber</t>
  </si>
  <si>
    <t>Cassava@ tuber@ dried</t>
  </si>
  <si>
    <t>Cassava flour</t>
  </si>
  <si>
    <t xml:space="preserve">Cocoyam@ tuber </t>
  </si>
  <si>
    <t>Potato</t>
  </si>
  <si>
    <t>Sweet potato@ deep yellow</t>
  </si>
  <si>
    <t>Sweet potato@ yellow</t>
  </si>
  <si>
    <t>Taro@ tuber</t>
  </si>
  <si>
    <t>Water yam@ tuber</t>
  </si>
  <si>
    <t>Yam tuber</t>
  </si>
  <si>
    <t>Cassava sweet@ tuber@ dried</t>
  </si>
  <si>
    <t>Sweet potato@ pale yellow</t>
  </si>
  <si>
    <t>Tiger nut@ tuber</t>
  </si>
  <si>
    <t>https://en.wikipedia.org/wiki/Cyperus_esculentus</t>
  </si>
  <si>
    <t>Tiger nut@ tuber dried</t>
  </si>
  <si>
    <t>Yam tuber@ flour</t>
  </si>
  <si>
    <t>Baobab@ leaves@  raw</t>
  </si>
  <si>
    <t>Beans@ green raw</t>
  </si>
  <si>
    <t>Okra leaves</t>
  </si>
  <si>
    <t>Cabbage</t>
  </si>
  <si>
    <t>Cassava@ leaves</t>
  </si>
  <si>
    <t>Cocoyam@ leaves</t>
  </si>
  <si>
    <t>Cowpea@ leaves</t>
  </si>
  <si>
    <t>Drumstick  leaves</t>
  </si>
  <si>
    <t>Eggplant</t>
  </si>
  <si>
    <t>Eggplant leaves</t>
  </si>
  <si>
    <t>Garlic</t>
  </si>
  <si>
    <t>Roselle leaves</t>
  </si>
  <si>
    <t>Okra fruit</t>
  </si>
  <si>
    <t>Onion</t>
  </si>
  <si>
    <t>Taro@ leaves</t>
  </si>
  <si>
    <t>Vernonia@ leaves</t>
  </si>
  <si>
    <t>Amaranth leaves</t>
  </si>
  <si>
    <t>Cucumber</t>
  </si>
  <si>
    <t>False sesame@ leaves</t>
  </si>
  <si>
    <t>Jute (bush-okra) leaves</t>
  </si>
  <si>
    <t>Onions@ dried</t>
  </si>
  <si>
    <t>Parsley@ fresh</t>
  </si>
  <si>
    <t>Peppers@ chilli</t>
  </si>
  <si>
    <t>Pepper@ sweet@ red</t>
  </si>
  <si>
    <t>Pepper@ sweet@ green</t>
  </si>
  <si>
    <t>Pumpkin leaves</t>
  </si>
  <si>
    <t>Spinach</t>
  </si>
  <si>
    <t>Sweet potato@ leaves</t>
  </si>
  <si>
    <t>Tomato paste@ concentrated</t>
  </si>
  <si>
    <t xml:space="preserve">Turnip </t>
  </si>
  <si>
    <t>Fruits and their products</t>
  </si>
  <si>
    <t>African locust bean</t>
  </si>
  <si>
    <t xml:space="preserve">Avocado@ </t>
  </si>
  <si>
    <t xml:space="preserve">Banana@ white </t>
  </si>
  <si>
    <t xml:space="preserve">Baobab@ fruit/Monkey bread@ </t>
  </si>
  <si>
    <t>Breadfruit</t>
  </si>
  <si>
    <t xml:space="preserve">Dattock@ </t>
  </si>
  <si>
    <t xml:space="preserve">Dattock@ dried </t>
  </si>
  <si>
    <t>Gumvine</t>
  </si>
  <si>
    <t>Jujube</t>
  </si>
  <si>
    <t xml:space="preserve">Landolphia@ </t>
  </si>
  <si>
    <t>Lemon</t>
  </si>
  <si>
    <t xml:space="preserve">Mango@ orange </t>
  </si>
  <si>
    <t>Orange</t>
  </si>
  <si>
    <t>Papaya@ fruit@ ripe</t>
  </si>
  <si>
    <t xml:space="preserve">Pineapple@ </t>
  </si>
  <si>
    <t>Soapberry@ fruit</t>
  </si>
  <si>
    <t>Tamarind@ immature fruit</t>
  </si>
  <si>
    <t>Tamarind@ fruit@ ripe</t>
  </si>
  <si>
    <t>Watermelon@ fruit</t>
  </si>
  <si>
    <t xml:space="preserve">African fan palm@ fruit@ </t>
  </si>
  <si>
    <t xml:space="preserve">African locust bean@ flour from fruit@ </t>
  </si>
  <si>
    <t xml:space="preserve">Akee@ </t>
  </si>
  <si>
    <t>Apple@ with skin</t>
  </si>
  <si>
    <t>Apple@ without skin</t>
  </si>
  <si>
    <t xml:space="preserve">Banana@ yellow </t>
  </si>
  <si>
    <t>Clementine</t>
  </si>
  <si>
    <t>Dates</t>
  </si>
  <si>
    <t>Dates@ dried</t>
  </si>
  <si>
    <t xml:space="preserve">Fig </t>
  </si>
  <si>
    <t xml:space="preserve">Fig@ dried </t>
  </si>
  <si>
    <t>Fruit cocktail@ canned in syrup</t>
  </si>
  <si>
    <t xml:space="preserve">Grapefruit@ </t>
  </si>
  <si>
    <t xml:space="preserve">Mango@ deep orange </t>
  </si>
  <si>
    <t xml:space="preserve">Mango@ pale </t>
  </si>
  <si>
    <t>Melon@ honeydew</t>
  </si>
  <si>
    <t>Melon@ cantaloup</t>
  </si>
  <si>
    <t xml:space="preserve">Palm nuts@ </t>
  </si>
  <si>
    <t>Pomegranate</t>
  </si>
  <si>
    <t>Plantain@ ripe</t>
  </si>
  <si>
    <t xml:space="preserve">Shea fruit </t>
  </si>
  <si>
    <t>Sweet apple@ fruit</t>
  </si>
  <si>
    <t>Coconut@ mature kernel@ fresh</t>
  </si>
  <si>
    <t>Coconut@ immature kernel@ fresh</t>
  </si>
  <si>
    <t>Coconut@ kernel@ dried</t>
  </si>
  <si>
    <t xml:space="preserve">Coconut milk </t>
  </si>
  <si>
    <t>Coconut water</t>
  </si>
  <si>
    <t>Dikanut@ kernel@ dried</t>
  </si>
  <si>
    <t>Shea nut@ seed</t>
  </si>
  <si>
    <t>Colanut</t>
  </si>
  <si>
    <t>Colanut@ dried</t>
  </si>
  <si>
    <t>Palm nut kernel@ shelled</t>
  </si>
  <si>
    <t>Milk@ cow@ whole@ 3.5 % fat</t>
  </si>
  <si>
    <t>Milk@ goat</t>
  </si>
  <si>
    <t>Milk@ human@ mature</t>
  </si>
  <si>
    <t>Yoghurt@ whole milk@ plain</t>
  </si>
  <si>
    <t>Cream@ whipping@ 38 % fat</t>
  </si>
  <si>
    <t>Cream@ 13 % fat</t>
  </si>
  <si>
    <t>Milk@ cow@ partly skimmed@ 1.5 % fat</t>
  </si>
  <si>
    <t>Milk@ cow@  skimmed@ 0.5 % fat</t>
  </si>
  <si>
    <t>Milk@ cow@ canned@ condensed@ sweetened</t>
  </si>
  <si>
    <t>Milk@ cow@ canned@ evaporated</t>
  </si>
  <si>
    <t>Milk@ camel</t>
  </si>
  <si>
    <t>Yoghurt@ whole milk@ with fruits</t>
  </si>
  <si>
    <t xml:space="preserve">Butter@ from cow-s milk </t>
  </si>
  <si>
    <t>Margarine@ fortified</t>
  </si>
  <si>
    <t>Beer european (4.4 % alcohol)</t>
  </si>
  <si>
    <t>Beer@ maize  (est. 3 % alcohol)</t>
  </si>
  <si>
    <t>Beer@ millet (est. 3 % alcohol)</t>
  </si>
  <si>
    <t>Beer@ sorghum (est. 3% alcohol)</t>
  </si>
  <si>
    <t>Palm wine (est. 3.8 % alcohol)</t>
  </si>
  <si>
    <t>Sap@ palm@ fresh (0.3 % alcohol)</t>
  </si>
  <si>
    <t>Tea@ infusion</t>
  </si>
  <si>
    <t>Coffee@ liquid</t>
  </si>
  <si>
    <t>Juice@ lemon@ unsweetened</t>
  </si>
  <si>
    <t>Juice@ orange@ unsweetened</t>
  </si>
  <si>
    <t>Juice@ apple</t>
  </si>
  <si>
    <t>Juice@ grapefruit@ unsweetened</t>
  </si>
  <si>
    <t>Nectar@ Mango</t>
  </si>
  <si>
    <t>Ovaltine beverage with whole milk (without sugar; fortified)</t>
  </si>
  <si>
    <t>Ovaltine beverage with partly skimmed milk (without sugar; fortified)</t>
  </si>
  <si>
    <t>Ovaltine beverage with skimmed milk (without sugar; fortified)</t>
  </si>
  <si>
    <t>Honey</t>
  </si>
  <si>
    <t>Vinegar</t>
  </si>
  <si>
    <t>Bay leaf@ dried</t>
  </si>
  <si>
    <t>Ginger@ root@ raw</t>
  </si>
  <si>
    <t>Ginger@ roots@ dried</t>
  </si>
  <si>
    <t>Mustard@ prepared@ yellow</t>
  </si>
  <si>
    <t>Spices@ mix@ ground</t>
  </si>
  <si>
    <t>Barley</t>
  </si>
  <si>
    <t>Mandarine / Tangerine</t>
  </si>
  <si>
    <t>Kale(yabesha gomen)</t>
  </si>
  <si>
    <t>Finger millet</t>
  </si>
  <si>
    <t>Bambara groundnuts@ white</t>
  </si>
  <si>
    <t>Soya bean@ dried</t>
  </si>
  <si>
    <t>Tamarind@ leaves@ dried</t>
  </si>
  <si>
    <t>Groundnut paste</t>
  </si>
  <si>
    <t>Chicken@ liver</t>
  </si>
  <si>
    <t>Locust</t>
  </si>
  <si>
    <t>Barracuda</t>
  </si>
  <si>
    <t>Mudfish</t>
  </si>
  <si>
    <t>Teff@ red</t>
  </si>
  <si>
    <t>Linseed</t>
  </si>
  <si>
    <t>Gibto</t>
  </si>
  <si>
    <t>Fonio@ white</t>
  </si>
  <si>
    <t>Maize@ yellow</t>
  </si>
  <si>
    <t>Bread@ wheat@ white for toasting</t>
  </si>
  <si>
    <t>Carrot</t>
  </si>
  <si>
    <t>Tamarind@ leaves</t>
  </si>
  <si>
    <t>Tomato@ red</t>
  </si>
  <si>
    <t>Pumpkin@ squash</t>
  </si>
  <si>
    <t>Tomatoes@ canned@ packed in juice</t>
  </si>
  <si>
    <t xml:space="preserve">Cashew apple@ </t>
  </si>
  <si>
    <t>Guava@ fruit</t>
  </si>
  <si>
    <t>Milk@ human@ colostrum</t>
  </si>
  <si>
    <t>Coconut oil</t>
  </si>
  <si>
    <t>Groundnut oil</t>
  </si>
  <si>
    <t>Palm oil@ red</t>
  </si>
  <si>
    <t>Cottonseed oil</t>
  </si>
  <si>
    <t>Palm oil@ refined</t>
  </si>
  <si>
    <t>Shea butter</t>
  </si>
  <si>
    <t>Soya oil</t>
  </si>
  <si>
    <t>Vegetable oil</t>
  </si>
  <si>
    <t>Ovaltine powder@ fortified</t>
  </si>
  <si>
    <t>Water@ tap</t>
  </si>
  <si>
    <t>Sugar</t>
  </si>
  <si>
    <t>Cinnamon@ ground</t>
  </si>
  <si>
    <t>Salt</t>
  </si>
  <si>
    <t>Sheep meat@ dried</t>
  </si>
  <si>
    <t>Buttermilk@ cow</t>
  </si>
  <si>
    <t>Beetroot</t>
  </si>
  <si>
    <t>Coffee beans</t>
  </si>
  <si>
    <t>Ethiopian cabbage</t>
  </si>
  <si>
    <t>Safflower</t>
  </si>
  <si>
    <t>Fenugreek</t>
  </si>
  <si>
    <t>Field peas</t>
  </si>
  <si>
    <t>Goat meat@ dried</t>
  </si>
  <si>
    <t>Hops</t>
  </si>
  <si>
    <t>Rape seed</t>
  </si>
  <si>
    <t>Sugarcane</t>
  </si>
  <si>
    <t>Swiss chard</t>
  </si>
  <si>
    <t>Vetch pea</t>
  </si>
  <si>
    <t>Grass peas</t>
  </si>
  <si>
    <t>Buttermilk@ camel</t>
  </si>
  <si>
    <t>Yoghurt@ camel milk</t>
  </si>
  <si>
    <t>Yoghurt@ goat milk</t>
  </si>
  <si>
    <t>Bread wheat</t>
  </si>
  <si>
    <t>Emmer Wheat</t>
  </si>
  <si>
    <t>Maize</t>
  </si>
  <si>
    <t>Field Pea</t>
  </si>
  <si>
    <t>Haricot bean</t>
  </si>
  <si>
    <t>Chickpea</t>
  </si>
  <si>
    <t>Noug</t>
  </si>
  <si>
    <t>Beet root</t>
  </si>
  <si>
    <t>Shallot</t>
  </si>
  <si>
    <t>Pepper</t>
  </si>
  <si>
    <t>Kale</t>
  </si>
  <si>
    <t>Grasspea</t>
  </si>
  <si>
    <t>Sweet potato</t>
  </si>
  <si>
    <t>Tomato</t>
  </si>
  <si>
    <t>Pumpkin</t>
  </si>
  <si>
    <t>Avocado</t>
  </si>
  <si>
    <t>Banana</t>
  </si>
  <si>
    <t>Mango</t>
  </si>
  <si>
    <r>
      <rPr>
        <sz val="11"/>
        <rFont val="Calibri"/>
        <family val="1"/>
      </rPr>
      <t>Lentil</t>
    </r>
  </si>
  <si>
    <r>
      <rPr>
        <sz val="11"/>
        <rFont val="Calibri"/>
        <family val="1"/>
      </rPr>
      <t>Mungbean</t>
    </r>
  </si>
  <si>
    <r>
      <rPr>
        <sz val="11"/>
        <rFont val="Calibri"/>
        <family val="1"/>
      </rPr>
      <t>Safflower</t>
    </r>
  </si>
  <si>
    <r>
      <rPr>
        <sz val="11"/>
        <rFont val="Calibri"/>
        <family val="1"/>
      </rPr>
      <t>Swisschard</t>
    </r>
  </si>
  <si>
    <r>
      <rPr>
        <sz val="11"/>
        <rFont val="Calibri"/>
        <family val="1"/>
      </rPr>
      <t>Guava</t>
    </r>
  </si>
  <si>
    <r>
      <rPr>
        <sz val="11"/>
        <rFont val="Calibri"/>
        <family val="1"/>
      </rPr>
      <t>Papaya</t>
    </r>
  </si>
  <si>
    <r>
      <rPr>
        <sz val="11"/>
        <rFont val="Calibri"/>
        <family val="1"/>
      </rPr>
      <t>Taro</t>
    </r>
  </si>
  <si>
    <r>
      <rPr>
        <sz val="11"/>
        <rFont val="Calibri"/>
        <family val="1"/>
      </rPr>
      <t>Enset</t>
    </r>
  </si>
  <si>
    <r>
      <rPr>
        <sz val="11"/>
        <rFont val="Calibri"/>
        <family val="1"/>
      </rPr>
      <t>Soybean</t>
    </r>
  </si>
  <si>
    <r>
      <rPr>
        <sz val="11"/>
        <rFont val="Calibri"/>
        <family val="1"/>
      </rPr>
      <t>Leek</t>
    </r>
  </si>
  <si>
    <r>
      <rPr>
        <sz val="11"/>
        <rFont val="Calibri"/>
        <family val="1"/>
      </rPr>
      <t>Apple</t>
    </r>
  </si>
  <si>
    <r>
      <rPr>
        <sz val="11"/>
        <rFont val="Calibri"/>
        <family val="1"/>
      </rPr>
      <t>Pineapple</t>
    </r>
  </si>
  <si>
    <r>
      <rPr>
        <sz val="11"/>
        <rFont val="Calibri"/>
        <family val="1"/>
      </rPr>
      <t>Durum wheat</t>
    </r>
  </si>
  <si>
    <r>
      <rPr>
        <sz val="11"/>
        <rFont val="Calibri"/>
        <family val="1"/>
      </rPr>
      <t>Oat</t>
    </r>
  </si>
  <si>
    <r>
      <rPr>
        <sz val="11"/>
        <rFont val="Calibri"/>
        <family val="1"/>
      </rPr>
      <t>Groundnut</t>
    </r>
  </si>
  <si>
    <r>
      <rPr>
        <sz val="11"/>
        <rFont val="Calibri"/>
        <family val="1"/>
      </rPr>
      <t>Cassava</t>
    </r>
  </si>
  <si>
    <r>
      <rPr>
        <sz val="11"/>
        <rFont val="Calibri"/>
        <family val="1"/>
      </rPr>
      <t>Yam</t>
    </r>
  </si>
  <si>
    <r>
      <rPr>
        <sz val="11"/>
        <rFont val="Calibri"/>
        <family val="1"/>
      </rPr>
      <t>Peach</t>
    </r>
  </si>
  <si>
    <r>
      <rPr>
        <sz val="11"/>
        <rFont val="Calibri"/>
        <family val="1"/>
      </rPr>
      <t>Lettuce</t>
    </r>
  </si>
  <si>
    <t>num</t>
    <phoneticPr fontId="22"/>
  </si>
  <si>
    <t>crop</t>
    <phoneticPr fontId="22"/>
  </si>
  <si>
    <t>Fenugreek</t>
    <phoneticPr fontId="22"/>
  </si>
  <si>
    <t>Gomenzer</t>
    <phoneticPr fontId="22"/>
  </si>
  <si>
    <t>Lettuce</t>
    <phoneticPr fontId="22"/>
  </si>
  <si>
    <t>org_name</t>
    <phoneticPr fontId="22"/>
  </si>
  <si>
    <t>local_name</t>
    <phoneticPr fontId="22"/>
  </si>
  <si>
    <t>Vegetables and their products</t>
    <phoneticPr fontId="22"/>
  </si>
  <si>
    <t xml:space="preserve">Other fruits and vegetables </t>
    <phoneticPr fontId="22"/>
  </si>
  <si>
    <t>Fruits and their products</t>
    <phoneticPr fontId="22"/>
  </si>
  <si>
    <t>Miscellaneous</t>
    <phoneticPr fontId="22"/>
  </si>
  <si>
    <t>Starchy roots@ tubers and their products</t>
    <phoneticPr fontId="22"/>
  </si>
  <si>
    <t xml:space="preserve">Grains@ roots and tubers </t>
    <phoneticPr fontId="22"/>
  </si>
  <si>
    <t>Cereals and their products</t>
    <phoneticPr fontId="22"/>
  </si>
  <si>
    <t>Legumes and their products</t>
    <phoneticPr fontId="22"/>
  </si>
  <si>
    <t xml:space="preserve">Legumes and nuts </t>
    <phoneticPr fontId="22"/>
  </si>
  <si>
    <t>rice</t>
    <phoneticPr fontId="22"/>
  </si>
  <si>
    <t>Faba bean</t>
    <phoneticPr fontId="22"/>
  </si>
  <si>
    <t>Finger millet</t>
    <phoneticPr fontId="22"/>
  </si>
  <si>
    <t>Field pea</t>
    <phoneticPr fontId="22"/>
  </si>
  <si>
    <t>Beet root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</si>
</sst>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Times New Roman"/>
      <charset val="204"/>
    </font>
    <font>
      <sz val="12"/>
      <color theme="1"/>
      <name val="ＭＳ Ｐゴシック"/>
      <family val="2"/>
      <charset val="128"/>
      <scheme val="minor"/>
    </font>
    <font>
      <b/>
      <sz val="11"/>
      <name val="Calibri"/>
    </font>
    <font>
      <sz val="11"/>
      <name val="Calibri"/>
    </font>
    <font>
      <b/>
      <sz val="9"/>
      <name val="Trebuchet MS"/>
    </font>
    <font>
      <sz val="9"/>
      <name val="Trebuchet MS"/>
    </font>
    <font>
      <b/>
      <sz val="8"/>
      <name val="Calibri"/>
    </font>
    <font>
      <sz val="8"/>
      <name val="Calibri"/>
    </font>
    <font>
      <b/>
      <sz val="6"/>
      <name val="Calibri"/>
    </font>
    <font>
      <sz val="6"/>
      <name val="Calibri"/>
    </font>
    <font>
      <b/>
      <sz val="9"/>
      <name val="Calibri"/>
    </font>
    <font>
      <sz val="9"/>
      <name val="Calibri"/>
    </font>
    <font>
      <b/>
      <sz val="11"/>
      <name val="Calibri"/>
      <family val="1"/>
    </font>
    <font>
      <sz val="11"/>
      <name val="Calibri"/>
      <family val="1"/>
    </font>
    <font>
      <b/>
      <sz val="9"/>
      <name val="Trebuchet MS"/>
      <family val="2"/>
    </font>
    <font>
      <sz val="9"/>
      <name val="Trebuchet MS"/>
      <family val="2"/>
    </font>
    <font>
      <b/>
      <sz val="8"/>
      <name val="Calibri"/>
      <family val="1"/>
    </font>
    <font>
      <sz val="8"/>
      <name val="Calibri"/>
      <family val="1"/>
    </font>
    <font>
      <b/>
      <sz val="6"/>
      <name val="Calibri"/>
      <family val="1"/>
    </font>
    <font>
      <sz val="6"/>
      <name val="Calibri"/>
      <family val="1"/>
    </font>
    <font>
      <b/>
      <sz val="9"/>
      <name val="Calibri"/>
      <family val="1"/>
    </font>
    <font>
      <sz val="9"/>
      <name val="Calibri"/>
      <family val="1"/>
    </font>
    <font>
      <sz val="6"/>
      <name val="Kozuka Gothic Pro M"/>
      <family val="3"/>
      <charset val="128"/>
    </font>
    <font>
      <sz val="11"/>
      <name val="Calibri"/>
      <family val="2"/>
    </font>
    <font>
      <sz val="11"/>
      <name val="Trebuchet MS"/>
      <family val="2"/>
    </font>
    <font>
      <sz val="10"/>
      <color rgb="FF000000"/>
      <name val="Times New Roman"/>
      <family val="1"/>
    </font>
    <font>
      <b/>
      <sz val="12"/>
      <color theme="0"/>
      <name val="ＭＳ Ｐゴシック"/>
      <family val="2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000000"/>
      <name val="Times New Roman"/>
      <family val="1"/>
      <charset val="204"/>
    </font>
    <font>
      <u/>
      <sz val="10"/>
      <color theme="10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806000"/>
      </patternFill>
    </fill>
    <fill>
      <patternFill patternType="solid">
        <fgColor rgb="FFC9C9C9"/>
      </patternFill>
    </fill>
    <fill>
      <patternFill patternType="solid">
        <fgColor rgb="FFC00000"/>
      </patternFill>
    </fill>
    <fill>
      <patternFill patternType="solid">
        <fgColor rgb="FF375623"/>
      </patternFill>
    </fill>
    <fill>
      <patternFill patternType="solid">
        <fgColor rgb="FF92D050"/>
      </patternFill>
    </fill>
    <fill>
      <patternFill patternType="solid">
        <fgColor rgb="FF7030A0"/>
      </patternFill>
    </fill>
    <fill>
      <patternFill patternType="solid">
        <fgColor rgb="FFBFBFBF"/>
      </patternFill>
    </fill>
    <fill>
      <patternFill patternType="solid">
        <fgColor rgb="FF996633"/>
      </patternFill>
    </fill>
    <fill>
      <patternFill patternType="solid">
        <fgColor rgb="FFA6A6A6"/>
      </patternFill>
    </fill>
    <fill>
      <patternFill patternType="solid">
        <fgColor rgb="FF006600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0000CC"/>
      </patternFill>
    </fill>
    <fill>
      <patternFill patternType="solid">
        <fgColor rgb="FFFF0066"/>
      </patternFill>
    </fill>
    <fill>
      <patternFill patternType="solid">
        <fgColor rgb="FF00FFFF"/>
      </patternFill>
    </fill>
    <fill>
      <patternFill patternType="solid">
        <fgColor rgb="FFFFFF66"/>
      </patternFill>
    </fill>
    <fill>
      <patternFill patternType="solid">
        <fgColor rgb="FF660033"/>
      </patternFill>
    </fill>
    <fill>
      <patternFill patternType="solid">
        <fgColor rgb="FF996600"/>
      </patternFill>
    </fill>
    <fill>
      <patternFill patternType="solid">
        <fgColor rgb="FF00B050"/>
      </patternFill>
    </fill>
    <fill>
      <patternFill patternType="solid">
        <fgColor rgb="FF66FF33"/>
      </patternFill>
    </fill>
    <fill>
      <patternFill patternType="solid">
        <fgColor rgb="FF339966"/>
      </patternFill>
    </fill>
    <fill>
      <patternFill patternType="solid">
        <fgColor rgb="FF0066FF"/>
      </patternFill>
    </fill>
    <fill>
      <patternFill patternType="solid">
        <fgColor rgb="FF0000FF"/>
      </patternFill>
    </fill>
    <fill>
      <patternFill patternType="solid">
        <fgColor rgb="FF6600CC"/>
      </patternFill>
    </fill>
    <fill>
      <patternFill patternType="solid">
        <fgColor rgb="FFFF99FF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9" fillId="0" borderId="0" applyNumberFormat="0" applyFill="0" applyBorder="0" applyAlignment="0" applyProtection="0"/>
  </cellStyleXfs>
  <cellXfs count="220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3" fillId="10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12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12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7" fillId="13" borderId="1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horizontal="left" wrapText="1"/>
    </xf>
    <xf numFmtId="0" fontId="7" fillId="14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 indent="1"/>
    </xf>
    <xf numFmtId="0" fontId="0" fillId="15" borderId="1" xfId="0" applyFill="1" applyBorder="1" applyAlignment="1">
      <alignment horizontal="left" wrapText="1"/>
    </xf>
    <xf numFmtId="0" fontId="0" fillId="16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7" fillId="17" borderId="1" xfId="0" applyFont="1" applyFill="1" applyBorder="1" applyAlignment="1">
      <alignment horizontal="left" vertical="top" wrapText="1"/>
    </xf>
    <xf numFmtId="0" fontId="7" fillId="18" borderId="1" xfId="0" applyFont="1" applyFill="1" applyBorder="1" applyAlignment="1">
      <alignment horizontal="left" vertical="top" wrapText="1"/>
    </xf>
    <xf numFmtId="0" fontId="7" fillId="19" borderId="1" xfId="0" applyFont="1" applyFill="1" applyBorder="1" applyAlignment="1">
      <alignment horizontal="left" vertical="top" wrapText="1"/>
    </xf>
    <xf numFmtId="0" fontId="0" fillId="17" borderId="1" xfId="0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10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12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 indent="1"/>
    </xf>
    <xf numFmtId="0" fontId="11" fillId="16" borderId="1" xfId="0" applyFont="1" applyFill="1" applyBorder="1" applyAlignment="1">
      <alignment horizontal="left" vertical="top" wrapText="1"/>
    </xf>
    <xf numFmtId="0" fontId="11" fillId="20" borderId="1" xfId="0" applyFont="1" applyFill="1" applyBorder="1" applyAlignment="1">
      <alignment horizontal="left" vertical="top" wrapText="1"/>
    </xf>
    <xf numFmtId="0" fontId="11" fillId="21" borderId="1" xfId="0" applyFont="1" applyFill="1" applyBorder="1" applyAlignment="1">
      <alignment horizontal="left" vertical="top" wrapText="1"/>
    </xf>
    <xf numFmtId="0" fontId="11" fillId="22" borderId="1" xfId="0" applyFont="1" applyFill="1" applyBorder="1" applyAlignment="1">
      <alignment horizontal="left" vertical="top" wrapText="1"/>
    </xf>
    <xf numFmtId="0" fontId="11" fillId="23" borderId="1" xfId="0" applyFont="1" applyFill="1" applyBorder="1" applyAlignment="1">
      <alignment horizontal="left" vertical="top" wrapText="1"/>
    </xf>
    <xf numFmtId="0" fontId="11" fillId="18" borderId="1" xfId="0" applyFont="1" applyFill="1" applyBorder="1" applyAlignment="1">
      <alignment horizontal="left" vertical="top" wrapText="1"/>
    </xf>
    <xf numFmtId="0" fontId="11" fillId="11" borderId="1" xfId="0" applyFont="1" applyFill="1" applyBorder="1" applyAlignment="1">
      <alignment horizontal="left" vertical="top" wrapText="1"/>
    </xf>
    <xf numFmtId="0" fontId="11" fillId="24" borderId="1" xfId="0" applyFont="1" applyFill="1" applyBorder="1" applyAlignment="1">
      <alignment horizontal="left" vertical="top" wrapText="1"/>
    </xf>
    <xf numFmtId="0" fontId="11" fillId="25" borderId="1" xfId="0" applyFont="1" applyFill="1" applyBorder="1" applyAlignment="1">
      <alignment horizontal="left" vertical="top" wrapText="1"/>
    </xf>
    <xf numFmtId="0" fontId="11" fillId="26" borderId="1" xfId="0" applyFont="1" applyFill="1" applyBorder="1" applyAlignment="1">
      <alignment horizontal="left" vertical="top" wrapText="1"/>
    </xf>
    <xf numFmtId="0" fontId="11" fillId="27" borderId="1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right" vertical="top" wrapText="1"/>
    </xf>
    <xf numFmtId="0" fontId="0" fillId="2" borderId="12" xfId="0" applyFill="1" applyBorder="1" applyAlignment="1">
      <alignment horizontal="left" wrapText="1"/>
    </xf>
    <xf numFmtId="0" fontId="7" fillId="11" borderId="1" xfId="0" applyFont="1" applyFill="1" applyBorder="1" applyAlignment="1">
      <alignment horizontal="left" vertical="top" wrapText="1"/>
    </xf>
    <xf numFmtId="0" fontId="1" fillId="0" borderId="0" xfId="1">
      <alignment vertical="center"/>
    </xf>
    <xf numFmtId="0" fontId="23" fillId="0" borderId="1" xfId="0" applyFont="1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 indent="3"/>
    </xf>
    <xf numFmtId="0" fontId="2" fillId="0" borderId="3" xfId="0" applyFont="1" applyFill="1" applyBorder="1" applyAlignment="1">
      <alignment horizontal="left" vertical="top" wrapText="1" indent="3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7" borderId="4" xfId="0" applyFill="1" applyBorder="1" applyAlignment="1">
      <alignment horizontal="left" wrapText="1"/>
    </xf>
    <xf numFmtId="0" fontId="0" fillId="7" borderId="6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9" borderId="4" xfId="0" applyFill="1" applyBorder="1" applyAlignment="1">
      <alignment horizontal="left" wrapText="1"/>
    </xf>
    <xf numFmtId="0" fontId="0" fillId="9" borderId="6" xfId="0" applyFill="1" applyBorder="1" applyAlignment="1">
      <alignment horizontal="left" wrapText="1"/>
    </xf>
    <xf numFmtId="0" fontId="0" fillId="0" borderId="5" xfId="0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0" fillId="5" borderId="4" xfId="0" applyFill="1" applyBorder="1" applyAlignment="1">
      <alignment horizontal="left" wrapText="1"/>
    </xf>
    <xf numFmtId="0" fontId="0" fillId="5" borderId="6" xfId="0" applyFill="1" applyBorder="1" applyAlignment="1">
      <alignment horizontal="left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left" vertical="top" wrapText="1"/>
    </xf>
    <xf numFmtId="0" fontId="0" fillId="16" borderId="4" xfId="0" applyFill="1" applyBorder="1" applyAlignment="1">
      <alignment horizontal="left" wrapText="1"/>
    </xf>
    <xf numFmtId="0" fontId="0" fillId="16" borderId="5" xfId="0" applyFill="1" applyBorder="1" applyAlignment="1">
      <alignment horizontal="left" wrapText="1"/>
    </xf>
    <xf numFmtId="0" fontId="0" fillId="16" borderId="6" xfId="0" applyFill="1" applyBorder="1" applyAlignment="1">
      <alignment horizontal="left" wrapText="1"/>
    </xf>
    <xf numFmtId="0" fontId="0" fillId="14" borderId="4" xfId="0" applyFill="1" applyBorder="1" applyAlignment="1">
      <alignment horizontal="left" wrapText="1"/>
    </xf>
    <xf numFmtId="0" fontId="0" fillId="14" borderId="5" xfId="0" applyFill="1" applyBorder="1" applyAlignment="1">
      <alignment horizontal="left" wrapText="1"/>
    </xf>
    <xf numFmtId="0" fontId="0" fillId="14" borderId="6" xfId="0" applyFill="1" applyBorder="1" applyAlignment="1">
      <alignment horizontal="left" wrapText="1"/>
    </xf>
    <xf numFmtId="0" fontId="0" fillId="18" borderId="4" xfId="0" applyFill="1" applyBorder="1" applyAlignment="1">
      <alignment horizontal="left" wrapText="1"/>
    </xf>
    <xf numFmtId="0" fontId="0" fillId="18" borderId="5" xfId="0" applyFill="1" applyBorder="1" applyAlignment="1">
      <alignment horizontal="left" wrapText="1"/>
    </xf>
    <xf numFmtId="0" fontId="0" fillId="18" borderId="6" xfId="0" applyFill="1" applyBorder="1" applyAlignment="1">
      <alignment horizontal="left" wrapText="1"/>
    </xf>
    <xf numFmtId="0" fontId="0" fillId="13" borderId="4" xfId="0" applyFill="1" applyBorder="1" applyAlignment="1">
      <alignment horizontal="left" wrapText="1"/>
    </xf>
    <xf numFmtId="0" fontId="0" fillId="13" borderId="5" xfId="0" applyFill="1" applyBorder="1" applyAlignment="1">
      <alignment horizontal="left" wrapText="1"/>
    </xf>
    <xf numFmtId="0" fontId="0" fillId="13" borderId="6" xfId="0" applyFill="1" applyBorder="1" applyAlignment="1">
      <alignment horizontal="left" wrapText="1"/>
    </xf>
    <xf numFmtId="0" fontId="0" fillId="19" borderId="4" xfId="0" applyFill="1" applyBorder="1" applyAlignment="1">
      <alignment horizontal="left" wrapText="1"/>
    </xf>
    <xf numFmtId="0" fontId="0" fillId="19" borderId="5" xfId="0" applyFill="1" applyBorder="1" applyAlignment="1">
      <alignment horizontal="left" wrapText="1"/>
    </xf>
    <xf numFmtId="0" fontId="0" fillId="19" borderId="6" xfId="0" applyFill="1" applyBorder="1" applyAlignment="1">
      <alignment horizontal="left" wrapText="1"/>
    </xf>
    <xf numFmtId="0" fontId="0" fillId="15" borderId="4" xfId="0" applyFill="1" applyBorder="1" applyAlignment="1">
      <alignment horizontal="left" wrapText="1"/>
    </xf>
    <xf numFmtId="0" fontId="0" fillId="15" borderId="5" xfId="0" applyFill="1" applyBorder="1" applyAlignment="1">
      <alignment horizontal="left" wrapText="1"/>
    </xf>
    <xf numFmtId="0" fontId="0" fillId="15" borderId="6" xfId="0" applyFill="1" applyBorder="1" applyAlignment="1">
      <alignment horizontal="left" wrapText="1"/>
    </xf>
    <xf numFmtId="0" fontId="0" fillId="6" borderId="4" xfId="0" applyFill="1" applyBorder="1" applyAlignment="1">
      <alignment horizontal="left" wrapText="1"/>
    </xf>
    <xf numFmtId="0" fontId="0" fillId="6" borderId="5" xfId="0" applyFill="1" applyBorder="1" applyAlignment="1">
      <alignment horizontal="left" wrapText="1"/>
    </xf>
    <xf numFmtId="0" fontId="0" fillId="6" borderId="6" xfId="0" applyFill="1" applyBorder="1" applyAlignment="1">
      <alignment horizontal="left" wrapText="1"/>
    </xf>
    <xf numFmtId="0" fontId="0" fillId="8" borderId="4" xfId="0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7" borderId="5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9" borderId="5" xfId="0" applyFill="1" applyBorder="1" applyAlignment="1">
      <alignment horizontal="left" wrapText="1"/>
    </xf>
    <xf numFmtId="0" fontId="0" fillId="5" borderId="5" xfId="0" applyFill="1" applyBorder="1" applyAlignment="1">
      <alignment horizontal="left" wrapText="1"/>
    </xf>
    <xf numFmtId="0" fontId="0" fillId="6" borderId="4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0" fillId="14" borderId="4" xfId="0" applyFill="1" applyBorder="1" applyAlignment="1">
      <alignment horizontal="left" vertical="center" wrapText="1"/>
    </xf>
    <xf numFmtId="0" fontId="0" fillId="14" borderId="5" xfId="0" applyFill="1" applyBorder="1" applyAlignment="1">
      <alignment horizontal="left" vertical="center" wrapText="1"/>
    </xf>
    <xf numFmtId="0" fontId="0" fillId="14" borderId="6" xfId="0" applyFill="1" applyBorder="1" applyAlignment="1">
      <alignment horizontal="left" vertical="center" wrapText="1"/>
    </xf>
    <xf numFmtId="0" fontId="0" fillId="16" borderId="4" xfId="0" applyFill="1" applyBorder="1" applyAlignment="1">
      <alignment horizontal="left" vertical="center" wrapText="1"/>
    </xf>
    <xf numFmtId="0" fontId="0" fillId="16" borderId="5" xfId="0" applyFill="1" applyBorder="1" applyAlignment="1">
      <alignment horizontal="left" vertical="center" wrapText="1"/>
    </xf>
    <xf numFmtId="0" fontId="0" fillId="16" borderId="6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wrapText="1"/>
    </xf>
    <xf numFmtId="0" fontId="0" fillId="12" borderId="5" xfId="0" applyFill="1" applyBorder="1" applyAlignment="1">
      <alignment horizontal="left" wrapText="1"/>
    </xf>
    <xf numFmtId="0" fontId="0" fillId="12" borderId="6" xfId="0" applyFill="1" applyBorder="1" applyAlignment="1">
      <alignment horizontal="left" wrapText="1"/>
    </xf>
    <xf numFmtId="0" fontId="0" fillId="12" borderId="4" xfId="0" applyFill="1" applyBorder="1" applyAlignment="1">
      <alignment horizontal="left" vertical="center" wrapText="1"/>
    </xf>
    <xf numFmtId="0" fontId="0" fillId="12" borderId="5" xfId="0" applyFill="1" applyBorder="1" applyAlignment="1">
      <alignment horizontal="left" vertical="center" wrapText="1"/>
    </xf>
    <xf numFmtId="0" fontId="0" fillId="12" borderId="6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horizontal="center" vertical="top" wrapText="1"/>
    </xf>
    <xf numFmtId="0" fontId="10" fillId="0" borderId="6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 wrapText="1" indent="1"/>
    </xf>
    <xf numFmtId="0" fontId="11" fillId="21" borderId="4" xfId="0" applyFont="1" applyFill="1" applyBorder="1" applyAlignment="1">
      <alignment horizontal="left" vertical="top" wrapText="1"/>
    </xf>
    <xf numFmtId="0" fontId="11" fillId="21" borderId="6" xfId="0" applyFont="1" applyFill="1" applyBorder="1" applyAlignment="1">
      <alignment horizontal="left" vertical="top"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6" xfId="0" applyFont="1" applyFill="1" applyBorder="1" applyAlignment="1">
      <alignment horizontal="left" vertical="top" wrapText="1"/>
    </xf>
    <xf numFmtId="0" fontId="11" fillId="16" borderId="4" xfId="0" applyFont="1" applyFill="1" applyBorder="1" applyAlignment="1">
      <alignment horizontal="left" vertical="top" wrapText="1"/>
    </xf>
    <xf numFmtId="0" fontId="11" fillId="16" borderId="6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top"/>
    </xf>
    <xf numFmtId="0" fontId="27" fillId="0" borderId="0" xfId="1" applyFont="1">
      <alignment vertical="center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26" fillId="28" borderId="13" xfId="1" applyNumberFormat="1" applyFont="1" applyFill="1" applyBorder="1" applyAlignment="1">
      <alignment vertical="center"/>
    </xf>
    <xf numFmtId="0" fontId="26" fillId="28" borderId="14" xfId="1" applyNumberFormat="1" applyFont="1" applyFill="1" applyBorder="1" applyAlignment="1">
      <alignment vertical="center"/>
    </xf>
    <xf numFmtId="0" fontId="26" fillId="28" borderId="15" xfId="1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top"/>
    </xf>
    <xf numFmtId="0" fontId="29" fillId="0" borderId="0" xfId="2" applyFill="1" applyBorder="1" applyAlignment="1">
      <alignment horizontal="left" vertical="top"/>
    </xf>
    <xf numFmtId="0" fontId="23" fillId="0" borderId="2" xfId="0" applyFont="1" applyFill="1" applyBorder="1" applyAlignment="1">
      <alignment horizontal="left" vertical="top" wrapText="1"/>
    </xf>
    <xf numFmtId="0" fontId="1" fillId="0" borderId="0" xfId="1" applyFill="1" applyBorder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</cellXfs>
  <cellStyles count="3">
    <cellStyle name="ハイパーリンク" xfId="2" builtinId="8"/>
    <cellStyle name="標準" xfId="0" builtinId="0"/>
    <cellStyle name="標準 2" xfId="1" xr:uid="{A578564E-FC50-974D-829B-8B29C70DB936}"/>
  </cellStyles>
  <dxfs count="7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F8098DF-192D-0C40-94E3-B653F8B446ED}" name="tbl_01_2" displayName="tbl_01_2" ref="A1:AJ13" totalsRowShown="0" headerRowDxfId="62" headerRowCellStyle="標準 2">
  <autoFilter ref="A1:AJ13" xr:uid="{C9150087-15B3-FA4A-A8A9-38D2F9D127DF}"/>
  <tableColumns count="36">
    <tableColumn id="1" xr3:uid="{6408FCEE-E31C-3C4F-BD5D-5DDEBA544F8A}" name="FCT_id" dataDxfId="61">
      <calculatedColumnFormula>INDEX(tbl_name[FCT_id],MATCH(F2,tbl_name[crop],0))</calculatedColumnFormula>
    </tableColumn>
    <tableColumn id="2" xr3:uid="{9346D898-4626-BE49-8DF7-8408D33527FB}" name="food_grp_id" dataDxfId="60">
      <calculatedColumnFormula>INDEX(tbl_name[food_grp_id],MATCH(F2,tbl_name[crop],0))</calculatedColumnFormula>
    </tableColumn>
    <tableColumn id="3" xr3:uid="{680481DD-3109-E34B-8E5F-81255BAFB8CF}" name="food_item_id" dataDxfId="59">
      <calculatedColumnFormula>INDEX(tbl_name[food_item_id],MATCH(F2,tbl_name[crop],0))</calculatedColumnFormula>
    </tableColumn>
    <tableColumn id="4" xr3:uid="{7E27A9CF-FB07-3E4A-88B6-F9A5DD5EC973}" name="Food_grp" dataDxfId="58">
      <calculatedColumnFormula>INDEX(tbl_name[Food_grp],MATCH(F2,tbl_name[crop],0))</calculatedColumnFormula>
    </tableColumn>
    <tableColumn id="5" xr3:uid="{6CBFDE8E-0EB8-F946-973B-73B32C4BAF8B}" name="Food_name" dataDxfId="17">
      <calculatedColumnFormula>INDEX(tbl_name[org_name],MATCH(F2,tbl_name[crop],0))</calculatedColumnFormula>
    </tableColumn>
    <tableColumn id="6" xr3:uid="{76C52892-8721-D848-8BDE-1AC10DB4B09F}" name="local_name" dataDxfId="57"/>
    <tableColumn id="7" xr3:uid="{300A3A02-84E1-0843-9B1B-9EABCE5AE7C8}" name="Crop_ref" dataDxfId="56">
      <calculatedColumnFormula>INDEX(tbl_name[Crop_ref],MATCH(F2,tbl_name[crop],0))</calculatedColumnFormula>
    </tableColumn>
    <tableColumn id="8" xr3:uid="{CCDD5907-748C-A349-B056-7C514AA39546}" name="Edible" dataDxfId="55">
      <calculatedColumnFormula>INDEX(tbl_name[Edible],MATCH(F2,tbl_name[crop],0))</calculatedColumnFormula>
    </tableColumn>
    <tableColumn id="9" xr3:uid="{37FCCA9B-28AA-5444-B1AF-A1925C8C74BD}" name="Energy" dataDxfId="54">
      <calculatedColumnFormula>INDEX(tbl_name[Energy],MATCH(F2,tbl_name[crop],0))</calculatedColumnFormula>
    </tableColumn>
    <tableColumn id="10" xr3:uid="{77151E2D-5E77-4349-A31A-93853B621D85}" name="WATER" dataDxfId="53">
      <calculatedColumnFormula>INDEX(tbl_name[WATER],MATCH(F2,tbl_name[crop],0))</calculatedColumnFormula>
    </tableColumn>
    <tableColumn id="11" xr3:uid="{BF02E858-2425-7E44-82EC-EAFE510BFF3C}" name="Protein" dataDxfId="52">
      <calculatedColumnFormula>INDEX(tbl_name[Protein],MATCH(F2,tbl_name[crop],0))</calculatedColumnFormula>
    </tableColumn>
    <tableColumn id="12" xr3:uid="{BE20FC52-BD2B-F149-9052-F73A14B91E25}" name="Fat" dataDxfId="51">
      <calculatedColumnFormula>INDEX(tbl_name[Fat],MATCH(F2,tbl_name[crop],0))</calculatedColumnFormula>
    </tableColumn>
    <tableColumn id="13" xr3:uid="{2BC183EB-3D7F-FA49-8209-CFB40B400DE3}" name="Carbohydrate" dataDxfId="50">
      <calculatedColumnFormula>INDEX(tbl_name[Carbohydrate],MATCH(F2,tbl_name[crop],0))</calculatedColumnFormula>
    </tableColumn>
    <tableColumn id="14" xr3:uid="{F3575D72-12FD-A14F-87D0-41F5989A7057}" name="Fiber" dataDxfId="49">
      <calculatedColumnFormula>INDEX(tbl_name[Fiber],MATCH(F2,tbl_name[crop],0))</calculatedColumnFormula>
    </tableColumn>
    <tableColumn id="15" xr3:uid="{DB90CBAA-3C61-0347-9DAA-CF3BC08F5ACE}" name="ASH" dataDxfId="48">
      <calculatedColumnFormula>INDEX(tbl_name[ASH],MATCH(F2,tbl_name[crop],0))</calculatedColumnFormula>
    </tableColumn>
    <tableColumn id="16" xr3:uid="{6832839D-2637-1F43-8960-6A6E11B43D3F}" name="CA" dataDxfId="47">
      <calculatedColumnFormula>INDEX(tbl_name[CA],MATCH(F2,tbl_name[crop],0))</calculatedColumnFormula>
    </tableColumn>
    <tableColumn id="17" xr3:uid="{D99B5899-059D-994A-9447-2F9F71529690}" name="FE" dataDxfId="46">
      <calculatedColumnFormula>INDEX(tbl_name[FE],MATCH(F2,tbl_name[crop],0))</calculatedColumnFormula>
    </tableColumn>
    <tableColumn id="18" xr3:uid="{E60C621C-DE33-5045-8450-DB4B67E0EC0F}" name="MG" dataDxfId="45">
      <calculatedColumnFormula>INDEX(tbl_name[MG],MATCH(F2,tbl_name[crop],0))</calculatedColumnFormula>
    </tableColumn>
    <tableColumn id="19" xr3:uid="{A37EF6FF-F09E-3047-A3C6-7BDA7E977C9F}" name="P" dataDxfId="44">
      <calculatedColumnFormula>INDEX(tbl_name[P],MATCH(F2,tbl_name[crop],0))</calculatedColumnFormula>
    </tableColumn>
    <tableColumn id="20" xr3:uid="{18F84EEF-AB63-2740-B3A4-10239D52571F}" name="K" dataDxfId="43">
      <calculatedColumnFormula>INDEX(tbl_name[K],MATCH(F2,tbl_name[crop],0))</calculatedColumnFormula>
    </tableColumn>
    <tableColumn id="21" xr3:uid="{EADBD8D5-B353-114F-BC62-F51BF11FE5E4}" name="NA" dataDxfId="42">
      <calculatedColumnFormula>INDEX(tbl_name[NA],MATCH(F2,tbl_name[crop],0))</calculatedColumnFormula>
    </tableColumn>
    <tableColumn id="22" xr3:uid="{B5607D4C-E2E5-7C4B-8474-7E5D8A383B03}" name="ZN" dataDxfId="41">
      <calculatedColumnFormula>INDEX(tbl_name[ZN],MATCH(F2,tbl_name[crop],0))</calculatedColumnFormula>
    </tableColumn>
    <tableColumn id="23" xr3:uid="{E4519933-5ACB-9846-97A6-74CE60A09E63}" name="CU" dataDxfId="40">
      <calculatedColumnFormula>INDEX(tbl_name[CU],MATCH(F2,tbl_name[crop],0))</calculatedColumnFormula>
    </tableColumn>
    <tableColumn id="24" xr3:uid="{3EBE2C87-15F1-BF4B-AEB9-6B54A813F60D}" name="VITA_RAE" dataDxfId="39">
      <calculatedColumnFormula>INDEX(tbl_name[VITA_RAE],MATCH(F2,tbl_name[crop],0))</calculatedColumnFormula>
    </tableColumn>
    <tableColumn id="25" xr3:uid="{F1793346-138E-9946-AA5C-1E27969BDC29}" name="RETOL" dataDxfId="38">
      <calculatedColumnFormula>INDEX(tbl_name[RETOL],MATCH(F2,tbl_name[crop],0))</calculatedColumnFormula>
    </tableColumn>
    <tableColumn id="26" xr3:uid="{60CE814F-D965-0A41-87F8-138277391E07}" name="B_Cart_eq" dataDxfId="37">
      <calculatedColumnFormula>INDEX(tbl_name[B_Cart_eq],MATCH(F2,tbl_name[crop],0))</calculatedColumnFormula>
    </tableColumn>
    <tableColumn id="27" xr3:uid="{0F15A19C-3AAD-7D46-8548-E4DAE25F8A45}" name="VITD" dataDxfId="36">
      <calculatedColumnFormula>INDEX(tbl_name[VITD],MATCH(F2,tbl_name[crop],0))</calculatedColumnFormula>
    </tableColumn>
    <tableColumn id="28" xr3:uid="{35A48FB0-39CD-9742-B40A-0F3228A8AAB8}" name="VITE" dataDxfId="35">
      <calculatedColumnFormula>INDEX(tbl_name[VITE],MATCH(F2,tbl_name[crop],0))</calculatedColumnFormula>
    </tableColumn>
    <tableColumn id="29" xr3:uid="{333415E8-E3D8-9245-8E2D-DCE534A75507}" name="THIA" dataDxfId="34">
      <calculatedColumnFormula>INDEX(tbl_name[THIA],MATCH(F2,tbl_name[crop],0))</calculatedColumnFormula>
    </tableColumn>
    <tableColumn id="30" xr3:uid="{BE6027A4-CE71-2F40-BF73-88E60091A15A}" name="RIBF" dataDxfId="33">
      <calculatedColumnFormula>INDEX(tbl_name[RIBF],MATCH(F2,tbl_name[crop],0))</calculatedColumnFormula>
    </tableColumn>
    <tableColumn id="31" xr3:uid="{30C84198-E4AB-2C47-B36E-653C78E44908}" name="NIA" dataDxfId="32">
      <calculatedColumnFormula>INDEX(tbl_name[NIA],MATCH(F2,tbl_name[crop],0))</calculatedColumnFormula>
    </tableColumn>
    <tableColumn id="32" xr3:uid="{D7FEC7AF-A851-B84F-B03D-ACFF09041D5E}" name="VITB6C" dataDxfId="31">
      <calculatedColumnFormula>INDEX(tbl_name[VITB6C],MATCH(F2,tbl_name[crop],0))</calculatedColumnFormula>
    </tableColumn>
    <tableColumn id="33" xr3:uid="{ABE98B09-C529-DF41-B7E9-FA98EB4DD521}" name="FOL" dataDxfId="30">
      <calculatedColumnFormula>INDEX(tbl_name[FOL],MATCH(F2,tbl_name[crop],0))</calculatedColumnFormula>
    </tableColumn>
    <tableColumn id="34" xr3:uid="{5150A6AC-DF83-1F4D-959C-D5913B243A60}" name="VITB12" dataDxfId="29">
      <calculatedColumnFormula>INDEX(tbl_name[VITB12],MATCH(F2,tbl_name[crop],0))</calculatedColumnFormula>
    </tableColumn>
    <tableColumn id="35" xr3:uid="{CC2EB011-A0EA-2941-B930-EEE58D3140B6}" name="VITC" dataDxfId="28">
      <calculatedColumnFormula>INDEX(tbl_name[VITC],MATCH(F2,tbl_name[crop],0))</calculatedColumnFormula>
    </tableColumn>
    <tableColumn id="36" xr3:uid="{FD59DD98-E1CC-F041-8D7F-B7EBFBE7969D}" name="food_group_unicef" dataDxfId="27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9CD412-748B-A949-9649-AB5AB4E27655}" name="tbl_10_2" displayName="tbl_10_2" ref="A1:AJ25" totalsRowShown="0" headerRowDxfId="382" headerRowCellStyle="標準 2">
  <autoFilter ref="A1:AJ25" xr:uid="{C9150087-15B3-FA4A-A8A9-38D2F9D127DF}"/>
  <tableColumns count="36">
    <tableColumn id="1" xr3:uid="{5CBF88B7-2EE4-A24B-9F99-C899F6BDBEEB}" name="FCT_id" dataDxfId="381">
      <calculatedColumnFormula>INDEX(tbl_name[FCT_id],MATCH(F2,tbl_name[crop],0))</calculatedColumnFormula>
    </tableColumn>
    <tableColumn id="2" xr3:uid="{E4432487-1E9A-9C42-B15E-376C97A6BCFA}" name="food_grp_id" dataDxfId="380">
      <calculatedColumnFormula>INDEX(tbl_name[food_grp_id],MATCH(F2,tbl_name[crop],0))</calculatedColumnFormula>
    </tableColumn>
    <tableColumn id="3" xr3:uid="{F3603057-3160-C647-AC42-4AD09A178CE2}" name="food_item_id" dataDxfId="379">
      <calculatedColumnFormula>INDEX(tbl_name[food_item_id],MATCH(F2,tbl_name[crop],0))</calculatedColumnFormula>
    </tableColumn>
    <tableColumn id="4" xr3:uid="{4BFDCB4A-42F3-EA40-87D0-D19C171AE98F}" name="Food_grp" dataDxfId="378">
      <calculatedColumnFormula>INDEX(tbl_name[Food_grp],MATCH(F2,tbl_name[crop],0))</calculatedColumnFormula>
    </tableColumn>
    <tableColumn id="5" xr3:uid="{ED7A9D50-A000-3A43-BDA8-FD660C6446B5}" name="Food_name" dataDxfId="8">
      <calculatedColumnFormula>INDEX(tbl_name[org_name],MATCH(F2,tbl_name[crop],0))</calculatedColumnFormula>
    </tableColumn>
    <tableColumn id="6" xr3:uid="{49725DE2-58B7-F94B-A960-1010093D2F92}" name="local_name" dataDxfId="23"/>
    <tableColumn id="7" xr3:uid="{250F5A95-B7FA-AC44-BF4D-1F3517B47B4A}" name="Crop_ref" dataDxfId="377">
      <calculatedColumnFormula>INDEX(tbl_name[Crop_ref],MATCH(F2,tbl_name[crop],0))</calculatedColumnFormula>
    </tableColumn>
    <tableColumn id="8" xr3:uid="{E9E44FF1-2A3D-A74B-971F-90F596D273B2}" name="Edible" dataDxfId="376">
      <calculatedColumnFormula>INDEX(tbl_name[Edible],MATCH(F2,tbl_name[crop],0))</calculatedColumnFormula>
    </tableColumn>
    <tableColumn id="9" xr3:uid="{80280084-5A1C-4A4A-B2B9-3C78DECD7ED3}" name="Energy" dataDxfId="375">
      <calculatedColumnFormula>INDEX(tbl_name[Energy],MATCH(F2,tbl_name[crop],0))</calculatedColumnFormula>
    </tableColumn>
    <tableColumn id="10" xr3:uid="{DAFD4568-2920-CF42-A0F6-A30F90A90CAB}" name="WATER" dataDxfId="374">
      <calculatedColumnFormula>INDEX(tbl_name[WATER],MATCH(F2,tbl_name[crop],0))</calculatedColumnFormula>
    </tableColumn>
    <tableColumn id="11" xr3:uid="{10D8F7BA-2BB8-0944-9EEC-1E6A3F490E6C}" name="Protein" dataDxfId="373">
      <calculatedColumnFormula>INDEX(tbl_name[Protein],MATCH(F2,tbl_name[crop],0))</calculatedColumnFormula>
    </tableColumn>
    <tableColumn id="12" xr3:uid="{3793F576-6717-4A4B-AF19-02F56CE164C9}" name="Fat" dataDxfId="372">
      <calculatedColumnFormula>INDEX(tbl_name[Fat],MATCH(F2,tbl_name[crop],0))</calculatedColumnFormula>
    </tableColumn>
    <tableColumn id="13" xr3:uid="{B6FE6DDE-5855-024E-AD2B-91C335526D5C}" name="Carbohydrate" dataDxfId="371">
      <calculatedColumnFormula>INDEX(tbl_name[Carbohydrate],MATCH(F2,tbl_name[crop],0))</calculatedColumnFormula>
    </tableColumn>
    <tableColumn id="14" xr3:uid="{5C096042-2664-BE46-9E87-F95349F12728}" name="Fiber" dataDxfId="370">
      <calculatedColumnFormula>INDEX(tbl_name[Fiber],MATCH(F2,tbl_name[crop],0))</calculatedColumnFormula>
    </tableColumn>
    <tableColumn id="15" xr3:uid="{232E9736-1A19-DF4A-BD69-64067999CEE9}" name="ASH" dataDxfId="369">
      <calculatedColumnFormula>INDEX(tbl_name[ASH],MATCH(F2,tbl_name[crop],0))</calculatedColumnFormula>
    </tableColumn>
    <tableColumn id="16" xr3:uid="{914DCC56-1103-9F41-9C17-B521FF36FCB7}" name="CA" dataDxfId="368">
      <calculatedColumnFormula>INDEX(tbl_name[CA],MATCH(F2,tbl_name[crop],0))</calculatedColumnFormula>
    </tableColumn>
    <tableColumn id="17" xr3:uid="{2DF36E39-6E3B-F24E-8E3D-093F28126F9E}" name="FE" dataDxfId="367">
      <calculatedColumnFormula>INDEX(tbl_name[FE],MATCH(F2,tbl_name[crop],0))</calculatedColumnFormula>
    </tableColumn>
    <tableColumn id="18" xr3:uid="{1BB04197-D525-DE41-B7CA-A5902A027F48}" name="MG" dataDxfId="366">
      <calculatedColumnFormula>INDEX(tbl_name[MG],MATCH(F2,tbl_name[crop],0))</calculatedColumnFormula>
    </tableColumn>
    <tableColumn id="19" xr3:uid="{6E4578D1-9828-414C-968B-01EAD4C83FCA}" name="P" dataDxfId="365">
      <calculatedColumnFormula>INDEX(tbl_name[P],MATCH(F2,tbl_name[crop],0))</calculatedColumnFormula>
    </tableColumn>
    <tableColumn id="20" xr3:uid="{E6C8CAA3-D96D-8F46-9BF0-FA1DA42FA0DA}" name="K" dataDxfId="364">
      <calculatedColumnFormula>INDEX(tbl_name[K],MATCH(F2,tbl_name[crop],0))</calculatedColumnFormula>
    </tableColumn>
    <tableColumn id="21" xr3:uid="{67EA7191-E49A-074A-923A-60A95501D2D8}" name="NA" dataDxfId="363">
      <calculatedColumnFormula>INDEX(tbl_name[NA],MATCH(F2,tbl_name[crop],0))</calculatedColumnFormula>
    </tableColumn>
    <tableColumn id="22" xr3:uid="{C660E4BF-1BCC-6742-8C25-AD6A8A71EFB7}" name="ZN" dataDxfId="362">
      <calculatedColumnFormula>INDEX(tbl_name[ZN],MATCH(F2,tbl_name[crop],0))</calculatedColumnFormula>
    </tableColumn>
    <tableColumn id="23" xr3:uid="{E3A0F3CB-A8B0-A14D-B6A8-B9AE96509F59}" name="CU" dataDxfId="361">
      <calculatedColumnFormula>INDEX(tbl_name[CU],MATCH(F2,tbl_name[crop],0))</calculatedColumnFormula>
    </tableColumn>
    <tableColumn id="24" xr3:uid="{E044F3F2-B251-DC40-B3E6-9D16AAEDA3ED}" name="VITA_RAE" dataDxfId="360">
      <calculatedColumnFormula>INDEX(tbl_name[VITA_RAE],MATCH(F2,tbl_name[crop],0))</calculatedColumnFormula>
    </tableColumn>
    <tableColumn id="25" xr3:uid="{56D7DC20-72D4-2B48-8307-9371BAA3514A}" name="RETOL" dataDxfId="359">
      <calculatedColumnFormula>INDEX(tbl_name[RETOL],MATCH(F2,tbl_name[crop],0))</calculatedColumnFormula>
    </tableColumn>
    <tableColumn id="26" xr3:uid="{05293E34-600B-1C4A-BFE8-D18F3345031B}" name="B_Cart_eq" dataDxfId="358">
      <calculatedColumnFormula>INDEX(tbl_name[B_Cart_eq],MATCH(F2,tbl_name[crop],0))</calculatedColumnFormula>
    </tableColumn>
    <tableColumn id="27" xr3:uid="{8E67F0E1-229C-8545-ABA3-54EF76BACEF8}" name="VITD" dataDxfId="357">
      <calculatedColumnFormula>INDEX(tbl_name[VITD],MATCH(F2,tbl_name[crop],0))</calculatedColumnFormula>
    </tableColumn>
    <tableColumn id="28" xr3:uid="{A756421B-7373-1A40-95B6-AE24671ACF37}" name="VITE" dataDxfId="356">
      <calculatedColumnFormula>INDEX(tbl_name[VITE],MATCH(F2,tbl_name[crop],0))</calculatedColumnFormula>
    </tableColumn>
    <tableColumn id="29" xr3:uid="{F3863F6B-A80C-804D-A8D0-7A068B35A07D}" name="THIA" dataDxfId="355">
      <calculatedColumnFormula>INDEX(tbl_name[THIA],MATCH(F2,tbl_name[crop],0))</calculatedColumnFormula>
    </tableColumn>
    <tableColumn id="30" xr3:uid="{6DDF9510-6A68-8142-99C4-75470E6B7762}" name="RIBF" dataDxfId="354">
      <calculatedColumnFormula>INDEX(tbl_name[RIBF],MATCH(F2,tbl_name[crop],0))</calculatedColumnFormula>
    </tableColumn>
    <tableColumn id="31" xr3:uid="{6B357015-B9B2-3945-9205-EF1F1B211C7E}" name="NIA" dataDxfId="353">
      <calculatedColumnFormula>INDEX(tbl_name[NIA],MATCH(F2,tbl_name[crop],0))</calculatedColumnFormula>
    </tableColumn>
    <tableColumn id="32" xr3:uid="{3162BCA7-273C-914D-A026-117D6982639D}" name="VITB6C" dataDxfId="352">
      <calculatedColumnFormula>INDEX(tbl_name[VITB6C],MATCH(F2,tbl_name[crop],0))</calculatedColumnFormula>
    </tableColumn>
    <tableColumn id="33" xr3:uid="{450D0EF4-542B-9C4E-8720-90FA298DC3C8}" name="FOL" dataDxfId="351">
      <calculatedColumnFormula>INDEX(tbl_name[FOL],MATCH(F2,tbl_name[crop],0))</calculatedColumnFormula>
    </tableColumn>
    <tableColumn id="34" xr3:uid="{41FA0103-EDC1-B547-BA7B-DCC5CF786809}" name="VITB12" dataDxfId="350">
      <calculatedColumnFormula>INDEX(tbl_name[VITB12],MATCH(F2,tbl_name[crop],0))</calculatedColumnFormula>
    </tableColumn>
    <tableColumn id="35" xr3:uid="{EA81601B-E8B7-0944-A97D-762847EAA857}" name="VITC" dataDxfId="349">
      <calculatedColumnFormula>INDEX(tbl_name[VITC],MATCH(F2,tbl_name[crop],0))</calculatedColumnFormula>
    </tableColumn>
    <tableColumn id="36" xr3:uid="{5ED14C6F-C67E-5543-A9CC-0880F330E02E}" name="food_group_unicef" dataDxfId="348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EF086B-F69D-6040-B214-38ECB56F3125}" name="tbl_11_2" displayName="tbl_11_2" ref="A1:AJ26" totalsRowShown="0" headerRowDxfId="417" headerRowCellStyle="標準 2">
  <autoFilter ref="A1:AJ26" xr:uid="{C9150087-15B3-FA4A-A8A9-38D2F9D127DF}"/>
  <tableColumns count="36">
    <tableColumn id="1" xr3:uid="{6A157861-C705-EC46-8002-7763AF4265D7}" name="FCT_id" dataDxfId="416">
      <calculatedColumnFormula>INDEX(tbl_name[FCT_id],MATCH(F2,tbl_name[crop],0))</calculatedColumnFormula>
    </tableColumn>
    <tableColumn id="2" xr3:uid="{F0EE219A-3214-4548-9638-6E7475FC3CBD}" name="food_grp_id" dataDxfId="415">
      <calculatedColumnFormula>INDEX(tbl_name[food_grp_id],MATCH(F2,tbl_name[crop],0))</calculatedColumnFormula>
    </tableColumn>
    <tableColumn id="3" xr3:uid="{670118BF-4A4A-FB4F-A7AC-28EF2B7BE23D}" name="food_item_id" dataDxfId="414">
      <calculatedColumnFormula>INDEX(tbl_name[food_item_id],MATCH(F2,tbl_name[crop],0))</calculatedColumnFormula>
    </tableColumn>
    <tableColumn id="4" xr3:uid="{1C4C5EAC-3440-A847-8DCC-F35E1E89E678}" name="Food_grp" dataDxfId="413">
      <calculatedColumnFormula>INDEX(tbl_name[Food_grp],MATCH(F2,tbl_name[crop],0))</calculatedColumnFormula>
    </tableColumn>
    <tableColumn id="5" xr3:uid="{1CB73178-FDE2-7447-B8D6-C923A44B1EF5}" name="Food_name" dataDxfId="7">
      <calculatedColumnFormula>INDEX(tbl_name[org_name],MATCH(F2,tbl_name[crop],0))</calculatedColumnFormula>
    </tableColumn>
    <tableColumn id="6" xr3:uid="{2CBF8731-C983-D845-836F-A8DCE5444D95}" name="local_name" dataDxfId="22"/>
    <tableColumn id="7" xr3:uid="{1BDD6CB4-4DE4-0043-9CF5-FB684F7A2418}" name="Crop_ref" dataDxfId="412">
      <calculatedColumnFormula>INDEX(tbl_name[Crop_ref],MATCH(F2,tbl_name[crop],0))</calculatedColumnFormula>
    </tableColumn>
    <tableColumn id="8" xr3:uid="{51AD18CB-0257-344C-95E5-96E2DCDA557C}" name="Edible" dataDxfId="411">
      <calculatedColumnFormula>INDEX(tbl_name[Edible],MATCH(F2,tbl_name[crop],0))</calculatedColumnFormula>
    </tableColumn>
    <tableColumn id="9" xr3:uid="{0C66BE53-14FC-D646-874E-AA4A2E86051A}" name="Energy" dataDxfId="410">
      <calculatedColumnFormula>INDEX(tbl_name[Energy],MATCH(F2,tbl_name[crop],0))</calculatedColumnFormula>
    </tableColumn>
    <tableColumn id="10" xr3:uid="{713D0900-757D-6942-A969-79A84D8BD6B1}" name="WATER" dataDxfId="409">
      <calculatedColumnFormula>INDEX(tbl_name[WATER],MATCH(F2,tbl_name[crop],0))</calculatedColumnFormula>
    </tableColumn>
    <tableColumn id="11" xr3:uid="{AA4258EF-17EB-3343-BE74-64DF6487AAF5}" name="Protein" dataDxfId="408">
      <calculatedColumnFormula>INDEX(tbl_name[Protein],MATCH(F2,tbl_name[crop],0))</calculatedColumnFormula>
    </tableColumn>
    <tableColumn id="12" xr3:uid="{46D4EFBF-B9DB-5046-965D-C6FC694EBBE1}" name="Fat" dataDxfId="407">
      <calculatedColumnFormula>INDEX(tbl_name[Fat],MATCH(F2,tbl_name[crop],0))</calculatedColumnFormula>
    </tableColumn>
    <tableColumn id="13" xr3:uid="{E7809B8F-7827-CA4B-A0BC-5518349159AD}" name="Carbohydrate" dataDxfId="406">
      <calculatedColumnFormula>INDEX(tbl_name[Carbohydrate],MATCH(F2,tbl_name[crop],0))</calculatedColumnFormula>
    </tableColumn>
    <tableColumn id="14" xr3:uid="{B4FE3FB7-BB81-184A-B641-7FED817F42E4}" name="Fiber" dataDxfId="405">
      <calculatedColumnFormula>INDEX(tbl_name[Fiber],MATCH(F2,tbl_name[crop],0))</calculatedColumnFormula>
    </tableColumn>
    <tableColumn id="15" xr3:uid="{CF4A0E0F-ED02-3D40-9510-DD40B192C195}" name="ASH" dataDxfId="404">
      <calculatedColumnFormula>INDEX(tbl_name[ASH],MATCH(F2,tbl_name[crop],0))</calculatedColumnFormula>
    </tableColumn>
    <tableColumn id="16" xr3:uid="{443D482E-6A03-A846-B27E-0C316734F5B2}" name="CA" dataDxfId="403">
      <calculatedColumnFormula>INDEX(tbl_name[CA],MATCH(F2,tbl_name[crop],0))</calculatedColumnFormula>
    </tableColumn>
    <tableColumn id="17" xr3:uid="{DBADFCAD-CDAB-0C4A-BE48-8C0A1198B9F2}" name="FE" dataDxfId="402">
      <calculatedColumnFormula>INDEX(tbl_name[FE],MATCH(F2,tbl_name[crop],0))</calculatedColumnFormula>
    </tableColumn>
    <tableColumn id="18" xr3:uid="{DF70D68E-529A-E344-A142-6E2F995F5BA3}" name="MG" dataDxfId="401">
      <calculatedColumnFormula>INDEX(tbl_name[MG],MATCH(F2,tbl_name[crop],0))</calculatedColumnFormula>
    </tableColumn>
    <tableColumn id="19" xr3:uid="{EBD6424B-295E-DA48-B674-D2B2C29EE632}" name="P" dataDxfId="400">
      <calculatedColumnFormula>INDEX(tbl_name[P],MATCH(F2,tbl_name[crop],0))</calculatedColumnFormula>
    </tableColumn>
    <tableColumn id="20" xr3:uid="{2F20297A-A81C-5D45-8D23-CED32314861D}" name="K" dataDxfId="399">
      <calculatedColumnFormula>INDEX(tbl_name[K],MATCH(F2,tbl_name[crop],0))</calculatedColumnFormula>
    </tableColumn>
    <tableColumn id="21" xr3:uid="{B18F484E-6252-8046-831C-FB643702BB32}" name="NA" dataDxfId="398">
      <calculatedColumnFormula>INDEX(tbl_name[NA],MATCH(F2,tbl_name[crop],0))</calculatedColumnFormula>
    </tableColumn>
    <tableColumn id="22" xr3:uid="{D362CA9E-4685-9243-AD25-A16FEA2F83D8}" name="ZN" dataDxfId="397">
      <calculatedColumnFormula>INDEX(tbl_name[ZN],MATCH(F2,tbl_name[crop],0))</calculatedColumnFormula>
    </tableColumn>
    <tableColumn id="23" xr3:uid="{4B20B329-2FBA-964A-A956-A865D51F4041}" name="CU" dataDxfId="396">
      <calculatedColumnFormula>INDEX(tbl_name[CU],MATCH(F2,tbl_name[crop],0))</calculatedColumnFormula>
    </tableColumn>
    <tableColumn id="24" xr3:uid="{29C62E04-17D3-F04B-9EA1-2664D7271448}" name="VITA_RAE" dataDxfId="395">
      <calculatedColumnFormula>INDEX(tbl_name[VITA_RAE],MATCH(F2,tbl_name[crop],0))</calculatedColumnFormula>
    </tableColumn>
    <tableColumn id="25" xr3:uid="{E4F8FC75-E1BE-B34E-A119-6E0B94873598}" name="RETOL" dataDxfId="394">
      <calculatedColumnFormula>INDEX(tbl_name[RETOL],MATCH(F2,tbl_name[crop],0))</calculatedColumnFormula>
    </tableColumn>
    <tableColumn id="26" xr3:uid="{4A8CA96B-0C3D-0B4F-AFE6-98D6B2C906E1}" name="B_Cart_eq" dataDxfId="393">
      <calculatedColumnFormula>INDEX(tbl_name[B_Cart_eq],MATCH(F2,tbl_name[crop],0))</calculatedColumnFormula>
    </tableColumn>
    <tableColumn id="27" xr3:uid="{98D0C4F4-DCD9-9242-89FB-A3E98D71F93E}" name="VITD" dataDxfId="392">
      <calculatedColumnFormula>INDEX(tbl_name[VITD],MATCH(F2,tbl_name[crop],0))</calculatedColumnFormula>
    </tableColumn>
    <tableColumn id="28" xr3:uid="{EC27AFFB-26F8-704A-90F1-EDE6C6E666D6}" name="VITE" dataDxfId="391">
      <calculatedColumnFormula>INDEX(tbl_name[VITE],MATCH(F2,tbl_name[crop],0))</calculatedColumnFormula>
    </tableColumn>
    <tableColumn id="29" xr3:uid="{EE50592A-E17C-2F4C-B34A-56EFFC7DC0B8}" name="THIA" dataDxfId="390">
      <calculatedColumnFormula>INDEX(tbl_name[THIA],MATCH(F2,tbl_name[crop],0))</calculatedColumnFormula>
    </tableColumn>
    <tableColumn id="30" xr3:uid="{8D0BE50A-7E06-874C-BF6B-B39DA097F14D}" name="RIBF" dataDxfId="389">
      <calculatedColumnFormula>INDEX(tbl_name[RIBF],MATCH(F2,tbl_name[crop],0))</calculatedColumnFormula>
    </tableColumn>
    <tableColumn id="31" xr3:uid="{7BC979D8-3253-3F44-85C3-94A74AF43690}" name="NIA" dataDxfId="388">
      <calculatedColumnFormula>INDEX(tbl_name[NIA],MATCH(F2,tbl_name[crop],0))</calculatedColumnFormula>
    </tableColumn>
    <tableColumn id="32" xr3:uid="{57FC7371-EEB6-6746-A3C7-617ABD2F23BD}" name="VITB6C" dataDxfId="387">
      <calculatedColumnFormula>INDEX(tbl_name[VITB6C],MATCH(F2,tbl_name[crop],0))</calculatedColumnFormula>
    </tableColumn>
    <tableColumn id="33" xr3:uid="{EB8567AF-60C7-914C-B64E-9A7D575AC2CA}" name="FOL" dataDxfId="386">
      <calculatedColumnFormula>INDEX(tbl_name[FOL],MATCH(F2,tbl_name[crop],0))</calculatedColumnFormula>
    </tableColumn>
    <tableColumn id="34" xr3:uid="{91A0268D-156B-BF47-8824-B5B37F7A61BD}" name="VITB12" dataDxfId="385">
      <calculatedColumnFormula>INDEX(tbl_name[VITB12],MATCH(F2,tbl_name[crop],0))</calculatedColumnFormula>
    </tableColumn>
    <tableColumn id="35" xr3:uid="{2AD65D66-21DD-6643-B72B-9E01C8A54F39}" name="VITC" dataDxfId="384">
      <calculatedColumnFormula>INDEX(tbl_name[VITC],MATCH(F2,tbl_name[crop],0))</calculatedColumnFormula>
    </tableColumn>
    <tableColumn id="36" xr3:uid="{8FE8D564-D148-124C-8024-59C5045B2F07}" name="food_group_unicef" dataDxfId="383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9574AE-7123-884C-97C8-FE8A1223F28D}" name="tbl_12_2" displayName="tbl_12_2" ref="A1:AJ24" totalsRowShown="0" headerRowDxfId="452" headerRowCellStyle="標準 2">
  <autoFilter ref="A1:AJ24" xr:uid="{C9150087-15B3-FA4A-A8A9-38D2F9D127DF}"/>
  <tableColumns count="36">
    <tableColumn id="1" xr3:uid="{38268DA8-E81F-D246-96E2-D07608F6AEC9}" name="FCT_id" dataDxfId="451">
      <calculatedColumnFormula>INDEX(tbl_name[FCT_id],MATCH(F2,tbl_name[crop],0))</calculatedColumnFormula>
    </tableColumn>
    <tableColumn id="2" xr3:uid="{0418F54E-9264-DD44-9FCA-AEEE2DA6F15A}" name="food_grp_id" dataDxfId="450">
      <calculatedColumnFormula>INDEX(tbl_name[food_grp_id],MATCH(F2,tbl_name[crop],0))</calculatedColumnFormula>
    </tableColumn>
    <tableColumn id="3" xr3:uid="{39A08977-9518-1847-A1AB-B7F31AC98A16}" name="food_item_id" dataDxfId="449">
      <calculatedColumnFormula>INDEX(tbl_name[food_item_id],MATCH(F2,tbl_name[crop],0))</calculatedColumnFormula>
    </tableColumn>
    <tableColumn id="4" xr3:uid="{77C9039A-3FFD-4A43-917C-76821B7E0B6C}" name="Food_grp" dataDxfId="448">
      <calculatedColumnFormula>INDEX(tbl_name[Food_grp],MATCH(F2,tbl_name[crop],0))</calculatedColumnFormula>
    </tableColumn>
    <tableColumn id="5" xr3:uid="{A5D36D65-6D48-4342-9A50-57C966676A32}" name="Food_name" dataDxfId="6">
      <calculatedColumnFormula>INDEX(tbl_name[org_name],MATCH(F2,tbl_name[crop],0))</calculatedColumnFormula>
    </tableColumn>
    <tableColumn id="6" xr3:uid="{A06255AB-303F-C14A-8EB9-137BF60A5B85}" name="local_name" dataDxfId="21"/>
    <tableColumn id="7" xr3:uid="{0B0933F5-A42D-874B-923A-F54F0DAA6351}" name="Crop_ref" dataDxfId="447">
      <calculatedColumnFormula>INDEX(tbl_name[Crop_ref],MATCH(F2,tbl_name[crop],0))</calculatedColumnFormula>
    </tableColumn>
    <tableColumn id="8" xr3:uid="{85F3E17A-5F20-5542-AA51-C0E9B23F1380}" name="Edible" dataDxfId="446">
      <calculatedColumnFormula>INDEX(tbl_name[Edible],MATCH(F2,tbl_name[crop],0))</calculatedColumnFormula>
    </tableColumn>
    <tableColumn id="9" xr3:uid="{1BEDB2F0-0BAC-8B4D-A4FD-F3AF6B371C9E}" name="Energy" dataDxfId="445">
      <calculatedColumnFormula>INDEX(tbl_name[Energy],MATCH(F2,tbl_name[crop],0))</calculatedColumnFormula>
    </tableColumn>
    <tableColumn id="10" xr3:uid="{19C5EBFB-4BAB-954A-9BF1-A4E23493B56F}" name="WATER" dataDxfId="444">
      <calculatedColumnFormula>INDEX(tbl_name[WATER],MATCH(F2,tbl_name[crop],0))</calculatedColumnFormula>
    </tableColumn>
    <tableColumn id="11" xr3:uid="{8973B202-8841-6343-8BBE-EA53DA1558D2}" name="Protein" dataDxfId="443">
      <calculatedColumnFormula>INDEX(tbl_name[Protein],MATCH(F2,tbl_name[crop],0))</calculatedColumnFormula>
    </tableColumn>
    <tableColumn id="12" xr3:uid="{07D8FE0F-F87F-B441-93F6-224FB07B8BE7}" name="Fat" dataDxfId="442">
      <calculatedColumnFormula>INDEX(tbl_name[Fat],MATCH(F2,tbl_name[crop],0))</calculatedColumnFormula>
    </tableColumn>
    <tableColumn id="13" xr3:uid="{4696EA11-D63D-644F-AF7D-3E96460F67AA}" name="Carbohydrate" dataDxfId="441">
      <calculatedColumnFormula>INDEX(tbl_name[Carbohydrate],MATCH(F2,tbl_name[crop],0))</calculatedColumnFormula>
    </tableColumn>
    <tableColumn id="14" xr3:uid="{1135B662-4B33-114E-BCE4-A2DD17D57F4B}" name="Fiber" dataDxfId="440">
      <calculatedColumnFormula>INDEX(tbl_name[Fiber],MATCH(F2,tbl_name[crop],0))</calculatedColumnFormula>
    </tableColumn>
    <tableColumn id="15" xr3:uid="{3C52D69D-1290-104F-AD1B-B6CB0641C7C0}" name="ASH" dataDxfId="439">
      <calculatedColumnFormula>INDEX(tbl_name[ASH],MATCH(F2,tbl_name[crop],0))</calculatedColumnFormula>
    </tableColumn>
    <tableColumn id="16" xr3:uid="{84B312C0-29B3-BE48-97BB-65688ADFB950}" name="CA" dataDxfId="438">
      <calculatedColumnFormula>INDEX(tbl_name[CA],MATCH(F2,tbl_name[crop],0))</calculatedColumnFormula>
    </tableColumn>
    <tableColumn id="17" xr3:uid="{D742AAA3-92B3-AE44-8B33-F034F72385C9}" name="FE" dataDxfId="437">
      <calculatedColumnFormula>INDEX(tbl_name[FE],MATCH(F2,tbl_name[crop],0))</calculatedColumnFormula>
    </tableColumn>
    <tableColumn id="18" xr3:uid="{9E92211D-2BAD-5D4C-AA28-9795D833C50C}" name="MG" dataDxfId="436">
      <calculatedColumnFormula>INDEX(tbl_name[MG],MATCH(F2,tbl_name[crop],0))</calculatedColumnFormula>
    </tableColumn>
    <tableColumn id="19" xr3:uid="{2D073158-BE3A-3D41-AA7A-136E79CD61CD}" name="P" dataDxfId="435">
      <calculatedColumnFormula>INDEX(tbl_name[P],MATCH(F2,tbl_name[crop],0))</calculatedColumnFormula>
    </tableColumn>
    <tableColumn id="20" xr3:uid="{BA335842-23C3-CB4D-98AE-3C0A17688AC2}" name="K" dataDxfId="434">
      <calculatedColumnFormula>INDEX(tbl_name[K],MATCH(F2,tbl_name[crop],0))</calculatedColumnFormula>
    </tableColumn>
    <tableColumn id="21" xr3:uid="{32737275-DB00-4F4F-B710-C37AE887BC7B}" name="NA" dataDxfId="433">
      <calculatedColumnFormula>INDEX(tbl_name[NA],MATCH(F2,tbl_name[crop],0))</calculatedColumnFormula>
    </tableColumn>
    <tableColumn id="22" xr3:uid="{41FE0B14-5F9D-E343-84EB-7E30604D7827}" name="ZN" dataDxfId="432">
      <calculatedColumnFormula>INDEX(tbl_name[ZN],MATCH(F2,tbl_name[crop],0))</calculatedColumnFormula>
    </tableColumn>
    <tableColumn id="23" xr3:uid="{FB3FFE1C-32C3-324D-B361-6DC8CDB9C7C1}" name="CU" dataDxfId="431">
      <calculatedColumnFormula>INDEX(tbl_name[CU],MATCH(F2,tbl_name[crop],0))</calculatedColumnFormula>
    </tableColumn>
    <tableColumn id="24" xr3:uid="{B007CE74-DDDD-D94E-88A3-33B63FF631E7}" name="VITA_RAE" dataDxfId="430">
      <calculatedColumnFormula>INDEX(tbl_name[VITA_RAE],MATCH(F2,tbl_name[crop],0))</calculatedColumnFormula>
    </tableColumn>
    <tableColumn id="25" xr3:uid="{6A70CF67-1B6B-1F44-8345-0C02CBC826E1}" name="RETOL" dataDxfId="429">
      <calculatedColumnFormula>INDEX(tbl_name[RETOL],MATCH(F2,tbl_name[crop],0))</calculatedColumnFormula>
    </tableColumn>
    <tableColumn id="26" xr3:uid="{1A052D1B-68FA-3149-B918-5EE4A1EE82C0}" name="B_Cart_eq" dataDxfId="428">
      <calculatedColumnFormula>INDEX(tbl_name[B_Cart_eq],MATCH(F2,tbl_name[crop],0))</calculatedColumnFormula>
    </tableColumn>
    <tableColumn id="27" xr3:uid="{221821BA-8288-E64B-B4E6-495AB388E1B7}" name="VITD" dataDxfId="427">
      <calculatedColumnFormula>INDEX(tbl_name[VITD],MATCH(F2,tbl_name[crop],0))</calculatedColumnFormula>
    </tableColumn>
    <tableColumn id="28" xr3:uid="{5EDC9EEA-76C4-144F-A893-A3C80029B1D3}" name="VITE" dataDxfId="426">
      <calculatedColumnFormula>INDEX(tbl_name[VITE],MATCH(F2,tbl_name[crop],0))</calculatedColumnFormula>
    </tableColumn>
    <tableColumn id="29" xr3:uid="{1FF2D224-5EEE-9349-A462-3B9FFF38C223}" name="THIA" dataDxfId="425">
      <calculatedColumnFormula>INDEX(tbl_name[THIA],MATCH(F2,tbl_name[crop],0))</calculatedColumnFormula>
    </tableColumn>
    <tableColumn id="30" xr3:uid="{C63E5BBF-AB65-8E4C-A762-E6D597BA7E87}" name="RIBF" dataDxfId="424">
      <calculatedColumnFormula>INDEX(tbl_name[RIBF],MATCH(F2,tbl_name[crop],0))</calculatedColumnFormula>
    </tableColumn>
    <tableColumn id="31" xr3:uid="{2A57DBDB-235A-E04D-8464-9E7F1EB20DCA}" name="NIA" dataDxfId="423">
      <calculatedColumnFormula>INDEX(tbl_name[NIA],MATCH(F2,tbl_name[crop],0))</calculatedColumnFormula>
    </tableColumn>
    <tableColumn id="32" xr3:uid="{916C154C-D150-3149-9950-90355D8B32D6}" name="VITB6C" dataDxfId="422">
      <calculatedColumnFormula>INDEX(tbl_name[VITB6C],MATCH(F2,tbl_name[crop],0))</calculatedColumnFormula>
    </tableColumn>
    <tableColumn id="33" xr3:uid="{F45231B8-2CAC-A946-A370-B164BAC8DDD2}" name="FOL" dataDxfId="421">
      <calculatedColumnFormula>INDEX(tbl_name[FOL],MATCH(F2,tbl_name[crop],0))</calculatedColumnFormula>
    </tableColumn>
    <tableColumn id="34" xr3:uid="{88B109DA-079A-6640-A34E-62D30202486E}" name="VITB12" dataDxfId="420">
      <calculatedColumnFormula>INDEX(tbl_name[VITB12],MATCH(F2,tbl_name[crop],0))</calculatedColumnFormula>
    </tableColumn>
    <tableColumn id="35" xr3:uid="{3EF5691C-8D8C-EE43-8151-1D2E8A3E6653}" name="VITC" dataDxfId="419">
      <calculatedColumnFormula>INDEX(tbl_name[VITC],MATCH(F2,tbl_name[crop],0))</calculatedColumnFormula>
    </tableColumn>
    <tableColumn id="36" xr3:uid="{2A8239F8-E768-0A48-A723-EF7DF1382F35}" name="food_group_unicef" dataDxfId="418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AF4CE4-1B24-AB41-A84D-C2D3065AAEC0}" name="tbl_13_2" displayName="tbl_13_2" ref="A1:AJ23" totalsRowShown="0" headerRowDxfId="487" headerRowCellStyle="標準 2">
  <autoFilter ref="A1:AJ23" xr:uid="{C9150087-15B3-FA4A-A8A9-38D2F9D127DF}"/>
  <tableColumns count="36">
    <tableColumn id="1" xr3:uid="{4ED030A7-53CB-FA4D-A99C-B1B5091DDFDA}" name="FCT_id" dataDxfId="486">
      <calculatedColumnFormula>INDEX(tbl_name[FCT_id],MATCH(F2,tbl_name[crop],0))</calculatedColumnFormula>
    </tableColumn>
    <tableColumn id="2" xr3:uid="{198DF1A5-7AC6-414D-9DDA-71B1CFBB4502}" name="food_grp_id" dataDxfId="485">
      <calculatedColumnFormula>INDEX(tbl_name[food_grp_id],MATCH(F2,tbl_name[crop],0))</calculatedColumnFormula>
    </tableColumn>
    <tableColumn id="3" xr3:uid="{52B845E3-117F-D94E-8B88-3187128EA918}" name="food_item_id" dataDxfId="484">
      <calculatedColumnFormula>INDEX(tbl_name[food_item_id],MATCH(F2,tbl_name[crop],0))</calculatedColumnFormula>
    </tableColumn>
    <tableColumn id="4" xr3:uid="{18EFEF8E-1E28-5C42-B4D7-DD067D2DA2F3}" name="Food_grp" dataDxfId="483">
      <calculatedColumnFormula>INDEX(tbl_name[Food_grp],MATCH(F2,tbl_name[crop],0))</calculatedColumnFormula>
    </tableColumn>
    <tableColumn id="5" xr3:uid="{28254FBD-4ECB-F44D-8C27-1BF4B96DFF46}" name="Food_name" dataDxfId="5">
      <calculatedColumnFormula>INDEX(tbl_name[org_name],MATCH(F2,tbl_name[crop],0))</calculatedColumnFormula>
    </tableColumn>
    <tableColumn id="6" xr3:uid="{32792A92-62A9-344B-8E2F-8523A0D7D93D}" name="local_name" dataDxfId="20"/>
    <tableColumn id="7" xr3:uid="{DBBD93C1-E523-0048-BFE3-6B6CF6F5EECC}" name="Crop_ref" dataDxfId="482">
      <calculatedColumnFormula>INDEX(tbl_name[Crop_ref],MATCH(F2,tbl_name[crop],0))</calculatedColumnFormula>
    </tableColumn>
    <tableColumn id="8" xr3:uid="{50F512A9-9F0C-7249-8D51-4882950103D8}" name="Edible" dataDxfId="481">
      <calculatedColumnFormula>INDEX(tbl_name[Edible],MATCH(F2,tbl_name[crop],0))</calculatedColumnFormula>
    </tableColumn>
    <tableColumn id="9" xr3:uid="{2B4171F5-15BF-D640-A87A-EF40BB24A134}" name="Energy" dataDxfId="480">
      <calculatedColumnFormula>INDEX(tbl_name[Energy],MATCH(F2,tbl_name[crop],0))</calculatedColumnFormula>
    </tableColumn>
    <tableColumn id="10" xr3:uid="{9435C88E-B47B-DF4B-BAD5-87E145F56082}" name="WATER" dataDxfId="479">
      <calculatedColumnFormula>INDEX(tbl_name[WATER],MATCH(F2,tbl_name[crop],0))</calculatedColumnFormula>
    </tableColumn>
    <tableColumn id="11" xr3:uid="{91585662-A0F5-634C-BD06-FE3FF17A6A7E}" name="Protein" dataDxfId="478">
      <calculatedColumnFormula>INDEX(tbl_name[Protein],MATCH(F2,tbl_name[crop],0))</calculatedColumnFormula>
    </tableColumn>
    <tableColumn id="12" xr3:uid="{76863D18-B8F1-EC4C-8646-6366A7F0C45F}" name="Fat" dataDxfId="477">
      <calculatedColumnFormula>INDEX(tbl_name[Fat],MATCH(F2,tbl_name[crop],0))</calculatedColumnFormula>
    </tableColumn>
    <tableColumn id="13" xr3:uid="{43A459ED-810F-3A48-A517-0D139E4D0D87}" name="Carbohydrate" dataDxfId="476">
      <calculatedColumnFormula>INDEX(tbl_name[Carbohydrate],MATCH(F2,tbl_name[crop],0))</calculatedColumnFormula>
    </tableColumn>
    <tableColumn id="14" xr3:uid="{456E72CC-C2AF-E346-9F77-01BEDC946932}" name="Fiber" dataDxfId="475">
      <calculatedColumnFormula>INDEX(tbl_name[Fiber],MATCH(F2,tbl_name[crop],0))</calculatedColumnFormula>
    </tableColumn>
    <tableColumn id="15" xr3:uid="{714BF437-C9DC-0044-A021-9D057D7C6985}" name="ASH" dataDxfId="474">
      <calculatedColumnFormula>INDEX(tbl_name[ASH],MATCH(F2,tbl_name[crop],0))</calculatedColumnFormula>
    </tableColumn>
    <tableColumn id="16" xr3:uid="{B9785E9E-376C-8347-B048-75C3999D5E99}" name="CA" dataDxfId="473">
      <calculatedColumnFormula>INDEX(tbl_name[CA],MATCH(F2,tbl_name[crop],0))</calculatedColumnFormula>
    </tableColumn>
    <tableColumn id="17" xr3:uid="{82A3571D-A712-564F-978B-13AE30694D29}" name="FE" dataDxfId="472">
      <calculatedColumnFormula>INDEX(tbl_name[FE],MATCH(F2,tbl_name[crop],0))</calculatedColumnFormula>
    </tableColumn>
    <tableColumn id="18" xr3:uid="{B62EEDB5-1025-C248-BE40-260C98A59068}" name="MG" dataDxfId="471">
      <calculatedColumnFormula>INDEX(tbl_name[MG],MATCH(F2,tbl_name[crop],0))</calculatedColumnFormula>
    </tableColumn>
    <tableColumn id="19" xr3:uid="{563D0B17-645D-0245-A0F0-738C51CDF4BF}" name="P" dataDxfId="470">
      <calculatedColumnFormula>INDEX(tbl_name[P],MATCH(F2,tbl_name[crop],0))</calculatedColumnFormula>
    </tableColumn>
    <tableColumn id="20" xr3:uid="{97C5FD9C-60C5-3E45-8FA4-BD4A471F0BC7}" name="K" dataDxfId="469">
      <calculatedColumnFormula>INDEX(tbl_name[K],MATCH(F2,tbl_name[crop],0))</calculatedColumnFormula>
    </tableColumn>
    <tableColumn id="21" xr3:uid="{9E5B29D2-0875-D945-97C3-91D964B63144}" name="NA" dataDxfId="468">
      <calculatedColumnFormula>INDEX(tbl_name[NA],MATCH(F2,tbl_name[crop],0))</calculatedColumnFormula>
    </tableColumn>
    <tableColumn id="22" xr3:uid="{9A89C06F-CCE6-DD47-9FEC-287B46075FBD}" name="ZN" dataDxfId="467">
      <calculatedColumnFormula>INDEX(tbl_name[ZN],MATCH(F2,tbl_name[crop],0))</calculatedColumnFormula>
    </tableColumn>
    <tableColumn id="23" xr3:uid="{9F0EE89A-07B9-2A46-9F45-BA2B59BF8180}" name="CU" dataDxfId="466">
      <calculatedColumnFormula>INDEX(tbl_name[CU],MATCH(F2,tbl_name[crop],0))</calculatedColumnFormula>
    </tableColumn>
    <tableColumn id="24" xr3:uid="{CD0B6B08-B7C6-0C4D-973E-08267B7B1064}" name="VITA_RAE" dataDxfId="465">
      <calculatedColumnFormula>INDEX(tbl_name[VITA_RAE],MATCH(F2,tbl_name[crop],0))</calculatedColumnFormula>
    </tableColumn>
    <tableColumn id="25" xr3:uid="{B3785C60-5C8C-8D42-9326-59F11D71F282}" name="RETOL" dataDxfId="464">
      <calculatedColumnFormula>INDEX(tbl_name[RETOL],MATCH(F2,tbl_name[crop],0))</calculatedColumnFormula>
    </tableColumn>
    <tableColumn id="26" xr3:uid="{EAB05B84-F3A0-9E47-B96F-517B32760DA3}" name="B_Cart_eq" dataDxfId="463">
      <calculatedColumnFormula>INDEX(tbl_name[B_Cart_eq],MATCH(F2,tbl_name[crop],0))</calculatedColumnFormula>
    </tableColumn>
    <tableColumn id="27" xr3:uid="{C686D5F8-3E20-B24B-A1B4-C2A4BA5EBA01}" name="VITD" dataDxfId="462">
      <calculatedColumnFormula>INDEX(tbl_name[VITD],MATCH(F2,tbl_name[crop],0))</calculatedColumnFormula>
    </tableColumn>
    <tableColumn id="28" xr3:uid="{930F9E97-9BDE-DB47-B129-5564580A8598}" name="VITE" dataDxfId="461">
      <calculatedColumnFormula>INDEX(tbl_name[VITE],MATCH(F2,tbl_name[crop],0))</calculatedColumnFormula>
    </tableColumn>
    <tableColumn id="29" xr3:uid="{9130D44A-CE80-A54A-ACA8-838D1FC74DA1}" name="THIA" dataDxfId="460">
      <calculatedColumnFormula>INDEX(tbl_name[THIA],MATCH(F2,tbl_name[crop],0))</calculatedColumnFormula>
    </tableColumn>
    <tableColumn id="30" xr3:uid="{75F598A2-96E1-D647-A60B-5E6EC742FFAA}" name="RIBF" dataDxfId="459">
      <calculatedColumnFormula>INDEX(tbl_name[RIBF],MATCH(F2,tbl_name[crop],0))</calculatedColumnFormula>
    </tableColumn>
    <tableColumn id="31" xr3:uid="{47FA58FC-F532-714B-8711-0FBEF0705439}" name="NIA" dataDxfId="458">
      <calculatedColumnFormula>INDEX(tbl_name[NIA],MATCH(F2,tbl_name[crop],0))</calculatedColumnFormula>
    </tableColumn>
    <tableColumn id="32" xr3:uid="{3ED2835E-F5A5-F948-AD6A-620898B536A5}" name="VITB6C" dataDxfId="457">
      <calculatedColumnFormula>INDEX(tbl_name[VITB6C],MATCH(F2,tbl_name[crop],0))</calculatedColumnFormula>
    </tableColumn>
    <tableColumn id="33" xr3:uid="{F32CC194-A9C6-A946-8CAE-C9CE8F925BA0}" name="FOL" dataDxfId="456">
      <calculatedColumnFormula>INDEX(tbl_name[FOL],MATCH(F2,tbl_name[crop],0))</calculatedColumnFormula>
    </tableColumn>
    <tableColumn id="34" xr3:uid="{48C8A660-9BDF-474E-B73B-F7CFAD4E6183}" name="VITB12" dataDxfId="455">
      <calculatedColumnFormula>INDEX(tbl_name[VITB12],MATCH(F2,tbl_name[crop],0))</calculatedColumnFormula>
    </tableColumn>
    <tableColumn id="35" xr3:uid="{0D0B60A6-26FA-5944-A5E9-807AE9562EA5}" name="VITC" dataDxfId="454">
      <calculatedColumnFormula>INDEX(tbl_name[VITC],MATCH(F2,tbl_name[crop],0))</calculatedColumnFormula>
    </tableColumn>
    <tableColumn id="36" xr3:uid="{BE769285-AEE7-F64C-A4FC-2AA3733E209F}" name="food_group_unicef" dataDxfId="453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18D57C-3661-4041-B518-7363C1FC55FE}" name="tbl_14_2" displayName="tbl_14_2" ref="A1:AJ18" totalsRowShown="0" headerRowDxfId="523" headerRowCellStyle="標準 2">
  <autoFilter ref="A1:AJ18" xr:uid="{C9150087-15B3-FA4A-A8A9-38D2F9D127DF}"/>
  <tableColumns count="36">
    <tableColumn id="1" xr3:uid="{1339C2EE-AD56-0245-BF41-7849ED945A56}" name="FCT_id" dataDxfId="522">
      <calculatedColumnFormula>INDEX(tbl_name[FCT_id],MATCH(F2,tbl_name[crop],0))</calculatedColumnFormula>
    </tableColumn>
    <tableColumn id="2" xr3:uid="{5946D39F-D8E6-6C4F-B494-CE9F2ACB8038}" name="food_grp_id" dataDxfId="521">
      <calculatedColumnFormula>INDEX(tbl_name[food_grp_id],MATCH(F2,tbl_name[crop],0))</calculatedColumnFormula>
    </tableColumn>
    <tableColumn id="3" xr3:uid="{9DDD61A0-3F47-B442-AA46-95C04A97B2B2}" name="food_item_id" dataDxfId="520">
      <calculatedColumnFormula>INDEX(tbl_name[food_item_id],MATCH(F2,tbl_name[crop],0))</calculatedColumnFormula>
    </tableColumn>
    <tableColumn id="4" xr3:uid="{65030CDF-AFE9-AF41-B8FC-74B3FAD77EF3}" name="Food_grp" dataDxfId="519">
      <calculatedColumnFormula>INDEX(tbl_name[Food_grp],MATCH(F2,tbl_name[crop],0))</calculatedColumnFormula>
    </tableColumn>
    <tableColumn id="5" xr3:uid="{7D2E1576-E079-9445-8F60-0312F054A97D}" name="Food_name" dataDxfId="4">
      <calculatedColumnFormula>INDEX(tbl_name[org_name],MATCH(F2,tbl_name[crop],0))</calculatedColumnFormula>
    </tableColumn>
    <tableColumn id="6" xr3:uid="{3CCA35A8-8D27-B849-9169-A32ABC7F2AE1}" name="local_name" dataDxfId="518"/>
    <tableColumn id="7" xr3:uid="{8A6870EC-9F9A-D941-ADDA-1AB9A7739DE2}" name="Crop_ref" dataDxfId="517">
      <calculatedColumnFormula>INDEX(tbl_name[Crop_ref],MATCH(F2,tbl_name[crop],0))</calculatedColumnFormula>
    </tableColumn>
    <tableColumn id="8" xr3:uid="{ADF1A7E3-7E87-DB49-A99B-54855E3FA0C3}" name="Edible" dataDxfId="516">
      <calculatedColumnFormula>INDEX(tbl_name[Edible],MATCH(F2,tbl_name[crop],0))</calculatedColumnFormula>
    </tableColumn>
    <tableColumn id="9" xr3:uid="{690F9096-E80B-F44B-AA43-455815623C6A}" name="Energy" dataDxfId="515">
      <calculatedColumnFormula>INDEX(tbl_name[Energy],MATCH(F2,tbl_name[crop],0))</calculatedColumnFormula>
    </tableColumn>
    <tableColumn id="10" xr3:uid="{B4A61AB5-0F4E-9646-8F8B-FA0B0F23F1B7}" name="WATER" dataDxfId="514">
      <calculatedColumnFormula>INDEX(tbl_name[WATER],MATCH(F2,tbl_name[crop],0))</calculatedColumnFormula>
    </tableColumn>
    <tableColumn id="11" xr3:uid="{F2F93CE6-4BBF-1E48-A5DC-67A6F2FA4FC5}" name="Protein" dataDxfId="513">
      <calculatedColumnFormula>INDEX(tbl_name[Protein],MATCH(F2,tbl_name[crop],0))</calculatedColumnFormula>
    </tableColumn>
    <tableColumn id="12" xr3:uid="{FBCC222C-D970-4D4B-87F0-C8339B3682E3}" name="Fat" dataDxfId="512">
      <calculatedColumnFormula>INDEX(tbl_name[Fat],MATCH(F2,tbl_name[crop],0))</calculatedColumnFormula>
    </tableColumn>
    <tableColumn id="13" xr3:uid="{AFF86846-599D-A745-87B0-F6287253F201}" name="Carbohydrate" dataDxfId="511">
      <calculatedColumnFormula>INDEX(tbl_name[Carbohydrate],MATCH(F2,tbl_name[crop],0))</calculatedColumnFormula>
    </tableColumn>
    <tableColumn id="14" xr3:uid="{DE665B79-3B28-DB47-BCCF-A54F14445D01}" name="Fiber" dataDxfId="510">
      <calculatedColumnFormula>INDEX(tbl_name[Fiber],MATCH(F2,tbl_name[crop],0))</calculatedColumnFormula>
    </tableColumn>
    <tableColumn id="15" xr3:uid="{3A0D2820-F89B-B440-8C4E-9F93BAB7F0AE}" name="ASH" dataDxfId="509">
      <calculatedColumnFormula>INDEX(tbl_name[ASH],MATCH(F2,tbl_name[crop],0))</calculatedColumnFormula>
    </tableColumn>
    <tableColumn id="16" xr3:uid="{DF6D910D-C57E-E74B-8F14-F1CBBBAB8FAD}" name="CA" dataDxfId="508">
      <calculatedColumnFormula>INDEX(tbl_name[CA],MATCH(F2,tbl_name[crop],0))</calculatedColumnFormula>
    </tableColumn>
    <tableColumn id="17" xr3:uid="{8AB15D64-989E-D54B-BA4A-61854A76C0D3}" name="FE" dataDxfId="507">
      <calculatedColumnFormula>INDEX(tbl_name[FE],MATCH(F2,tbl_name[crop],0))</calculatedColumnFormula>
    </tableColumn>
    <tableColumn id="18" xr3:uid="{D4154080-0B9B-834A-BDBC-651605752BE2}" name="MG" dataDxfId="506">
      <calculatedColumnFormula>INDEX(tbl_name[MG],MATCH(F2,tbl_name[crop],0))</calculatedColumnFormula>
    </tableColumn>
    <tableColumn id="19" xr3:uid="{7B746D6E-C778-FB4C-BA7D-D6144D47E376}" name="P" dataDxfId="505">
      <calculatedColumnFormula>INDEX(tbl_name[P],MATCH(F2,tbl_name[crop],0))</calculatedColumnFormula>
    </tableColumn>
    <tableColumn id="20" xr3:uid="{2427C768-F745-DA41-A756-766FFFB29069}" name="K" dataDxfId="504">
      <calculatedColumnFormula>INDEX(tbl_name[K],MATCH(F2,tbl_name[crop],0))</calculatedColumnFormula>
    </tableColumn>
    <tableColumn id="21" xr3:uid="{CE1DA77D-B354-954E-9D7C-59B91FFA6FFE}" name="NA" dataDxfId="503">
      <calculatedColumnFormula>INDEX(tbl_name[NA],MATCH(F2,tbl_name[crop],0))</calculatedColumnFormula>
    </tableColumn>
    <tableColumn id="22" xr3:uid="{35152E6A-C76E-4545-BF9A-CB95F8259595}" name="ZN" dataDxfId="502">
      <calculatedColumnFormula>INDEX(tbl_name[ZN],MATCH(F2,tbl_name[crop],0))</calculatedColumnFormula>
    </tableColumn>
    <tableColumn id="23" xr3:uid="{3F9E7C37-F416-A447-AECD-AE6B0827483B}" name="CU" dataDxfId="501">
      <calculatedColumnFormula>INDEX(tbl_name[CU],MATCH(F2,tbl_name[crop],0))</calculatedColumnFormula>
    </tableColumn>
    <tableColumn id="24" xr3:uid="{2BE79E4B-AAC1-FF4A-B127-E4D635B34DE1}" name="VITA_RAE" dataDxfId="500">
      <calculatedColumnFormula>INDEX(tbl_name[VITA_RAE],MATCH(F2,tbl_name[crop],0))</calculatedColumnFormula>
    </tableColumn>
    <tableColumn id="25" xr3:uid="{612BA40F-D072-0045-B94B-664AD50B1881}" name="RETOL" dataDxfId="499">
      <calculatedColumnFormula>INDEX(tbl_name[RETOL],MATCH(F2,tbl_name[crop],0))</calculatedColumnFormula>
    </tableColumn>
    <tableColumn id="26" xr3:uid="{4F99CBC1-048B-FC45-AFEF-6DB5BBDE4E5A}" name="B_Cart_eq" dataDxfId="498">
      <calculatedColumnFormula>INDEX(tbl_name[B_Cart_eq],MATCH(F2,tbl_name[crop],0))</calculatedColumnFormula>
    </tableColumn>
    <tableColumn id="27" xr3:uid="{8A50AF45-5D6E-B14E-88A5-5158F57C44F1}" name="VITD" dataDxfId="497">
      <calculatedColumnFormula>INDEX(tbl_name[VITD],MATCH(F2,tbl_name[crop],0))</calculatedColumnFormula>
    </tableColumn>
    <tableColumn id="28" xr3:uid="{45532B22-6BD7-854E-B21D-279749CBC3CF}" name="VITE" dataDxfId="496">
      <calculatedColumnFormula>INDEX(tbl_name[VITE],MATCH(F2,tbl_name[crop],0))</calculatedColumnFormula>
    </tableColumn>
    <tableColumn id="29" xr3:uid="{1CC97DB5-864B-8E4D-8597-7CE0EF855B6B}" name="THIA" dataDxfId="495">
      <calculatedColumnFormula>INDEX(tbl_name[THIA],MATCH(F2,tbl_name[crop],0))</calculatedColumnFormula>
    </tableColumn>
    <tableColumn id="30" xr3:uid="{BC1A02CB-4EF8-9149-B6B7-6C485061EE63}" name="RIBF" dataDxfId="494">
      <calculatedColumnFormula>INDEX(tbl_name[RIBF],MATCH(F2,tbl_name[crop],0))</calculatedColumnFormula>
    </tableColumn>
    <tableColumn id="31" xr3:uid="{D25FC468-F4A4-C546-9F2E-C3C2CF844327}" name="NIA" dataDxfId="493">
      <calculatedColumnFormula>INDEX(tbl_name[NIA],MATCH(F2,tbl_name[crop],0))</calculatedColumnFormula>
    </tableColumn>
    <tableColumn id="32" xr3:uid="{B4318E22-3645-7B40-AEB7-1BDD62547CD5}" name="VITB6C" dataDxfId="492">
      <calculatedColumnFormula>INDEX(tbl_name[VITB6C],MATCH(F2,tbl_name[crop],0))</calculatedColumnFormula>
    </tableColumn>
    <tableColumn id="33" xr3:uid="{09423C84-CE6F-CA44-B242-A1A4ADD66AA2}" name="FOL" dataDxfId="491">
      <calculatedColumnFormula>INDEX(tbl_name[FOL],MATCH(F2,tbl_name[crop],0))</calculatedColumnFormula>
    </tableColumn>
    <tableColumn id="34" xr3:uid="{E4BC8E34-23A5-9942-8603-29BD9E14D7E1}" name="VITB12" dataDxfId="490">
      <calculatedColumnFormula>INDEX(tbl_name[VITB12],MATCH(F2,tbl_name[crop],0))</calculatedColumnFormula>
    </tableColumn>
    <tableColumn id="35" xr3:uid="{64B56194-2E2B-F749-8818-FF9BCD1A45BB}" name="VITC" dataDxfId="489">
      <calculatedColumnFormula>INDEX(tbl_name[VITC],MATCH(F2,tbl_name[crop],0))</calculatedColumnFormula>
    </tableColumn>
    <tableColumn id="36" xr3:uid="{E43F6F25-B437-1844-9DD0-6A813D02484B}" name="food_group_unicef" dataDxfId="488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2C218-E0C5-124D-BEEC-85DB519E612A}" name="tbl_15_2" displayName="tbl_15_2" ref="A1:AJ15" totalsRowShown="0" headerRowDxfId="559" headerRowCellStyle="標準 2">
  <autoFilter ref="A1:AJ15" xr:uid="{C9150087-15B3-FA4A-A8A9-38D2F9D127DF}"/>
  <tableColumns count="36">
    <tableColumn id="1" xr3:uid="{801951D9-F6B1-0944-98CE-FC61DEC8D613}" name="FCT_id" dataDxfId="558">
      <calculatedColumnFormula>INDEX(tbl_name[FCT_id],MATCH(F2,tbl_name[crop],0))</calculatedColumnFormula>
    </tableColumn>
    <tableColumn id="2" xr3:uid="{EE788611-0DF3-E748-AF6D-12ACDF6C091F}" name="food_grp_id" dataDxfId="557">
      <calculatedColumnFormula>INDEX(tbl_name[food_grp_id],MATCH(F2,tbl_name[crop],0))</calculatedColumnFormula>
    </tableColumn>
    <tableColumn id="3" xr3:uid="{FD8FC291-9B2B-C844-9099-497222609C5A}" name="food_item_id" dataDxfId="556">
      <calculatedColumnFormula>INDEX(tbl_name[food_item_id],MATCH(F2,tbl_name[crop],0))</calculatedColumnFormula>
    </tableColumn>
    <tableColumn id="4" xr3:uid="{13F83F98-68BF-E04E-8E49-D25EFC635ADE}" name="Food_grp" dataDxfId="555">
      <calculatedColumnFormula>INDEX(tbl_name[Food_grp],MATCH(F2,tbl_name[crop],0))</calculatedColumnFormula>
    </tableColumn>
    <tableColumn id="5" xr3:uid="{FCA80508-423E-AD43-85C7-BA385E48E56A}" name="Food_name" dataDxfId="3">
      <calculatedColumnFormula>INDEX(tbl_name[org_name],MATCH(F2,tbl_name[crop],0))</calculatedColumnFormula>
    </tableColumn>
    <tableColumn id="6" xr3:uid="{DC24E38D-EB15-D542-B15C-6B8B1B29F51B}" name="local_name" dataDxfId="554"/>
    <tableColumn id="7" xr3:uid="{11C2BE0D-F99E-D248-830D-792B74D5AB24}" name="Crop_ref" dataDxfId="553">
      <calculatedColumnFormula>INDEX(tbl_name[Crop_ref],MATCH(F2,tbl_name[crop],0))</calculatedColumnFormula>
    </tableColumn>
    <tableColumn id="8" xr3:uid="{00AD44A5-A0AC-4E43-8472-FB83422DFDE0}" name="Edible" dataDxfId="552">
      <calculatedColumnFormula>INDEX(tbl_name[Edible],MATCH(F2,tbl_name[crop],0))</calculatedColumnFormula>
    </tableColumn>
    <tableColumn id="9" xr3:uid="{16ABBC22-B879-6F4C-AFED-CBEC10C936C7}" name="Energy" dataDxfId="551">
      <calculatedColumnFormula>INDEX(tbl_name[Energy],MATCH(F2,tbl_name[crop],0))</calculatedColumnFormula>
    </tableColumn>
    <tableColumn id="10" xr3:uid="{52C82167-49DD-6A4C-A14B-B168F79DA39D}" name="WATER" dataDxfId="550">
      <calculatedColumnFormula>INDEX(tbl_name[WATER],MATCH(F2,tbl_name[crop],0))</calculatedColumnFormula>
    </tableColumn>
    <tableColumn id="11" xr3:uid="{9CA903CB-C92E-AA40-A4B3-CF6498FEB33B}" name="Protein" dataDxfId="549">
      <calculatedColumnFormula>INDEX(tbl_name[Protein],MATCH(F2,tbl_name[crop],0))</calculatedColumnFormula>
    </tableColumn>
    <tableColumn id="12" xr3:uid="{286AFF9D-6A20-E145-BEFC-13F16F160367}" name="Fat" dataDxfId="548">
      <calculatedColumnFormula>INDEX(tbl_name[Fat],MATCH(F2,tbl_name[crop],0))</calculatedColumnFormula>
    </tableColumn>
    <tableColumn id="13" xr3:uid="{94D25B30-3CE2-9141-9EB5-77FA5E93B7A2}" name="Carbohydrate" dataDxfId="547">
      <calculatedColumnFormula>INDEX(tbl_name[Carbohydrate],MATCH(F2,tbl_name[crop],0))</calculatedColumnFormula>
    </tableColumn>
    <tableColumn id="14" xr3:uid="{7B4EC353-B4E7-6F46-9615-835FE5589436}" name="Fiber" dataDxfId="546">
      <calculatedColumnFormula>INDEX(tbl_name[Fiber],MATCH(F2,tbl_name[crop],0))</calculatedColumnFormula>
    </tableColumn>
    <tableColumn id="15" xr3:uid="{4AC6A557-BF2E-C040-9A7C-6307AE094723}" name="ASH" dataDxfId="545">
      <calculatedColumnFormula>INDEX(tbl_name[ASH],MATCH(F2,tbl_name[crop],0))</calculatedColumnFormula>
    </tableColumn>
    <tableColumn id="16" xr3:uid="{BC8F519A-4E9C-FA40-89BC-77EED571021E}" name="CA" dataDxfId="544">
      <calculatedColumnFormula>INDEX(tbl_name[CA],MATCH(F2,tbl_name[crop],0))</calculatedColumnFormula>
    </tableColumn>
    <tableColumn id="17" xr3:uid="{B22457BA-C8D3-AE4B-AED3-0C1C7BD4C9F6}" name="FE" dataDxfId="543">
      <calculatedColumnFormula>INDEX(tbl_name[FE],MATCH(F2,tbl_name[crop],0))</calculatedColumnFormula>
    </tableColumn>
    <tableColumn id="18" xr3:uid="{025718AD-61E8-254A-BD03-B72D69EFB6DA}" name="MG" dataDxfId="542">
      <calculatedColumnFormula>INDEX(tbl_name[MG],MATCH(F2,tbl_name[crop],0))</calculatedColumnFormula>
    </tableColumn>
    <tableColumn id="19" xr3:uid="{1EB49A3A-8017-3A42-8431-81600A523957}" name="P" dataDxfId="541">
      <calculatedColumnFormula>INDEX(tbl_name[P],MATCH(F2,tbl_name[crop],0))</calculatedColumnFormula>
    </tableColumn>
    <tableColumn id="20" xr3:uid="{EDB6F749-DEE6-164A-9B95-08007730F0EB}" name="K" dataDxfId="540">
      <calculatedColumnFormula>INDEX(tbl_name[K],MATCH(F2,tbl_name[crop],0))</calculatedColumnFormula>
    </tableColumn>
    <tableColumn id="21" xr3:uid="{3713E63D-290F-704B-A136-F1F7A9C8661C}" name="NA" dataDxfId="539">
      <calculatedColumnFormula>INDEX(tbl_name[NA],MATCH(F2,tbl_name[crop],0))</calculatedColumnFormula>
    </tableColumn>
    <tableColumn id="22" xr3:uid="{C8DAA3C5-EF86-6549-ADB0-4ADBED222563}" name="ZN" dataDxfId="538">
      <calculatedColumnFormula>INDEX(tbl_name[ZN],MATCH(F2,tbl_name[crop],0))</calculatedColumnFormula>
    </tableColumn>
    <tableColumn id="23" xr3:uid="{A64093AB-4F4C-564E-9037-258711A334FD}" name="CU" dataDxfId="537">
      <calculatedColumnFormula>INDEX(tbl_name[CU],MATCH(F2,tbl_name[crop],0))</calculatedColumnFormula>
    </tableColumn>
    <tableColumn id="24" xr3:uid="{94191A61-02D1-B941-BDB2-2615713B36AF}" name="VITA_RAE" dataDxfId="536">
      <calculatedColumnFormula>INDEX(tbl_name[VITA_RAE],MATCH(F2,tbl_name[crop],0))</calculatedColumnFormula>
    </tableColumn>
    <tableColumn id="25" xr3:uid="{96482DBB-7BF7-F843-B8AE-0B6E21EE1016}" name="RETOL" dataDxfId="535">
      <calculatedColumnFormula>INDEX(tbl_name[RETOL],MATCH(F2,tbl_name[crop],0))</calculatedColumnFormula>
    </tableColumn>
    <tableColumn id="26" xr3:uid="{2C36A68F-78C1-E74C-948D-5E1B69CCA3C6}" name="B_Cart_eq" dataDxfId="534">
      <calculatedColumnFormula>INDEX(tbl_name[B_Cart_eq],MATCH(F2,tbl_name[crop],0))</calculatedColumnFormula>
    </tableColumn>
    <tableColumn id="27" xr3:uid="{669555F0-94CF-9447-A976-B34AA0E1BB30}" name="VITD" dataDxfId="533">
      <calculatedColumnFormula>INDEX(tbl_name[VITD],MATCH(F2,tbl_name[crop],0))</calculatedColumnFormula>
    </tableColumn>
    <tableColumn id="28" xr3:uid="{F04C6484-E33A-2E44-B095-409521FDCC6E}" name="VITE" dataDxfId="532">
      <calculatedColumnFormula>INDEX(tbl_name[VITE],MATCH(F2,tbl_name[crop],0))</calculatedColumnFormula>
    </tableColumn>
    <tableColumn id="29" xr3:uid="{649AD1E0-BB91-6444-A0BD-EC9B0B130D76}" name="THIA" dataDxfId="531">
      <calculatedColumnFormula>INDEX(tbl_name[THIA],MATCH(F2,tbl_name[crop],0))</calculatedColumnFormula>
    </tableColumn>
    <tableColumn id="30" xr3:uid="{C8AD7932-1B6A-ED4D-AEF7-F0F6C6F26328}" name="RIBF" dataDxfId="530">
      <calculatedColumnFormula>INDEX(tbl_name[RIBF],MATCH(F2,tbl_name[crop],0))</calculatedColumnFormula>
    </tableColumn>
    <tableColumn id="31" xr3:uid="{24AAD7CF-B519-4843-BDF6-C8C4C43E8FE1}" name="NIA" dataDxfId="529">
      <calculatedColumnFormula>INDEX(tbl_name[NIA],MATCH(F2,tbl_name[crop],0))</calculatedColumnFormula>
    </tableColumn>
    <tableColumn id="32" xr3:uid="{B287FC80-DD0A-5144-8877-F47757E38D6F}" name="VITB6C" dataDxfId="528">
      <calculatedColumnFormula>INDEX(tbl_name[VITB6C],MATCH(F2,tbl_name[crop],0))</calculatedColumnFormula>
    </tableColumn>
    <tableColumn id="33" xr3:uid="{DF806EFB-FBF9-2548-A2D9-07E4C72573BC}" name="FOL" dataDxfId="527">
      <calculatedColumnFormula>INDEX(tbl_name[FOL],MATCH(F2,tbl_name[crop],0))</calculatedColumnFormula>
    </tableColumn>
    <tableColumn id="34" xr3:uid="{2A14BC44-F8FB-E34C-BAAA-DD65BFC03233}" name="VITB12" dataDxfId="526">
      <calculatedColumnFormula>INDEX(tbl_name[VITB12],MATCH(F2,tbl_name[crop],0))</calculatedColumnFormula>
    </tableColumn>
    <tableColumn id="35" xr3:uid="{F7436AC3-5103-4549-A36D-352E9238D8F7}" name="VITC" dataDxfId="525">
      <calculatedColumnFormula>INDEX(tbl_name[VITC],MATCH(F2,tbl_name[crop],0))</calculatedColumnFormula>
    </tableColumn>
    <tableColumn id="36" xr3:uid="{B876931C-C4AC-8042-A792-2CB113720E19}" name="food_group_unicef" dataDxfId="524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328891-D128-3247-B611-087D41FFE566}" name="tbl_16_2" displayName="tbl_16_2" ref="A1:AJ22" totalsRowShown="0" headerRowDxfId="595" headerRowCellStyle="標準 2">
  <autoFilter ref="A1:AJ22" xr:uid="{C9150087-15B3-FA4A-A8A9-38D2F9D127DF}"/>
  <tableColumns count="36">
    <tableColumn id="1" xr3:uid="{991A7AFC-7C02-D64D-B60F-670D418B60AB}" name="FCT_id" dataDxfId="594">
      <calculatedColumnFormula>INDEX(tbl_name[FCT_id],MATCH(F2,tbl_name[crop],0))</calculatedColumnFormula>
    </tableColumn>
    <tableColumn id="2" xr3:uid="{29C37AC0-4E71-EF47-B976-6DC7188FA92E}" name="food_grp_id" dataDxfId="593">
      <calculatedColumnFormula>INDEX(tbl_name[food_grp_id],MATCH(F2,tbl_name[crop],0))</calculatedColumnFormula>
    </tableColumn>
    <tableColumn id="3" xr3:uid="{132E4878-46D0-4F45-BF3F-E189AF6D0E40}" name="food_item_id" dataDxfId="592">
      <calculatedColumnFormula>INDEX(tbl_name[food_item_id],MATCH(F2,tbl_name[crop],0))</calculatedColumnFormula>
    </tableColumn>
    <tableColumn id="4" xr3:uid="{168DE007-CD79-4448-BCEE-C6B8DE1FAB9A}" name="Food_grp" dataDxfId="591">
      <calculatedColumnFormula>INDEX(tbl_name[Food_grp],MATCH(F2,tbl_name[crop],0))</calculatedColumnFormula>
    </tableColumn>
    <tableColumn id="5" xr3:uid="{4C7A379B-7F79-1740-8A44-DCFD56D68986}" name="Food_name" dataDxfId="2">
      <calculatedColumnFormula>INDEX(tbl_name[org_name],MATCH(F2,tbl_name[crop],0))</calculatedColumnFormula>
    </tableColumn>
    <tableColumn id="6" xr3:uid="{EA6A8930-7178-9146-BACA-87EC93A15778}" name="local_name" dataDxfId="590"/>
    <tableColumn id="7" xr3:uid="{F32EEF3D-4AEB-4A40-A84E-EC6583492DF4}" name="Crop_ref" dataDxfId="589">
      <calculatedColumnFormula>INDEX(tbl_name[Crop_ref],MATCH(F2,tbl_name[crop],0))</calculatedColumnFormula>
    </tableColumn>
    <tableColumn id="8" xr3:uid="{3CDD8778-BE47-4F44-923B-DE905E45ACEB}" name="Edible" dataDxfId="588">
      <calculatedColumnFormula>INDEX(tbl_name[Edible],MATCH(F2,tbl_name[crop],0))</calculatedColumnFormula>
    </tableColumn>
    <tableColumn id="9" xr3:uid="{2AF19991-5E58-6346-ADA3-53E686953B11}" name="Energy" dataDxfId="587">
      <calculatedColumnFormula>INDEX(tbl_name[Energy],MATCH(F2,tbl_name[crop],0))</calculatedColumnFormula>
    </tableColumn>
    <tableColumn id="10" xr3:uid="{731F6E19-C296-C244-9763-A18F6D60D11D}" name="WATER" dataDxfId="586">
      <calculatedColumnFormula>INDEX(tbl_name[WATER],MATCH(F2,tbl_name[crop],0))</calculatedColumnFormula>
    </tableColumn>
    <tableColumn id="11" xr3:uid="{41A74311-3331-3F4A-BAC0-C3E1BAED7FCE}" name="Protein" dataDxfId="585">
      <calculatedColumnFormula>INDEX(tbl_name[Protein],MATCH(F2,tbl_name[crop],0))</calculatedColumnFormula>
    </tableColumn>
    <tableColumn id="12" xr3:uid="{832C6B72-DC8B-B746-B872-190A1FE4F84E}" name="Fat" dataDxfId="584">
      <calculatedColumnFormula>INDEX(tbl_name[Fat],MATCH(F2,tbl_name[crop],0))</calculatedColumnFormula>
    </tableColumn>
    <tableColumn id="13" xr3:uid="{BC411902-878C-0B4A-984B-10281260180B}" name="Carbohydrate" dataDxfId="583">
      <calculatedColumnFormula>INDEX(tbl_name[Carbohydrate],MATCH(F2,tbl_name[crop],0))</calculatedColumnFormula>
    </tableColumn>
    <tableColumn id="14" xr3:uid="{E83DB34F-1FE2-6C42-A327-7DFC7648BD47}" name="Fiber" dataDxfId="582">
      <calculatedColumnFormula>INDEX(tbl_name[Fiber],MATCH(F2,tbl_name[crop],0))</calculatedColumnFormula>
    </tableColumn>
    <tableColumn id="15" xr3:uid="{A69AC1C7-5207-5741-8A00-05F624182EBD}" name="ASH" dataDxfId="581">
      <calculatedColumnFormula>INDEX(tbl_name[ASH],MATCH(F2,tbl_name[crop],0))</calculatedColumnFormula>
    </tableColumn>
    <tableColumn id="16" xr3:uid="{C51E0D46-B07E-5A48-AF0A-819790765A6C}" name="CA" dataDxfId="580">
      <calculatedColumnFormula>INDEX(tbl_name[CA],MATCH(F2,tbl_name[crop],0))</calculatedColumnFormula>
    </tableColumn>
    <tableColumn id="17" xr3:uid="{C9D87259-8E5C-EE46-AF09-B68B2D326F31}" name="FE" dataDxfId="579">
      <calculatedColumnFormula>INDEX(tbl_name[FE],MATCH(F2,tbl_name[crop],0))</calculatedColumnFormula>
    </tableColumn>
    <tableColumn id="18" xr3:uid="{A3E102D1-D9AD-F349-89AA-BB08EA81F603}" name="MG" dataDxfId="578">
      <calculatedColumnFormula>INDEX(tbl_name[MG],MATCH(F2,tbl_name[crop],0))</calculatedColumnFormula>
    </tableColumn>
    <tableColumn id="19" xr3:uid="{6638784E-D740-A649-9841-D2ED76E8A3FD}" name="P" dataDxfId="577">
      <calculatedColumnFormula>INDEX(tbl_name[P],MATCH(F2,tbl_name[crop],0))</calculatedColumnFormula>
    </tableColumn>
    <tableColumn id="20" xr3:uid="{E8AE3444-B3DB-414A-979E-74E378EAEEB4}" name="K" dataDxfId="576">
      <calculatedColumnFormula>INDEX(tbl_name[K],MATCH(F2,tbl_name[crop],0))</calculatedColumnFormula>
    </tableColumn>
    <tableColumn id="21" xr3:uid="{B5732F2D-53A6-724A-9872-CB3E124AE71D}" name="NA" dataDxfId="575">
      <calculatedColumnFormula>INDEX(tbl_name[NA],MATCH(F2,tbl_name[crop],0))</calculatedColumnFormula>
    </tableColumn>
    <tableColumn id="22" xr3:uid="{6F69D08A-F3E1-FF42-B5F0-65BB9A684F0B}" name="ZN" dataDxfId="574">
      <calculatedColumnFormula>INDEX(tbl_name[ZN],MATCH(F2,tbl_name[crop],0))</calculatedColumnFormula>
    </tableColumn>
    <tableColumn id="23" xr3:uid="{020269AF-E101-AA40-942F-3CA9B77651F6}" name="CU" dataDxfId="573">
      <calculatedColumnFormula>INDEX(tbl_name[CU],MATCH(F2,tbl_name[crop],0))</calculatedColumnFormula>
    </tableColumn>
    <tableColumn id="24" xr3:uid="{C30D2E5F-35E3-E84A-A349-35942CB94F45}" name="VITA_RAE" dataDxfId="572">
      <calculatedColumnFormula>INDEX(tbl_name[VITA_RAE],MATCH(F2,tbl_name[crop],0))</calculatedColumnFormula>
    </tableColumn>
    <tableColumn id="25" xr3:uid="{F64F9BDD-78E9-0248-82EE-E0CE8394AD4C}" name="RETOL" dataDxfId="571">
      <calculatedColumnFormula>INDEX(tbl_name[RETOL],MATCH(F2,tbl_name[crop],0))</calculatedColumnFormula>
    </tableColumn>
    <tableColumn id="26" xr3:uid="{8B58DA14-A30B-BC44-863E-23EA353E9D7A}" name="B_Cart_eq" dataDxfId="570">
      <calculatedColumnFormula>INDEX(tbl_name[B_Cart_eq],MATCH(F2,tbl_name[crop],0))</calculatedColumnFormula>
    </tableColumn>
    <tableColumn id="27" xr3:uid="{F7C118A8-43C9-F846-8E19-98CC39270BA3}" name="VITD" dataDxfId="569">
      <calculatedColumnFormula>INDEX(tbl_name[VITD],MATCH(F2,tbl_name[crop],0))</calculatedColumnFormula>
    </tableColumn>
    <tableColumn id="28" xr3:uid="{DC7C6779-1CD3-B848-A9DB-DC63C1B2BE1C}" name="VITE" dataDxfId="568">
      <calculatedColumnFormula>INDEX(tbl_name[VITE],MATCH(F2,tbl_name[crop],0))</calculatedColumnFormula>
    </tableColumn>
    <tableColumn id="29" xr3:uid="{5573F87E-D10B-024F-A7DE-3331C93E47C8}" name="THIA" dataDxfId="567">
      <calculatedColumnFormula>INDEX(tbl_name[THIA],MATCH(F2,tbl_name[crop],0))</calculatedColumnFormula>
    </tableColumn>
    <tableColumn id="30" xr3:uid="{C70254D1-EFEB-1C4D-B71D-E388472EADEE}" name="RIBF" dataDxfId="566">
      <calculatedColumnFormula>INDEX(tbl_name[RIBF],MATCH(F2,tbl_name[crop],0))</calculatedColumnFormula>
    </tableColumn>
    <tableColumn id="31" xr3:uid="{D899C8ED-6BA6-A446-9E7E-9FB1D3F1F036}" name="NIA" dataDxfId="565">
      <calculatedColumnFormula>INDEX(tbl_name[NIA],MATCH(F2,tbl_name[crop],0))</calculatedColumnFormula>
    </tableColumn>
    <tableColumn id="32" xr3:uid="{CE404D3D-0542-B143-8723-03954610F633}" name="VITB6C" dataDxfId="564">
      <calculatedColumnFormula>INDEX(tbl_name[VITB6C],MATCH(F2,tbl_name[crop],0))</calculatedColumnFormula>
    </tableColumn>
    <tableColumn id="33" xr3:uid="{BD3F5850-9FBA-5C46-B7C1-174B4563D1FD}" name="FOL" dataDxfId="563">
      <calculatedColumnFormula>INDEX(tbl_name[FOL],MATCH(F2,tbl_name[crop],0))</calculatedColumnFormula>
    </tableColumn>
    <tableColumn id="34" xr3:uid="{75373BDA-EB72-7747-9C19-954A1B201B36}" name="VITB12" dataDxfId="562">
      <calculatedColumnFormula>INDEX(tbl_name[VITB12],MATCH(F2,tbl_name[crop],0))</calculatedColumnFormula>
    </tableColumn>
    <tableColumn id="35" xr3:uid="{4A7FE792-6263-A643-AA4B-999912163955}" name="VITC" dataDxfId="561">
      <calculatedColumnFormula>INDEX(tbl_name[VITC],MATCH(F2,tbl_name[crop],0))</calculatedColumnFormula>
    </tableColumn>
    <tableColumn id="36" xr3:uid="{962DCE34-D0C5-9F4E-9D7B-A666AE9B9C89}" name="food_group_unicef" dataDxfId="560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3190A8-0147-C94C-9D58-7CA222010812}" name="tbl_17_2" displayName="tbl_17_2" ref="A1:AJ25" totalsRowShown="0" headerRowDxfId="630" headerRowCellStyle="標準 2">
  <autoFilter ref="A1:AJ25" xr:uid="{C9150087-15B3-FA4A-A8A9-38D2F9D127DF}"/>
  <tableColumns count="36">
    <tableColumn id="1" xr3:uid="{B291FBA0-F787-674E-86E7-6FB572CB62E2}" name="FCT_id" dataDxfId="629">
      <calculatedColumnFormula>INDEX(tbl_name[FCT_id],MATCH(F2,tbl_name[crop],0))</calculatedColumnFormula>
    </tableColumn>
    <tableColumn id="2" xr3:uid="{29A11860-2789-3143-9B91-C85A70DE8EA8}" name="food_grp_id" dataDxfId="628">
      <calculatedColumnFormula>INDEX(tbl_name[food_grp_id],MATCH(F2,tbl_name[crop],0))</calculatedColumnFormula>
    </tableColumn>
    <tableColumn id="3" xr3:uid="{4013E3EA-4DE0-6E48-AE50-9BFE45BC11B8}" name="food_item_id" dataDxfId="627">
      <calculatedColumnFormula>INDEX(tbl_name[food_item_id],MATCH(F2,tbl_name[crop],0))</calculatedColumnFormula>
    </tableColumn>
    <tableColumn id="4" xr3:uid="{4D74C7E3-69F1-AE40-8924-8FB57B69C1BE}" name="Food_grp" dataDxfId="626">
      <calculatedColumnFormula>INDEX(tbl_name[Food_grp],MATCH(F2,tbl_name[crop],0))</calculatedColumnFormula>
    </tableColumn>
    <tableColumn id="5" xr3:uid="{A00BE3EE-94D5-7047-9ACC-DDEB8C15893D}" name="Food_name" dataDxfId="1">
      <calculatedColumnFormula>INDEX(tbl_name[org_name],MATCH(F2,tbl_name[crop],0))</calculatedColumnFormula>
    </tableColumn>
    <tableColumn id="6" xr3:uid="{9ECBEE00-DD88-0842-A112-530300C76DCD}" name="local_name" dataDxfId="19"/>
    <tableColumn id="7" xr3:uid="{F2B4F3C4-377D-1540-B2AA-006641C08328}" name="Crop_ref" dataDxfId="625">
      <calculatedColumnFormula>INDEX(tbl_name[Crop_ref],MATCH(F2,tbl_name[crop],0))</calculatedColumnFormula>
    </tableColumn>
    <tableColumn id="8" xr3:uid="{62C8550E-C0EA-6543-B767-16BD7A3E2EB6}" name="Edible" dataDxfId="624">
      <calculatedColumnFormula>INDEX(tbl_name[Edible],MATCH(F2,tbl_name[crop],0))</calculatedColumnFormula>
    </tableColumn>
    <tableColumn id="9" xr3:uid="{D2695101-6A14-8C45-B4B5-6A614E4533E4}" name="Energy" dataDxfId="623">
      <calculatedColumnFormula>INDEX(tbl_name[Energy],MATCH(F2,tbl_name[crop],0))</calculatedColumnFormula>
    </tableColumn>
    <tableColumn id="10" xr3:uid="{9FE16B45-F257-004C-B42D-7C447E11C2CD}" name="WATER" dataDxfId="622">
      <calculatedColumnFormula>INDEX(tbl_name[WATER],MATCH(F2,tbl_name[crop],0))</calculatedColumnFormula>
    </tableColumn>
    <tableColumn id="11" xr3:uid="{1B3181A9-768A-A14A-B21A-BF65A363A402}" name="Protein" dataDxfId="621">
      <calculatedColumnFormula>INDEX(tbl_name[Protein],MATCH(F2,tbl_name[crop],0))</calculatedColumnFormula>
    </tableColumn>
    <tableColumn id="12" xr3:uid="{2836943E-0956-3C43-9969-796EDCE0DADA}" name="Fat" dataDxfId="620">
      <calculatedColumnFormula>INDEX(tbl_name[Fat],MATCH(F2,tbl_name[crop],0))</calculatedColumnFormula>
    </tableColumn>
    <tableColumn id="13" xr3:uid="{821E2447-0F4C-6345-A52B-D30B8E1B0995}" name="Carbohydrate" dataDxfId="619">
      <calculatedColumnFormula>INDEX(tbl_name[Carbohydrate],MATCH(F2,tbl_name[crop],0))</calculatedColumnFormula>
    </tableColumn>
    <tableColumn id="14" xr3:uid="{31BC3A78-B700-8E47-A7F8-37F30C73FF59}" name="Fiber" dataDxfId="618">
      <calculatedColumnFormula>INDEX(tbl_name[Fiber],MATCH(F2,tbl_name[crop],0))</calculatedColumnFormula>
    </tableColumn>
    <tableColumn id="15" xr3:uid="{79F50244-8AB4-224E-8E8F-9301C0AC6D7E}" name="ASH" dataDxfId="617">
      <calculatedColumnFormula>INDEX(tbl_name[ASH],MATCH(F2,tbl_name[crop],0))</calculatedColumnFormula>
    </tableColumn>
    <tableColumn id="16" xr3:uid="{E3E1FE38-1C88-1247-9729-8F0D4A8BBB77}" name="CA" dataDxfId="616">
      <calculatedColumnFormula>INDEX(tbl_name[CA],MATCH(F2,tbl_name[crop],0))</calculatedColumnFormula>
    </tableColumn>
    <tableColumn id="17" xr3:uid="{E0F615C0-B953-5747-8DAF-A140775B839C}" name="FE" dataDxfId="615">
      <calculatedColumnFormula>INDEX(tbl_name[FE],MATCH(F2,tbl_name[crop],0))</calculatedColumnFormula>
    </tableColumn>
    <tableColumn id="18" xr3:uid="{FD801462-3257-7A46-9063-6014CFB7CC1C}" name="MG" dataDxfId="614">
      <calculatedColumnFormula>INDEX(tbl_name[MG],MATCH(F2,tbl_name[crop],0))</calculatedColumnFormula>
    </tableColumn>
    <tableColumn id="19" xr3:uid="{87547703-C694-CE4F-99EC-DA3D2770EEB8}" name="P" dataDxfId="613">
      <calculatedColumnFormula>INDEX(tbl_name[P],MATCH(F2,tbl_name[crop],0))</calculatedColumnFormula>
    </tableColumn>
    <tableColumn id="20" xr3:uid="{93DC405B-D8B6-1B4D-8B10-F555100A68C4}" name="K" dataDxfId="612">
      <calculatedColumnFormula>INDEX(tbl_name[K],MATCH(F2,tbl_name[crop],0))</calculatedColumnFormula>
    </tableColumn>
    <tableColumn id="21" xr3:uid="{055B7A1A-3091-5E4D-A767-A005212B755A}" name="NA" dataDxfId="611">
      <calculatedColumnFormula>INDEX(tbl_name[NA],MATCH(F2,tbl_name[crop],0))</calculatedColumnFormula>
    </tableColumn>
    <tableColumn id="22" xr3:uid="{A54F6735-8611-E349-914D-5976E7437118}" name="ZN" dataDxfId="610">
      <calculatedColumnFormula>INDEX(tbl_name[ZN],MATCH(F2,tbl_name[crop],0))</calculatedColumnFormula>
    </tableColumn>
    <tableColumn id="23" xr3:uid="{D3A942D0-21FF-DD4B-A549-146ACF13810F}" name="CU" dataDxfId="609">
      <calculatedColumnFormula>INDEX(tbl_name[CU],MATCH(F2,tbl_name[crop],0))</calculatedColumnFormula>
    </tableColumn>
    <tableColumn id="24" xr3:uid="{DE8B759C-DD86-D24B-8DAA-6C7356454AF1}" name="VITA_RAE" dataDxfId="608">
      <calculatedColumnFormula>INDEX(tbl_name[VITA_RAE],MATCH(F2,tbl_name[crop],0))</calculatedColumnFormula>
    </tableColumn>
    <tableColumn id="25" xr3:uid="{DA4D6CC5-1BD9-9C4A-9FD4-31AAFF236D52}" name="RETOL" dataDxfId="607">
      <calculatedColumnFormula>INDEX(tbl_name[RETOL],MATCH(F2,tbl_name[crop],0))</calculatedColumnFormula>
    </tableColumn>
    <tableColumn id="26" xr3:uid="{D9B333F1-9CE8-1641-AD1A-D0E5D4E75B89}" name="B_Cart_eq" dataDxfId="606">
      <calculatedColumnFormula>INDEX(tbl_name[B_Cart_eq],MATCH(F2,tbl_name[crop],0))</calculatedColumnFormula>
    </tableColumn>
    <tableColumn id="27" xr3:uid="{7C6A7890-AEDB-8449-813F-AE5C94B64671}" name="VITD" dataDxfId="605">
      <calculatedColumnFormula>INDEX(tbl_name[VITD],MATCH(F2,tbl_name[crop],0))</calculatedColumnFormula>
    </tableColumn>
    <tableColumn id="28" xr3:uid="{E6505E31-B437-6540-AE86-CDE097686469}" name="VITE" dataDxfId="604">
      <calculatedColumnFormula>INDEX(tbl_name[VITE],MATCH(F2,tbl_name[crop],0))</calculatedColumnFormula>
    </tableColumn>
    <tableColumn id="29" xr3:uid="{F154088B-3306-BC49-ABA0-7BD083382563}" name="THIA" dataDxfId="603">
      <calculatedColumnFormula>INDEX(tbl_name[THIA],MATCH(F2,tbl_name[crop],0))</calculatedColumnFormula>
    </tableColumn>
    <tableColumn id="30" xr3:uid="{793A7E56-B207-4745-89BC-5C8A3A2028EE}" name="RIBF" dataDxfId="602">
      <calculatedColumnFormula>INDEX(tbl_name[RIBF],MATCH(F2,tbl_name[crop],0))</calculatedColumnFormula>
    </tableColumn>
    <tableColumn id="31" xr3:uid="{BD59E89E-D8BD-0247-AF5C-6D21A84FBC98}" name="NIA" dataDxfId="601">
      <calculatedColumnFormula>INDEX(tbl_name[NIA],MATCH(F2,tbl_name[crop],0))</calculatedColumnFormula>
    </tableColumn>
    <tableColumn id="32" xr3:uid="{90E1FE2B-0663-E949-9FB2-F451DFF5FEF9}" name="VITB6C" dataDxfId="600">
      <calculatedColumnFormula>INDEX(tbl_name[VITB6C],MATCH(F2,tbl_name[crop],0))</calculatedColumnFormula>
    </tableColumn>
    <tableColumn id="33" xr3:uid="{69F0BAC1-EC5C-C648-8E00-5D3E73329C12}" name="FOL" dataDxfId="599">
      <calculatedColumnFormula>INDEX(tbl_name[FOL],MATCH(F2,tbl_name[crop],0))</calculatedColumnFormula>
    </tableColumn>
    <tableColumn id="34" xr3:uid="{B1B24776-9831-1A46-8413-8B559C86387B}" name="VITB12" dataDxfId="598">
      <calculatedColumnFormula>INDEX(tbl_name[VITB12],MATCH(F2,tbl_name[crop],0))</calculatedColumnFormula>
    </tableColumn>
    <tableColumn id="35" xr3:uid="{1D5DF8D6-D893-A147-A05A-EA3B06ED35FA}" name="VITC" dataDxfId="597">
      <calculatedColumnFormula>INDEX(tbl_name[VITC],MATCH(F2,tbl_name[crop],0))</calculatedColumnFormula>
    </tableColumn>
    <tableColumn id="36" xr3:uid="{45014BC0-421B-294B-98CE-DFEACAFDF85B}" name="food_group_unicef" dataDxfId="596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50087-15B3-FA4A-A8A9-38D2F9D127DF}" name="tbl_18_2" displayName="tbl_18_2" ref="A1:AJ23" totalsRowShown="0" headerRowDxfId="662" headerRowCellStyle="標準 2">
  <autoFilter ref="A1:AJ23" xr:uid="{C9150087-15B3-FA4A-A8A9-38D2F9D127DF}"/>
  <tableColumns count="36">
    <tableColumn id="1" xr3:uid="{9DE3200C-B80B-E748-9D1F-7968F78811E2}" name="FCT_id" dataDxfId="661">
      <calculatedColumnFormula>INDEX(tbl_name[FCT_id],MATCH(F2,tbl_name[crop],0))</calculatedColumnFormula>
    </tableColumn>
    <tableColumn id="2" xr3:uid="{8CD26620-E94D-9A47-BDDC-AB4E351547F1}" name="food_grp_id" dataDxfId="660">
      <calculatedColumnFormula>INDEX(tbl_name[food_grp_id],MATCH(F2,tbl_name[crop],0))</calculatedColumnFormula>
    </tableColumn>
    <tableColumn id="3" xr3:uid="{8EDC7249-A0E2-8042-9201-9126318A2BFF}" name="food_item_id" dataDxfId="659">
      <calculatedColumnFormula>INDEX(tbl_name[food_item_id],MATCH(F2,tbl_name[crop],0))</calculatedColumnFormula>
    </tableColumn>
    <tableColumn id="4" xr3:uid="{DB99F3BD-E19C-3943-BE56-9AFCFF652FCB}" name="Food_grp" dataDxfId="658">
      <calculatedColumnFormula>INDEX(tbl_name[Food_grp],MATCH(F2,tbl_name[crop],0))</calculatedColumnFormula>
    </tableColumn>
    <tableColumn id="5" xr3:uid="{F025E78C-AE08-A44D-82DB-90C5AB9961FD}" name="Food_name" dataDxfId="0">
      <calculatedColumnFormula>INDEX(tbl_name[org_name],MATCH(F2,tbl_name[crop],0))</calculatedColumnFormula>
    </tableColumn>
    <tableColumn id="6" xr3:uid="{3F857971-E15C-E448-9712-5774BAAB2C84}" name="local_name" dataDxfId="18"/>
    <tableColumn id="7" xr3:uid="{937BC8EB-9338-004F-8CE2-5AA091EC3EE0}" name="Crop_ref" dataDxfId="665">
      <calculatedColumnFormula>INDEX(tbl_name[Crop_ref],MATCH(F2,tbl_name[crop],0))</calculatedColumnFormula>
    </tableColumn>
    <tableColumn id="8" xr3:uid="{63C381B6-5A72-E640-889A-5CE95D77703D}" name="Edible" dataDxfId="664">
      <calculatedColumnFormula>INDEX(tbl_name[Edible],MATCH(F2,tbl_name[crop],0))</calculatedColumnFormula>
    </tableColumn>
    <tableColumn id="9" xr3:uid="{A9F88DB8-759D-EF49-81A0-B4E1E08C27E2}" name="Energy" dataDxfId="663">
      <calculatedColumnFormula>INDEX(tbl_name[Energy],MATCH(F2,tbl_name[crop],0))</calculatedColumnFormula>
    </tableColumn>
    <tableColumn id="10" xr3:uid="{0C20CAAB-5F3D-7C41-988F-1488DB1077C3}" name="WATER" dataDxfId="657">
      <calculatedColumnFormula>INDEX(tbl_name[WATER],MATCH(F2,tbl_name[crop],0))</calculatedColumnFormula>
    </tableColumn>
    <tableColumn id="11" xr3:uid="{C74E2269-5C87-6541-8FE7-88B74A221CE6}" name="Protein" dataDxfId="656">
      <calculatedColumnFormula>INDEX(tbl_name[Protein],MATCH(F2,tbl_name[crop],0))</calculatedColumnFormula>
    </tableColumn>
    <tableColumn id="12" xr3:uid="{6D862237-99C3-5B4E-B082-D97B26B34843}" name="Fat" dataDxfId="655">
      <calculatedColumnFormula>INDEX(tbl_name[Fat],MATCH(F2,tbl_name[crop],0))</calculatedColumnFormula>
    </tableColumn>
    <tableColumn id="13" xr3:uid="{65271E60-6DF5-8349-9826-8E32357E9279}" name="Carbohydrate" dataDxfId="654">
      <calculatedColumnFormula>INDEX(tbl_name[Carbohydrate],MATCH(F2,tbl_name[crop],0))</calculatedColumnFormula>
    </tableColumn>
    <tableColumn id="14" xr3:uid="{7B0AA25A-8D84-8F41-A0DD-A73EA7C40440}" name="Fiber" dataDxfId="653">
      <calculatedColumnFormula>INDEX(tbl_name[Fiber],MATCH(F2,tbl_name[crop],0))</calculatedColumnFormula>
    </tableColumn>
    <tableColumn id="15" xr3:uid="{0132EACA-6E9E-6C4B-B1F9-3C7EEA9DB1F8}" name="ASH" dataDxfId="652">
      <calculatedColumnFormula>INDEX(tbl_name[ASH],MATCH(F2,tbl_name[crop],0))</calculatedColumnFormula>
    </tableColumn>
    <tableColumn id="16" xr3:uid="{AC141C33-FC21-7441-8A59-054DF5829067}" name="CA" dataDxfId="651">
      <calculatedColumnFormula>INDEX(tbl_name[CA],MATCH(F2,tbl_name[crop],0))</calculatedColumnFormula>
    </tableColumn>
    <tableColumn id="17" xr3:uid="{24DEEEED-AA91-764E-ADE8-BDC399BC21F2}" name="FE" dataDxfId="650">
      <calculatedColumnFormula>INDEX(tbl_name[FE],MATCH(F2,tbl_name[crop],0))</calculatedColumnFormula>
    </tableColumn>
    <tableColumn id="18" xr3:uid="{5F35D64F-798E-D94E-BF68-5BCEE57F7AD5}" name="MG" dataDxfId="649">
      <calculatedColumnFormula>INDEX(tbl_name[MG],MATCH(F2,tbl_name[crop],0))</calculatedColumnFormula>
    </tableColumn>
    <tableColumn id="19" xr3:uid="{5B33DBA0-CBE3-B24C-9EEC-52B4484368AE}" name="P" dataDxfId="648">
      <calculatedColumnFormula>INDEX(tbl_name[P],MATCH(F2,tbl_name[crop],0))</calculatedColumnFormula>
    </tableColumn>
    <tableColumn id="20" xr3:uid="{3A8E76B9-8627-3347-B07C-C5BB43958DBE}" name="K" dataDxfId="647">
      <calculatedColumnFormula>INDEX(tbl_name[K],MATCH(F2,tbl_name[crop],0))</calculatedColumnFormula>
    </tableColumn>
    <tableColumn id="21" xr3:uid="{47FCDF4C-E2E6-1E4A-B813-CD2A4FA742B7}" name="NA" dataDxfId="646">
      <calculatedColumnFormula>INDEX(tbl_name[NA],MATCH(F2,tbl_name[crop],0))</calculatedColumnFormula>
    </tableColumn>
    <tableColumn id="22" xr3:uid="{34EB5AAC-4DEF-FE45-A562-F658DFF05E91}" name="ZN" dataDxfId="645">
      <calculatedColumnFormula>INDEX(tbl_name[ZN],MATCH(F2,tbl_name[crop],0))</calculatedColumnFormula>
    </tableColumn>
    <tableColumn id="23" xr3:uid="{ECEF23EF-8092-8F47-9E96-2A41676D50A8}" name="CU" dataDxfId="644">
      <calculatedColumnFormula>INDEX(tbl_name[CU],MATCH(F2,tbl_name[crop],0))</calculatedColumnFormula>
    </tableColumn>
    <tableColumn id="24" xr3:uid="{846E1AA6-CBB3-014F-B764-601F7C4B2240}" name="VITA_RAE" dataDxfId="643">
      <calculatedColumnFormula>INDEX(tbl_name[VITA_RAE],MATCH(F2,tbl_name[crop],0))</calculatedColumnFormula>
    </tableColumn>
    <tableColumn id="25" xr3:uid="{64428FEE-827D-D143-93B5-A5FB8D488DE4}" name="RETOL" dataDxfId="642">
      <calculatedColumnFormula>INDEX(tbl_name[RETOL],MATCH(F2,tbl_name[crop],0))</calculatedColumnFormula>
    </tableColumn>
    <tableColumn id="26" xr3:uid="{090FFEDB-964E-5D47-A007-789CA11DA85C}" name="B_Cart_eq" dataDxfId="641">
      <calculatedColumnFormula>INDEX(tbl_name[B_Cart_eq],MATCH(F2,tbl_name[crop],0))</calculatedColumnFormula>
    </tableColumn>
    <tableColumn id="27" xr3:uid="{B5E721A1-A151-4644-80A6-E13AD467DC1A}" name="VITD" dataDxfId="640">
      <calculatedColumnFormula>INDEX(tbl_name[VITD],MATCH(F2,tbl_name[crop],0))</calculatedColumnFormula>
    </tableColumn>
    <tableColumn id="28" xr3:uid="{7C3CBCB7-A5DC-6943-BE09-25D473C7B352}" name="VITE" dataDxfId="639">
      <calculatedColumnFormula>INDEX(tbl_name[VITE],MATCH(F2,tbl_name[crop],0))</calculatedColumnFormula>
    </tableColumn>
    <tableColumn id="29" xr3:uid="{ED3249F1-0535-AF4D-81CC-F966D42046A6}" name="THIA" dataDxfId="638">
      <calculatedColumnFormula>INDEX(tbl_name[THIA],MATCH(F2,tbl_name[crop],0))</calculatedColumnFormula>
    </tableColumn>
    <tableColumn id="30" xr3:uid="{0F720CAD-BD9E-B54F-A284-799110C6DFC1}" name="RIBF" dataDxfId="637">
      <calculatedColumnFormula>INDEX(tbl_name[RIBF],MATCH(F2,tbl_name[crop],0))</calculatedColumnFormula>
    </tableColumn>
    <tableColumn id="31" xr3:uid="{98DF8C0F-B37C-7A4E-A492-0FAFCBE8D46A}" name="NIA" dataDxfId="636">
      <calculatedColumnFormula>INDEX(tbl_name[NIA],MATCH(F2,tbl_name[crop],0))</calculatedColumnFormula>
    </tableColumn>
    <tableColumn id="32" xr3:uid="{D215461F-CB06-2B43-94E8-BB2922B58C4C}" name="VITB6C" dataDxfId="635">
      <calculatedColumnFormula>INDEX(tbl_name[VITB6C],MATCH(F2,tbl_name[crop],0))</calculatedColumnFormula>
    </tableColumn>
    <tableColumn id="33" xr3:uid="{4F08EE20-3BF5-1344-A2D7-AB99FD1B308D}" name="FOL" dataDxfId="634">
      <calculatedColumnFormula>INDEX(tbl_name[FOL],MATCH(F2,tbl_name[crop],0))</calculatedColumnFormula>
    </tableColumn>
    <tableColumn id="34" xr3:uid="{6FAE0D2D-290D-1C4F-804B-B6746F70ACD6}" name="VITB12" dataDxfId="633">
      <calculatedColumnFormula>INDEX(tbl_name[VITB12],MATCH(F2,tbl_name[crop],0))</calculatedColumnFormula>
    </tableColumn>
    <tableColumn id="35" xr3:uid="{D877EA13-8C4C-5C40-AC20-B16CEC5F337A}" name="VITC" dataDxfId="632">
      <calculatedColumnFormula>INDEX(tbl_name[VITC],MATCH(F2,tbl_name[crop],0))</calculatedColumnFormula>
    </tableColumn>
    <tableColumn id="36" xr3:uid="{79FC1C89-50A6-0541-8A71-D443C9B0C2B4}" name="food_group_unicef" dataDxfId="631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5AB5D-AD11-B042-B471-4C7CA0E178C0}" name="tbl_name" displayName="tbl_name" ref="A1:AL53" totalsRowShown="0">
  <autoFilter ref="A1:AL53" xr:uid="{0895AB5D-AD11-B042-B471-4C7CA0E178C0}"/>
  <tableColumns count="38">
    <tableColumn id="1" xr3:uid="{AC1C49C3-1294-D84A-BC8D-4289883CB47E}" name="num"/>
    <tableColumn id="2" xr3:uid="{B8964734-B817-6247-8A6C-9D0B3E1DF812}" name="crop" dataDxfId="701"/>
    <tableColumn id="3" xr3:uid="{3EBF6C1B-0908-CB42-9611-378AE45A721A}" name="org_name" dataCellStyle="標準 2"/>
    <tableColumn id="4" xr3:uid="{F5026E13-C15A-AC4D-A74F-01842CB7305B}" name="FCT_id" dataDxfId="700">
      <calculatedColumnFormula>INDEX(tbl_org[FCT_id],MATCH(tbl_name[[#This Row],[org_name]],tbl_org[Food_name],0))</calculatedColumnFormula>
    </tableColumn>
    <tableColumn id="5" xr3:uid="{051A6613-7768-FB41-98F3-BDCE6845C118}" name="food_grp_id" dataDxfId="699">
      <calculatedColumnFormula>INDEX(tbl_org[food_grp_id],MATCH(tbl_name[[#This Row],[org_name]],tbl_org[Food_name],0))</calculatedColumnFormula>
    </tableColumn>
    <tableColumn id="6" xr3:uid="{D83D3547-3AFA-3046-B0C9-CBA15B7E0A19}" name="food_item_id" dataDxfId="698">
      <calculatedColumnFormula>INDEX(tbl_org[food_item_id],MATCH(tbl_name[[#This Row],[org_name]],tbl_org[Food_name],0))</calculatedColumnFormula>
    </tableColumn>
    <tableColumn id="7" xr3:uid="{9E98AE9A-8843-224A-A670-9A4CC7A27D68}" name="Food_grp" dataDxfId="697">
      <calculatedColumnFormula>INDEX(tbl_org[Food_grp],MATCH(tbl_name[[#This Row],[org_name]],tbl_org[Food_name],0))</calculatedColumnFormula>
    </tableColumn>
    <tableColumn id="8" xr3:uid="{D22AF37D-89D3-114F-B585-A5F1E8A09B6B}" name="Food_name" dataDxfId="696">
      <calculatedColumnFormula>INDEX(tbl_org[Food_name],MATCH(tbl_name[[#This Row],[org_name]],tbl_org[Food_name],0))</calculatedColumnFormula>
    </tableColumn>
    <tableColumn id="9" xr3:uid="{78DA39FA-34C8-5F46-BD49-AD1C4A81E482}" name="Crop_ref" dataDxfId="695">
      <calculatedColumnFormula>INDEX(tbl_org[Crop_ref],MATCH(tbl_name[[#This Row],[org_name]],tbl_org[Food_name],0))</calculatedColumnFormula>
    </tableColumn>
    <tableColumn id="10" xr3:uid="{CB1038D9-A138-1643-847E-087CB7DC088C}" name="Edible" dataDxfId="694">
      <calculatedColumnFormula>INDEX(tbl_org[Edible],MATCH(tbl_name[[#This Row],[org_name]],tbl_org[Food_name],0))</calculatedColumnFormula>
    </tableColumn>
    <tableColumn id="11" xr3:uid="{F42411C4-150F-C848-AD5F-5EF38F1B3256}" name="Energy" dataDxfId="693">
      <calculatedColumnFormula>INDEX(tbl_org[Energy],MATCH(tbl_name[[#This Row],[org_name]],tbl_org[Food_name],0))</calculatedColumnFormula>
    </tableColumn>
    <tableColumn id="12" xr3:uid="{8C2CF73B-97E1-4F41-B9F6-D8A455CE01E6}" name="WATER" dataDxfId="692">
      <calculatedColumnFormula>INDEX(tbl_org[WATER],MATCH(tbl_name[[#This Row],[org_name]],tbl_org[Food_name],0))</calculatedColumnFormula>
    </tableColumn>
    <tableColumn id="13" xr3:uid="{6FD7FF12-A852-CD45-90CC-A433B1F0A0C5}" name="Protein" dataDxfId="691">
      <calculatedColumnFormula>INDEX(tbl_org[Protein],MATCH(tbl_name[[#This Row],[org_name]],tbl_org[Food_name],0))</calculatedColumnFormula>
    </tableColumn>
    <tableColumn id="14" xr3:uid="{496FBF97-2C7F-8044-BBF7-3249B98B4F50}" name="Fat" dataDxfId="690">
      <calculatedColumnFormula>INDEX(tbl_org[Fat],MATCH(tbl_name[[#This Row],[org_name]],tbl_org[Food_name],0))</calculatedColumnFormula>
    </tableColumn>
    <tableColumn id="15" xr3:uid="{FBB2AD53-6919-8B47-AE75-67DEF28EF853}" name="Carbohydrate" dataDxfId="689">
      <calculatedColumnFormula>INDEX(tbl_org[Carbohydrate],MATCH(tbl_name[[#This Row],[org_name]],tbl_org[Food_name],0))</calculatedColumnFormula>
    </tableColumn>
    <tableColumn id="16" xr3:uid="{3D34DA98-EDA5-1A4C-AB01-302419AB186F}" name="Fiber" dataDxfId="688">
      <calculatedColumnFormula>INDEX(tbl_org[Fiber],MATCH(tbl_name[[#This Row],[org_name]],tbl_org[Food_name],0))</calculatedColumnFormula>
    </tableColumn>
    <tableColumn id="17" xr3:uid="{6CB8D713-7AA0-2F45-9130-10973D118A9F}" name="ASH" dataDxfId="687">
      <calculatedColumnFormula>INDEX(tbl_org[ASH],MATCH(tbl_name[[#This Row],[org_name]],tbl_org[Food_name],0))</calculatedColumnFormula>
    </tableColumn>
    <tableColumn id="18" xr3:uid="{C38E00FF-6EFF-BF49-BC43-8ED5539626C6}" name="CA" dataDxfId="686">
      <calculatedColumnFormula>INDEX(tbl_org[CA],MATCH(tbl_name[[#This Row],[org_name]],tbl_org[Food_name],0))</calculatedColumnFormula>
    </tableColumn>
    <tableColumn id="19" xr3:uid="{6EC53800-29B4-8C48-8BD3-0D22DF84D618}" name="FE" dataDxfId="685">
      <calculatedColumnFormula>INDEX(tbl_org[FE],MATCH(tbl_name[[#This Row],[org_name]],tbl_org[Food_name],0))</calculatedColumnFormula>
    </tableColumn>
    <tableColumn id="20" xr3:uid="{19E07DBB-8525-AB48-A9BC-FC830515AD55}" name="MG" dataDxfId="684">
      <calculatedColumnFormula>INDEX(tbl_org[MG],MATCH(tbl_name[[#This Row],[org_name]],tbl_org[Food_name],0))</calculatedColumnFormula>
    </tableColumn>
    <tableColumn id="21" xr3:uid="{20176B3F-C68E-9F44-9C84-33F8726A2143}" name="P" dataDxfId="683">
      <calculatedColumnFormula>INDEX(tbl_org[P],MATCH(tbl_name[[#This Row],[org_name]],tbl_org[Food_name],0))</calculatedColumnFormula>
    </tableColumn>
    <tableColumn id="22" xr3:uid="{226AF725-6675-4B41-896F-E677E67AE31D}" name="K" dataDxfId="682">
      <calculatedColumnFormula>INDEX(tbl_org[K],MATCH(tbl_name[[#This Row],[org_name]],tbl_org[Food_name],0))</calculatedColumnFormula>
    </tableColumn>
    <tableColumn id="23" xr3:uid="{EC8FA59B-AC23-3F47-B50B-498BB5195FEB}" name="NA" dataDxfId="681">
      <calculatedColumnFormula>INDEX(tbl_org[NA],MATCH(tbl_name[[#This Row],[org_name]],tbl_org[Food_name],0))</calculatedColumnFormula>
    </tableColumn>
    <tableColumn id="24" xr3:uid="{1CE96B8C-3CF6-694C-9E5B-2649B5B20F24}" name="ZN" dataDxfId="680">
      <calculatedColumnFormula>INDEX(tbl_org[ZN],MATCH(tbl_name[[#This Row],[org_name]],tbl_org[Food_name],0))</calculatedColumnFormula>
    </tableColumn>
    <tableColumn id="25" xr3:uid="{5A01DA7D-114B-8548-BAFD-59DFAA7EA538}" name="CU" dataDxfId="679">
      <calculatedColumnFormula>INDEX(tbl_org[CU],MATCH(tbl_name[[#This Row],[org_name]],tbl_org[Food_name],0))</calculatedColumnFormula>
    </tableColumn>
    <tableColumn id="26" xr3:uid="{E3229424-B8A5-014D-809D-DB69CB4B8A0A}" name="VITA_RAE" dataDxfId="678">
      <calculatedColumnFormula>INDEX(tbl_org[VITA_RAE],MATCH(tbl_name[[#This Row],[org_name]],tbl_org[Food_name],0))</calculatedColumnFormula>
    </tableColumn>
    <tableColumn id="27" xr3:uid="{FE0DDEA1-DB2B-CF49-87C6-D95B32A526EF}" name="RETOL" dataDxfId="677">
      <calculatedColumnFormula>INDEX(tbl_org[RETOL],MATCH(tbl_name[[#This Row],[org_name]],tbl_org[Food_name],0))</calculatedColumnFormula>
    </tableColumn>
    <tableColumn id="28" xr3:uid="{1B79E3B6-C219-A64D-AC7E-8154EA98F7DC}" name="B_Cart_eq" dataDxfId="676">
      <calculatedColumnFormula>INDEX(tbl_org[B_Cart_eq],MATCH(tbl_name[[#This Row],[org_name]],tbl_org[Food_name],0))</calculatedColumnFormula>
    </tableColumn>
    <tableColumn id="29" xr3:uid="{B473009E-1EA0-E346-B394-1BB89F3C400B}" name="VITD" dataDxfId="675">
      <calculatedColumnFormula>INDEX(tbl_org[VITD],MATCH(tbl_name[[#This Row],[org_name]],tbl_org[Food_name],0))</calculatedColumnFormula>
    </tableColumn>
    <tableColumn id="30" xr3:uid="{0C1D03A7-22AB-A045-A97F-090842803F31}" name="VITE" dataDxfId="674">
      <calculatedColumnFormula>INDEX(tbl_org[VITE],MATCH(tbl_name[[#This Row],[org_name]],tbl_org[Food_name],0))</calculatedColumnFormula>
    </tableColumn>
    <tableColumn id="31" xr3:uid="{2CFEC58A-4C86-544B-B667-383F494F3249}" name="THIA" dataDxfId="673">
      <calculatedColumnFormula>INDEX(tbl_org[THIA],MATCH(tbl_name[[#This Row],[org_name]],tbl_org[Food_name],0))</calculatedColumnFormula>
    </tableColumn>
    <tableColumn id="32" xr3:uid="{9F06F3C5-9A02-DD4D-B025-A7F1F70D55B5}" name="RIBF" dataDxfId="672">
      <calculatedColumnFormula>INDEX(tbl_org[RIBF],MATCH(tbl_name[[#This Row],[org_name]],tbl_org[Food_name],0))</calculatedColumnFormula>
    </tableColumn>
    <tableColumn id="33" xr3:uid="{47798A82-559C-CC47-B2B7-088391CF0786}" name="NIA" dataDxfId="671">
      <calculatedColumnFormula>INDEX(tbl_org[NIA],MATCH(tbl_name[[#This Row],[org_name]],tbl_org[Food_name],0))</calculatedColumnFormula>
    </tableColumn>
    <tableColumn id="34" xr3:uid="{3DCE21CF-29DA-524F-8816-215FF48DE4B8}" name="VITB6C" dataDxfId="670">
      <calculatedColumnFormula>INDEX(tbl_org[VITB6C],MATCH(tbl_name[[#This Row],[org_name]],tbl_org[Food_name],0))</calculatedColumnFormula>
    </tableColumn>
    <tableColumn id="35" xr3:uid="{24A868F9-B210-2E4A-8E6A-9CC2DDA2164D}" name="FOL" dataDxfId="669">
      <calculatedColumnFormula>INDEX(tbl_org[FOL],MATCH(tbl_name[[#This Row],[org_name]],tbl_org[Food_name],0))</calculatedColumnFormula>
    </tableColumn>
    <tableColumn id="36" xr3:uid="{09A71330-ACB4-AB4A-9EBF-454C538B713F}" name="VITB12" dataDxfId="668">
      <calculatedColumnFormula>INDEX(tbl_org[VITB12],MATCH(tbl_name[[#This Row],[org_name]],tbl_org[Food_name],0))</calculatedColumnFormula>
    </tableColumn>
    <tableColumn id="37" xr3:uid="{A97B256C-2518-1E47-BC75-F22D7C73F729}" name="VITC" dataDxfId="667">
      <calculatedColumnFormula>INDEX(tbl_org[VITC],MATCH(tbl_name[[#This Row],[org_name]],tbl_org[Food_name],0))</calculatedColumnFormula>
    </tableColumn>
    <tableColumn id="38" xr3:uid="{D78EA481-55BC-6B4C-80AF-AA9BC0F80DF4}" name="food_group_unicef" dataDxfId="666">
      <calculatedColumnFormula>INDEX(tbl_org[food_group_unicef],MATCH(tbl_name[[#This Row],[org_name]],tbl_org[Food_name],0))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D486551-2044-DB47-B89C-0835A99CC5CF}" name="tbl_02_2" displayName="tbl_02_2" ref="A1:AJ25" totalsRowShown="0" headerRowDxfId="97" headerRowCellStyle="標準 2">
  <autoFilter ref="A1:AJ25" xr:uid="{C9150087-15B3-FA4A-A8A9-38D2F9D127DF}"/>
  <tableColumns count="36">
    <tableColumn id="1" xr3:uid="{C469EC2A-9A93-4B48-920D-19A566122D0C}" name="FCT_id" dataDxfId="96">
      <calculatedColumnFormula>INDEX(tbl_name[FCT_id],MATCH(F2,tbl_name[crop],0))</calculatedColumnFormula>
    </tableColumn>
    <tableColumn id="2" xr3:uid="{C7C6D9C9-64BE-AD44-A54A-E2923F3966F7}" name="food_grp_id" dataDxfId="95">
      <calculatedColumnFormula>INDEX(tbl_name[food_grp_id],MATCH(F2,tbl_name[crop],0))</calculatedColumnFormula>
    </tableColumn>
    <tableColumn id="3" xr3:uid="{076C7600-A36B-B64F-833F-CEDEAE62B2A8}" name="food_item_id" dataDxfId="94">
      <calculatedColumnFormula>INDEX(tbl_name[food_item_id],MATCH(F2,tbl_name[crop],0))</calculatedColumnFormula>
    </tableColumn>
    <tableColumn id="4" xr3:uid="{ACD7EDA3-7BFC-B542-B4B5-19C670385BA4}" name="Food_grp" dataDxfId="93">
      <calculatedColumnFormula>INDEX(tbl_name[Food_grp],MATCH(F2,tbl_name[crop],0))</calculatedColumnFormula>
    </tableColumn>
    <tableColumn id="5" xr3:uid="{E07A64A8-151D-0444-A898-0D10D4470841}" name="Food_name" dataDxfId="16">
      <calculatedColumnFormula>INDEX(tbl_name[org_name],MATCH(F2,tbl_name[crop],0))</calculatedColumnFormula>
    </tableColumn>
    <tableColumn id="6" xr3:uid="{07568090-977F-CB49-8606-791AB5E63187}" name="local_name" dataDxfId="26"/>
    <tableColumn id="7" xr3:uid="{0B77C7EB-BBF6-B94B-87E4-656A77FCD759}" name="Crop_ref" dataDxfId="92">
      <calculatedColumnFormula>INDEX(tbl_name[Crop_ref],MATCH(F2,tbl_name[crop],0))</calculatedColumnFormula>
    </tableColumn>
    <tableColumn id="8" xr3:uid="{C45102EE-1BC7-7047-9DFF-ED0405638669}" name="Edible" dataDxfId="91">
      <calculatedColumnFormula>INDEX(tbl_name[Edible],MATCH(F2,tbl_name[crop],0))</calculatedColumnFormula>
    </tableColumn>
    <tableColumn id="9" xr3:uid="{7718EC6C-1B11-904B-ACD2-1CC47B824D40}" name="Energy" dataDxfId="90">
      <calculatedColumnFormula>INDEX(tbl_name[Energy],MATCH(F2,tbl_name[crop],0))</calculatedColumnFormula>
    </tableColumn>
    <tableColumn id="10" xr3:uid="{B69C3EDB-9746-9E49-A175-77924F7F9598}" name="WATER" dataDxfId="89">
      <calculatedColumnFormula>INDEX(tbl_name[WATER],MATCH(F2,tbl_name[crop],0))</calculatedColumnFormula>
    </tableColumn>
    <tableColumn id="11" xr3:uid="{24781E35-903A-6144-A542-F6049183F500}" name="Protein" dataDxfId="88">
      <calculatedColumnFormula>INDEX(tbl_name[Protein],MATCH(F2,tbl_name[crop],0))</calculatedColumnFormula>
    </tableColumn>
    <tableColumn id="12" xr3:uid="{4DA711EF-B81F-954B-9C46-F1DD03CD1233}" name="Fat" dataDxfId="87">
      <calculatedColumnFormula>INDEX(tbl_name[Fat],MATCH(F2,tbl_name[crop],0))</calculatedColumnFormula>
    </tableColumn>
    <tableColumn id="13" xr3:uid="{C8D5FFC5-7A8E-5D4B-88F8-995FDE42233B}" name="Carbohydrate" dataDxfId="86">
      <calculatedColumnFormula>INDEX(tbl_name[Carbohydrate],MATCH(F2,tbl_name[crop],0))</calculatedColumnFormula>
    </tableColumn>
    <tableColumn id="14" xr3:uid="{685F9CBA-FF92-BD4F-96CC-0CD8F5B5E14B}" name="Fiber" dataDxfId="85">
      <calculatedColumnFormula>INDEX(tbl_name[Fiber],MATCH(F2,tbl_name[crop],0))</calculatedColumnFormula>
    </tableColumn>
    <tableColumn id="15" xr3:uid="{01FC75DD-7F83-C44A-8B01-D4913A7E906F}" name="ASH" dataDxfId="84">
      <calculatedColumnFormula>INDEX(tbl_name[ASH],MATCH(F2,tbl_name[crop],0))</calculatedColumnFormula>
    </tableColumn>
    <tableColumn id="16" xr3:uid="{4EAF42A2-183A-634B-8FD4-D0C00AF2D763}" name="CA" dataDxfId="83">
      <calculatedColumnFormula>INDEX(tbl_name[CA],MATCH(F2,tbl_name[crop],0))</calculatedColumnFormula>
    </tableColumn>
    <tableColumn id="17" xr3:uid="{13A9321C-E0DD-B749-91EA-C6EE3E03B6E1}" name="FE" dataDxfId="82">
      <calculatedColumnFormula>INDEX(tbl_name[FE],MATCH(F2,tbl_name[crop],0))</calculatedColumnFormula>
    </tableColumn>
    <tableColumn id="18" xr3:uid="{BB735A31-9BAC-CE41-AA6D-205C728889B0}" name="MG" dataDxfId="81">
      <calculatedColumnFormula>INDEX(tbl_name[MG],MATCH(F2,tbl_name[crop],0))</calculatedColumnFormula>
    </tableColumn>
    <tableColumn id="19" xr3:uid="{8D18BCBF-04BD-7E48-B802-B28596A940A6}" name="P" dataDxfId="80">
      <calculatedColumnFormula>INDEX(tbl_name[P],MATCH(F2,tbl_name[crop],0))</calculatedColumnFormula>
    </tableColumn>
    <tableColumn id="20" xr3:uid="{A49C93DE-4FB9-F348-B266-E918A3B85267}" name="K" dataDxfId="79">
      <calculatedColumnFormula>INDEX(tbl_name[K],MATCH(F2,tbl_name[crop],0))</calculatedColumnFormula>
    </tableColumn>
    <tableColumn id="21" xr3:uid="{45A4F68B-3A05-2840-A9B8-BE6ECB851052}" name="NA" dataDxfId="78">
      <calculatedColumnFormula>INDEX(tbl_name[NA],MATCH(F2,tbl_name[crop],0))</calculatedColumnFormula>
    </tableColumn>
    <tableColumn id="22" xr3:uid="{D155601C-E33E-4B46-B74D-FBC67CCD39D3}" name="ZN" dataDxfId="77">
      <calculatedColumnFormula>INDEX(tbl_name[ZN],MATCH(F2,tbl_name[crop],0))</calculatedColumnFormula>
    </tableColumn>
    <tableColumn id="23" xr3:uid="{D1E4F3CB-5B08-714D-A9AE-1C640341E668}" name="CU" dataDxfId="76">
      <calculatedColumnFormula>INDEX(tbl_name[CU],MATCH(F2,tbl_name[crop],0))</calculatedColumnFormula>
    </tableColumn>
    <tableColumn id="24" xr3:uid="{B5BBC42C-4216-A64E-9E6A-A4014CAC2DCB}" name="VITA_RAE" dataDxfId="75">
      <calculatedColumnFormula>INDEX(tbl_name[VITA_RAE],MATCH(F2,tbl_name[crop],0))</calculatedColumnFormula>
    </tableColumn>
    <tableColumn id="25" xr3:uid="{28B925E4-6B15-144F-8160-F5BFAFAFBE9E}" name="RETOL" dataDxfId="74">
      <calculatedColumnFormula>INDEX(tbl_name[RETOL],MATCH(F2,tbl_name[crop],0))</calculatedColumnFormula>
    </tableColumn>
    <tableColumn id="26" xr3:uid="{24393096-DEAA-7746-8F0A-51728BEFBE46}" name="B_Cart_eq" dataDxfId="73">
      <calculatedColumnFormula>INDEX(tbl_name[B_Cart_eq],MATCH(F2,tbl_name[crop],0))</calculatedColumnFormula>
    </tableColumn>
    <tableColumn id="27" xr3:uid="{F1A0CF02-AA0E-7442-A66E-B3DCEB5D88B2}" name="VITD" dataDxfId="72">
      <calculatedColumnFormula>INDEX(tbl_name[VITD],MATCH(F2,tbl_name[crop],0))</calculatedColumnFormula>
    </tableColumn>
    <tableColumn id="28" xr3:uid="{C80504EB-8B37-2B44-80B4-037EC929BCA7}" name="VITE" dataDxfId="71">
      <calculatedColumnFormula>INDEX(tbl_name[VITE],MATCH(F2,tbl_name[crop],0))</calculatedColumnFormula>
    </tableColumn>
    <tableColumn id="29" xr3:uid="{C16B98D7-6B6F-2944-87D6-E432B913F058}" name="THIA" dataDxfId="70">
      <calculatedColumnFormula>INDEX(tbl_name[THIA],MATCH(F2,tbl_name[crop],0))</calculatedColumnFormula>
    </tableColumn>
    <tableColumn id="30" xr3:uid="{A1632208-24FD-9F41-B4A1-A07C430627BE}" name="RIBF" dataDxfId="69">
      <calculatedColumnFormula>INDEX(tbl_name[RIBF],MATCH(F2,tbl_name[crop],0))</calculatedColumnFormula>
    </tableColumn>
    <tableColumn id="31" xr3:uid="{A2252079-CE04-D84F-8D06-0C6414AA7897}" name="NIA" dataDxfId="68">
      <calculatedColumnFormula>INDEX(tbl_name[NIA],MATCH(F2,tbl_name[crop],0))</calculatedColumnFormula>
    </tableColumn>
    <tableColumn id="32" xr3:uid="{40DB2E9D-E308-CA4E-BB30-F9D10A5CFA3E}" name="VITB6C" dataDxfId="67">
      <calculatedColumnFormula>INDEX(tbl_name[VITB6C],MATCH(F2,tbl_name[crop],0))</calculatedColumnFormula>
    </tableColumn>
    <tableColumn id="33" xr3:uid="{741F3B65-58B3-0D40-BD85-BFBE65D94F17}" name="FOL" dataDxfId="66">
      <calculatedColumnFormula>INDEX(tbl_name[FOL],MATCH(F2,tbl_name[crop],0))</calculatedColumnFormula>
    </tableColumn>
    <tableColumn id="34" xr3:uid="{A6AAFD79-182B-AA43-897A-005EB7144F7F}" name="VITB12" dataDxfId="65">
      <calculatedColumnFormula>INDEX(tbl_name[VITB12],MATCH(F2,tbl_name[crop],0))</calculatedColumnFormula>
    </tableColumn>
    <tableColumn id="35" xr3:uid="{B35F4190-1BC8-2E45-9783-0E8B09B783A9}" name="VITC" dataDxfId="64">
      <calculatedColumnFormula>INDEX(tbl_name[VITC],MATCH(F2,tbl_name[crop],0))</calculatedColumnFormula>
    </tableColumn>
    <tableColumn id="36" xr3:uid="{C4B172C1-B9FF-624C-8B22-F9668C44E8C3}" name="food_group_unicef" dataDxfId="63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B1B4D-325B-974A-9F18-5C7A7B8B0A2B}" name="tbl_org" displayName="tbl_org" ref="A1:AI326" totalsRowShown="0" headerRowCellStyle="標準 2" dataCellStyle="標準 2">
  <autoFilter ref="A1:AI326" xr:uid="{354B1B4D-325B-974A-9F18-5C7A7B8B0A2B}"/>
  <tableColumns count="35">
    <tableColumn id="1" xr3:uid="{9DD0F75A-8671-EF49-9D66-36536E94B415}" name="FCT_id" dataCellStyle="標準 2"/>
    <tableColumn id="2" xr3:uid="{68F7C7BB-79DB-B646-A182-A5D88642C6A4}" name="food_grp_id" dataCellStyle="標準 2"/>
    <tableColumn id="3" xr3:uid="{414BFE42-E042-2643-ABC1-BF2ADA2C7365}" name="food_item_id" dataCellStyle="標準 2"/>
    <tableColumn id="4" xr3:uid="{5AA7C8FF-89B0-3042-91D6-4D2CBE99F896}" name="Food_grp" dataCellStyle="標準 2"/>
    <tableColumn id="5" xr3:uid="{6BB70BA4-DDAB-4143-8243-ACA4EF92BA22}" name="Food_name" dataCellStyle="標準 2"/>
    <tableColumn id="6" xr3:uid="{23BBBF59-4D7B-9444-A8D0-4F0C99653CD0}" name="Crop_ref" dataCellStyle="標準 2"/>
    <tableColumn id="7" xr3:uid="{44E8A041-38A4-9947-A448-432ECA848908}" name="Edible" dataCellStyle="標準 2"/>
    <tableColumn id="8" xr3:uid="{37901325-6406-F343-BB75-108A3FE9CA85}" name="Energy" dataCellStyle="標準 2"/>
    <tableColumn id="9" xr3:uid="{E86ACE57-79FC-CA4F-AE61-F958EBE8DCC8}" name="WATER" dataCellStyle="標準 2"/>
    <tableColumn id="10" xr3:uid="{C982171A-93A2-D749-8CB4-29FC3263D5BA}" name="Protein" dataCellStyle="標準 2"/>
    <tableColumn id="11" xr3:uid="{7F4D2EFA-4757-5648-8D85-935DF69E0CA1}" name="Fat" dataCellStyle="標準 2"/>
    <tableColumn id="12" xr3:uid="{3C7E647E-15FA-B645-9086-C519BFCFAE8D}" name="Carbohydrate" dataCellStyle="標準 2"/>
    <tableColumn id="13" xr3:uid="{8BCFD5FA-2DD8-7546-8EAF-849F4935ED90}" name="Fiber" dataCellStyle="標準 2"/>
    <tableColumn id="14" xr3:uid="{F931E206-6224-5A46-9AFC-14ED960C5433}" name="ASH" dataCellStyle="標準 2"/>
    <tableColumn id="15" xr3:uid="{1574751F-0F0E-D14C-94B0-886B3774B176}" name="CA" dataCellStyle="標準 2"/>
    <tableColumn id="16" xr3:uid="{6651BD20-917B-2140-B624-08A40271BA9B}" name="FE" dataCellStyle="標準 2"/>
    <tableColumn id="17" xr3:uid="{22C9B159-9FC5-954E-8DF0-DD3E695839D8}" name="MG" dataCellStyle="標準 2"/>
    <tableColumn id="18" xr3:uid="{97E7370B-63B0-694C-8532-D6DA2A59098C}" name="P" dataCellStyle="標準 2"/>
    <tableColumn id="19" xr3:uid="{81F838D9-EB3A-2241-B212-824EB2B717DC}" name="K" dataCellStyle="標準 2"/>
    <tableColumn id="20" xr3:uid="{F0FC4D5D-7799-C243-AD07-4154392140DD}" name="NA" dataCellStyle="標準 2"/>
    <tableColumn id="21" xr3:uid="{96E35BAE-B8C2-0E49-967F-14D71517728C}" name="ZN" dataCellStyle="標準 2"/>
    <tableColumn id="22" xr3:uid="{E94A53C9-A1F1-1247-A305-780C340473B9}" name="CU" dataCellStyle="標準 2"/>
    <tableColumn id="23" xr3:uid="{817731FA-D66F-2B42-920F-4B544A262FD1}" name="VITA_RAE" dataCellStyle="標準 2"/>
    <tableColumn id="24" xr3:uid="{780685A6-4045-CD4D-B27D-C2BA9C4EA844}" name="RETOL" dataCellStyle="標準 2"/>
    <tableColumn id="25" xr3:uid="{298256E8-636A-3A47-9A21-C6AB3DA15822}" name="B_Cart_eq" dataCellStyle="標準 2"/>
    <tableColumn id="26" xr3:uid="{46CB5CC1-4EAD-E548-89D8-53E6CBE67668}" name="VITD" dataCellStyle="標準 2"/>
    <tableColumn id="27" xr3:uid="{07F11704-60F1-734A-BE63-788D6642EB6D}" name="VITE" dataCellStyle="標準 2"/>
    <tableColumn id="28" xr3:uid="{1EDD9D0B-225D-AC47-A787-77984A338B64}" name="THIA" dataCellStyle="標準 2"/>
    <tableColumn id="29" xr3:uid="{744FBC19-D31B-BE45-A3D6-322A8ABBF076}" name="RIBF" dataCellStyle="標準 2"/>
    <tableColumn id="30" xr3:uid="{4102D227-85D9-3942-B77F-D49EB05759C3}" name="NIA" dataCellStyle="標準 2"/>
    <tableColumn id="31" xr3:uid="{DB022706-E115-B849-BD0A-37BF333046DD}" name="VITB6C" dataCellStyle="標準 2"/>
    <tableColumn id="32" xr3:uid="{B0C62CC1-E72A-F14A-9160-4DB1BA6B661D}" name="FOL" dataCellStyle="標準 2"/>
    <tableColumn id="33" xr3:uid="{3549C9F6-A6BA-B542-8E6F-EB59312E16EC}" name="VITB12" dataCellStyle="標準 2"/>
    <tableColumn id="34" xr3:uid="{D79EA139-7A1B-B24A-B0F5-312F31A58D1C}" name="VITC" dataCellStyle="標準 2"/>
    <tableColumn id="35" xr3:uid="{96060E99-9FF8-7740-ACB9-94538CA110BC}" name="food_group_unicef" dataCellStyle="標準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64428A-0FBD-9D45-962A-9C130B8C4AE5}" name="tbl_03_2" displayName="tbl_03_2" ref="A1:AJ12" totalsRowShown="0" headerRowDxfId="347" headerRowCellStyle="標準 2">
  <autoFilter ref="A1:AJ12" xr:uid="{C9150087-15B3-FA4A-A8A9-38D2F9D127DF}"/>
  <tableColumns count="36">
    <tableColumn id="1" xr3:uid="{0F569D0E-C9EF-5E47-AD6B-4A62C1230FC2}" name="FCT_id" dataDxfId="346">
      <calculatedColumnFormula>INDEX(tbl_name[FCT_id],MATCH(F2,tbl_name[crop],0))</calculatedColumnFormula>
    </tableColumn>
    <tableColumn id="2" xr3:uid="{BFF1445C-EB09-1A40-83CD-3199BF200C1F}" name="food_grp_id" dataDxfId="345">
      <calculatedColumnFormula>INDEX(tbl_name[food_grp_id],MATCH(F2,tbl_name[crop],0))</calculatedColumnFormula>
    </tableColumn>
    <tableColumn id="3" xr3:uid="{A3EAF300-DD29-1944-A48E-48CB12A1A8CC}" name="food_item_id" dataDxfId="344">
      <calculatedColumnFormula>INDEX(tbl_name[food_item_id],MATCH(F2,tbl_name[crop],0))</calculatedColumnFormula>
    </tableColumn>
    <tableColumn id="4" xr3:uid="{E441DC76-D7DC-BE4B-B054-20A95DBD1C90}" name="Food_grp" dataDxfId="343">
      <calculatedColumnFormula>INDEX(tbl_name[Food_grp],MATCH(F2,tbl_name[crop],0))</calculatedColumnFormula>
    </tableColumn>
    <tableColumn id="5" xr3:uid="{BD1B0B73-B59A-9343-A2FB-B9C460D882CE}" name="Food_name" dataDxfId="15">
      <calculatedColumnFormula>INDEX(tbl_name[org_name],MATCH(F2,tbl_name[crop],0))</calculatedColumnFormula>
    </tableColumn>
    <tableColumn id="6" xr3:uid="{1ECD67C3-7FEF-FC4D-B738-22A5B01194D3}" name="local_name" dataDxfId="342"/>
    <tableColumn id="7" xr3:uid="{964A81D3-6E3F-274C-90E0-AE820912C6A9}" name="Crop_ref" dataDxfId="341">
      <calculatedColumnFormula>INDEX(tbl_name[Crop_ref],MATCH(F2,tbl_name[crop],0))</calculatedColumnFormula>
    </tableColumn>
    <tableColumn id="8" xr3:uid="{8B9CE0D5-7BBA-A049-BF24-06C4BEADDFB0}" name="Edible" dataDxfId="340">
      <calculatedColumnFormula>INDEX(tbl_name[Edible],MATCH(F2,tbl_name[crop],0))</calculatedColumnFormula>
    </tableColumn>
    <tableColumn id="9" xr3:uid="{92FCF39F-761C-EE40-A25A-A08C9B6118EE}" name="Energy" dataDxfId="339">
      <calculatedColumnFormula>INDEX(tbl_name[Energy],MATCH(F2,tbl_name[crop],0))</calculatedColumnFormula>
    </tableColumn>
    <tableColumn id="10" xr3:uid="{FBDA3974-A478-2942-952B-AE34903D696F}" name="WATER" dataDxfId="338">
      <calculatedColumnFormula>INDEX(tbl_name[WATER],MATCH(F2,tbl_name[crop],0))</calculatedColumnFormula>
    </tableColumn>
    <tableColumn id="11" xr3:uid="{04278FA9-506B-CF44-B747-1D343B723DDE}" name="Protein" dataDxfId="337">
      <calculatedColumnFormula>INDEX(tbl_name[Protein],MATCH(F2,tbl_name[crop],0))</calculatedColumnFormula>
    </tableColumn>
    <tableColumn id="12" xr3:uid="{4A04E299-7BB2-214B-AE44-36048B526A27}" name="Fat" dataDxfId="336">
      <calculatedColumnFormula>INDEX(tbl_name[Fat],MATCH(F2,tbl_name[crop],0))</calculatedColumnFormula>
    </tableColumn>
    <tableColumn id="13" xr3:uid="{AC860C35-C2B1-8647-9F02-34F201C2653B}" name="Carbohydrate" dataDxfId="335">
      <calculatedColumnFormula>INDEX(tbl_name[Carbohydrate],MATCH(F2,tbl_name[crop],0))</calculatedColumnFormula>
    </tableColumn>
    <tableColumn id="14" xr3:uid="{F3CD07DF-38D0-224E-8E84-50ACBAEE232E}" name="Fiber" dataDxfId="334">
      <calculatedColumnFormula>INDEX(tbl_name[Fiber],MATCH(F2,tbl_name[crop],0))</calculatedColumnFormula>
    </tableColumn>
    <tableColumn id="15" xr3:uid="{2E5313E7-5130-724E-A8C1-80D2F72B7FA9}" name="ASH" dataDxfId="333">
      <calculatedColumnFormula>INDEX(tbl_name[ASH],MATCH(F2,tbl_name[crop],0))</calculatedColumnFormula>
    </tableColumn>
    <tableColumn id="16" xr3:uid="{399C9ABC-4493-B04B-BABF-B6DEC1A8A904}" name="CA" dataDxfId="332">
      <calculatedColumnFormula>INDEX(tbl_name[CA],MATCH(F2,tbl_name[crop],0))</calculatedColumnFormula>
    </tableColumn>
    <tableColumn id="17" xr3:uid="{F280149D-CC81-3245-B3EB-8361084F6951}" name="FE" dataDxfId="331">
      <calculatedColumnFormula>INDEX(tbl_name[FE],MATCH(F2,tbl_name[crop],0))</calculatedColumnFormula>
    </tableColumn>
    <tableColumn id="18" xr3:uid="{6E758D11-8349-AA42-8B61-131F6A82879F}" name="MG" dataDxfId="330">
      <calculatedColumnFormula>INDEX(tbl_name[MG],MATCH(F2,tbl_name[crop],0))</calculatedColumnFormula>
    </tableColumn>
    <tableColumn id="19" xr3:uid="{45EF215E-A3BE-7642-9749-C64125822542}" name="P" dataDxfId="329">
      <calculatedColumnFormula>INDEX(tbl_name[P],MATCH(F2,tbl_name[crop],0))</calculatedColumnFormula>
    </tableColumn>
    <tableColumn id="20" xr3:uid="{4797D36C-3868-CA45-ACA4-9238DD2D4FAB}" name="K" dataDxfId="328">
      <calculatedColumnFormula>INDEX(tbl_name[K],MATCH(F2,tbl_name[crop],0))</calculatedColumnFormula>
    </tableColumn>
    <tableColumn id="21" xr3:uid="{79F06E95-7507-4F40-90D7-E8389E84113F}" name="NA" dataDxfId="327">
      <calculatedColumnFormula>INDEX(tbl_name[NA],MATCH(F2,tbl_name[crop],0))</calculatedColumnFormula>
    </tableColumn>
    <tableColumn id="22" xr3:uid="{2664179D-5830-2849-9B35-C801E97343BB}" name="ZN" dataDxfId="326">
      <calculatedColumnFormula>INDEX(tbl_name[ZN],MATCH(F2,tbl_name[crop],0))</calculatedColumnFormula>
    </tableColumn>
    <tableColumn id="23" xr3:uid="{7D5E0511-5225-3D42-81B8-DB5EF9EF11D9}" name="CU" dataDxfId="325">
      <calculatedColumnFormula>INDEX(tbl_name[CU],MATCH(F2,tbl_name[crop],0))</calculatedColumnFormula>
    </tableColumn>
    <tableColumn id="24" xr3:uid="{937E35BC-2945-C342-BDB5-9F251C4CA72F}" name="VITA_RAE" dataDxfId="324">
      <calculatedColumnFormula>INDEX(tbl_name[VITA_RAE],MATCH(F2,tbl_name[crop],0))</calculatedColumnFormula>
    </tableColumn>
    <tableColumn id="25" xr3:uid="{0C6F4DCA-F1AE-C143-B4CA-ACE3EBF3C2F9}" name="RETOL" dataDxfId="323">
      <calculatedColumnFormula>INDEX(tbl_name[RETOL],MATCH(F2,tbl_name[crop],0))</calculatedColumnFormula>
    </tableColumn>
    <tableColumn id="26" xr3:uid="{11BB9130-D15C-254C-8B07-311436876457}" name="B_Cart_eq" dataDxfId="322">
      <calculatedColumnFormula>INDEX(tbl_name[B_Cart_eq],MATCH(F2,tbl_name[crop],0))</calculatedColumnFormula>
    </tableColumn>
    <tableColumn id="27" xr3:uid="{20CDA078-4886-FF4C-868E-53709751A38F}" name="VITD" dataDxfId="321">
      <calculatedColumnFormula>INDEX(tbl_name[VITD],MATCH(F2,tbl_name[crop],0))</calculatedColumnFormula>
    </tableColumn>
    <tableColumn id="28" xr3:uid="{64EFEEA0-22E1-3949-BDD4-D8D7F18FF3B4}" name="VITE" dataDxfId="320">
      <calculatedColumnFormula>INDEX(tbl_name[VITE],MATCH(F2,tbl_name[crop],0))</calculatedColumnFormula>
    </tableColumn>
    <tableColumn id="29" xr3:uid="{B8F261DD-AAAD-EF44-BBD6-A9A533DEED73}" name="THIA" dataDxfId="319">
      <calculatedColumnFormula>INDEX(tbl_name[THIA],MATCH(F2,tbl_name[crop],0))</calculatedColumnFormula>
    </tableColumn>
    <tableColumn id="30" xr3:uid="{B08CEB09-AE16-904F-93C2-5F9EF57D971F}" name="RIBF" dataDxfId="318">
      <calculatedColumnFormula>INDEX(tbl_name[RIBF],MATCH(F2,tbl_name[crop],0))</calculatedColumnFormula>
    </tableColumn>
    <tableColumn id="31" xr3:uid="{B81ECC53-0052-F74E-99D3-0E9D20F98CE6}" name="NIA" dataDxfId="317">
      <calculatedColumnFormula>INDEX(tbl_name[NIA],MATCH(F2,tbl_name[crop],0))</calculatedColumnFormula>
    </tableColumn>
    <tableColumn id="32" xr3:uid="{976415D6-E4BD-1A43-A673-4BE5A8814D8F}" name="VITB6C" dataDxfId="316">
      <calculatedColumnFormula>INDEX(tbl_name[VITB6C],MATCH(F2,tbl_name[crop],0))</calculatedColumnFormula>
    </tableColumn>
    <tableColumn id="33" xr3:uid="{26238738-7E9E-6C45-9AAC-1E0FBF4A970E}" name="FOL" dataDxfId="315">
      <calculatedColumnFormula>INDEX(tbl_name[FOL],MATCH(F2,tbl_name[crop],0))</calculatedColumnFormula>
    </tableColumn>
    <tableColumn id="34" xr3:uid="{838F3B11-5945-864C-97C5-AEF191ECECA6}" name="VITB12" dataDxfId="314">
      <calculatedColumnFormula>INDEX(tbl_name[VITB12],MATCH(F2,tbl_name[crop],0))</calculatedColumnFormula>
    </tableColumn>
    <tableColumn id="35" xr3:uid="{A6141B51-3757-7340-8BF6-78873859422C}" name="VITC" dataDxfId="313">
      <calculatedColumnFormula>INDEX(tbl_name[VITC],MATCH(F2,tbl_name[crop],0))</calculatedColumnFormula>
    </tableColumn>
    <tableColumn id="36" xr3:uid="{18A9A40A-CD00-E14E-90BD-88D00EA0B95E}" name="food_group_unicef" dataDxfId="312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78C1BD-84BC-CA47-8D2E-642B2FD3BD1A}" name="tbl_04_2" displayName="tbl_04_2" ref="A1:AJ27" totalsRowShown="0" headerRowDxfId="311" headerRowCellStyle="標準 2">
  <autoFilter ref="A1:AJ27" xr:uid="{C9150087-15B3-FA4A-A8A9-38D2F9D127DF}"/>
  <tableColumns count="36">
    <tableColumn id="1" xr3:uid="{BE88E88D-860B-844C-ABF0-ABAB6FAC2A0C}" name="FCT_id" dataDxfId="310">
      <calculatedColumnFormula>INDEX(tbl_name[FCT_id],MATCH(F2,tbl_name[crop],0))</calculatedColumnFormula>
    </tableColumn>
    <tableColumn id="2" xr3:uid="{5468EC25-88AE-C444-8D95-FB57655EC24E}" name="food_grp_id" dataDxfId="309">
      <calculatedColumnFormula>INDEX(tbl_name[food_grp_id],MATCH(F2,tbl_name[crop],0))</calculatedColumnFormula>
    </tableColumn>
    <tableColumn id="3" xr3:uid="{49DF8C90-D1DF-5040-9E97-7048AA2C194C}" name="food_item_id" dataDxfId="308">
      <calculatedColumnFormula>INDEX(tbl_name[food_item_id],MATCH(F2,tbl_name[crop],0))</calculatedColumnFormula>
    </tableColumn>
    <tableColumn id="4" xr3:uid="{825D9EDB-F04E-2542-B20E-8065D6EBD907}" name="Food_grp" dataDxfId="307">
      <calculatedColumnFormula>INDEX(tbl_name[Food_grp],MATCH(F2,tbl_name[crop],0))</calculatedColumnFormula>
    </tableColumn>
    <tableColumn id="5" xr3:uid="{39453204-B0C3-D84B-B86D-EFC1D28DA19D}" name="Food_name" dataDxfId="14">
      <calculatedColumnFormula>INDEX(tbl_name[org_name],MATCH(F2,tbl_name[crop],0))</calculatedColumnFormula>
    </tableColumn>
    <tableColumn id="6" xr3:uid="{62609F15-E2DF-D048-BC6D-1BBBAA07636D}" name="local_name" dataDxfId="25"/>
    <tableColumn id="7" xr3:uid="{8BE4BFF3-E028-6940-9804-0CF96FC97AB8}" name="Crop_ref" dataDxfId="306">
      <calculatedColumnFormula>INDEX(tbl_name[Crop_ref],MATCH(F2,tbl_name[crop],0))</calculatedColumnFormula>
    </tableColumn>
    <tableColumn id="8" xr3:uid="{4C8145D0-C592-4C42-BEB1-5008F1202F02}" name="Edible" dataDxfId="305">
      <calculatedColumnFormula>INDEX(tbl_name[Edible],MATCH(F2,tbl_name[crop],0))</calculatedColumnFormula>
    </tableColumn>
    <tableColumn id="9" xr3:uid="{55AD723A-2EF2-AB4D-8B34-ADD346F4C693}" name="Energy" dataDxfId="304">
      <calculatedColumnFormula>INDEX(tbl_name[Energy],MATCH(F2,tbl_name[crop],0))</calculatedColumnFormula>
    </tableColumn>
    <tableColumn id="10" xr3:uid="{A209B8FC-E6BD-1849-9309-971CB9132431}" name="WATER" dataDxfId="303">
      <calculatedColumnFormula>INDEX(tbl_name[WATER],MATCH(F2,tbl_name[crop],0))</calculatedColumnFormula>
    </tableColumn>
    <tableColumn id="11" xr3:uid="{04FE1C62-77EE-2640-9DC1-DCDE47628AE6}" name="Protein" dataDxfId="302">
      <calculatedColumnFormula>INDEX(tbl_name[Protein],MATCH(F2,tbl_name[crop],0))</calculatedColumnFormula>
    </tableColumn>
    <tableColumn id="12" xr3:uid="{ADF1F095-2344-A44E-A762-6CE18B41AE31}" name="Fat" dataDxfId="301">
      <calculatedColumnFormula>INDEX(tbl_name[Fat],MATCH(F2,tbl_name[crop],0))</calculatedColumnFormula>
    </tableColumn>
    <tableColumn id="13" xr3:uid="{DE814CE5-EEB7-604E-9F5A-0802D5E46712}" name="Carbohydrate" dataDxfId="300">
      <calculatedColumnFormula>INDEX(tbl_name[Carbohydrate],MATCH(F2,tbl_name[crop],0))</calculatedColumnFormula>
    </tableColumn>
    <tableColumn id="14" xr3:uid="{2FC848E5-65C6-5A49-8A08-E0471255CF8B}" name="Fiber" dataDxfId="299">
      <calculatedColumnFormula>INDEX(tbl_name[Fiber],MATCH(F2,tbl_name[crop],0))</calculatedColumnFormula>
    </tableColumn>
    <tableColumn id="15" xr3:uid="{F0DF225D-30C6-B446-A4BA-0FE0F778877F}" name="ASH" dataDxfId="298">
      <calculatedColumnFormula>INDEX(tbl_name[ASH],MATCH(F2,tbl_name[crop],0))</calculatedColumnFormula>
    </tableColumn>
    <tableColumn id="16" xr3:uid="{51314BCE-A9F5-3D46-BC2A-713560C81277}" name="CA" dataDxfId="297">
      <calculatedColumnFormula>INDEX(tbl_name[CA],MATCH(F2,tbl_name[crop],0))</calculatedColumnFormula>
    </tableColumn>
    <tableColumn id="17" xr3:uid="{DF415113-8931-8F43-AC37-2B46CC56EA8F}" name="FE" dataDxfId="296">
      <calculatedColumnFormula>INDEX(tbl_name[FE],MATCH(F2,tbl_name[crop],0))</calculatedColumnFormula>
    </tableColumn>
    <tableColumn id="18" xr3:uid="{D966D389-1ACD-C04B-BD3B-2414DCDECC87}" name="MG" dataDxfId="295">
      <calculatedColumnFormula>INDEX(tbl_name[MG],MATCH(F2,tbl_name[crop],0))</calculatedColumnFormula>
    </tableColumn>
    <tableColumn id="19" xr3:uid="{80AE2DE8-9581-F04E-8AF6-EF8535604EAC}" name="P" dataDxfId="294">
      <calculatedColumnFormula>INDEX(tbl_name[P],MATCH(F2,tbl_name[crop],0))</calculatedColumnFormula>
    </tableColumn>
    <tableColumn id="20" xr3:uid="{893921CE-6521-9D4F-A163-A41FF75BAC0C}" name="K" dataDxfId="293">
      <calculatedColumnFormula>INDEX(tbl_name[K],MATCH(F2,tbl_name[crop],0))</calculatedColumnFormula>
    </tableColumn>
    <tableColumn id="21" xr3:uid="{61F23787-FDE8-1E43-A99C-8819827E16BB}" name="NA" dataDxfId="292">
      <calculatedColumnFormula>INDEX(tbl_name[NA],MATCH(F2,tbl_name[crop],0))</calculatedColumnFormula>
    </tableColumn>
    <tableColumn id="22" xr3:uid="{807B0DB8-D3A0-A34D-80C7-2273A8EFEECF}" name="ZN" dataDxfId="291">
      <calculatedColumnFormula>INDEX(tbl_name[ZN],MATCH(F2,tbl_name[crop],0))</calculatedColumnFormula>
    </tableColumn>
    <tableColumn id="23" xr3:uid="{5C43EAD8-D665-1E45-A138-19CEB27DD452}" name="CU" dataDxfId="290">
      <calculatedColumnFormula>INDEX(tbl_name[CU],MATCH(F2,tbl_name[crop],0))</calculatedColumnFormula>
    </tableColumn>
    <tableColumn id="24" xr3:uid="{63802B0B-A413-EB4F-ACD0-F0E1BB172195}" name="VITA_RAE" dataDxfId="289">
      <calculatedColumnFormula>INDEX(tbl_name[VITA_RAE],MATCH(F2,tbl_name[crop],0))</calculatedColumnFormula>
    </tableColumn>
    <tableColumn id="25" xr3:uid="{C24DDD60-F2EC-334C-A33F-3F50FBEC9399}" name="RETOL" dataDxfId="288">
      <calculatedColumnFormula>INDEX(tbl_name[RETOL],MATCH(F2,tbl_name[crop],0))</calculatedColumnFormula>
    </tableColumn>
    <tableColumn id="26" xr3:uid="{73B46135-5611-1149-9708-4A71A48F758F}" name="B_Cart_eq" dataDxfId="287">
      <calculatedColumnFormula>INDEX(tbl_name[B_Cart_eq],MATCH(F2,tbl_name[crop],0))</calculatedColumnFormula>
    </tableColumn>
    <tableColumn id="27" xr3:uid="{B3108F61-EEAD-FD47-A5D9-28F70D436902}" name="VITD" dataDxfId="286">
      <calculatedColumnFormula>INDEX(tbl_name[VITD],MATCH(F2,tbl_name[crop],0))</calculatedColumnFormula>
    </tableColumn>
    <tableColumn id="28" xr3:uid="{5CD34557-5B1E-C041-8FD5-FF80086C9FB5}" name="VITE" dataDxfId="285">
      <calculatedColumnFormula>INDEX(tbl_name[VITE],MATCH(F2,tbl_name[crop],0))</calculatedColumnFormula>
    </tableColumn>
    <tableColumn id="29" xr3:uid="{A32DB010-D921-BD4D-90A9-4F812E8379DD}" name="THIA" dataDxfId="284">
      <calculatedColumnFormula>INDEX(tbl_name[THIA],MATCH(F2,tbl_name[crop],0))</calculatedColumnFormula>
    </tableColumn>
    <tableColumn id="30" xr3:uid="{B5B9EC75-67BF-994E-AF20-7E7844430802}" name="RIBF" dataDxfId="283">
      <calculatedColumnFormula>INDEX(tbl_name[RIBF],MATCH(F2,tbl_name[crop],0))</calculatedColumnFormula>
    </tableColumn>
    <tableColumn id="31" xr3:uid="{2083317A-BC59-0047-AB47-4D27CC07EF53}" name="NIA" dataDxfId="282">
      <calculatedColumnFormula>INDEX(tbl_name[NIA],MATCH(F2,tbl_name[crop],0))</calculatedColumnFormula>
    </tableColumn>
    <tableColumn id="32" xr3:uid="{84D1548C-C9BE-8E48-A27F-6B7EAEBDE246}" name="VITB6C" dataDxfId="281">
      <calculatedColumnFormula>INDEX(tbl_name[VITB6C],MATCH(F2,tbl_name[crop],0))</calculatedColumnFormula>
    </tableColumn>
    <tableColumn id="33" xr3:uid="{8E4EA727-BC18-B044-BDB0-19F386F83E84}" name="FOL" dataDxfId="280">
      <calculatedColumnFormula>INDEX(tbl_name[FOL],MATCH(F2,tbl_name[crop],0))</calculatedColumnFormula>
    </tableColumn>
    <tableColumn id="34" xr3:uid="{47D71C17-5CBB-464F-AC6B-69BF6CAD55D5}" name="VITB12" dataDxfId="279">
      <calculatedColumnFormula>INDEX(tbl_name[VITB12],MATCH(F2,tbl_name[crop],0))</calculatedColumnFormula>
    </tableColumn>
    <tableColumn id="35" xr3:uid="{5789099F-7C2C-6D4E-B2DB-88C697C63F0C}" name="VITC" dataDxfId="278">
      <calculatedColumnFormula>INDEX(tbl_name[VITC],MATCH(F2,tbl_name[crop],0))</calculatedColumnFormula>
    </tableColumn>
    <tableColumn id="36" xr3:uid="{E1268306-3F47-8546-8BA0-908103C2CE2F}" name="food_group_unicef" dataDxfId="277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C67504-8645-014C-B2A0-00B7BB9C1950}" name="tbl_05_2" displayName="tbl_05_2" ref="A1:AJ19" totalsRowShown="0" headerRowDxfId="276" headerRowCellStyle="標準 2">
  <autoFilter ref="A1:AJ19" xr:uid="{C9150087-15B3-FA4A-A8A9-38D2F9D127DF}"/>
  <tableColumns count="36">
    <tableColumn id="1" xr3:uid="{894452B5-51B5-0D4B-898B-08CE30D8F627}" name="FCT_id" dataDxfId="275">
      <calculatedColumnFormula>INDEX(tbl_name[FCT_id],MATCH(F2,tbl_name[crop],0))</calculatedColumnFormula>
    </tableColumn>
    <tableColumn id="2" xr3:uid="{7F88C863-F7DF-4943-9FD7-A5779E44D271}" name="food_grp_id" dataDxfId="274">
      <calculatedColumnFormula>INDEX(tbl_name[food_grp_id],MATCH(F2,tbl_name[crop],0))</calculatedColumnFormula>
    </tableColumn>
    <tableColumn id="3" xr3:uid="{B5AD60C4-A11D-1C44-8916-98031CE453DB}" name="food_item_id" dataDxfId="273">
      <calculatedColumnFormula>INDEX(tbl_name[food_item_id],MATCH(F2,tbl_name[crop],0))</calculatedColumnFormula>
    </tableColumn>
    <tableColumn id="4" xr3:uid="{4607893B-681D-C14D-821B-ADB147C55CB3}" name="Food_grp" dataDxfId="272">
      <calculatedColumnFormula>INDEX(tbl_name[Food_grp],MATCH(F2,tbl_name[crop],0))</calculatedColumnFormula>
    </tableColumn>
    <tableColumn id="5" xr3:uid="{788CB368-42CB-2049-83DC-9712E1ACA670}" name="Food_name" dataDxfId="13">
      <calculatedColumnFormula>INDEX(tbl_name[org_name],MATCH(F2,tbl_name[crop],0))</calculatedColumnFormula>
    </tableColumn>
    <tableColumn id="6" xr3:uid="{80631DC9-3370-7044-8DEF-CFAF66D69CF4}" name="local_name" dataDxfId="271"/>
    <tableColumn id="7" xr3:uid="{A07FC1D0-9BEE-8B45-BFEF-0BABEEE5C8CB}" name="Crop_ref" dataDxfId="270">
      <calculatedColumnFormula>INDEX(tbl_name[Crop_ref],MATCH(F2,tbl_name[crop],0))</calculatedColumnFormula>
    </tableColumn>
    <tableColumn id="8" xr3:uid="{7D17924C-7B25-E14B-9C41-7C8D078E158D}" name="Edible" dataDxfId="269">
      <calculatedColumnFormula>INDEX(tbl_name[Edible],MATCH(F2,tbl_name[crop],0))</calculatedColumnFormula>
    </tableColumn>
    <tableColumn id="9" xr3:uid="{7720DC11-8390-5543-9B64-4D68040FB60C}" name="Energy" dataDxfId="268">
      <calculatedColumnFormula>INDEX(tbl_name[Energy],MATCH(F2,tbl_name[crop],0))</calculatedColumnFormula>
    </tableColumn>
    <tableColumn id="10" xr3:uid="{3A491957-308A-1A4A-8580-FB80491D9950}" name="WATER" dataDxfId="267">
      <calculatedColumnFormula>INDEX(tbl_name[WATER],MATCH(F2,tbl_name[crop],0))</calculatedColumnFormula>
    </tableColumn>
    <tableColumn id="11" xr3:uid="{DB37BBC3-ED5A-3F48-B0BA-C1F32D5FD45C}" name="Protein" dataDxfId="266">
      <calculatedColumnFormula>INDEX(tbl_name[Protein],MATCH(F2,tbl_name[crop],0))</calculatedColumnFormula>
    </tableColumn>
    <tableColumn id="12" xr3:uid="{58BA99D5-8340-8948-AD1D-0E728067601E}" name="Fat" dataDxfId="265">
      <calculatedColumnFormula>INDEX(tbl_name[Fat],MATCH(F2,tbl_name[crop],0))</calculatedColumnFormula>
    </tableColumn>
    <tableColumn id="13" xr3:uid="{7D2C22CD-AD35-F543-B04B-FA0D2525F52E}" name="Carbohydrate" dataDxfId="264">
      <calculatedColumnFormula>INDEX(tbl_name[Carbohydrate],MATCH(F2,tbl_name[crop],0))</calculatedColumnFormula>
    </tableColumn>
    <tableColumn id="14" xr3:uid="{D7B2FF5D-7B45-9145-B518-63B313EF6B7F}" name="Fiber" dataDxfId="263">
      <calculatedColumnFormula>INDEX(tbl_name[Fiber],MATCH(F2,tbl_name[crop],0))</calculatedColumnFormula>
    </tableColumn>
    <tableColumn id="15" xr3:uid="{E108846C-1025-DC41-9874-66F5FEE1A0A3}" name="ASH" dataDxfId="262">
      <calculatedColumnFormula>INDEX(tbl_name[ASH],MATCH(F2,tbl_name[crop],0))</calculatedColumnFormula>
    </tableColumn>
    <tableColumn id="16" xr3:uid="{5E57254F-A923-9347-8D05-F7D82657FAC4}" name="CA" dataDxfId="261">
      <calculatedColumnFormula>INDEX(tbl_name[CA],MATCH(F2,tbl_name[crop],0))</calculatedColumnFormula>
    </tableColumn>
    <tableColumn id="17" xr3:uid="{B0ED55E3-EE46-F542-BBF9-4A28061B8D89}" name="FE" dataDxfId="260">
      <calculatedColumnFormula>INDEX(tbl_name[FE],MATCH(F2,tbl_name[crop],0))</calculatedColumnFormula>
    </tableColumn>
    <tableColumn id="18" xr3:uid="{2C0069E9-C232-FC48-8CEB-615E347CCD7F}" name="MG" dataDxfId="259">
      <calculatedColumnFormula>INDEX(tbl_name[MG],MATCH(F2,tbl_name[crop],0))</calculatedColumnFormula>
    </tableColumn>
    <tableColumn id="19" xr3:uid="{91CE4B6B-A5C7-944F-9D9A-45AF5728221A}" name="P" dataDxfId="258">
      <calculatedColumnFormula>INDEX(tbl_name[P],MATCH(F2,tbl_name[crop],0))</calculatedColumnFormula>
    </tableColumn>
    <tableColumn id="20" xr3:uid="{33747055-481E-544E-BDC8-3CCD6342D0E5}" name="K" dataDxfId="257">
      <calculatedColumnFormula>INDEX(tbl_name[K],MATCH(F2,tbl_name[crop],0))</calculatedColumnFormula>
    </tableColumn>
    <tableColumn id="21" xr3:uid="{FE097E91-35E6-F241-98D5-2118A80F0D51}" name="NA" dataDxfId="256">
      <calculatedColumnFormula>INDEX(tbl_name[NA],MATCH(F2,tbl_name[crop],0))</calculatedColumnFormula>
    </tableColumn>
    <tableColumn id="22" xr3:uid="{EBB8C15B-7E19-DC48-B08B-8C0220CA76EF}" name="ZN" dataDxfId="255">
      <calculatedColumnFormula>INDEX(tbl_name[ZN],MATCH(F2,tbl_name[crop],0))</calculatedColumnFormula>
    </tableColumn>
    <tableColumn id="23" xr3:uid="{3D83C1AA-F477-4044-AE65-60E0CB99DB05}" name="CU" dataDxfId="254">
      <calculatedColumnFormula>INDEX(tbl_name[CU],MATCH(F2,tbl_name[crop],0))</calculatedColumnFormula>
    </tableColumn>
    <tableColumn id="24" xr3:uid="{ECA72CD5-5A4C-BC40-AD4B-7AF485BB932D}" name="VITA_RAE" dataDxfId="253">
      <calculatedColumnFormula>INDEX(tbl_name[VITA_RAE],MATCH(F2,tbl_name[crop],0))</calculatedColumnFormula>
    </tableColumn>
    <tableColumn id="25" xr3:uid="{1A4FFE68-C0C4-3D4A-9351-ACE132018EC4}" name="RETOL" dataDxfId="252">
      <calculatedColumnFormula>INDEX(tbl_name[RETOL],MATCH(F2,tbl_name[crop],0))</calculatedColumnFormula>
    </tableColumn>
    <tableColumn id="26" xr3:uid="{444F7E98-F80A-534C-99ED-7D3C859776EB}" name="B_Cart_eq" dataDxfId="251">
      <calculatedColumnFormula>INDEX(tbl_name[B_Cart_eq],MATCH(F2,tbl_name[crop],0))</calculatedColumnFormula>
    </tableColumn>
    <tableColumn id="27" xr3:uid="{8A17E23C-1BC2-0048-9E06-A4FCB6EB8513}" name="VITD" dataDxfId="250">
      <calculatedColumnFormula>INDEX(tbl_name[VITD],MATCH(F2,tbl_name[crop],0))</calculatedColumnFormula>
    </tableColumn>
    <tableColumn id="28" xr3:uid="{09333C5F-6D2A-DD40-A24C-67BA054DD6E0}" name="VITE" dataDxfId="249">
      <calculatedColumnFormula>INDEX(tbl_name[VITE],MATCH(F2,tbl_name[crop],0))</calculatedColumnFormula>
    </tableColumn>
    <tableColumn id="29" xr3:uid="{30CA5584-16D9-2941-9652-6547E9C71E49}" name="THIA" dataDxfId="248">
      <calculatedColumnFormula>INDEX(tbl_name[THIA],MATCH(F2,tbl_name[crop],0))</calculatedColumnFormula>
    </tableColumn>
    <tableColumn id="30" xr3:uid="{12FE8FC3-517B-DC42-B9A4-307939986A16}" name="RIBF" dataDxfId="247">
      <calculatedColumnFormula>INDEX(tbl_name[RIBF],MATCH(F2,tbl_name[crop],0))</calculatedColumnFormula>
    </tableColumn>
    <tableColumn id="31" xr3:uid="{8A2F859D-3AB2-7042-8210-824F160597BD}" name="NIA" dataDxfId="246">
      <calculatedColumnFormula>INDEX(tbl_name[NIA],MATCH(F2,tbl_name[crop],0))</calculatedColumnFormula>
    </tableColumn>
    <tableColumn id="32" xr3:uid="{1F8AB188-55A1-5C4C-92F9-37E613736BE5}" name="VITB6C" dataDxfId="245">
      <calculatedColumnFormula>INDEX(tbl_name[VITB6C],MATCH(F2,tbl_name[crop],0))</calculatedColumnFormula>
    </tableColumn>
    <tableColumn id="33" xr3:uid="{E1263BF8-F0B3-7841-B986-1F9BBD33CCE9}" name="FOL" dataDxfId="244">
      <calculatedColumnFormula>INDEX(tbl_name[FOL],MATCH(F2,tbl_name[crop],0))</calculatedColumnFormula>
    </tableColumn>
    <tableColumn id="34" xr3:uid="{A56C64E1-24D1-E548-AEE1-292019C755B5}" name="VITB12" dataDxfId="243">
      <calculatedColumnFormula>INDEX(tbl_name[VITB12],MATCH(F2,tbl_name[crop],0))</calculatedColumnFormula>
    </tableColumn>
    <tableColumn id="35" xr3:uid="{2C0843F9-5693-1B40-BC6E-964728DA970E}" name="VITC" dataDxfId="242">
      <calculatedColumnFormula>INDEX(tbl_name[VITC],MATCH(F2,tbl_name[crop],0))</calculatedColumnFormula>
    </tableColumn>
    <tableColumn id="36" xr3:uid="{55F78861-A47B-9D44-8901-EE35E77B069C}" name="food_group_unicef" dataDxfId="241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B40706-067F-F542-AF6E-B5CF5C2F7E6E}" name="tbl_06_2" displayName="tbl_06_2" ref="A1:AJ17" totalsRowShown="0" headerRowDxfId="240" headerRowCellStyle="標準 2">
  <autoFilter ref="A1:AJ17" xr:uid="{C9150087-15B3-FA4A-A8A9-38D2F9D127DF}"/>
  <tableColumns count="36">
    <tableColumn id="1" xr3:uid="{4F98740D-CEA2-E145-8365-F1DD600DC170}" name="FCT_id" dataDxfId="239">
      <calculatedColumnFormula>INDEX(tbl_name[FCT_id],MATCH(F2,tbl_name[crop],0))</calculatedColumnFormula>
    </tableColumn>
    <tableColumn id="2" xr3:uid="{745F11C8-C6FA-764E-A826-43DD3B8A77A9}" name="food_grp_id" dataDxfId="238">
      <calculatedColumnFormula>INDEX(tbl_name[food_grp_id],MATCH(F2,tbl_name[crop],0))</calculatedColumnFormula>
    </tableColumn>
    <tableColumn id="3" xr3:uid="{81235B18-55B2-174E-8B78-E671DFAB1703}" name="food_item_id" dataDxfId="237">
      <calculatedColumnFormula>INDEX(tbl_name[food_item_id],MATCH(F2,tbl_name[crop],0))</calculatedColumnFormula>
    </tableColumn>
    <tableColumn id="4" xr3:uid="{5E0064FA-CFF3-474C-A1D9-3E499F33476D}" name="Food_grp" dataDxfId="236">
      <calculatedColumnFormula>INDEX(tbl_name[Food_grp],MATCH(F2,tbl_name[crop],0))</calculatedColumnFormula>
    </tableColumn>
    <tableColumn id="5" xr3:uid="{358D404D-F851-9D4B-942B-AB9CC672BBA5}" name="Food_name" dataDxfId="12">
      <calculatedColumnFormula>INDEX(tbl_name[org_name],MATCH(F2,tbl_name[crop],0))</calculatedColumnFormula>
    </tableColumn>
    <tableColumn id="6" xr3:uid="{124EED25-F103-6148-8DE1-393D6F1E612D}" name="local_name" dataDxfId="235"/>
    <tableColumn id="7" xr3:uid="{10246C5D-A6A6-B844-92AE-ED29AE9BCE60}" name="Crop_ref" dataDxfId="234">
      <calculatedColumnFormula>INDEX(tbl_name[Crop_ref],MATCH(F2,tbl_name[crop],0))</calculatedColumnFormula>
    </tableColumn>
    <tableColumn id="8" xr3:uid="{A1E2EB00-AF4E-5043-A381-006E88F70097}" name="Edible" dataDxfId="233">
      <calculatedColumnFormula>INDEX(tbl_name[Edible],MATCH(F2,tbl_name[crop],0))</calculatedColumnFormula>
    </tableColumn>
    <tableColumn id="9" xr3:uid="{F154603F-5294-FB4D-BB53-2F3376B1750E}" name="Energy" dataDxfId="232">
      <calculatedColumnFormula>INDEX(tbl_name[Energy],MATCH(F2,tbl_name[crop],0))</calculatedColumnFormula>
    </tableColumn>
    <tableColumn id="10" xr3:uid="{739C48CE-39CE-6B45-9D0F-EFF6D79AF0AB}" name="WATER" dataDxfId="231">
      <calculatedColumnFormula>INDEX(tbl_name[WATER],MATCH(F2,tbl_name[crop],0))</calculatedColumnFormula>
    </tableColumn>
    <tableColumn id="11" xr3:uid="{70BC9C4C-7236-C548-9A1D-E67AFE7FFF2F}" name="Protein" dataDxfId="230">
      <calculatedColumnFormula>INDEX(tbl_name[Protein],MATCH(F2,tbl_name[crop],0))</calculatedColumnFormula>
    </tableColumn>
    <tableColumn id="12" xr3:uid="{E9282607-7470-5B4D-9007-954B1E910902}" name="Fat" dataDxfId="229">
      <calculatedColumnFormula>INDEX(tbl_name[Fat],MATCH(F2,tbl_name[crop],0))</calculatedColumnFormula>
    </tableColumn>
    <tableColumn id="13" xr3:uid="{497FEB3E-6C8C-4F49-9E48-E8EAE2B1AA73}" name="Carbohydrate" dataDxfId="228">
      <calculatedColumnFormula>INDEX(tbl_name[Carbohydrate],MATCH(F2,tbl_name[crop],0))</calculatedColumnFormula>
    </tableColumn>
    <tableColumn id="14" xr3:uid="{BDABD015-6D97-D646-BAF7-F4AA5B36D887}" name="Fiber" dataDxfId="227">
      <calculatedColumnFormula>INDEX(tbl_name[Fiber],MATCH(F2,tbl_name[crop],0))</calculatedColumnFormula>
    </tableColumn>
    <tableColumn id="15" xr3:uid="{D8005D80-A47F-5A45-BB4D-138C776F329E}" name="ASH" dataDxfId="226">
      <calculatedColumnFormula>INDEX(tbl_name[ASH],MATCH(F2,tbl_name[crop],0))</calculatedColumnFormula>
    </tableColumn>
    <tableColumn id="16" xr3:uid="{3588CD12-9CEC-B94A-B701-957DB7780FE5}" name="CA" dataDxfId="225">
      <calculatedColumnFormula>INDEX(tbl_name[CA],MATCH(F2,tbl_name[crop],0))</calculatedColumnFormula>
    </tableColumn>
    <tableColumn id="17" xr3:uid="{EF4D027F-3499-2F40-84F6-17749777780E}" name="FE" dataDxfId="224">
      <calculatedColumnFormula>INDEX(tbl_name[FE],MATCH(F2,tbl_name[crop],0))</calculatedColumnFormula>
    </tableColumn>
    <tableColumn id="18" xr3:uid="{3735EFB4-60E9-1248-9E06-AC69CCB6CCC5}" name="MG" dataDxfId="223">
      <calculatedColumnFormula>INDEX(tbl_name[MG],MATCH(F2,tbl_name[crop],0))</calculatedColumnFormula>
    </tableColumn>
    <tableColumn id="19" xr3:uid="{E7A6C908-A430-2740-8BD8-EF111CC8F915}" name="P" dataDxfId="222">
      <calculatedColumnFormula>INDEX(tbl_name[P],MATCH(F2,tbl_name[crop],0))</calculatedColumnFormula>
    </tableColumn>
    <tableColumn id="20" xr3:uid="{1AAD86A4-C4B2-DD42-9F1B-9D5975A74278}" name="K" dataDxfId="221">
      <calculatedColumnFormula>INDEX(tbl_name[K],MATCH(F2,tbl_name[crop],0))</calculatedColumnFormula>
    </tableColumn>
    <tableColumn id="21" xr3:uid="{9DE3FAC8-44FE-8040-8011-36D65EC505F3}" name="NA" dataDxfId="220">
      <calculatedColumnFormula>INDEX(tbl_name[NA],MATCH(F2,tbl_name[crop],0))</calculatedColumnFormula>
    </tableColumn>
    <tableColumn id="22" xr3:uid="{74B3068B-0C0C-5848-91F5-C79EAC03966B}" name="ZN" dataDxfId="219">
      <calculatedColumnFormula>INDEX(tbl_name[ZN],MATCH(F2,tbl_name[crop],0))</calculatedColumnFormula>
    </tableColumn>
    <tableColumn id="23" xr3:uid="{7B87D5CD-85A7-2E4D-9A83-4E42B983CDF9}" name="CU" dataDxfId="218">
      <calculatedColumnFormula>INDEX(tbl_name[CU],MATCH(F2,tbl_name[crop],0))</calculatedColumnFormula>
    </tableColumn>
    <tableColumn id="24" xr3:uid="{A00000EA-8651-364A-BF73-E2209F67C546}" name="VITA_RAE" dataDxfId="217">
      <calculatedColumnFormula>INDEX(tbl_name[VITA_RAE],MATCH(F2,tbl_name[crop],0))</calculatedColumnFormula>
    </tableColumn>
    <tableColumn id="25" xr3:uid="{851695C3-1CC6-124E-B2A9-53E12DFAA0B3}" name="RETOL" dataDxfId="216">
      <calculatedColumnFormula>INDEX(tbl_name[RETOL],MATCH(F2,tbl_name[crop],0))</calculatedColumnFormula>
    </tableColumn>
    <tableColumn id="26" xr3:uid="{8956D225-D250-8B4F-8A6B-E06B7C9CDD7D}" name="B_Cart_eq" dataDxfId="215">
      <calculatedColumnFormula>INDEX(tbl_name[B_Cart_eq],MATCH(F2,tbl_name[crop],0))</calculatedColumnFormula>
    </tableColumn>
    <tableColumn id="27" xr3:uid="{C142C8BE-12B0-DA41-ACB4-3014149DB3B5}" name="VITD" dataDxfId="214">
      <calculatedColumnFormula>INDEX(tbl_name[VITD],MATCH(F2,tbl_name[crop],0))</calculatedColumnFormula>
    </tableColumn>
    <tableColumn id="28" xr3:uid="{746C3A6F-4D33-6447-B590-9D3A0D14A002}" name="VITE" dataDxfId="213">
      <calculatedColumnFormula>INDEX(tbl_name[VITE],MATCH(F2,tbl_name[crop],0))</calculatedColumnFormula>
    </tableColumn>
    <tableColumn id="29" xr3:uid="{B40C7D8E-0145-6D46-8303-A2E2F9EFDAD5}" name="THIA" dataDxfId="212">
      <calculatedColumnFormula>INDEX(tbl_name[THIA],MATCH(F2,tbl_name[crop],0))</calculatedColumnFormula>
    </tableColumn>
    <tableColumn id="30" xr3:uid="{2762CE3F-7795-7947-A4B5-E77C679B6D3C}" name="RIBF" dataDxfId="211">
      <calculatedColumnFormula>INDEX(tbl_name[RIBF],MATCH(F2,tbl_name[crop],0))</calculatedColumnFormula>
    </tableColumn>
    <tableColumn id="31" xr3:uid="{3D98FF97-557E-B14C-8A34-9844DC290156}" name="NIA" dataDxfId="210">
      <calculatedColumnFormula>INDEX(tbl_name[NIA],MATCH(F2,tbl_name[crop],0))</calculatedColumnFormula>
    </tableColumn>
    <tableColumn id="32" xr3:uid="{3EB4B756-A0E5-CF4C-866F-5F0E8B846243}" name="VITB6C" dataDxfId="209">
      <calculatedColumnFormula>INDEX(tbl_name[VITB6C],MATCH(F2,tbl_name[crop],0))</calculatedColumnFormula>
    </tableColumn>
    <tableColumn id="33" xr3:uid="{E4C65E55-9D91-5F4C-A7CE-E3EA7F18E778}" name="FOL" dataDxfId="208">
      <calculatedColumnFormula>INDEX(tbl_name[FOL],MATCH(F2,tbl_name[crop],0))</calculatedColumnFormula>
    </tableColumn>
    <tableColumn id="34" xr3:uid="{45742B1C-E146-8948-8561-1C7A5CDBCE7C}" name="VITB12" dataDxfId="207">
      <calculatedColumnFormula>INDEX(tbl_name[VITB12],MATCH(F2,tbl_name[crop],0))</calculatedColumnFormula>
    </tableColumn>
    <tableColumn id="35" xr3:uid="{2B0C60E0-0EC7-8349-8CAC-9432C0AFC770}" name="VITC" dataDxfId="206">
      <calculatedColumnFormula>INDEX(tbl_name[VITC],MATCH(F2,tbl_name[crop],0))</calculatedColumnFormula>
    </tableColumn>
    <tableColumn id="36" xr3:uid="{14787FF1-44DF-2E47-A57B-809278888182}" name="food_group_unicef" dataDxfId="205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D092650-1D47-344C-9566-290BE3AD9648}" name="tbl_07_2" displayName="tbl_07_2" ref="A1:AJ21" totalsRowShown="0" headerRowDxfId="204" headerRowCellStyle="標準 2">
  <autoFilter ref="A1:AJ21" xr:uid="{C9150087-15B3-FA4A-A8A9-38D2F9D127DF}"/>
  <tableColumns count="36">
    <tableColumn id="1" xr3:uid="{3C836C44-4E63-8342-883D-554CBA855DE9}" name="FCT_id" dataDxfId="203">
      <calculatedColumnFormula>INDEX(tbl_name[FCT_id],MATCH(F2,tbl_name[crop],0))</calculatedColumnFormula>
    </tableColumn>
    <tableColumn id="2" xr3:uid="{C88C240A-A1B6-3B41-8334-4A21ED945A54}" name="food_grp_id" dataDxfId="202">
      <calculatedColumnFormula>INDEX(tbl_name[food_grp_id],MATCH(F2,tbl_name[crop],0))</calculatedColumnFormula>
    </tableColumn>
    <tableColumn id="3" xr3:uid="{DCAE544E-8BDA-CB4B-9C0C-0A9F0465FD43}" name="food_item_id" dataDxfId="201">
      <calculatedColumnFormula>INDEX(tbl_name[food_item_id],MATCH(F2,tbl_name[crop],0))</calculatedColumnFormula>
    </tableColumn>
    <tableColumn id="4" xr3:uid="{8BCC17E4-4906-2E4D-B7FA-BE4FF521297F}" name="Food_grp" dataDxfId="200">
      <calculatedColumnFormula>INDEX(tbl_name[Food_grp],MATCH(F2,tbl_name[crop],0))</calculatedColumnFormula>
    </tableColumn>
    <tableColumn id="5" xr3:uid="{4BCFD4CD-FC34-B543-ADDD-8B4BF1265785}" name="Food_name" dataDxfId="11">
      <calculatedColumnFormula>INDEX(tbl_name[org_name],MATCH(F2,tbl_name[crop],0))</calculatedColumnFormula>
    </tableColumn>
    <tableColumn id="6" xr3:uid="{15D3365D-58AD-C34C-98AD-8E349664248B}" name="local_name" dataDxfId="199"/>
    <tableColumn id="7" xr3:uid="{38DB96A2-BDC1-D444-B97A-50343A181C73}" name="Crop_ref" dataDxfId="198">
      <calculatedColumnFormula>INDEX(tbl_name[Crop_ref],MATCH(F2,tbl_name[crop],0))</calculatedColumnFormula>
    </tableColumn>
    <tableColumn id="8" xr3:uid="{3FE64EC8-3D44-D141-B352-597436088067}" name="Edible" dataDxfId="197">
      <calculatedColumnFormula>INDEX(tbl_name[Edible],MATCH(F2,tbl_name[crop],0))</calculatedColumnFormula>
    </tableColumn>
    <tableColumn id="9" xr3:uid="{6C1EAA05-700E-7142-85CD-48147B0601DE}" name="Energy" dataDxfId="196">
      <calculatedColumnFormula>INDEX(tbl_name[Energy],MATCH(F2,tbl_name[crop],0))</calculatedColumnFormula>
    </tableColumn>
    <tableColumn id="10" xr3:uid="{CF0052D7-15CB-AD4E-8D1C-60B19496E085}" name="WATER" dataDxfId="195">
      <calculatedColumnFormula>INDEX(tbl_name[WATER],MATCH(F2,tbl_name[crop],0))</calculatedColumnFormula>
    </tableColumn>
    <tableColumn id="11" xr3:uid="{A327B3F4-5BE1-FA46-90D5-223F88A848E9}" name="Protein" dataDxfId="194">
      <calculatedColumnFormula>INDEX(tbl_name[Protein],MATCH(F2,tbl_name[crop],0))</calculatedColumnFormula>
    </tableColumn>
    <tableColumn id="12" xr3:uid="{EBC91787-EE9D-CE4C-A13D-668208CDDA46}" name="Fat" dataDxfId="193">
      <calculatedColumnFormula>INDEX(tbl_name[Fat],MATCH(F2,tbl_name[crop],0))</calculatedColumnFormula>
    </tableColumn>
    <tableColumn id="13" xr3:uid="{75BEF521-2B8C-AA44-924A-D77BFC29EAD2}" name="Carbohydrate" dataDxfId="192">
      <calculatedColumnFormula>INDEX(tbl_name[Carbohydrate],MATCH(F2,tbl_name[crop],0))</calculatedColumnFormula>
    </tableColumn>
    <tableColumn id="14" xr3:uid="{553A3740-F458-954F-B5CD-362B98D8F1EC}" name="Fiber" dataDxfId="191">
      <calculatedColumnFormula>INDEX(tbl_name[Fiber],MATCH(F2,tbl_name[crop],0))</calculatedColumnFormula>
    </tableColumn>
    <tableColumn id="15" xr3:uid="{380C0ABE-C729-0441-BE36-A7290D5855B9}" name="ASH" dataDxfId="190">
      <calculatedColumnFormula>INDEX(tbl_name[ASH],MATCH(F2,tbl_name[crop],0))</calculatedColumnFormula>
    </tableColumn>
    <tableColumn id="16" xr3:uid="{407AA5CC-188E-AD45-905E-7AF73DBFC632}" name="CA" dataDxfId="189">
      <calculatedColumnFormula>INDEX(tbl_name[CA],MATCH(F2,tbl_name[crop],0))</calculatedColumnFormula>
    </tableColumn>
    <tableColumn id="17" xr3:uid="{1E5548DA-50FA-2B4A-81A6-D71B24B479C9}" name="FE" dataDxfId="188">
      <calculatedColumnFormula>INDEX(tbl_name[FE],MATCH(F2,tbl_name[crop],0))</calculatedColumnFormula>
    </tableColumn>
    <tableColumn id="18" xr3:uid="{AF6C1489-191A-1F40-A355-E61F68A15FDB}" name="MG" dataDxfId="187">
      <calculatedColumnFormula>INDEX(tbl_name[MG],MATCH(F2,tbl_name[crop],0))</calculatedColumnFormula>
    </tableColumn>
    <tableColumn id="19" xr3:uid="{A34BEA00-575C-774B-B9CD-ACA84043145D}" name="P" dataDxfId="186">
      <calculatedColumnFormula>INDEX(tbl_name[P],MATCH(F2,tbl_name[crop],0))</calculatedColumnFormula>
    </tableColumn>
    <tableColumn id="20" xr3:uid="{7FBE47E0-CBBB-9D49-86C2-F475550B8005}" name="K" dataDxfId="185">
      <calculatedColumnFormula>INDEX(tbl_name[K],MATCH(F2,tbl_name[crop],0))</calculatedColumnFormula>
    </tableColumn>
    <tableColumn id="21" xr3:uid="{33388E2A-E453-EC4A-9652-50EE8AAA59FA}" name="NA" dataDxfId="184">
      <calculatedColumnFormula>INDEX(tbl_name[NA],MATCH(F2,tbl_name[crop],0))</calculatedColumnFormula>
    </tableColumn>
    <tableColumn id="22" xr3:uid="{0A535F15-FCB5-A849-A905-05C94EA2934E}" name="ZN" dataDxfId="183">
      <calculatedColumnFormula>INDEX(tbl_name[ZN],MATCH(F2,tbl_name[crop],0))</calculatedColumnFormula>
    </tableColumn>
    <tableColumn id="23" xr3:uid="{E00CA1DC-7FF9-724E-BDFC-C415869C96CA}" name="CU" dataDxfId="182">
      <calculatedColumnFormula>INDEX(tbl_name[CU],MATCH(F2,tbl_name[crop],0))</calculatedColumnFormula>
    </tableColumn>
    <tableColumn id="24" xr3:uid="{574E24D2-F316-474C-A108-CCDB6EBBA541}" name="VITA_RAE" dataDxfId="181">
      <calculatedColumnFormula>INDEX(tbl_name[VITA_RAE],MATCH(F2,tbl_name[crop],0))</calculatedColumnFormula>
    </tableColumn>
    <tableColumn id="25" xr3:uid="{E851041F-869F-B049-AC5B-FA7DFF8A043E}" name="RETOL" dataDxfId="180">
      <calculatedColumnFormula>INDEX(tbl_name[RETOL],MATCH(F2,tbl_name[crop],0))</calculatedColumnFormula>
    </tableColumn>
    <tableColumn id="26" xr3:uid="{06766306-E9D8-DB45-9D37-EF6B3DE17964}" name="B_Cart_eq" dataDxfId="179">
      <calculatedColumnFormula>INDEX(tbl_name[B_Cart_eq],MATCH(F2,tbl_name[crop],0))</calculatedColumnFormula>
    </tableColumn>
    <tableColumn id="27" xr3:uid="{B64F7D51-BEFE-934C-899A-5AE4D51DA829}" name="VITD" dataDxfId="178">
      <calculatedColumnFormula>INDEX(tbl_name[VITD],MATCH(F2,tbl_name[crop],0))</calculatedColumnFormula>
    </tableColumn>
    <tableColumn id="28" xr3:uid="{0B3F6BDF-1558-2F4C-A68F-59657CB7CD2E}" name="VITE" dataDxfId="177">
      <calculatedColumnFormula>INDEX(tbl_name[VITE],MATCH(F2,tbl_name[crop],0))</calculatedColumnFormula>
    </tableColumn>
    <tableColumn id="29" xr3:uid="{01BA335D-0C57-1E49-A0FA-8584F5D32F80}" name="THIA" dataDxfId="176">
      <calculatedColumnFormula>INDEX(tbl_name[THIA],MATCH(F2,tbl_name[crop],0))</calculatedColumnFormula>
    </tableColumn>
    <tableColumn id="30" xr3:uid="{2B4AB743-8E0F-C544-A968-5A5198B9EFD1}" name="RIBF" dataDxfId="175">
      <calculatedColumnFormula>INDEX(tbl_name[RIBF],MATCH(F2,tbl_name[crop],0))</calculatedColumnFormula>
    </tableColumn>
    <tableColumn id="31" xr3:uid="{3E354F7A-3D96-DF4B-9404-26264DEC876B}" name="NIA" dataDxfId="174">
      <calculatedColumnFormula>INDEX(tbl_name[NIA],MATCH(F2,tbl_name[crop],0))</calculatedColumnFormula>
    </tableColumn>
    <tableColumn id="32" xr3:uid="{5BB7EFFB-D1FD-2443-8CA8-54987CB4437C}" name="VITB6C" dataDxfId="173">
      <calculatedColumnFormula>INDEX(tbl_name[VITB6C],MATCH(F2,tbl_name[crop],0))</calculatedColumnFormula>
    </tableColumn>
    <tableColumn id="33" xr3:uid="{CA6340FC-4127-0E4E-9AB1-3AB18D63EA1A}" name="FOL" dataDxfId="172">
      <calculatedColumnFormula>INDEX(tbl_name[FOL],MATCH(F2,tbl_name[crop],0))</calculatedColumnFormula>
    </tableColumn>
    <tableColumn id="34" xr3:uid="{5DA42B75-0F1E-4840-BFC4-27395945277B}" name="VITB12" dataDxfId="171">
      <calculatedColumnFormula>INDEX(tbl_name[VITB12],MATCH(F2,tbl_name[crop],0))</calculatedColumnFormula>
    </tableColumn>
    <tableColumn id="35" xr3:uid="{174D4842-6036-A842-B586-7457CEF43218}" name="VITC" dataDxfId="170">
      <calculatedColumnFormula>INDEX(tbl_name[VITC],MATCH(F2,tbl_name[crop],0))</calculatedColumnFormula>
    </tableColumn>
    <tableColumn id="36" xr3:uid="{658CBF12-AAF8-D849-B2AA-6DA80FFF2157}" name="food_group_unicef" dataDxfId="169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7882A34-A42A-F54A-BFC1-F53DA5EBFB27}" name="tbl_08_2" displayName="tbl_08_2" ref="A1:AJ19" totalsRowShown="0" headerRowDxfId="168" headerRowCellStyle="標準 2">
  <autoFilter ref="A1:AJ19" xr:uid="{C9150087-15B3-FA4A-A8A9-38D2F9D127DF}"/>
  <tableColumns count="36">
    <tableColumn id="1" xr3:uid="{4390DD14-C818-A044-8D57-1827096D0383}" name="FCT_id" dataDxfId="167">
      <calculatedColumnFormula>INDEX(tbl_name[FCT_id],MATCH(F2,tbl_name[crop],0))</calculatedColumnFormula>
    </tableColumn>
    <tableColumn id="2" xr3:uid="{C752C927-2165-BF4B-8BE8-A41290CBF5C4}" name="food_grp_id" dataDxfId="166">
      <calculatedColumnFormula>INDEX(tbl_name[food_grp_id],MATCH(F2,tbl_name[crop],0))</calculatedColumnFormula>
    </tableColumn>
    <tableColumn id="3" xr3:uid="{859C22CA-C33D-2448-84C9-EB35E772487B}" name="food_item_id" dataDxfId="165">
      <calculatedColumnFormula>INDEX(tbl_name[food_item_id],MATCH(F2,tbl_name[crop],0))</calculatedColumnFormula>
    </tableColumn>
    <tableColumn id="4" xr3:uid="{2B210EBB-9219-AB4C-81FC-D9FB5170D911}" name="Food_grp" dataDxfId="164">
      <calculatedColumnFormula>INDEX(tbl_name[Food_grp],MATCH(F2,tbl_name[crop],0))</calculatedColumnFormula>
    </tableColumn>
    <tableColumn id="5" xr3:uid="{A0F55F3A-7728-6D4F-A94D-ABBD8C11391B}" name="Food_name" dataDxfId="10">
      <calculatedColumnFormula>INDEX(tbl_name[org_name],MATCH(F2,tbl_name[crop],0))</calculatedColumnFormula>
    </tableColumn>
    <tableColumn id="6" xr3:uid="{733F1F4D-06D8-BB44-BB06-030636A0683C}" name="local_name" dataDxfId="163"/>
    <tableColumn id="7" xr3:uid="{F471CF0D-AEBC-C44C-95D6-9732ACE7B1E3}" name="Crop_ref" dataDxfId="162">
      <calculatedColumnFormula>INDEX(tbl_name[Crop_ref],MATCH(F2,tbl_name[crop],0))</calculatedColumnFormula>
    </tableColumn>
    <tableColumn id="8" xr3:uid="{2E4B24D2-D06C-F245-A5E6-DF5C6931A7D2}" name="Edible" dataDxfId="161">
      <calculatedColumnFormula>INDEX(tbl_name[Edible],MATCH(F2,tbl_name[crop],0))</calculatedColumnFormula>
    </tableColumn>
    <tableColumn id="9" xr3:uid="{54734163-A587-C14D-8D4F-5AF5A6EE1A8B}" name="Energy" dataDxfId="160">
      <calculatedColumnFormula>INDEX(tbl_name[Energy],MATCH(F2,tbl_name[crop],0))</calculatedColumnFormula>
    </tableColumn>
    <tableColumn id="10" xr3:uid="{C85F4F7B-1033-3749-8BCB-5BF72747B361}" name="WATER" dataDxfId="159">
      <calculatedColumnFormula>INDEX(tbl_name[WATER],MATCH(F2,tbl_name[crop],0))</calculatedColumnFormula>
    </tableColumn>
    <tableColumn id="11" xr3:uid="{E36C2875-DA8B-354B-AD37-E7F33E198BB1}" name="Protein" dataDxfId="158">
      <calculatedColumnFormula>INDEX(tbl_name[Protein],MATCH(F2,tbl_name[crop],0))</calculatedColumnFormula>
    </tableColumn>
    <tableColumn id="12" xr3:uid="{3EE18868-C131-1D41-B7A2-53AB4F5A5963}" name="Fat" dataDxfId="157">
      <calculatedColumnFormula>INDEX(tbl_name[Fat],MATCH(F2,tbl_name[crop],0))</calculatedColumnFormula>
    </tableColumn>
    <tableColumn id="13" xr3:uid="{B0F00314-5EBF-6A42-9858-49C6A96C9703}" name="Carbohydrate" dataDxfId="156">
      <calculatedColumnFormula>INDEX(tbl_name[Carbohydrate],MATCH(F2,tbl_name[crop],0))</calculatedColumnFormula>
    </tableColumn>
    <tableColumn id="14" xr3:uid="{28C9D0F1-5875-0B4B-A3A3-79868B586683}" name="Fiber" dataDxfId="155">
      <calculatedColumnFormula>INDEX(tbl_name[Fiber],MATCH(F2,tbl_name[crop],0))</calculatedColumnFormula>
    </tableColumn>
    <tableColumn id="15" xr3:uid="{F51FDF57-BD4F-774A-9F12-5CE07E869F11}" name="ASH" dataDxfId="154">
      <calculatedColumnFormula>INDEX(tbl_name[ASH],MATCH(F2,tbl_name[crop],0))</calculatedColumnFormula>
    </tableColumn>
    <tableColumn id="16" xr3:uid="{6B30DB0D-41EE-A34B-8477-DD501915EA61}" name="CA" dataDxfId="153">
      <calculatedColumnFormula>INDEX(tbl_name[CA],MATCH(F2,tbl_name[crop],0))</calculatedColumnFormula>
    </tableColumn>
    <tableColumn id="17" xr3:uid="{8D22CA0B-AA87-CD48-9577-681BFEC27991}" name="FE" dataDxfId="152">
      <calculatedColumnFormula>INDEX(tbl_name[FE],MATCH(F2,tbl_name[crop],0))</calculatedColumnFormula>
    </tableColumn>
    <tableColumn id="18" xr3:uid="{35BE3174-6481-C147-A259-D6E749F7FB4B}" name="MG" dataDxfId="151">
      <calculatedColumnFormula>INDEX(tbl_name[MG],MATCH(F2,tbl_name[crop],0))</calculatedColumnFormula>
    </tableColumn>
    <tableColumn id="19" xr3:uid="{C6383007-B7C6-EA4F-99F6-3E672F6874D2}" name="P" dataDxfId="150">
      <calculatedColumnFormula>INDEX(tbl_name[P],MATCH(F2,tbl_name[crop],0))</calculatedColumnFormula>
    </tableColumn>
    <tableColumn id="20" xr3:uid="{2C95FE64-E4D2-FC49-9D0E-541140C98810}" name="K" dataDxfId="149">
      <calculatedColumnFormula>INDEX(tbl_name[K],MATCH(F2,tbl_name[crop],0))</calculatedColumnFormula>
    </tableColumn>
    <tableColumn id="21" xr3:uid="{073045C8-5FDF-F34F-9049-DBA36EDDFEA6}" name="NA" dataDxfId="148">
      <calculatedColumnFormula>INDEX(tbl_name[NA],MATCH(F2,tbl_name[crop],0))</calculatedColumnFormula>
    </tableColumn>
    <tableColumn id="22" xr3:uid="{49EEDC63-049C-7540-9C7A-9BBC7B0E16F5}" name="ZN" dataDxfId="147">
      <calculatedColumnFormula>INDEX(tbl_name[ZN],MATCH(F2,tbl_name[crop],0))</calculatedColumnFormula>
    </tableColumn>
    <tableColumn id="23" xr3:uid="{639DAD61-9590-9340-A0E3-E9FB13CEE555}" name="CU" dataDxfId="146">
      <calculatedColumnFormula>INDEX(tbl_name[CU],MATCH(F2,tbl_name[crop],0))</calculatedColumnFormula>
    </tableColumn>
    <tableColumn id="24" xr3:uid="{38145E05-4BFA-734A-992E-7C3FBBD03E4A}" name="VITA_RAE" dataDxfId="145">
      <calculatedColumnFormula>INDEX(tbl_name[VITA_RAE],MATCH(F2,tbl_name[crop],0))</calculatedColumnFormula>
    </tableColumn>
    <tableColumn id="25" xr3:uid="{B37C2584-54F5-274E-9BC0-FFB9771F9BC0}" name="RETOL" dataDxfId="144">
      <calculatedColumnFormula>INDEX(tbl_name[RETOL],MATCH(F2,tbl_name[crop],0))</calculatedColumnFormula>
    </tableColumn>
    <tableColumn id="26" xr3:uid="{27D63155-CD13-7147-A207-02B2FB6F58F6}" name="B_Cart_eq" dataDxfId="143">
      <calculatedColumnFormula>INDEX(tbl_name[B_Cart_eq],MATCH(F2,tbl_name[crop],0))</calculatedColumnFormula>
    </tableColumn>
    <tableColumn id="27" xr3:uid="{E94578D7-7DDA-404D-8F74-882A4EF7F7C9}" name="VITD" dataDxfId="142">
      <calculatedColumnFormula>INDEX(tbl_name[VITD],MATCH(F2,tbl_name[crop],0))</calculatedColumnFormula>
    </tableColumn>
    <tableColumn id="28" xr3:uid="{68D9A26F-9E13-A54B-9F96-368F449583AF}" name="VITE" dataDxfId="141">
      <calculatedColumnFormula>INDEX(tbl_name[VITE],MATCH(F2,tbl_name[crop],0))</calculatedColumnFormula>
    </tableColumn>
    <tableColumn id="29" xr3:uid="{F541C686-77C7-7743-8C55-367427CE6B9B}" name="THIA" dataDxfId="140">
      <calculatedColumnFormula>INDEX(tbl_name[THIA],MATCH(F2,tbl_name[crop],0))</calculatedColumnFormula>
    </tableColumn>
    <tableColumn id="30" xr3:uid="{69039105-BC79-8149-9B42-7A7460C4AA21}" name="RIBF" dataDxfId="139">
      <calculatedColumnFormula>INDEX(tbl_name[RIBF],MATCH(F2,tbl_name[crop],0))</calculatedColumnFormula>
    </tableColumn>
    <tableColumn id="31" xr3:uid="{6666CA14-565A-A04C-BE0B-800A7A5F6EE9}" name="NIA" dataDxfId="138">
      <calculatedColumnFormula>INDEX(tbl_name[NIA],MATCH(F2,tbl_name[crop],0))</calculatedColumnFormula>
    </tableColumn>
    <tableColumn id="32" xr3:uid="{372D00A9-E992-9D49-9330-D79A3D9260AA}" name="VITB6C" dataDxfId="137">
      <calculatedColumnFormula>INDEX(tbl_name[VITB6C],MATCH(F2,tbl_name[crop],0))</calculatedColumnFormula>
    </tableColumn>
    <tableColumn id="33" xr3:uid="{4303F461-448A-B443-A55E-326F6C51864D}" name="FOL" dataDxfId="136">
      <calculatedColumnFormula>INDEX(tbl_name[FOL],MATCH(F2,tbl_name[crop],0))</calculatedColumnFormula>
    </tableColumn>
    <tableColumn id="34" xr3:uid="{5F376D00-53C0-9A41-861E-7B65486D79D4}" name="VITB12" dataDxfId="135">
      <calculatedColumnFormula>INDEX(tbl_name[VITB12],MATCH(F2,tbl_name[crop],0))</calculatedColumnFormula>
    </tableColumn>
    <tableColumn id="35" xr3:uid="{3F38A9D9-0432-F046-AE62-F31AEA09D419}" name="VITC" dataDxfId="134">
      <calculatedColumnFormula>INDEX(tbl_name[VITC],MATCH(F2,tbl_name[crop],0))</calculatedColumnFormula>
    </tableColumn>
    <tableColumn id="36" xr3:uid="{8644523D-42C8-704A-A6AC-1AC6FC655906}" name="food_group_unicef" dataDxfId="133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56487A4-C27F-0C45-8954-BF6C3B3C2359}" name="tbl_09_2" displayName="tbl_09_2" ref="A1:AJ25" totalsRowShown="0" headerRowDxfId="132" headerRowCellStyle="標準 2">
  <autoFilter ref="A1:AJ25" xr:uid="{C9150087-15B3-FA4A-A8A9-38D2F9D127DF}"/>
  <tableColumns count="36">
    <tableColumn id="1" xr3:uid="{81EB4E0E-83A9-FB41-8AF5-48CAFACDD5FE}" name="FCT_id" dataDxfId="131">
      <calculatedColumnFormula>INDEX(tbl_name[FCT_id],MATCH(F2,tbl_name[crop],0))</calculatedColumnFormula>
    </tableColumn>
    <tableColumn id="2" xr3:uid="{198B3CC6-6E15-8E41-99B4-9C2C961AAF40}" name="food_grp_id" dataDxfId="130">
      <calculatedColumnFormula>INDEX(tbl_name[food_grp_id],MATCH(F2,tbl_name[crop],0))</calculatedColumnFormula>
    </tableColumn>
    <tableColumn id="3" xr3:uid="{612818E0-ABAB-2D46-B9CD-99CDF6AA2D42}" name="food_item_id" dataDxfId="129">
      <calculatedColumnFormula>INDEX(tbl_name[food_item_id],MATCH(F2,tbl_name[crop],0))</calculatedColumnFormula>
    </tableColumn>
    <tableColumn id="4" xr3:uid="{AA2290E6-0866-954A-A094-87B9107E603C}" name="Food_grp" dataDxfId="128">
      <calculatedColumnFormula>INDEX(tbl_name[Food_grp],MATCH(F2,tbl_name[crop],0))</calculatedColumnFormula>
    </tableColumn>
    <tableColumn id="5" xr3:uid="{0C9797E3-7862-8445-AE27-076A9C35090F}" name="Food_name" dataDxfId="9">
      <calculatedColumnFormula>INDEX(tbl_name[org_name],MATCH(F2,tbl_name[crop],0))</calculatedColumnFormula>
    </tableColumn>
    <tableColumn id="6" xr3:uid="{2438FFF1-C2E6-BC45-82FE-1A4F533538A7}" name="local_name" dataDxfId="24"/>
    <tableColumn id="7" xr3:uid="{7C6F3C69-AF67-3647-BAF4-5E123B12AE3A}" name="Crop_ref" dataDxfId="127">
      <calculatedColumnFormula>INDEX(tbl_name[Crop_ref],MATCH(F2,tbl_name[crop],0))</calculatedColumnFormula>
    </tableColumn>
    <tableColumn id="8" xr3:uid="{913AADDF-7177-AE43-8159-5424E88FB414}" name="Edible" dataDxfId="126">
      <calculatedColumnFormula>INDEX(tbl_name[Edible],MATCH(F2,tbl_name[crop],0))</calculatedColumnFormula>
    </tableColumn>
    <tableColumn id="9" xr3:uid="{663F03FD-BBC0-2245-AE68-F90D09309357}" name="Energy" dataDxfId="125">
      <calculatedColumnFormula>INDEX(tbl_name[Energy],MATCH(F2,tbl_name[crop],0))</calculatedColumnFormula>
    </tableColumn>
    <tableColumn id="10" xr3:uid="{30CB7092-C845-2D43-A9D7-E17E8AD064DC}" name="WATER" dataDxfId="124">
      <calculatedColumnFormula>INDEX(tbl_name[WATER],MATCH(F2,tbl_name[crop],0))</calculatedColumnFormula>
    </tableColumn>
    <tableColumn id="11" xr3:uid="{10211492-5DB5-0C4A-8963-DC03588A74B2}" name="Protein" dataDxfId="123">
      <calculatedColumnFormula>INDEX(tbl_name[Protein],MATCH(F2,tbl_name[crop],0))</calculatedColumnFormula>
    </tableColumn>
    <tableColumn id="12" xr3:uid="{5ECD4596-06FA-3449-A88F-91A2527F2E4E}" name="Fat" dataDxfId="122">
      <calculatedColumnFormula>INDEX(tbl_name[Fat],MATCH(F2,tbl_name[crop],0))</calculatedColumnFormula>
    </tableColumn>
    <tableColumn id="13" xr3:uid="{3F2FC346-F59D-014B-87B1-10B744ECFD39}" name="Carbohydrate" dataDxfId="121">
      <calculatedColumnFormula>INDEX(tbl_name[Carbohydrate],MATCH(F2,tbl_name[crop],0))</calculatedColumnFormula>
    </tableColumn>
    <tableColumn id="14" xr3:uid="{2BCEB5F0-EF3C-B640-B63C-021293EF1C73}" name="Fiber" dataDxfId="120">
      <calculatedColumnFormula>INDEX(tbl_name[Fiber],MATCH(F2,tbl_name[crop],0))</calculatedColumnFormula>
    </tableColumn>
    <tableColumn id="15" xr3:uid="{5259BC67-2344-A243-A029-A356550AF0B7}" name="ASH" dataDxfId="119">
      <calculatedColumnFormula>INDEX(tbl_name[ASH],MATCH(F2,tbl_name[crop],0))</calculatedColumnFormula>
    </tableColumn>
    <tableColumn id="16" xr3:uid="{FF12E867-8A17-6944-9A51-57407D8A5777}" name="CA" dataDxfId="118">
      <calculatedColumnFormula>INDEX(tbl_name[CA],MATCH(F2,tbl_name[crop],0))</calculatedColumnFormula>
    </tableColumn>
    <tableColumn id="17" xr3:uid="{1EE0B602-860F-6049-BDC2-B2CDAD0C53D0}" name="FE" dataDxfId="117">
      <calculatedColumnFormula>INDEX(tbl_name[FE],MATCH(F2,tbl_name[crop],0))</calculatedColumnFormula>
    </tableColumn>
    <tableColumn id="18" xr3:uid="{3C4E2A96-7113-F34C-A202-AE6E7C3EBDD7}" name="MG" dataDxfId="116">
      <calculatedColumnFormula>INDEX(tbl_name[MG],MATCH(F2,tbl_name[crop],0))</calculatedColumnFormula>
    </tableColumn>
    <tableColumn id="19" xr3:uid="{779EE53C-B4CB-2F40-B24A-910CF2C0088E}" name="P" dataDxfId="115">
      <calculatedColumnFormula>INDEX(tbl_name[P],MATCH(F2,tbl_name[crop],0))</calculatedColumnFormula>
    </tableColumn>
    <tableColumn id="20" xr3:uid="{AF2700FD-06D9-B94F-B66A-B409E3AD00E1}" name="K" dataDxfId="114">
      <calculatedColumnFormula>INDEX(tbl_name[K],MATCH(F2,tbl_name[crop],0))</calculatedColumnFormula>
    </tableColumn>
    <tableColumn id="21" xr3:uid="{11CEDC83-C86B-2843-9698-6EEDA51DF264}" name="NA" dataDxfId="113">
      <calculatedColumnFormula>INDEX(tbl_name[NA],MATCH(F2,tbl_name[crop],0))</calculatedColumnFormula>
    </tableColumn>
    <tableColumn id="22" xr3:uid="{C14B9122-F04E-824C-A240-A3759C7DA93A}" name="ZN" dataDxfId="112">
      <calculatedColumnFormula>INDEX(tbl_name[ZN],MATCH(F2,tbl_name[crop],0))</calculatedColumnFormula>
    </tableColumn>
    <tableColumn id="23" xr3:uid="{E777972D-AF83-D14A-B51B-FCC092F15021}" name="CU" dataDxfId="111">
      <calculatedColumnFormula>INDEX(tbl_name[CU],MATCH(F2,tbl_name[crop],0))</calculatedColumnFormula>
    </tableColumn>
    <tableColumn id="24" xr3:uid="{A28C1AE4-EA81-DD4E-B2B4-21ED26854EE5}" name="VITA_RAE" dataDxfId="110">
      <calculatedColumnFormula>INDEX(tbl_name[VITA_RAE],MATCH(F2,tbl_name[crop],0))</calculatedColumnFormula>
    </tableColumn>
    <tableColumn id="25" xr3:uid="{D8877B7D-9395-1343-9A4A-81E6AA7D1DA5}" name="RETOL" dataDxfId="109">
      <calculatedColumnFormula>INDEX(tbl_name[RETOL],MATCH(F2,tbl_name[crop],0))</calculatedColumnFormula>
    </tableColumn>
    <tableColumn id="26" xr3:uid="{2AA54316-C8DC-FE48-8FB2-6D7CE50E0C29}" name="B_Cart_eq" dataDxfId="108">
      <calculatedColumnFormula>INDEX(tbl_name[B_Cart_eq],MATCH(F2,tbl_name[crop],0))</calculatedColumnFormula>
    </tableColumn>
    <tableColumn id="27" xr3:uid="{2BCB0C11-4941-534C-B88B-43E011FB15F0}" name="VITD" dataDxfId="107">
      <calculatedColumnFormula>INDEX(tbl_name[VITD],MATCH(F2,tbl_name[crop],0))</calculatedColumnFormula>
    </tableColumn>
    <tableColumn id="28" xr3:uid="{B2F7B05E-DB5F-5940-B398-1B57AF7083E8}" name="VITE" dataDxfId="106">
      <calculatedColumnFormula>INDEX(tbl_name[VITE],MATCH(F2,tbl_name[crop],0))</calculatedColumnFormula>
    </tableColumn>
    <tableColumn id="29" xr3:uid="{1B9F79CC-4F0B-5949-BA58-42D6C71A51DB}" name="THIA" dataDxfId="105">
      <calculatedColumnFormula>INDEX(tbl_name[THIA],MATCH(F2,tbl_name[crop],0))</calculatedColumnFormula>
    </tableColumn>
    <tableColumn id="30" xr3:uid="{F44E94A4-777F-C64D-9942-CB4E1AFF1718}" name="RIBF" dataDxfId="104">
      <calculatedColumnFormula>INDEX(tbl_name[RIBF],MATCH(F2,tbl_name[crop],0))</calculatedColumnFormula>
    </tableColumn>
    <tableColumn id="31" xr3:uid="{C4036A04-4EB9-A54E-95D0-C579E7F434AF}" name="NIA" dataDxfId="103">
      <calculatedColumnFormula>INDEX(tbl_name[NIA],MATCH(F2,tbl_name[crop],0))</calculatedColumnFormula>
    </tableColumn>
    <tableColumn id="32" xr3:uid="{1F30902C-53D4-5F43-954E-52D8E79CD81D}" name="VITB6C" dataDxfId="102">
      <calculatedColumnFormula>INDEX(tbl_name[VITB6C],MATCH(F2,tbl_name[crop],0))</calculatedColumnFormula>
    </tableColumn>
    <tableColumn id="33" xr3:uid="{DE528857-3FF3-2A46-8753-149011CB5554}" name="FOL" dataDxfId="101">
      <calculatedColumnFormula>INDEX(tbl_name[FOL],MATCH(F2,tbl_name[crop],0))</calculatedColumnFormula>
    </tableColumn>
    <tableColumn id="34" xr3:uid="{6B12189B-79B8-0049-BA22-21D566C3BAE5}" name="VITB12" dataDxfId="100">
      <calculatedColumnFormula>INDEX(tbl_name[VITB12],MATCH(F2,tbl_name[crop],0))</calculatedColumnFormula>
    </tableColumn>
    <tableColumn id="35" xr3:uid="{546993C6-4484-DA4C-A023-2CE9D172829B}" name="VITC" dataDxfId="99">
      <calculatedColumnFormula>INDEX(tbl_name[VITC],MATCH(F2,tbl_name[crop],0))</calculatedColumnFormula>
    </tableColumn>
    <tableColumn id="36" xr3:uid="{DC6A8D29-D7DF-114D-8A40-CAF1B5FC816B}" name="food_group_unicef" dataDxfId="98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hyperlink" Target="mailto:Grains@%20roots%20and%20tubers" TargetMode="External"/><Relationship Id="rId1" Type="http://schemas.openxmlformats.org/officeDocument/2006/relationships/hyperlink" Target="mailto:Grains@%20roots%20and%20tubers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zoomScale="140" zoomScaleNormal="140" workbookViewId="0">
      <selection activeCell="A3" sqref="A3:A14"/>
    </sheetView>
  </sheetViews>
  <sheetFormatPr baseColWidth="10" defaultColWidth="9" defaultRowHeight="13"/>
  <cols>
    <col min="1" max="1" width="14.796875" customWidth="1"/>
    <col min="2" max="2" width="8.3984375" customWidth="1"/>
    <col min="3" max="3" width="6.796875" customWidth="1"/>
    <col min="4" max="4" width="7.19921875" customWidth="1"/>
    <col min="5" max="5" width="6.59765625" customWidth="1"/>
    <col min="6" max="6" width="6" customWidth="1"/>
    <col min="7" max="7" width="6.19921875" customWidth="1"/>
    <col min="8" max="8" width="11.3984375" customWidth="1"/>
    <col min="9" max="9" width="8.19921875" customWidth="1"/>
    <col min="10" max="11" width="8" customWidth="1"/>
    <col min="12" max="12" width="8.19921875" customWidth="1"/>
    <col min="13" max="13" width="12" customWidth="1"/>
  </cols>
  <sheetData>
    <row r="1" spans="1:13" ht="16.5" customHeight="1">
      <c r="A1" s="93" t="s">
        <v>0</v>
      </c>
      <c r="B1" s="95" t="s">
        <v>1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6.5" customHeight="1">
      <c r="A2" s="9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6.5" customHeight="1">
      <c r="A3" s="2" t="s">
        <v>14</v>
      </c>
      <c r="B3" s="3"/>
      <c r="C3" s="4" t="s">
        <v>15</v>
      </c>
      <c r="D3" s="5" t="s">
        <v>16</v>
      </c>
      <c r="E3" s="6" t="s">
        <v>17</v>
      </c>
      <c r="F3" s="6" t="s">
        <v>17</v>
      </c>
      <c r="G3" s="3"/>
      <c r="H3" s="3"/>
      <c r="I3" s="7" t="s">
        <v>18</v>
      </c>
      <c r="J3" s="7" t="s">
        <v>18</v>
      </c>
      <c r="K3" s="8" t="s">
        <v>19</v>
      </c>
      <c r="L3" s="8" t="s">
        <v>19</v>
      </c>
      <c r="M3" s="9" t="s">
        <v>20</v>
      </c>
    </row>
    <row r="4" spans="1:13" ht="16.5" customHeight="1">
      <c r="A4" s="2" t="s">
        <v>21</v>
      </c>
      <c r="B4" s="3"/>
      <c r="C4" s="4" t="s">
        <v>15</v>
      </c>
      <c r="D4" s="5" t="s">
        <v>22</v>
      </c>
      <c r="E4" s="5" t="s">
        <v>16</v>
      </c>
      <c r="F4" s="6" t="s">
        <v>17</v>
      </c>
      <c r="G4" s="6" t="s">
        <v>17</v>
      </c>
      <c r="H4" s="10" t="s">
        <v>23</v>
      </c>
      <c r="I4" s="8" t="s">
        <v>19</v>
      </c>
      <c r="J4" s="8" t="s">
        <v>19</v>
      </c>
      <c r="K4" s="8" t="s">
        <v>19</v>
      </c>
      <c r="L4" s="8" t="s">
        <v>19</v>
      </c>
      <c r="M4" s="3"/>
    </row>
    <row r="5" spans="1:13" ht="16.5" customHeight="1">
      <c r="A5" s="2" t="s">
        <v>24</v>
      </c>
      <c r="B5" s="3"/>
      <c r="C5" s="4" t="s">
        <v>15</v>
      </c>
      <c r="D5" s="5" t="s">
        <v>16</v>
      </c>
      <c r="E5" s="6" t="s">
        <v>17</v>
      </c>
      <c r="F5" s="6" t="s">
        <v>17</v>
      </c>
      <c r="G5" s="3"/>
      <c r="H5" s="3"/>
      <c r="I5" s="3"/>
      <c r="J5" s="7" t="s">
        <v>18</v>
      </c>
      <c r="K5" s="8" t="s">
        <v>19</v>
      </c>
      <c r="L5" s="8" t="s">
        <v>19</v>
      </c>
      <c r="M5" s="3"/>
    </row>
    <row r="6" spans="1:13" ht="16.5" customHeight="1">
      <c r="A6" s="2" t="s">
        <v>25</v>
      </c>
      <c r="B6" s="3"/>
      <c r="C6" s="4" t="s">
        <v>15</v>
      </c>
      <c r="D6" s="5" t="s">
        <v>16</v>
      </c>
      <c r="E6" s="5" t="s">
        <v>16</v>
      </c>
      <c r="F6" s="6" t="s">
        <v>17</v>
      </c>
      <c r="G6" s="6" t="s">
        <v>17</v>
      </c>
      <c r="H6" s="10" t="s">
        <v>23</v>
      </c>
      <c r="I6" s="8" t="s">
        <v>19</v>
      </c>
      <c r="J6" s="8" t="s">
        <v>19</v>
      </c>
      <c r="K6" s="8" t="s">
        <v>19</v>
      </c>
      <c r="L6" s="8" t="s">
        <v>19</v>
      </c>
      <c r="M6" s="3"/>
    </row>
    <row r="7" spans="1:13" ht="16.5" customHeight="1">
      <c r="A7" s="2" t="s">
        <v>26</v>
      </c>
      <c r="B7" s="3"/>
      <c r="C7" s="4" t="s">
        <v>15</v>
      </c>
      <c r="D7" s="5" t="s">
        <v>16</v>
      </c>
      <c r="E7" s="5" t="s">
        <v>16</v>
      </c>
      <c r="F7" s="6" t="s">
        <v>17</v>
      </c>
      <c r="G7" s="6" t="s">
        <v>17</v>
      </c>
      <c r="H7" s="3"/>
      <c r="I7" s="8" t="s">
        <v>19</v>
      </c>
      <c r="J7" s="8" t="s">
        <v>19</v>
      </c>
      <c r="K7" s="8" t="s">
        <v>27</v>
      </c>
      <c r="L7" s="8" t="s">
        <v>19</v>
      </c>
      <c r="M7" s="3"/>
    </row>
    <row r="8" spans="1:13" ht="16.5" customHeight="1">
      <c r="A8" s="2" t="s">
        <v>28</v>
      </c>
      <c r="B8" s="3"/>
      <c r="C8" s="4" t="s">
        <v>15</v>
      </c>
      <c r="D8" s="5" t="s">
        <v>16</v>
      </c>
      <c r="E8" s="6" t="s">
        <v>17</v>
      </c>
      <c r="F8" s="6" t="s">
        <v>17</v>
      </c>
      <c r="G8" s="6" t="s">
        <v>17</v>
      </c>
      <c r="H8" s="6" t="s">
        <v>17</v>
      </c>
      <c r="I8" s="7" t="s">
        <v>18</v>
      </c>
      <c r="J8" s="7" t="s">
        <v>18</v>
      </c>
      <c r="K8" s="9" t="s">
        <v>20</v>
      </c>
      <c r="L8" s="3"/>
      <c r="M8" s="3"/>
    </row>
    <row r="9" spans="1:13" ht="16.5" customHeight="1">
      <c r="A9" s="2" t="s">
        <v>29</v>
      </c>
      <c r="B9" s="3"/>
      <c r="C9" s="4" t="s">
        <v>15</v>
      </c>
      <c r="D9" s="5" t="s">
        <v>16</v>
      </c>
      <c r="E9" s="6" t="s">
        <v>17</v>
      </c>
      <c r="F9" s="6" t="s">
        <v>17</v>
      </c>
      <c r="G9" s="3"/>
      <c r="H9" s="3"/>
      <c r="I9" s="7" t="s">
        <v>18</v>
      </c>
      <c r="J9" s="7" t="s">
        <v>18</v>
      </c>
      <c r="K9" s="8" t="s">
        <v>19</v>
      </c>
      <c r="L9" s="9" t="s">
        <v>20</v>
      </c>
      <c r="M9" s="3"/>
    </row>
    <row r="10" spans="1:13" ht="16.5" customHeight="1">
      <c r="A10" s="2" t="s">
        <v>30</v>
      </c>
      <c r="B10" s="3"/>
      <c r="C10" s="4" t="s">
        <v>15</v>
      </c>
      <c r="D10" s="5" t="s">
        <v>16</v>
      </c>
      <c r="E10" s="5" t="s">
        <v>16</v>
      </c>
      <c r="F10" s="6" t="s">
        <v>17</v>
      </c>
      <c r="G10" s="3"/>
      <c r="H10" s="3"/>
      <c r="I10" s="3"/>
      <c r="J10" s="7" t="s">
        <v>18</v>
      </c>
      <c r="K10" s="8" t="s">
        <v>19</v>
      </c>
      <c r="L10" s="9" t="s">
        <v>20</v>
      </c>
      <c r="M10" s="9" t="s">
        <v>20</v>
      </c>
    </row>
    <row r="11" spans="1:13" ht="16.5" customHeight="1">
      <c r="A11" s="2" t="s">
        <v>31</v>
      </c>
      <c r="B11" s="3"/>
      <c r="C11" s="3"/>
      <c r="D11" s="5" t="s">
        <v>16</v>
      </c>
      <c r="E11" s="6" t="s">
        <v>17</v>
      </c>
      <c r="F11" s="3"/>
      <c r="G11" s="3"/>
      <c r="H11" s="3"/>
      <c r="I11" s="3"/>
      <c r="J11" s="3"/>
      <c r="K11" s="7" t="s">
        <v>18</v>
      </c>
      <c r="L11" s="8" t="s">
        <v>19</v>
      </c>
      <c r="M11" s="3"/>
    </row>
    <row r="12" spans="1:13" ht="16.5" customHeight="1">
      <c r="A12" s="2" t="s">
        <v>32</v>
      </c>
      <c r="B12" s="3"/>
      <c r="C12" s="3"/>
      <c r="D12" s="4" t="s">
        <v>15</v>
      </c>
      <c r="E12" s="3"/>
      <c r="F12" s="3"/>
      <c r="G12" s="3"/>
      <c r="H12" s="3"/>
      <c r="I12" s="7" t="s">
        <v>18</v>
      </c>
      <c r="J12" s="7" t="s">
        <v>18</v>
      </c>
      <c r="K12" s="9" t="s">
        <v>20</v>
      </c>
      <c r="L12" s="3"/>
      <c r="M12" s="3"/>
    </row>
    <row r="13" spans="1:13" ht="16.5" customHeight="1">
      <c r="A13" s="2" t="s">
        <v>33</v>
      </c>
      <c r="B13" s="3"/>
      <c r="C13" s="4" t="s">
        <v>15</v>
      </c>
      <c r="D13" s="4" t="s">
        <v>15</v>
      </c>
      <c r="E13" s="3"/>
      <c r="F13" s="3"/>
      <c r="G13" s="3"/>
      <c r="H13" s="3"/>
      <c r="I13" s="7" t="s">
        <v>18</v>
      </c>
      <c r="J13" s="7" t="s">
        <v>18</v>
      </c>
      <c r="K13" s="7" t="s">
        <v>18</v>
      </c>
      <c r="L13" s="9" t="s">
        <v>20</v>
      </c>
      <c r="M13" s="3"/>
    </row>
    <row r="14" spans="1:13" ht="16.5" customHeight="1">
      <c r="A14" s="2" t="s">
        <v>34</v>
      </c>
      <c r="B14" s="3"/>
      <c r="C14" s="4" t="s">
        <v>15</v>
      </c>
      <c r="D14" s="3"/>
      <c r="E14" s="3"/>
      <c r="F14" s="3"/>
      <c r="G14" s="3"/>
      <c r="H14" s="3"/>
      <c r="I14" s="3"/>
      <c r="J14" s="7" t="s">
        <v>18</v>
      </c>
      <c r="K14" s="7" t="s">
        <v>18</v>
      </c>
      <c r="L14" s="9" t="s">
        <v>20</v>
      </c>
      <c r="M14" s="3"/>
    </row>
    <row r="15" spans="1:13" ht="16.5" customHeight="1">
      <c r="A15" s="95" t="s">
        <v>35</v>
      </c>
      <c r="B15" s="96"/>
      <c r="C15" s="96"/>
      <c r="D15" s="97"/>
      <c r="E15" s="98"/>
      <c r="F15" s="99"/>
      <c r="G15" s="99"/>
      <c r="H15" s="99"/>
      <c r="I15" s="99"/>
      <c r="J15" s="99"/>
      <c r="K15" s="99"/>
      <c r="L15" s="99"/>
      <c r="M15" s="99"/>
    </row>
    <row r="16" spans="1:13" ht="33" customHeight="1">
      <c r="A16" s="102" t="s">
        <v>36</v>
      </c>
      <c r="B16" s="103"/>
      <c r="C16" s="104"/>
      <c r="D16" s="105"/>
      <c r="E16" s="100"/>
      <c r="F16" s="101"/>
      <c r="G16" s="101"/>
      <c r="H16" s="101"/>
      <c r="I16" s="101"/>
      <c r="J16" s="101"/>
      <c r="K16" s="101"/>
      <c r="L16" s="101"/>
      <c r="M16" s="101"/>
    </row>
    <row r="17" spans="1:13" ht="16.5" customHeight="1">
      <c r="A17" s="106" t="s">
        <v>37</v>
      </c>
      <c r="B17" s="107"/>
      <c r="C17" s="108"/>
      <c r="D17" s="109"/>
      <c r="E17" s="100"/>
      <c r="F17" s="101"/>
      <c r="G17" s="101"/>
      <c r="H17" s="101"/>
      <c r="I17" s="101"/>
      <c r="J17" s="101"/>
      <c r="K17" s="101"/>
      <c r="L17" s="101"/>
      <c r="M17" s="101"/>
    </row>
    <row r="18" spans="1:13" ht="16.5" customHeight="1">
      <c r="A18" s="106" t="s">
        <v>38</v>
      </c>
      <c r="B18" s="107"/>
      <c r="C18" s="110"/>
      <c r="D18" s="111"/>
      <c r="E18" s="100"/>
      <c r="F18" s="101"/>
      <c r="G18" s="101"/>
      <c r="H18" s="101"/>
      <c r="I18" s="101"/>
      <c r="J18" s="101"/>
      <c r="K18" s="101"/>
      <c r="L18" s="101"/>
      <c r="M18" s="101"/>
    </row>
    <row r="19" spans="1:13" ht="16.5" customHeight="1">
      <c r="A19" s="106" t="s">
        <v>39</v>
      </c>
      <c r="B19" s="107"/>
      <c r="C19" s="112"/>
      <c r="D19" s="113"/>
      <c r="E19" s="100"/>
      <c r="F19" s="101"/>
      <c r="G19" s="101"/>
      <c r="H19" s="101"/>
      <c r="I19" s="101"/>
      <c r="J19" s="101"/>
      <c r="K19" s="101"/>
      <c r="L19" s="101"/>
      <c r="M19" s="101"/>
    </row>
    <row r="20" spans="1:13" ht="33" customHeight="1">
      <c r="A20" s="102" t="s">
        <v>40</v>
      </c>
      <c r="B20" s="114"/>
      <c r="C20" s="103"/>
      <c r="D20" s="11"/>
      <c r="E20" s="100"/>
      <c r="F20" s="101"/>
      <c r="G20" s="101"/>
      <c r="H20" s="101"/>
      <c r="I20" s="101"/>
      <c r="J20" s="101"/>
      <c r="K20" s="101"/>
      <c r="L20" s="101"/>
      <c r="M20" s="101"/>
    </row>
    <row r="21" spans="1:13" ht="33" customHeight="1">
      <c r="A21" s="102" t="s">
        <v>41</v>
      </c>
      <c r="B21" s="114"/>
      <c r="C21" s="103"/>
      <c r="D21" s="12"/>
      <c r="E21" s="100"/>
      <c r="F21" s="101"/>
      <c r="G21" s="101"/>
      <c r="H21" s="101"/>
      <c r="I21" s="101"/>
      <c r="J21" s="101"/>
      <c r="K21" s="101"/>
      <c r="L21" s="101"/>
      <c r="M21" s="101"/>
    </row>
    <row r="22" spans="1:13" ht="33" customHeight="1">
      <c r="A22" s="102" t="s">
        <v>42</v>
      </c>
      <c r="B22" s="114"/>
      <c r="C22" s="103"/>
      <c r="D22" s="13"/>
      <c r="E22" s="100"/>
      <c r="F22" s="101"/>
      <c r="G22" s="101"/>
      <c r="H22" s="101"/>
      <c r="I22" s="101"/>
      <c r="J22" s="101"/>
      <c r="K22" s="101"/>
      <c r="L22" s="101"/>
      <c r="M22" s="101"/>
    </row>
  </sheetData>
  <mergeCells count="15">
    <mergeCell ref="A1:A2"/>
    <mergeCell ref="B1:M1"/>
    <mergeCell ref="A15:D15"/>
    <mergeCell ref="E15:M22"/>
    <mergeCell ref="A16:B16"/>
    <mergeCell ref="C16:D16"/>
    <mergeCell ref="A17:B17"/>
    <mergeCell ref="C17:D17"/>
    <mergeCell ref="A18:B18"/>
    <mergeCell ref="C18:D18"/>
    <mergeCell ref="A19:B19"/>
    <mergeCell ref="C19:D19"/>
    <mergeCell ref="A20:C20"/>
    <mergeCell ref="A21:C21"/>
    <mergeCell ref="A22:C22"/>
  </mergeCells>
  <phoneticPr fontId="2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5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8.59765625" customWidth="1"/>
    <col min="2" max="2" width="8" customWidth="1"/>
    <col min="3" max="3" width="7.59765625" customWidth="1"/>
    <col min="4" max="4" width="8.59765625" customWidth="1"/>
    <col min="5" max="6" width="8.19921875" customWidth="1"/>
    <col min="7" max="7" width="8" customWidth="1"/>
    <col min="8" max="8" width="13.59765625" customWidth="1"/>
    <col min="9" max="9" width="10.3984375" customWidth="1"/>
    <col min="10" max="10" width="10" customWidth="1"/>
    <col min="11" max="11" width="10.19921875" customWidth="1"/>
    <col min="12" max="12" width="10" customWidth="1"/>
    <col min="13" max="13" width="14.796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3" t="s">
        <v>117</v>
      </c>
      <c r="E3" s="34" t="s">
        <v>189</v>
      </c>
      <c r="F3" s="34" t="s">
        <v>118</v>
      </c>
      <c r="G3" s="35" t="s">
        <v>119</v>
      </c>
      <c r="H3" s="36" t="s">
        <v>129</v>
      </c>
      <c r="I3" s="37" t="s">
        <v>121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3" t="s">
        <v>117</v>
      </c>
      <c r="E4" s="34" t="s">
        <v>189</v>
      </c>
      <c r="F4" s="34" t="s">
        <v>118</v>
      </c>
      <c r="G4" s="35" t="s">
        <v>119</v>
      </c>
      <c r="H4" s="36" t="s">
        <v>129</v>
      </c>
      <c r="I4" s="37" t="s">
        <v>121</v>
      </c>
      <c r="J4" s="37" t="s">
        <v>121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"/>
      <c r="D5" s="33" t="s">
        <v>117</v>
      </c>
      <c r="E5" s="34" t="s">
        <v>189</v>
      </c>
      <c r="F5" s="34" t="s">
        <v>118</v>
      </c>
      <c r="G5" s="35" t="s">
        <v>119</v>
      </c>
      <c r="H5" s="36" t="s">
        <v>129</v>
      </c>
      <c r="I5" s="37" t="s">
        <v>121</v>
      </c>
      <c r="J5" s="37" t="s">
        <v>121</v>
      </c>
      <c r="K5" s="37" t="s">
        <v>121</v>
      </c>
      <c r="L5" s="38" t="s">
        <v>122</v>
      </c>
      <c r="M5" s="39" t="s">
        <v>123</v>
      </c>
    </row>
    <row r="6" spans="1:13" ht="12" customHeight="1">
      <c r="A6" s="24" t="s">
        <v>128</v>
      </c>
      <c r="B6" s="33" t="s">
        <v>117</v>
      </c>
      <c r="C6" s="33" t="s">
        <v>117</v>
      </c>
      <c r="D6" s="33" t="s">
        <v>117</v>
      </c>
      <c r="E6" s="34" t="s">
        <v>189</v>
      </c>
      <c r="F6" s="34" t="s">
        <v>118</v>
      </c>
      <c r="G6" s="35" t="s">
        <v>119</v>
      </c>
      <c r="H6" s="36" t="s">
        <v>129</v>
      </c>
      <c r="I6" s="38" t="s">
        <v>122</v>
      </c>
      <c r="J6" s="38" t="s">
        <v>122</v>
      </c>
      <c r="K6" s="38" t="s">
        <v>122</v>
      </c>
      <c r="L6" s="38" t="s">
        <v>122</v>
      </c>
      <c r="M6" s="52" t="s">
        <v>159</v>
      </c>
    </row>
    <row r="7" spans="1:13" ht="12" customHeight="1">
      <c r="A7" s="24" t="s">
        <v>202</v>
      </c>
      <c r="B7" s="3"/>
      <c r="C7" s="3"/>
      <c r="D7" s="33" t="s">
        <v>117</v>
      </c>
      <c r="E7" s="34" t="s">
        <v>189</v>
      </c>
      <c r="F7" s="34" t="s">
        <v>118</v>
      </c>
      <c r="G7" s="35" t="s">
        <v>119</v>
      </c>
      <c r="H7" s="36" t="s">
        <v>129</v>
      </c>
      <c r="I7" s="37" t="s">
        <v>121</v>
      </c>
      <c r="J7" s="37" t="s">
        <v>121</v>
      </c>
      <c r="K7" s="37" t="s">
        <v>121</v>
      </c>
      <c r="L7" s="38" t="s">
        <v>122</v>
      </c>
      <c r="M7" s="39" t="s">
        <v>123</v>
      </c>
    </row>
    <row r="8" spans="1:13" ht="12" customHeight="1">
      <c r="A8" s="24" t="s">
        <v>181</v>
      </c>
      <c r="B8" s="3"/>
      <c r="C8" s="3"/>
      <c r="D8" s="33" t="s">
        <v>117</v>
      </c>
      <c r="E8" s="34" t="s">
        <v>189</v>
      </c>
      <c r="F8" s="35" t="s">
        <v>119</v>
      </c>
      <c r="G8" s="35" t="s">
        <v>119</v>
      </c>
      <c r="H8" s="37" t="s">
        <v>121</v>
      </c>
      <c r="I8" s="37" t="s">
        <v>121</v>
      </c>
      <c r="J8" s="37" t="s">
        <v>121</v>
      </c>
      <c r="K8" s="37" t="s">
        <v>121</v>
      </c>
      <c r="L8" s="38" t="s">
        <v>122</v>
      </c>
      <c r="M8" s="3"/>
    </row>
    <row r="9" spans="1:13" ht="12" customHeight="1">
      <c r="A9" s="24" t="s">
        <v>161</v>
      </c>
      <c r="B9" s="3"/>
      <c r="C9" s="3"/>
      <c r="D9" s="33" t="s">
        <v>117</v>
      </c>
      <c r="E9" s="33" t="s">
        <v>117</v>
      </c>
      <c r="F9" s="34" t="s">
        <v>189</v>
      </c>
      <c r="G9" s="35" t="s">
        <v>119</v>
      </c>
      <c r="H9" s="3"/>
      <c r="I9" s="37" t="s">
        <v>121</v>
      </c>
      <c r="J9" s="38" t="s">
        <v>122</v>
      </c>
      <c r="K9" s="38" t="s">
        <v>122</v>
      </c>
      <c r="L9" s="3"/>
      <c r="M9" s="3"/>
    </row>
    <row r="10" spans="1:13" ht="12" customHeight="1">
      <c r="A10" s="24" t="s">
        <v>193</v>
      </c>
      <c r="B10" s="3"/>
      <c r="C10" s="3"/>
      <c r="D10" s="33" t="s">
        <v>117</v>
      </c>
      <c r="E10" s="33" t="s">
        <v>117</v>
      </c>
      <c r="F10" s="35" t="s">
        <v>119</v>
      </c>
      <c r="G10" s="35" t="s">
        <v>119</v>
      </c>
      <c r="H10" s="3"/>
      <c r="I10" s="3"/>
      <c r="J10" s="37" t="s">
        <v>121</v>
      </c>
      <c r="K10" s="37" t="s">
        <v>121</v>
      </c>
      <c r="L10" s="39" t="s">
        <v>123</v>
      </c>
      <c r="M10" s="3"/>
    </row>
    <row r="11" spans="1:13" ht="12" customHeight="1">
      <c r="A11" s="24" t="s">
        <v>194</v>
      </c>
      <c r="B11" s="3"/>
      <c r="C11" s="3"/>
      <c r="D11" s="33" t="s">
        <v>117</v>
      </c>
      <c r="E11" s="33" t="s">
        <v>117</v>
      </c>
      <c r="F11" s="35" t="s">
        <v>119</v>
      </c>
      <c r="G11" s="3"/>
      <c r="H11" s="3"/>
      <c r="I11" s="3"/>
      <c r="J11" s="3"/>
      <c r="K11" s="37" t="s">
        <v>121</v>
      </c>
      <c r="L11" s="39" t="s">
        <v>123</v>
      </c>
      <c r="M11" s="3"/>
    </row>
    <row r="12" spans="1:13" ht="12" customHeight="1">
      <c r="A12" s="24" t="s">
        <v>182</v>
      </c>
      <c r="B12" s="3"/>
      <c r="C12" s="3"/>
      <c r="D12" s="33" t="s">
        <v>117</v>
      </c>
      <c r="E12" s="33" t="s">
        <v>117</v>
      </c>
      <c r="F12" s="35" t="s">
        <v>119</v>
      </c>
      <c r="G12" s="3"/>
      <c r="H12" s="3"/>
      <c r="I12" s="3"/>
      <c r="J12" s="37" t="s">
        <v>121</v>
      </c>
      <c r="K12" s="37" t="s">
        <v>121</v>
      </c>
      <c r="L12" s="39" t="s">
        <v>123</v>
      </c>
      <c r="M12" s="3"/>
    </row>
    <row r="13" spans="1:13" ht="12" customHeight="1">
      <c r="A13" s="24" t="s">
        <v>136</v>
      </c>
      <c r="B13" s="3"/>
      <c r="C13" s="3"/>
      <c r="D13" s="33" t="s">
        <v>117</v>
      </c>
      <c r="E13" s="34" t="s">
        <v>189</v>
      </c>
      <c r="F13" s="34" t="s">
        <v>118</v>
      </c>
      <c r="G13" s="35" t="s">
        <v>119</v>
      </c>
      <c r="H13" s="36" t="s">
        <v>129</v>
      </c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139</v>
      </c>
      <c r="B14" s="3"/>
      <c r="C14" s="3"/>
      <c r="D14" s="33" t="s">
        <v>117</v>
      </c>
      <c r="E14" s="33" t="s">
        <v>117</v>
      </c>
      <c r="F14" s="35" t="s">
        <v>119</v>
      </c>
      <c r="G14" s="35" t="s">
        <v>119</v>
      </c>
      <c r="H14" s="3"/>
      <c r="I14" s="37" t="s">
        <v>121</v>
      </c>
      <c r="J14" s="37" t="s">
        <v>121</v>
      </c>
      <c r="K14" s="38" t="s">
        <v>122</v>
      </c>
      <c r="L14" s="38" t="s">
        <v>122</v>
      </c>
      <c r="M14" s="3"/>
    </row>
    <row r="15" spans="1:13" ht="12" customHeight="1">
      <c r="A15" s="24" t="s">
        <v>140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33" t="s">
        <v>117</v>
      </c>
      <c r="G15" s="3"/>
      <c r="H15" s="37" t="s">
        <v>121</v>
      </c>
      <c r="I15" s="37" t="s">
        <v>121</v>
      </c>
      <c r="J15" s="38" t="s">
        <v>122</v>
      </c>
      <c r="K15" s="38" t="s">
        <v>122</v>
      </c>
      <c r="L15" s="38" t="s">
        <v>122</v>
      </c>
      <c r="M15" s="52" t="s">
        <v>159</v>
      </c>
    </row>
    <row r="16" spans="1:13" ht="12" customHeight="1">
      <c r="A16" s="24" t="s">
        <v>171</v>
      </c>
      <c r="B16" s="3"/>
      <c r="C16" s="3"/>
      <c r="D16" s="3"/>
      <c r="E16" s="33" t="s">
        <v>117</v>
      </c>
      <c r="F16" s="3"/>
      <c r="G16" s="3"/>
      <c r="H16" s="3"/>
      <c r="I16" s="37" t="s">
        <v>121</v>
      </c>
      <c r="J16" s="37" t="s">
        <v>121</v>
      </c>
      <c r="K16" s="3"/>
      <c r="L16" s="39" t="s">
        <v>123</v>
      </c>
      <c r="M16" s="3"/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"/>
      <c r="G17" s="3"/>
      <c r="H17" s="37" t="s">
        <v>121</v>
      </c>
      <c r="I17" s="38" t="s">
        <v>122</v>
      </c>
      <c r="J17" s="37" t="s">
        <v>121</v>
      </c>
      <c r="K17" s="37" t="s">
        <v>121</v>
      </c>
      <c r="L17" s="39" t="s">
        <v>123</v>
      </c>
      <c r="M17" s="33" t="s">
        <v>117</v>
      </c>
    </row>
    <row r="18" spans="1:13" ht="12" customHeight="1">
      <c r="A18" s="24" t="s">
        <v>162</v>
      </c>
      <c r="B18" s="3"/>
      <c r="C18" s="3"/>
      <c r="D18" s="33" t="s">
        <v>117</v>
      </c>
      <c r="E18" s="33" t="s">
        <v>117</v>
      </c>
      <c r="F18" s="3"/>
      <c r="G18" s="3"/>
      <c r="H18" s="37" t="s">
        <v>121</v>
      </c>
      <c r="I18" s="38" t="s">
        <v>122</v>
      </c>
      <c r="J18" s="37" t="s">
        <v>121</v>
      </c>
      <c r="K18" s="37" t="s">
        <v>121</v>
      </c>
      <c r="L18" s="39" t="s">
        <v>123</v>
      </c>
      <c r="M18" s="33" t="s">
        <v>117</v>
      </c>
    </row>
    <row r="19" spans="1:13" ht="12" customHeight="1">
      <c r="A19" s="24" t="s">
        <v>142</v>
      </c>
      <c r="B19" s="3"/>
      <c r="C19" s="3"/>
      <c r="D19" s="33" t="s">
        <v>117</v>
      </c>
      <c r="E19" s="33" t="s">
        <v>117</v>
      </c>
      <c r="F19" s="3"/>
      <c r="G19" s="3"/>
      <c r="H19" s="37" t="s">
        <v>121</v>
      </c>
      <c r="I19" s="37" t="s">
        <v>121</v>
      </c>
      <c r="J19" s="37" t="s">
        <v>121</v>
      </c>
      <c r="K19" s="37" t="s">
        <v>121</v>
      </c>
      <c r="L19" s="38" t="s">
        <v>122</v>
      </c>
      <c r="M19" s="3"/>
    </row>
    <row r="20" spans="1:13" ht="12" customHeight="1">
      <c r="A20" s="24" t="s">
        <v>163</v>
      </c>
      <c r="B20" s="3"/>
      <c r="C20" s="3"/>
      <c r="D20" s="33" t="s">
        <v>117</v>
      </c>
      <c r="E20" s="33" t="s">
        <v>117</v>
      </c>
      <c r="F20" s="3"/>
      <c r="G20" s="3"/>
      <c r="H20" s="3"/>
      <c r="I20" s="3"/>
      <c r="J20" s="37" t="s">
        <v>121</v>
      </c>
      <c r="K20" s="37" t="s">
        <v>121</v>
      </c>
      <c r="L20" s="39" t="s">
        <v>123</v>
      </c>
      <c r="M20" s="3"/>
    </row>
    <row r="21" spans="1:13" ht="12" customHeight="1">
      <c r="A21" s="24" t="s">
        <v>143</v>
      </c>
      <c r="B21" s="3"/>
      <c r="C21" s="3"/>
      <c r="D21" s="33" t="s">
        <v>117</v>
      </c>
      <c r="E21" s="33" t="s">
        <v>117</v>
      </c>
      <c r="F21" s="3"/>
      <c r="G21" s="3"/>
      <c r="H21" s="37" t="s">
        <v>121</v>
      </c>
      <c r="I21" s="37" t="s">
        <v>121</v>
      </c>
      <c r="J21" s="37" t="s">
        <v>121</v>
      </c>
      <c r="K21" s="38" t="s">
        <v>122</v>
      </c>
      <c r="L21" s="38" t="s">
        <v>122</v>
      </c>
      <c r="M21" s="3"/>
    </row>
    <row r="22" spans="1:13" ht="12" customHeight="1">
      <c r="A22" s="24" t="s">
        <v>144</v>
      </c>
      <c r="B22" s="3"/>
      <c r="C22" s="3"/>
      <c r="D22" s="3"/>
      <c r="E22" s="33" t="s">
        <v>117</v>
      </c>
      <c r="F22" s="3"/>
      <c r="G22" s="3"/>
      <c r="H22" s="3"/>
      <c r="I22" s="3"/>
      <c r="J22" s="37" t="s">
        <v>121</v>
      </c>
      <c r="K22" s="37" t="s">
        <v>121</v>
      </c>
      <c r="L22" s="39" t="s">
        <v>123</v>
      </c>
      <c r="M22" s="3"/>
    </row>
    <row r="23" spans="1:13" ht="12" customHeight="1">
      <c r="A23" s="24" t="s">
        <v>145</v>
      </c>
      <c r="B23" s="3"/>
      <c r="C23" s="3"/>
      <c r="D23" s="33" t="s">
        <v>117</v>
      </c>
      <c r="E23" s="33" t="s">
        <v>117</v>
      </c>
      <c r="F23" s="3"/>
      <c r="G23" s="3"/>
      <c r="H23" s="37" t="s">
        <v>121</v>
      </c>
      <c r="I23" s="37" t="s">
        <v>121</v>
      </c>
      <c r="J23" s="37" t="s">
        <v>121</v>
      </c>
      <c r="K23" s="38" t="s">
        <v>122</v>
      </c>
      <c r="L23" s="38" t="s">
        <v>122</v>
      </c>
      <c r="M23" s="3"/>
    </row>
    <row r="24" spans="1:13" ht="12" customHeight="1">
      <c r="A24" s="24" t="s">
        <v>203</v>
      </c>
      <c r="B24" s="3"/>
      <c r="C24" s="3"/>
      <c r="D24" s="3"/>
      <c r="E24" s="33" t="s">
        <v>117</v>
      </c>
      <c r="F24" s="3"/>
      <c r="G24" s="3"/>
      <c r="H24" s="3"/>
      <c r="I24" s="3"/>
      <c r="J24" s="3"/>
      <c r="K24" s="37" t="s">
        <v>121</v>
      </c>
      <c r="L24" s="38" t="s">
        <v>122</v>
      </c>
      <c r="M24" s="3"/>
    </row>
    <row r="25" spans="1:13" ht="12" customHeight="1">
      <c r="A25" s="24" t="s">
        <v>146</v>
      </c>
      <c r="B25" s="3"/>
      <c r="C25" s="3"/>
      <c r="D25" s="33" t="s">
        <v>117</v>
      </c>
      <c r="E25" s="33" t="s">
        <v>117</v>
      </c>
      <c r="F25" s="33" t="s">
        <v>117</v>
      </c>
      <c r="G25" s="3"/>
      <c r="H25" s="3"/>
      <c r="I25" s="37" t="s">
        <v>121</v>
      </c>
      <c r="J25" s="38" t="s">
        <v>122</v>
      </c>
      <c r="K25" s="38" t="s">
        <v>122</v>
      </c>
      <c r="L25" s="39" t="s">
        <v>123</v>
      </c>
      <c r="M25" s="3"/>
    </row>
    <row r="26" spans="1:13" ht="12" customHeight="1">
      <c r="A26" s="24" t="s">
        <v>164</v>
      </c>
      <c r="B26" s="3"/>
      <c r="C26" s="3"/>
      <c r="D26" s="3"/>
      <c r="E26" s="33" t="s">
        <v>117</v>
      </c>
      <c r="F26" s="33" t="s">
        <v>117</v>
      </c>
      <c r="G26" s="3"/>
      <c r="H26" s="3"/>
      <c r="I26" s="37" t="s">
        <v>121</v>
      </c>
      <c r="J26" s="38" t="s">
        <v>122</v>
      </c>
      <c r="K26" s="3"/>
      <c r="L26" s="3"/>
      <c r="M26" s="3"/>
    </row>
    <row r="27" spans="1:13" ht="12" customHeight="1">
      <c r="A27" s="123" t="s">
        <v>89</v>
      </c>
      <c r="B27" s="124"/>
      <c r="C27" s="124"/>
      <c r="D27" s="124"/>
      <c r="E27" s="124"/>
      <c r="F27" s="124"/>
      <c r="G27" s="125"/>
    </row>
    <row r="28" spans="1:13" ht="12" customHeight="1">
      <c r="A28" s="115" t="s">
        <v>90</v>
      </c>
      <c r="B28" s="117"/>
      <c r="C28" s="126"/>
      <c r="D28" s="167"/>
      <c r="E28" s="167"/>
      <c r="F28" s="167"/>
      <c r="G28" s="127"/>
    </row>
    <row r="29" spans="1:13" ht="12" customHeight="1">
      <c r="A29" s="115" t="s">
        <v>91</v>
      </c>
      <c r="B29" s="117"/>
      <c r="C29" s="108"/>
      <c r="D29" s="164"/>
      <c r="E29" s="164"/>
      <c r="F29" s="164"/>
      <c r="G29" s="109"/>
    </row>
    <row r="30" spans="1:13" ht="12" customHeight="1">
      <c r="A30" s="115" t="s">
        <v>92</v>
      </c>
      <c r="B30" s="117"/>
      <c r="C30" s="110"/>
      <c r="D30" s="165"/>
      <c r="E30" s="165"/>
      <c r="F30" s="165"/>
      <c r="G30" s="111"/>
    </row>
    <row r="31" spans="1:13" ht="12" customHeight="1">
      <c r="A31" s="115" t="s">
        <v>93</v>
      </c>
      <c r="B31" s="117"/>
      <c r="C31" s="112"/>
      <c r="D31" s="166"/>
      <c r="E31" s="166"/>
      <c r="F31" s="166"/>
      <c r="G31" s="113"/>
    </row>
    <row r="32" spans="1:13" ht="12" customHeight="1">
      <c r="A32" s="115" t="s">
        <v>94</v>
      </c>
      <c r="B32" s="116"/>
      <c r="C32" s="117"/>
      <c r="D32" s="155"/>
      <c r="E32" s="156"/>
      <c r="F32" s="156"/>
      <c r="G32" s="157"/>
    </row>
    <row r="33" spans="1:7" ht="12" customHeight="1">
      <c r="A33" s="115" t="s">
        <v>195</v>
      </c>
      <c r="B33" s="116"/>
      <c r="C33" s="117"/>
      <c r="D33" s="158"/>
      <c r="E33" s="159"/>
      <c r="F33" s="159"/>
      <c r="G33" s="160"/>
    </row>
    <row r="34" spans="1:7" ht="12" customHeight="1">
      <c r="A34" s="115" t="s">
        <v>95</v>
      </c>
      <c r="B34" s="116"/>
      <c r="C34" s="117"/>
      <c r="D34" s="161"/>
      <c r="E34" s="162"/>
      <c r="F34" s="162"/>
      <c r="G34" s="163"/>
    </row>
    <row r="35" spans="1:7" ht="12" customHeight="1">
      <c r="A35" s="115" t="s">
        <v>167</v>
      </c>
      <c r="B35" s="116"/>
      <c r="C35" s="117"/>
      <c r="D35" s="146"/>
      <c r="E35" s="147"/>
      <c r="F35" s="147"/>
      <c r="G35" s="148"/>
    </row>
  </sheetData>
  <mergeCells count="19">
    <mergeCell ref="A1:A2"/>
    <mergeCell ref="B1:M1"/>
    <mergeCell ref="A27:G27"/>
    <mergeCell ref="A28:B28"/>
    <mergeCell ref="C28:G28"/>
    <mergeCell ref="A29:B29"/>
    <mergeCell ref="C29:G29"/>
    <mergeCell ref="A30:B30"/>
    <mergeCell ref="C30:G30"/>
    <mergeCell ref="A31:B31"/>
    <mergeCell ref="C31:G31"/>
    <mergeCell ref="A35:C35"/>
    <mergeCell ref="D35:G35"/>
    <mergeCell ref="A32:C32"/>
    <mergeCell ref="D32:G32"/>
    <mergeCell ref="A33:C33"/>
    <mergeCell ref="D33:G33"/>
    <mergeCell ref="A34:C34"/>
    <mergeCell ref="D34:G34"/>
  </mergeCells>
  <phoneticPr fontId="2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zoomScale="140" zoomScaleNormal="140" workbookViewId="0">
      <selection activeCell="A3" sqref="A3:A27"/>
    </sheetView>
  </sheetViews>
  <sheetFormatPr baseColWidth="10" defaultColWidth="9" defaultRowHeight="13"/>
  <cols>
    <col min="1" max="1" width="18" customWidth="1"/>
    <col min="2" max="2" width="8" customWidth="1"/>
    <col min="3" max="3" width="7.59765625" customWidth="1"/>
    <col min="4" max="4" width="8.3984375" customWidth="1"/>
    <col min="5" max="5" width="7.796875" customWidth="1"/>
    <col min="6" max="6" width="7.59765625" customWidth="1"/>
    <col min="7" max="7" width="7.796875" customWidth="1"/>
    <col min="8" max="8" width="14.19921875" customWidth="1"/>
    <col min="9" max="9" width="9.59765625" customWidth="1"/>
    <col min="10" max="10" width="8.796875" customWidth="1"/>
    <col min="11" max="12" width="9.3984375" customWidth="1"/>
    <col min="13" max="13" width="13.5976562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3" t="s">
        <v>117</v>
      </c>
      <c r="E3" s="33" t="s">
        <v>117</v>
      </c>
      <c r="F3" s="34" t="s">
        <v>118</v>
      </c>
      <c r="G3" s="34" t="s">
        <v>118</v>
      </c>
      <c r="H3" s="35" t="s">
        <v>119</v>
      </c>
      <c r="I3" s="36" t="s">
        <v>129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3" t="s">
        <v>117</v>
      </c>
      <c r="E4" s="33" t="s">
        <v>117</v>
      </c>
      <c r="F4" s="34" t="s">
        <v>118</v>
      </c>
      <c r="G4" s="34" t="s">
        <v>118</v>
      </c>
      <c r="H4" s="35" t="s">
        <v>119</v>
      </c>
      <c r="I4" s="36" t="s">
        <v>129</v>
      </c>
      <c r="J4" s="37" t="s">
        <v>121</v>
      </c>
      <c r="K4" s="37" t="s">
        <v>121</v>
      </c>
      <c r="L4" s="38" t="s">
        <v>122</v>
      </c>
      <c r="M4" s="39" t="s">
        <v>123</v>
      </c>
    </row>
    <row r="5" spans="1:13" ht="12" customHeight="1">
      <c r="A5" s="24" t="s">
        <v>188</v>
      </c>
      <c r="B5" s="3"/>
      <c r="C5" s="3"/>
      <c r="D5" s="33" t="s">
        <v>117</v>
      </c>
      <c r="E5" s="33" t="s">
        <v>117</v>
      </c>
      <c r="F5" s="34" t="s">
        <v>118</v>
      </c>
      <c r="G5" s="35" t="s">
        <v>119</v>
      </c>
      <c r="H5" s="35" t="s">
        <v>119</v>
      </c>
      <c r="I5" s="37" t="s">
        <v>121</v>
      </c>
      <c r="J5" s="37" t="s">
        <v>121</v>
      </c>
      <c r="K5" s="37" t="s">
        <v>121</v>
      </c>
      <c r="L5" s="38" t="s">
        <v>122</v>
      </c>
      <c r="M5" s="3"/>
    </row>
    <row r="6" spans="1:13" ht="12" customHeight="1">
      <c r="A6" s="24" t="s">
        <v>125</v>
      </c>
      <c r="B6" s="3"/>
      <c r="C6" s="3"/>
      <c r="D6" s="33" t="s">
        <v>117</v>
      </c>
      <c r="E6" s="33" t="s">
        <v>117</v>
      </c>
      <c r="F6" s="33" t="s">
        <v>117</v>
      </c>
      <c r="G6" s="34" t="s">
        <v>118</v>
      </c>
      <c r="H6" s="35" t="s">
        <v>119</v>
      </c>
      <c r="I6" s="37" t="s">
        <v>121</v>
      </c>
      <c r="J6" s="37" t="s">
        <v>121</v>
      </c>
      <c r="K6" s="37" t="s">
        <v>121</v>
      </c>
      <c r="L6" s="38" t="s">
        <v>122</v>
      </c>
      <c r="M6" s="39" t="s">
        <v>123</v>
      </c>
    </row>
    <row r="7" spans="1:13" ht="12" customHeight="1">
      <c r="A7" s="24" t="s">
        <v>190</v>
      </c>
      <c r="B7" s="39" t="s">
        <v>123</v>
      </c>
      <c r="C7" s="3"/>
      <c r="D7" s="33" t="s">
        <v>117</v>
      </c>
      <c r="E7" s="33" t="s">
        <v>117</v>
      </c>
      <c r="F7" s="34" t="s">
        <v>118</v>
      </c>
      <c r="G7" s="34" t="s">
        <v>118</v>
      </c>
      <c r="H7" s="34" t="s">
        <v>118</v>
      </c>
      <c r="I7" s="36" t="s">
        <v>129</v>
      </c>
      <c r="J7" s="37" t="s">
        <v>121</v>
      </c>
      <c r="K7" s="38" t="s">
        <v>122</v>
      </c>
      <c r="L7" s="38" t="s">
        <v>122</v>
      </c>
      <c r="M7" s="39" t="s">
        <v>123</v>
      </c>
    </row>
    <row r="8" spans="1:13" ht="12" customHeight="1">
      <c r="A8" s="24" t="s">
        <v>191</v>
      </c>
      <c r="B8" s="3"/>
      <c r="C8" s="3"/>
      <c r="D8" s="3"/>
      <c r="E8" s="3"/>
      <c r="F8" s="33" t="s">
        <v>117</v>
      </c>
      <c r="G8" s="3"/>
      <c r="H8" s="3"/>
      <c r="I8" s="35" t="s">
        <v>119</v>
      </c>
      <c r="J8" s="3"/>
      <c r="K8" s="37" t="s">
        <v>121</v>
      </c>
      <c r="L8" s="38" t="s">
        <v>122</v>
      </c>
      <c r="M8" s="3"/>
    </row>
    <row r="9" spans="1:13" ht="12" customHeight="1">
      <c r="A9" s="24" t="s">
        <v>128</v>
      </c>
      <c r="B9" s="3"/>
      <c r="C9" s="33" t="s">
        <v>117</v>
      </c>
      <c r="D9" s="34" t="s">
        <v>118</v>
      </c>
      <c r="E9" s="34" t="s">
        <v>118</v>
      </c>
      <c r="F9" s="34" t="s">
        <v>118</v>
      </c>
      <c r="G9" s="34" t="s">
        <v>118</v>
      </c>
      <c r="H9" s="47" t="s">
        <v>169</v>
      </c>
      <c r="I9" s="37" t="s">
        <v>121</v>
      </c>
      <c r="J9" s="37" t="s">
        <v>121</v>
      </c>
      <c r="K9" s="38" t="s">
        <v>122</v>
      </c>
      <c r="L9" s="38" t="s">
        <v>122</v>
      </c>
      <c r="M9" s="39" t="s">
        <v>123</v>
      </c>
    </row>
    <row r="10" spans="1:13" ht="12" customHeight="1">
      <c r="A10" s="24" t="s">
        <v>130</v>
      </c>
      <c r="B10" s="3"/>
      <c r="C10" s="3"/>
      <c r="D10" s="33" t="s">
        <v>117</v>
      </c>
      <c r="E10" s="33" t="s">
        <v>117</v>
      </c>
      <c r="F10" s="34" t="s">
        <v>118</v>
      </c>
      <c r="G10" s="34" t="s">
        <v>118</v>
      </c>
      <c r="H10" s="35" t="s">
        <v>119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9" t="s">
        <v>123</v>
      </c>
    </row>
    <row r="11" spans="1:13" ht="12" customHeight="1">
      <c r="A11" s="24" t="s">
        <v>181</v>
      </c>
      <c r="B11" s="3"/>
      <c r="C11" s="3"/>
      <c r="D11" s="3"/>
      <c r="E11" s="33" t="s">
        <v>117</v>
      </c>
      <c r="F11" s="33" t="s">
        <v>117</v>
      </c>
      <c r="G11" s="34" t="s">
        <v>118</v>
      </c>
      <c r="H11" s="34" t="s">
        <v>118</v>
      </c>
      <c r="I11" s="3"/>
      <c r="J11" s="37" t="s">
        <v>121</v>
      </c>
      <c r="K11" s="38" t="s">
        <v>122</v>
      </c>
      <c r="L11" s="38" t="s">
        <v>122</v>
      </c>
      <c r="M11" s="39" t="s">
        <v>123</v>
      </c>
    </row>
    <row r="12" spans="1:13" ht="12" customHeight="1">
      <c r="A12" s="24" t="s">
        <v>133</v>
      </c>
      <c r="B12" s="3"/>
      <c r="C12" s="3"/>
      <c r="D12" s="33" t="s">
        <v>117</v>
      </c>
      <c r="E12" s="33" t="s">
        <v>117</v>
      </c>
      <c r="F12" s="34" t="s">
        <v>118</v>
      </c>
      <c r="G12" s="35" t="s">
        <v>119</v>
      </c>
      <c r="H12" s="35" t="s">
        <v>119</v>
      </c>
      <c r="I12" s="36" t="s">
        <v>129</v>
      </c>
      <c r="J12" s="37" t="s">
        <v>121</v>
      </c>
      <c r="K12" s="37" t="s">
        <v>121</v>
      </c>
      <c r="L12" s="38" t="s">
        <v>122</v>
      </c>
      <c r="M12" s="39" t="s">
        <v>123</v>
      </c>
    </row>
    <row r="13" spans="1:13" ht="12" customHeight="1">
      <c r="A13" s="24" t="s">
        <v>134</v>
      </c>
      <c r="B13" s="3"/>
      <c r="C13" s="3"/>
      <c r="D13" s="3"/>
      <c r="E13" s="33" t="s">
        <v>117</v>
      </c>
      <c r="F13" s="33" t="s">
        <v>117</v>
      </c>
      <c r="G13" s="35" t="s">
        <v>119</v>
      </c>
      <c r="H13" s="35" t="s">
        <v>119</v>
      </c>
      <c r="I13" s="37" t="s">
        <v>121</v>
      </c>
      <c r="J13" s="37" t="s">
        <v>121</v>
      </c>
      <c r="K13" s="37" t="s">
        <v>121</v>
      </c>
      <c r="L13" s="38" t="s">
        <v>122</v>
      </c>
      <c r="M13" s="39" t="s">
        <v>123</v>
      </c>
    </row>
    <row r="14" spans="1:13" ht="12" customHeight="1">
      <c r="A14" s="24" t="s">
        <v>201</v>
      </c>
      <c r="B14" s="39" t="s">
        <v>123</v>
      </c>
      <c r="C14" s="3"/>
      <c r="D14" s="33" t="s">
        <v>117</v>
      </c>
      <c r="E14" s="33" t="s">
        <v>117</v>
      </c>
      <c r="F14" s="34" t="s">
        <v>118</v>
      </c>
      <c r="G14" s="34" t="s">
        <v>118</v>
      </c>
      <c r="H14" s="47" t="s">
        <v>169</v>
      </c>
      <c r="I14" s="36" t="s">
        <v>129</v>
      </c>
      <c r="J14" s="37" t="s">
        <v>121</v>
      </c>
      <c r="K14" s="37" t="s">
        <v>121</v>
      </c>
      <c r="L14" s="38" t="s">
        <v>122</v>
      </c>
      <c r="M14" s="39" t="s">
        <v>123</v>
      </c>
    </row>
    <row r="15" spans="1:13" ht="12" customHeight="1">
      <c r="A15" s="24" t="s">
        <v>136</v>
      </c>
      <c r="B15" s="3"/>
      <c r="C15" s="3"/>
      <c r="D15" s="33" t="s">
        <v>117</v>
      </c>
      <c r="E15" s="33" t="s">
        <v>117</v>
      </c>
      <c r="F15" s="34" t="s">
        <v>118</v>
      </c>
      <c r="G15" s="34" t="s">
        <v>118</v>
      </c>
      <c r="H15" s="34" t="s">
        <v>118</v>
      </c>
      <c r="I15" s="36" t="s">
        <v>129</v>
      </c>
      <c r="J15" s="37" t="s">
        <v>121</v>
      </c>
      <c r="K15" s="38" t="s">
        <v>122</v>
      </c>
      <c r="L15" s="38" t="s">
        <v>122</v>
      </c>
      <c r="M15" s="39" t="s">
        <v>123</v>
      </c>
    </row>
    <row r="16" spans="1:13" ht="12" customHeight="1">
      <c r="A16" s="24" t="s">
        <v>140</v>
      </c>
      <c r="B16" s="3"/>
      <c r="C16" s="3"/>
      <c r="D16" s="33" t="s">
        <v>117</v>
      </c>
      <c r="E16" s="33" t="s">
        <v>117</v>
      </c>
      <c r="F16" s="33" t="s">
        <v>117</v>
      </c>
      <c r="G16" s="33" t="s">
        <v>117</v>
      </c>
      <c r="H16" s="33" t="s">
        <v>117</v>
      </c>
      <c r="I16" s="37" t="s">
        <v>121</v>
      </c>
      <c r="J16" s="37" t="s">
        <v>121</v>
      </c>
      <c r="K16" s="38" t="s">
        <v>122</v>
      </c>
      <c r="L16" s="38" t="s">
        <v>122</v>
      </c>
      <c r="M16" s="39" t="s">
        <v>123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"/>
      <c r="J17" s="37" t="s">
        <v>121</v>
      </c>
      <c r="K17" s="37" t="s">
        <v>121</v>
      </c>
      <c r="L17" s="38" t="s">
        <v>122</v>
      </c>
      <c r="M17" s="3"/>
    </row>
    <row r="18" spans="1:13" ht="12" customHeight="1">
      <c r="A18" s="24" t="s">
        <v>162</v>
      </c>
      <c r="B18" s="3"/>
      <c r="C18" s="3"/>
      <c r="D18" s="3"/>
      <c r="E18" s="33" t="s">
        <v>117</v>
      </c>
      <c r="F18" s="33" t="s">
        <v>117</v>
      </c>
      <c r="G18" s="3"/>
      <c r="H18" s="3"/>
      <c r="I18" s="3"/>
      <c r="J18" s="37" t="s">
        <v>121</v>
      </c>
      <c r="K18" s="37" t="s">
        <v>121</v>
      </c>
      <c r="L18" s="39" t="s">
        <v>123</v>
      </c>
      <c r="M18" s="3"/>
    </row>
    <row r="19" spans="1:13" ht="12" customHeight="1">
      <c r="A19" s="24" t="s">
        <v>142</v>
      </c>
      <c r="B19" s="3"/>
      <c r="C19" s="3"/>
      <c r="D19" s="3"/>
      <c r="E19" s="33" t="s">
        <v>117</v>
      </c>
      <c r="F19" s="3"/>
      <c r="G19" s="3"/>
      <c r="H19" s="3"/>
      <c r="I19" s="3"/>
      <c r="J19" s="3"/>
      <c r="K19" s="37" t="s">
        <v>121</v>
      </c>
      <c r="L19" s="39" t="s">
        <v>123</v>
      </c>
      <c r="M19" s="3"/>
    </row>
    <row r="20" spans="1:13" ht="12" customHeight="1">
      <c r="A20" s="24" t="s">
        <v>163</v>
      </c>
      <c r="B20" s="3"/>
      <c r="C20" s="3"/>
      <c r="D20" s="3"/>
      <c r="E20" s="33" t="s">
        <v>117</v>
      </c>
      <c r="F20" s="33" t="s">
        <v>117</v>
      </c>
      <c r="G20" s="33" t="s">
        <v>117</v>
      </c>
      <c r="H20" s="33" t="s">
        <v>117</v>
      </c>
      <c r="I20" s="3"/>
      <c r="J20" s="37" t="s">
        <v>121</v>
      </c>
      <c r="K20" s="38" t="s">
        <v>122</v>
      </c>
      <c r="L20" s="38" t="s">
        <v>122</v>
      </c>
      <c r="M20" s="39" t="s">
        <v>123</v>
      </c>
    </row>
    <row r="21" spans="1:13" ht="12" customHeight="1">
      <c r="A21" s="24" t="s">
        <v>143</v>
      </c>
      <c r="B21" s="3"/>
      <c r="C21" s="3"/>
      <c r="D21" s="33" t="s">
        <v>117</v>
      </c>
      <c r="E21" s="33" t="s">
        <v>117</v>
      </c>
      <c r="F21" s="33" t="s">
        <v>117</v>
      </c>
      <c r="G21" s="3"/>
      <c r="H21" s="3"/>
      <c r="I21" s="37" t="s">
        <v>121</v>
      </c>
      <c r="J21" s="37" t="s">
        <v>121</v>
      </c>
      <c r="K21" s="37" t="s">
        <v>121</v>
      </c>
      <c r="L21" s="38" t="s">
        <v>122</v>
      </c>
      <c r="M21" s="39" t="s">
        <v>123</v>
      </c>
    </row>
    <row r="22" spans="1:13" ht="12" customHeight="1">
      <c r="A22" s="24" t="s">
        <v>144</v>
      </c>
      <c r="B22" s="39" t="s">
        <v>123</v>
      </c>
      <c r="C22" s="3"/>
      <c r="D22" s="3"/>
      <c r="E22" s="33" t="s">
        <v>117</v>
      </c>
      <c r="F22" s="33" t="s">
        <v>117</v>
      </c>
      <c r="G22" s="3"/>
      <c r="H22" s="3"/>
      <c r="I22" s="3"/>
      <c r="J22" s="37" t="s">
        <v>121</v>
      </c>
      <c r="K22" s="37" t="s">
        <v>121</v>
      </c>
      <c r="L22" s="37" t="s">
        <v>121</v>
      </c>
      <c r="M22" s="39" t="s">
        <v>123</v>
      </c>
    </row>
    <row r="23" spans="1:13" ht="12" customHeight="1">
      <c r="A23" s="24" t="s">
        <v>145</v>
      </c>
      <c r="B23" s="39" t="s">
        <v>123</v>
      </c>
      <c r="C23" s="3"/>
      <c r="D23" s="3"/>
      <c r="E23" s="33" t="s">
        <v>117</v>
      </c>
      <c r="F23" s="33" t="s">
        <v>117</v>
      </c>
      <c r="G23" s="3"/>
      <c r="H23" s="3"/>
      <c r="I23" s="3"/>
      <c r="J23" s="37" t="s">
        <v>121</v>
      </c>
      <c r="K23" s="37" t="s">
        <v>121</v>
      </c>
      <c r="L23" s="37" t="s">
        <v>121</v>
      </c>
      <c r="M23" s="39" t="s">
        <v>123</v>
      </c>
    </row>
    <row r="24" spans="1:13" ht="12" customHeight="1">
      <c r="A24" s="24" t="s">
        <v>203</v>
      </c>
      <c r="B24" s="3"/>
      <c r="C24" s="3"/>
      <c r="D24" s="33" t="s">
        <v>117</v>
      </c>
      <c r="E24" s="33" t="s">
        <v>117</v>
      </c>
      <c r="F24" s="33" t="s">
        <v>117</v>
      </c>
      <c r="G24" s="33" t="s">
        <v>117</v>
      </c>
      <c r="H24" s="33" t="s">
        <v>117</v>
      </c>
      <c r="I24" s="3"/>
      <c r="J24" s="37" t="s">
        <v>121</v>
      </c>
      <c r="K24" s="38" t="s">
        <v>122</v>
      </c>
      <c r="L24" s="39" t="s">
        <v>123</v>
      </c>
      <c r="M24" s="3"/>
    </row>
    <row r="25" spans="1:13" ht="12" customHeight="1">
      <c r="A25" s="24" t="s">
        <v>146</v>
      </c>
      <c r="B25" s="3"/>
      <c r="C25" s="3"/>
      <c r="D25" s="3"/>
      <c r="E25" s="33" t="s">
        <v>117</v>
      </c>
      <c r="F25" s="33" t="s">
        <v>117</v>
      </c>
      <c r="G25" s="3"/>
      <c r="H25" s="3"/>
      <c r="I25" s="3"/>
      <c r="J25" s="3"/>
      <c r="K25" s="37" t="s">
        <v>121</v>
      </c>
      <c r="L25" s="38" t="s">
        <v>122</v>
      </c>
      <c r="M25" s="3"/>
    </row>
    <row r="26" spans="1:13" ht="12" customHeight="1">
      <c r="A26" s="24" t="s">
        <v>164</v>
      </c>
      <c r="B26" s="3"/>
      <c r="C26" s="3"/>
      <c r="D26" s="3"/>
      <c r="E26" s="33" t="s">
        <v>117</v>
      </c>
      <c r="F26" s="33" t="s">
        <v>117</v>
      </c>
      <c r="G26" s="3"/>
      <c r="H26" s="3"/>
      <c r="I26" s="3"/>
      <c r="J26" s="37" t="s">
        <v>121</v>
      </c>
      <c r="K26" s="37" t="s">
        <v>121</v>
      </c>
      <c r="L26" s="38" t="s">
        <v>122</v>
      </c>
      <c r="M26" s="3"/>
    </row>
    <row r="27" spans="1:13" ht="12" customHeight="1">
      <c r="A27" s="24" t="s">
        <v>184</v>
      </c>
      <c r="B27" s="3"/>
      <c r="C27" s="3"/>
      <c r="D27" s="3"/>
      <c r="E27" s="33" t="s">
        <v>117</v>
      </c>
      <c r="F27" s="33" t="s">
        <v>117</v>
      </c>
      <c r="G27" s="3"/>
      <c r="H27" s="3"/>
      <c r="I27" s="3"/>
      <c r="J27" s="37" t="s">
        <v>121</v>
      </c>
      <c r="K27" s="37" t="s">
        <v>121</v>
      </c>
      <c r="L27" s="38" t="s">
        <v>122</v>
      </c>
      <c r="M27" s="3"/>
    </row>
    <row r="28" spans="1:13" ht="12" customHeight="1">
      <c r="A28" s="123" t="s">
        <v>89</v>
      </c>
      <c r="B28" s="124"/>
      <c r="C28" s="124"/>
      <c r="D28" s="124"/>
      <c r="E28" s="124"/>
      <c r="F28" s="124"/>
      <c r="G28" s="125"/>
    </row>
    <row r="29" spans="1:13" ht="12" customHeight="1">
      <c r="A29" s="115" t="s">
        <v>90</v>
      </c>
      <c r="B29" s="117"/>
      <c r="C29" s="126"/>
      <c r="D29" s="167"/>
      <c r="E29" s="167"/>
      <c r="F29" s="167"/>
      <c r="G29" s="127"/>
    </row>
    <row r="30" spans="1:13" ht="12" customHeight="1">
      <c r="A30" s="115" t="s">
        <v>91</v>
      </c>
      <c r="B30" s="117"/>
      <c r="C30" s="108"/>
      <c r="D30" s="164"/>
      <c r="E30" s="164"/>
      <c r="F30" s="164"/>
      <c r="G30" s="109"/>
    </row>
    <row r="31" spans="1:13" ht="12" customHeight="1">
      <c r="A31" s="115" t="s">
        <v>92</v>
      </c>
      <c r="B31" s="117"/>
      <c r="C31" s="110"/>
      <c r="D31" s="165"/>
      <c r="E31" s="165"/>
      <c r="F31" s="165"/>
      <c r="G31" s="111"/>
    </row>
    <row r="32" spans="1:13" ht="12" customHeight="1">
      <c r="A32" s="115" t="s">
        <v>93</v>
      </c>
      <c r="B32" s="117"/>
      <c r="C32" s="112"/>
      <c r="D32" s="166"/>
      <c r="E32" s="166"/>
      <c r="F32" s="166"/>
      <c r="G32" s="113"/>
    </row>
    <row r="33" spans="1:7" ht="12" customHeight="1">
      <c r="A33" s="115" t="s">
        <v>94</v>
      </c>
      <c r="B33" s="116"/>
      <c r="C33" s="117"/>
      <c r="D33" s="155"/>
      <c r="E33" s="156"/>
      <c r="F33" s="156"/>
      <c r="G33" s="157"/>
    </row>
    <row r="34" spans="1:7" ht="12" customHeight="1">
      <c r="A34" s="115" t="s">
        <v>195</v>
      </c>
      <c r="B34" s="116"/>
      <c r="C34" s="117"/>
      <c r="D34" s="158"/>
      <c r="E34" s="159"/>
      <c r="F34" s="159"/>
      <c r="G34" s="160"/>
    </row>
    <row r="35" spans="1:7" ht="12" customHeight="1">
      <c r="A35" s="115" t="s">
        <v>95</v>
      </c>
      <c r="B35" s="116"/>
      <c r="C35" s="117"/>
      <c r="D35" s="161"/>
      <c r="E35" s="162"/>
      <c r="F35" s="162"/>
      <c r="G35" s="163"/>
    </row>
    <row r="36" spans="1:7" ht="12" customHeight="1">
      <c r="A36" s="115" t="s">
        <v>197</v>
      </c>
      <c r="B36" s="116"/>
      <c r="C36" s="116"/>
      <c r="D36" s="117"/>
      <c r="E36" s="137"/>
      <c r="F36" s="138"/>
      <c r="G36" s="139"/>
    </row>
  </sheetData>
  <mergeCells count="19">
    <mergeCell ref="A1:A2"/>
    <mergeCell ref="B1:M1"/>
    <mergeCell ref="A28:G28"/>
    <mergeCell ref="A29:B29"/>
    <mergeCell ref="C29:G29"/>
    <mergeCell ref="A30:B30"/>
    <mergeCell ref="C30:G30"/>
    <mergeCell ref="A31:B31"/>
    <mergeCell ref="C31:G31"/>
    <mergeCell ref="A32:B32"/>
    <mergeCell ref="C32:G32"/>
    <mergeCell ref="A36:D36"/>
    <mergeCell ref="E36:G36"/>
    <mergeCell ref="A33:C33"/>
    <mergeCell ref="D33:G33"/>
    <mergeCell ref="A34:C34"/>
    <mergeCell ref="D34:G34"/>
    <mergeCell ref="A35:C35"/>
    <mergeCell ref="D35:G35"/>
  </mergeCells>
  <phoneticPr fontId="2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3"/>
  <sheetViews>
    <sheetView zoomScale="140" zoomScaleNormal="140" workbookViewId="0">
      <selection activeCell="A3" sqref="A3:A25"/>
    </sheetView>
  </sheetViews>
  <sheetFormatPr baseColWidth="10" defaultColWidth="9" defaultRowHeight="13"/>
  <cols>
    <col min="1" max="1" width="15.59765625" customWidth="1"/>
    <col min="2" max="2" width="10" customWidth="1"/>
    <col min="3" max="3" width="7.3984375" customWidth="1"/>
    <col min="4" max="4" width="8.3984375" customWidth="1"/>
    <col min="5" max="5" width="8" customWidth="1"/>
    <col min="6" max="6" width="7.796875" customWidth="1"/>
    <col min="7" max="7" width="7.59765625" customWidth="1"/>
    <col min="8" max="8" width="13.19921875" customWidth="1"/>
    <col min="9" max="9" width="10" customWidth="1"/>
    <col min="10" max="10" width="9.3984375" customWidth="1"/>
    <col min="11" max="12" width="9.796875" customWidth="1"/>
    <col min="13" max="13" width="14.19921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3" t="s">
        <v>117</v>
      </c>
      <c r="D3" s="34" t="s">
        <v>118</v>
      </c>
      <c r="E3" s="34" t="s">
        <v>118</v>
      </c>
      <c r="F3" s="34" t="s">
        <v>118</v>
      </c>
      <c r="G3" s="35" t="s">
        <v>119</v>
      </c>
      <c r="H3" s="35" t="s">
        <v>119</v>
      </c>
      <c r="I3" s="37" t="s">
        <v>121</v>
      </c>
      <c r="J3" s="37" t="s">
        <v>121</v>
      </c>
      <c r="K3" s="37" t="s">
        <v>121</v>
      </c>
      <c r="L3" s="38" t="s">
        <v>122</v>
      </c>
      <c r="M3" s="38" t="s">
        <v>122</v>
      </c>
    </row>
    <row r="4" spans="1:13" ht="12" customHeight="1">
      <c r="A4" s="24" t="s">
        <v>124</v>
      </c>
      <c r="B4" s="3"/>
      <c r="C4" s="33" t="s">
        <v>117</v>
      </c>
      <c r="D4" s="33" t="s">
        <v>117</v>
      </c>
      <c r="E4" s="34" t="s">
        <v>118</v>
      </c>
      <c r="F4" s="35" t="s">
        <v>119</v>
      </c>
      <c r="G4" s="3"/>
      <c r="H4" s="37" t="s">
        <v>121</v>
      </c>
      <c r="I4" s="37" t="s">
        <v>121</v>
      </c>
      <c r="J4" s="37" t="s">
        <v>121</v>
      </c>
      <c r="K4" s="37" t="s">
        <v>121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3" t="s">
        <v>117</v>
      </c>
      <c r="D5" s="33" t="s">
        <v>117</v>
      </c>
      <c r="E5" s="34" t="s">
        <v>118</v>
      </c>
      <c r="F5" s="35" t="s">
        <v>119</v>
      </c>
      <c r="G5" s="3"/>
      <c r="H5" s="37" t="s">
        <v>172</v>
      </c>
      <c r="I5" s="37" t="s">
        <v>121</v>
      </c>
      <c r="J5" s="37" t="s">
        <v>121</v>
      </c>
      <c r="K5" s="37" t="s">
        <v>121</v>
      </c>
      <c r="L5" s="38" t="s">
        <v>122</v>
      </c>
      <c r="M5" s="39" t="s">
        <v>204</v>
      </c>
    </row>
    <row r="6" spans="1:13" ht="12" customHeight="1">
      <c r="A6" s="24" t="s">
        <v>126</v>
      </c>
      <c r="B6" s="3"/>
      <c r="C6" s="3"/>
      <c r="D6" s="33" t="s">
        <v>117</v>
      </c>
      <c r="E6" s="34" t="s">
        <v>118</v>
      </c>
      <c r="F6" s="34" t="s">
        <v>118</v>
      </c>
      <c r="G6" s="35" t="s">
        <v>119</v>
      </c>
      <c r="H6" s="36" t="s">
        <v>129</v>
      </c>
      <c r="I6" s="37" t="s">
        <v>121</v>
      </c>
      <c r="J6" s="37" t="s">
        <v>121</v>
      </c>
      <c r="K6" s="37" t="s">
        <v>121</v>
      </c>
      <c r="L6" s="38" t="s">
        <v>122</v>
      </c>
      <c r="M6" s="39" t="s">
        <v>123</v>
      </c>
    </row>
    <row r="7" spans="1:13" ht="12" customHeight="1">
      <c r="A7" s="24" t="s">
        <v>128</v>
      </c>
      <c r="B7" s="3"/>
      <c r="C7" s="33" t="s">
        <v>117</v>
      </c>
      <c r="D7" s="34" t="s">
        <v>118</v>
      </c>
      <c r="E7" s="34" t="s">
        <v>118</v>
      </c>
      <c r="F7" s="34" t="s">
        <v>118</v>
      </c>
      <c r="G7" s="35" t="s">
        <v>119</v>
      </c>
      <c r="H7" s="36" t="s">
        <v>129</v>
      </c>
      <c r="I7" s="37" t="s">
        <v>121</v>
      </c>
      <c r="J7" s="37" t="s">
        <v>121</v>
      </c>
      <c r="K7" s="37" t="s">
        <v>121</v>
      </c>
      <c r="L7" s="38" t="s">
        <v>122</v>
      </c>
      <c r="M7" s="39" t="s">
        <v>204</v>
      </c>
    </row>
    <row r="8" spans="1:13" ht="12" customHeight="1">
      <c r="A8" s="24" t="s">
        <v>133</v>
      </c>
      <c r="B8" s="3"/>
      <c r="C8" s="3"/>
      <c r="D8" s="33" t="s">
        <v>117</v>
      </c>
      <c r="E8" s="34" t="s">
        <v>118</v>
      </c>
      <c r="F8" s="34" t="s">
        <v>118</v>
      </c>
      <c r="G8" s="35" t="s">
        <v>119</v>
      </c>
      <c r="H8" s="35" t="s">
        <v>119</v>
      </c>
      <c r="I8" s="3"/>
      <c r="J8" s="3"/>
      <c r="K8" s="37" t="s">
        <v>121</v>
      </c>
      <c r="L8" s="37" t="s">
        <v>121</v>
      </c>
      <c r="M8" s="39" t="s">
        <v>123</v>
      </c>
    </row>
    <row r="9" spans="1:13" ht="12" customHeight="1">
      <c r="A9" s="24" t="s">
        <v>182</v>
      </c>
      <c r="B9" s="3"/>
      <c r="C9" s="3"/>
      <c r="D9" s="3"/>
      <c r="E9" s="33" t="s">
        <v>117</v>
      </c>
      <c r="F9" s="33" t="s">
        <v>117</v>
      </c>
      <c r="G9" s="35" t="s">
        <v>119</v>
      </c>
      <c r="H9" s="3"/>
      <c r="I9" s="3"/>
      <c r="J9" s="3"/>
      <c r="K9" s="37" t="s">
        <v>121</v>
      </c>
      <c r="L9" s="37" t="s">
        <v>121</v>
      </c>
      <c r="M9" s="39" t="s">
        <v>123</v>
      </c>
    </row>
    <row r="10" spans="1:13" ht="12" customHeight="1">
      <c r="A10" s="24" t="s">
        <v>136</v>
      </c>
      <c r="B10" s="3"/>
      <c r="C10" s="33" t="s">
        <v>117</v>
      </c>
      <c r="D10" s="34" t="s">
        <v>118</v>
      </c>
      <c r="E10" s="34" t="s">
        <v>118</v>
      </c>
      <c r="F10" s="34" t="s">
        <v>118</v>
      </c>
      <c r="G10" s="35" t="s">
        <v>119</v>
      </c>
      <c r="H10" s="37" t="s">
        <v>121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9" t="s">
        <v>123</v>
      </c>
    </row>
    <row r="11" spans="1:13" ht="12" customHeight="1">
      <c r="A11" s="24" t="s">
        <v>205</v>
      </c>
      <c r="B11" s="3"/>
      <c r="C11" s="3"/>
      <c r="D11" s="3"/>
      <c r="E11" s="33" t="s">
        <v>117</v>
      </c>
      <c r="F11" s="33" t="s">
        <v>117</v>
      </c>
      <c r="G11" s="35" t="s">
        <v>119</v>
      </c>
      <c r="H11" s="3"/>
      <c r="I11" s="3"/>
      <c r="J11" s="3"/>
      <c r="K11" s="37" t="s">
        <v>121</v>
      </c>
      <c r="L11" s="37" t="s">
        <v>121</v>
      </c>
      <c r="M11" s="39" t="s">
        <v>123</v>
      </c>
    </row>
    <row r="12" spans="1:13" ht="12" customHeight="1">
      <c r="A12" s="24" t="s">
        <v>206</v>
      </c>
      <c r="B12" s="3"/>
      <c r="C12" s="3"/>
      <c r="D12" s="3"/>
      <c r="E12" s="33" t="s">
        <v>117</v>
      </c>
      <c r="F12" s="33" t="s">
        <v>117</v>
      </c>
      <c r="G12" s="35" t="s">
        <v>119</v>
      </c>
      <c r="H12" s="3"/>
      <c r="I12" s="3"/>
      <c r="J12" s="3"/>
      <c r="K12" s="37" t="s">
        <v>121</v>
      </c>
      <c r="L12" s="37" t="s">
        <v>121</v>
      </c>
      <c r="M12" s="39" t="s">
        <v>123</v>
      </c>
    </row>
    <row r="13" spans="1:13" ht="12" customHeight="1">
      <c r="A13" s="24" t="s">
        <v>139</v>
      </c>
      <c r="B13" s="3"/>
      <c r="C13" s="33" t="s">
        <v>117</v>
      </c>
      <c r="D13" s="33" t="s">
        <v>117</v>
      </c>
      <c r="E13" s="34" t="s">
        <v>118</v>
      </c>
      <c r="F13" s="34" t="s">
        <v>118</v>
      </c>
      <c r="G13" s="35" t="s">
        <v>119</v>
      </c>
      <c r="H13" s="37" t="s">
        <v>121</v>
      </c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140</v>
      </c>
      <c r="B14" s="3"/>
      <c r="C14" s="3"/>
      <c r="D14" s="3"/>
      <c r="E14" s="33" t="s">
        <v>117</v>
      </c>
      <c r="F14" s="33" t="s">
        <v>117</v>
      </c>
      <c r="G14" s="3"/>
      <c r="H14" s="3"/>
      <c r="I14" s="3"/>
      <c r="J14" s="3"/>
      <c r="K14" s="37" t="s">
        <v>121</v>
      </c>
      <c r="L14" s="37" t="s">
        <v>121</v>
      </c>
      <c r="M14" s="39" t="s">
        <v>123</v>
      </c>
    </row>
    <row r="15" spans="1:13" ht="12" customHeight="1">
      <c r="A15" s="24" t="s">
        <v>207</v>
      </c>
      <c r="B15" s="3"/>
      <c r="C15" s="3"/>
      <c r="D15" s="3"/>
      <c r="E15" s="33" t="s">
        <v>117</v>
      </c>
      <c r="F15" s="3"/>
      <c r="G15" s="3"/>
      <c r="H15" s="3"/>
      <c r="I15" s="3"/>
      <c r="J15" s="3"/>
      <c r="K15" s="37" t="s">
        <v>121</v>
      </c>
      <c r="L15" s="37" t="s">
        <v>121</v>
      </c>
      <c r="M15" s="39" t="s">
        <v>123</v>
      </c>
    </row>
    <row r="16" spans="1:13" ht="12" customHeight="1">
      <c r="A16" s="24" t="s">
        <v>208</v>
      </c>
      <c r="B16" s="3"/>
      <c r="C16" s="3"/>
      <c r="D16" s="3"/>
      <c r="E16" s="33" t="s">
        <v>117</v>
      </c>
      <c r="F16" s="3"/>
      <c r="G16" s="3"/>
      <c r="H16" s="3"/>
      <c r="I16" s="3"/>
      <c r="J16" s="3"/>
      <c r="K16" s="37" t="s">
        <v>121</v>
      </c>
      <c r="L16" s="37" t="s">
        <v>121</v>
      </c>
      <c r="M16" s="39" t="s">
        <v>123</v>
      </c>
    </row>
    <row r="17" spans="1:13" ht="12" customHeight="1">
      <c r="A17" s="24" t="s">
        <v>209</v>
      </c>
      <c r="B17" s="3"/>
      <c r="C17" s="3"/>
      <c r="D17" s="3"/>
      <c r="E17" s="33" t="s">
        <v>117</v>
      </c>
      <c r="F17" s="3"/>
      <c r="G17" s="3"/>
      <c r="H17" s="3"/>
      <c r="I17" s="3"/>
      <c r="J17" s="3"/>
      <c r="K17" s="37" t="s">
        <v>121</v>
      </c>
      <c r="L17" s="38" t="s">
        <v>122</v>
      </c>
      <c r="M17" s="39" t="s">
        <v>123</v>
      </c>
    </row>
    <row r="18" spans="1:13" ht="12" customHeight="1">
      <c r="A18" s="24" t="s">
        <v>141</v>
      </c>
      <c r="B18" s="3"/>
      <c r="C18" s="3"/>
      <c r="D18" s="33" t="s">
        <v>117</v>
      </c>
      <c r="E18" s="33" t="s">
        <v>117</v>
      </c>
      <c r="F18" s="3"/>
      <c r="G18" s="3"/>
      <c r="H18" s="37" t="s">
        <v>121</v>
      </c>
      <c r="I18" s="37" t="s">
        <v>121</v>
      </c>
      <c r="J18" s="37" t="s">
        <v>121</v>
      </c>
      <c r="K18" s="24" t="s">
        <v>123</v>
      </c>
      <c r="L18" s="3"/>
      <c r="M18" s="3"/>
    </row>
    <row r="19" spans="1:13" ht="12" customHeight="1">
      <c r="A19" s="24" t="s">
        <v>145</v>
      </c>
      <c r="B19" s="3"/>
      <c r="C19" s="33" t="s">
        <v>117</v>
      </c>
      <c r="D19" s="33" t="s">
        <v>117</v>
      </c>
      <c r="E19" s="33" t="s">
        <v>117</v>
      </c>
      <c r="F19" s="33" t="s">
        <v>117</v>
      </c>
      <c r="G19" s="3"/>
      <c r="H19" s="3"/>
      <c r="I19" s="37" t="s">
        <v>121</v>
      </c>
      <c r="J19" s="37" t="s">
        <v>121</v>
      </c>
      <c r="K19" s="37" t="s">
        <v>121</v>
      </c>
      <c r="L19" s="38" t="s">
        <v>122</v>
      </c>
      <c r="M19" s="39" t="s">
        <v>123</v>
      </c>
    </row>
    <row r="20" spans="1:13" ht="12" customHeight="1">
      <c r="A20" s="24" t="s">
        <v>203</v>
      </c>
      <c r="B20" s="3"/>
      <c r="C20" s="3"/>
      <c r="D20" s="33" t="s">
        <v>117</v>
      </c>
      <c r="E20" s="3"/>
      <c r="F20" s="3"/>
      <c r="G20" s="3"/>
      <c r="H20" s="3"/>
      <c r="I20" s="3"/>
      <c r="J20" s="37" t="s">
        <v>121</v>
      </c>
      <c r="K20" s="39" t="s">
        <v>123</v>
      </c>
      <c r="L20" s="3"/>
      <c r="M20" s="3"/>
    </row>
    <row r="21" spans="1:13" ht="12" customHeight="1">
      <c r="A21" s="24" t="s">
        <v>147</v>
      </c>
      <c r="B21" s="3"/>
      <c r="C21" s="3"/>
      <c r="D21" s="3"/>
      <c r="E21" s="3"/>
      <c r="F21" s="3"/>
      <c r="G21" s="3"/>
      <c r="H21" s="3"/>
      <c r="I21" s="3"/>
      <c r="J21" s="37" t="s">
        <v>121</v>
      </c>
      <c r="K21" s="38" t="s">
        <v>122</v>
      </c>
      <c r="L21" s="38" t="s">
        <v>122</v>
      </c>
      <c r="M21" s="39" t="s">
        <v>123</v>
      </c>
    </row>
    <row r="22" spans="1:13" ht="12" customHeight="1">
      <c r="A22" s="24" t="s">
        <v>176</v>
      </c>
      <c r="B22" s="3"/>
      <c r="C22" s="3"/>
      <c r="D22" s="3"/>
      <c r="E22" s="3"/>
      <c r="F22" s="3"/>
      <c r="G22" s="3"/>
      <c r="H22" s="3"/>
      <c r="I22" s="3"/>
      <c r="J22" s="3"/>
      <c r="K22" s="37" t="s">
        <v>121</v>
      </c>
      <c r="L22" s="38" t="s">
        <v>122</v>
      </c>
      <c r="M22" s="39" t="s">
        <v>123</v>
      </c>
    </row>
    <row r="23" spans="1:13" ht="12" customHeight="1">
      <c r="A23" s="24" t="s">
        <v>148</v>
      </c>
      <c r="B23" s="3"/>
      <c r="C23" s="3"/>
      <c r="D23" s="3"/>
      <c r="E23" s="3"/>
      <c r="F23" s="3"/>
      <c r="G23" s="3"/>
      <c r="H23" s="3"/>
      <c r="I23" s="3"/>
      <c r="J23" s="3"/>
      <c r="K23" s="37" t="s">
        <v>121</v>
      </c>
      <c r="L23" s="37" t="s">
        <v>121</v>
      </c>
      <c r="M23" s="39" t="s">
        <v>123</v>
      </c>
    </row>
    <row r="24" spans="1:13" ht="12" customHeight="1">
      <c r="A24" s="24" t="s">
        <v>149</v>
      </c>
      <c r="B24" s="3"/>
      <c r="C24" s="3"/>
      <c r="D24" s="3"/>
      <c r="E24" s="3"/>
      <c r="F24" s="3"/>
      <c r="G24" s="3"/>
      <c r="H24" s="3"/>
      <c r="I24" s="37" t="s">
        <v>121</v>
      </c>
      <c r="J24" s="37" t="s">
        <v>121</v>
      </c>
      <c r="K24" s="38" t="s">
        <v>122</v>
      </c>
      <c r="L24" s="38" t="s">
        <v>122</v>
      </c>
      <c r="M24" s="39" t="s">
        <v>123</v>
      </c>
    </row>
    <row r="25" spans="1:13" ht="12" customHeight="1">
      <c r="A25" s="24" t="s">
        <v>150</v>
      </c>
      <c r="B25" s="3"/>
      <c r="C25" s="3"/>
      <c r="D25" s="3"/>
      <c r="E25" s="3"/>
      <c r="F25" s="3"/>
      <c r="G25" s="3"/>
      <c r="H25" s="3"/>
      <c r="I25" s="3"/>
      <c r="J25" s="3"/>
      <c r="K25" s="37" t="s">
        <v>121</v>
      </c>
      <c r="L25" s="37" t="s">
        <v>121</v>
      </c>
      <c r="M25" s="39" t="s">
        <v>123</v>
      </c>
    </row>
    <row r="26" spans="1:13" ht="12" customHeight="1">
      <c r="A26" s="123" t="s">
        <v>89</v>
      </c>
      <c r="B26" s="124"/>
      <c r="C26" s="124"/>
      <c r="D26" s="124"/>
      <c r="E26" s="124"/>
      <c r="F26" s="124"/>
      <c r="G26" s="125"/>
      <c r="H26" s="98"/>
      <c r="I26" s="99"/>
      <c r="J26" s="99"/>
      <c r="K26" s="99"/>
      <c r="L26" s="99"/>
      <c r="M26" s="99"/>
    </row>
    <row r="27" spans="1:13" ht="12" customHeight="1">
      <c r="A27" s="115" t="s">
        <v>90</v>
      </c>
      <c r="B27" s="117"/>
      <c r="C27" s="126"/>
      <c r="D27" s="167"/>
      <c r="E27" s="167"/>
      <c r="F27" s="167"/>
      <c r="G27" s="127"/>
      <c r="H27" s="100"/>
      <c r="I27" s="101"/>
      <c r="J27" s="101"/>
      <c r="K27" s="101"/>
      <c r="L27" s="101"/>
      <c r="M27" s="101"/>
    </row>
    <row r="28" spans="1:13" ht="12" customHeight="1">
      <c r="A28" s="115" t="s">
        <v>91</v>
      </c>
      <c r="B28" s="117"/>
      <c r="C28" s="108"/>
      <c r="D28" s="164"/>
      <c r="E28" s="164"/>
      <c r="F28" s="164"/>
      <c r="G28" s="109"/>
      <c r="H28" s="100"/>
      <c r="I28" s="101"/>
      <c r="J28" s="101"/>
      <c r="K28" s="101"/>
      <c r="L28" s="101"/>
      <c r="M28" s="101"/>
    </row>
    <row r="29" spans="1:13" ht="12" customHeight="1">
      <c r="A29" s="115" t="s">
        <v>92</v>
      </c>
      <c r="B29" s="117"/>
      <c r="C29" s="110"/>
      <c r="D29" s="165"/>
      <c r="E29" s="165"/>
      <c r="F29" s="165"/>
      <c r="G29" s="111"/>
      <c r="H29" s="100"/>
      <c r="I29" s="101"/>
      <c r="J29" s="101"/>
      <c r="K29" s="101"/>
      <c r="L29" s="101"/>
      <c r="M29" s="101"/>
    </row>
    <row r="30" spans="1:13" ht="12" customHeight="1">
      <c r="A30" s="115" t="s">
        <v>93</v>
      </c>
      <c r="B30" s="117"/>
      <c r="C30" s="112"/>
      <c r="D30" s="166"/>
      <c r="E30" s="166"/>
      <c r="F30" s="166"/>
      <c r="G30" s="113"/>
      <c r="H30" s="100"/>
      <c r="I30" s="101"/>
      <c r="J30" s="101"/>
      <c r="K30" s="101"/>
      <c r="L30" s="101"/>
      <c r="M30" s="101"/>
    </row>
    <row r="31" spans="1:13" ht="12" customHeight="1">
      <c r="A31" s="115" t="s">
        <v>94</v>
      </c>
      <c r="B31" s="116"/>
      <c r="C31" s="117"/>
      <c r="D31" s="155"/>
      <c r="E31" s="156"/>
      <c r="F31" s="156"/>
      <c r="G31" s="157"/>
      <c r="H31" s="100"/>
      <c r="I31" s="101"/>
      <c r="J31" s="101"/>
      <c r="K31" s="101"/>
      <c r="L31" s="101"/>
      <c r="M31" s="101"/>
    </row>
    <row r="32" spans="1:13" ht="12" customHeight="1">
      <c r="A32" s="115" t="s">
        <v>195</v>
      </c>
      <c r="B32" s="116"/>
      <c r="C32" s="117"/>
      <c r="D32" s="158"/>
      <c r="E32" s="159"/>
      <c r="F32" s="159"/>
      <c r="G32" s="160"/>
      <c r="H32" s="100"/>
      <c r="I32" s="101"/>
      <c r="J32" s="101"/>
      <c r="K32" s="101"/>
      <c r="L32" s="101"/>
      <c r="M32" s="101"/>
    </row>
    <row r="33" spans="1:13" ht="12" customHeight="1">
      <c r="A33" s="115" t="s">
        <v>95</v>
      </c>
      <c r="B33" s="116"/>
      <c r="C33" s="117"/>
      <c r="D33" s="161"/>
      <c r="E33" s="162"/>
      <c r="F33" s="162"/>
      <c r="G33" s="163"/>
      <c r="H33" s="100"/>
      <c r="I33" s="101"/>
      <c r="J33" s="101"/>
      <c r="K33" s="101"/>
      <c r="L33" s="101"/>
      <c r="M33" s="101"/>
    </row>
  </sheetData>
  <mergeCells count="18">
    <mergeCell ref="A32:C32"/>
    <mergeCell ref="D32:G32"/>
    <mergeCell ref="A33:C33"/>
    <mergeCell ref="D33:G33"/>
    <mergeCell ref="A1:A2"/>
    <mergeCell ref="B1:M1"/>
    <mergeCell ref="A26:G26"/>
    <mergeCell ref="H26:M33"/>
    <mergeCell ref="A27:B27"/>
    <mergeCell ref="C27:G27"/>
    <mergeCell ref="A28:B28"/>
    <mergeCell ref="C28:G28"/>
    <mergeCell ref="A29:B29"/>
    <mergeCell ref="C29:G29"/>
    <mergeCell ref="A30:B30"/>
    <mergeCell ref="C30:G30"/>
    <mergeCell ref="A31:C31"/>
    <mergeCell ref="D31:G31"/>
  </mergeCells>
  <phoneticPr fontId="2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3"/>
  <sheetViews>
    <sheetView zoomScale="140" zoomScaleNormal="140" workbookViewId="0">
      <selection activeCell="A3" sqref="A3:A24"/>
    </sheetView>
  </sheetViews>
  <sheetFormatPr baseColWidth="10" defaultColWidth="9" defaultRowHeight="13"/>
  <cols>
    <col min="1" max="1" width="16.19921875" customWidth="1"/>
    <col min="2" max="2" width="7.19921875" customWidth="1"/>
    <col min="3" max="3" width="6.59765625" customWidth="1"/>
    <col min="4" max="4" width="7.59765625" customWidth="1"/>
    <col min="5" max="6" width="7.3984375" customWidth="1"/>
    <col min="7" max="7" width="8.3984375" customWidth="1"/>
    <col min="8" max="8" width="12" customWidth="1"/>
    <col min="9" max="9" width="8.796875" customWidth="1"/>
    <col min="10" max="10" width="8.3984375" customWidth="1"/>
    <col min="11" max="12" width="8.59765625" customWidth="1"/>
    <col min="13" max="13" width="12.796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"/>
      <c r="E3" s="34" t="s">
        <v>118</v>
      </c>
      <c r="F3" s="34" t="s">
        <v>118</v>
      </c>
      <c r="G3" s="35" t="s">
        <v>119</v>
      </c>
      <c r="H3" s="37" t="s">
        <v>121</v>
      </c>
      <c r="I3" s="37" t="s">
        <v>121</v>
      </c>
      <c r="J3" s="37" t="s">
        <v>121</v>
      </c>
      <c r="K3" s="37" t="s">
        <v>121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4" t="s">
        <v>118</v>
      </c>
      <c r="E4" s="34" t="s">
        <v>118</v>
      </c>
      <c r="F4" s="34" t="s">
        <v>118</v>
      </c>
      <c r="G4" s="36" t="s">
        <v>129</v>
      </c>
      <c r="H4" s="37" t="s">
        <v>121</v>
      </c>
      <c r="I4" s="37" t="s">
        <v>121</v>
      </c>
      <c r="J4" s="38" t="s">
        <v>122</v>
      </c>
      <c r="K4" s="38" t="s">
        <v>122</v>
      </c>
      <c r="L4" s="38" t="s">
        <v>122</v>
      </c>
      <c r="M4" s="3"/>
    </row>
    <row r="5" spans="1:13" ht="12" customHeight="1">
      <c r="A5" s="24" t="s">
        <v>188</v>
      </c>
      <c r="B5" s="3"/>
      <c r="C5" s="3"/>
      <c r="D5" s="34" t="s">
        <v>118</v>
      </c>
      <c r="E5" s="35" t="s">
        <v>119</v>
      </c>
      <c r="F5" s="35" t="s">
        <v>119</v>
      </c>
      <c r="G5" s="3"/>
      <c r="H5" s="3"/>
      <c r="I5" s="37" t="s">
        <v>121</v>
      </c>
      <c r="J5" s="37" t="s">
        <v>121</v>
      </c>
      <c r="K5" s="39" t="s">
        <v>123</v>
      </c>
      <c r="L5" s="3"/>
      <c r="M5" s="3"/>
    </row>
    <row r="6" spans="1:13" ht="12" customHeight="1">
      <c r="A6" s="24" t="s">
        <v>125</v>
      </c>
      <c r="B6" s="3"/>
      <c r="C6" s="33" t="s">
        <v>117</v>
      </c>
      <c r="D6" s="34" t="s">
        <v>118</v>
      </c>
      <c r="E6" s="34" t="s">
        <v>118</v>
      </c>
      <c r="F6" s="34" t="s">
        <v>118</v>
      </c>
      <c r="G6" s="36" t="s">
        <v>129</v>
      </c>
      <c r="H6" s="37" t="s">
        <v>121</v>
      </c>
      <c r="I6" s="37" t="s">
        <v>121</v>
      </c>
      <c r="J6" s="38" t="s">
        <v>122</v>
      </c>
      <c r="K6" s="38" t="s">
        <v>122</v>
      </c>
      <c r="L6" s="38" t="s">
        <v>122</v>
      </c>
      <c r="M6" s="3"/>
    </row>
    <row r="7" spans="1:13" ht="12" customHeight="1">
      <c r="A7" s="24" t="s">
        <v>191</v>
      </c>
      <c r="B7" s="3"/>
      <c r="C7" s="3"/>
      <c r="D7" s="33" t="s">
        <v>117</v>
      </c>
      <c r="E7" s="33" t="s">
        <v>117</v>
      </c>
      <c r="F7" s="35" t="s">
        <v>119</v>
      </c>
      <c r="G7" s="3"/>
      <c r="H7" s="3"/>
      <c r="I7" s="37" t="s">
        <v>121</v>
      </c>
      <c r="J7" s="38" t="s">
        <v>122</v>
      </c>
      <c r="K7" s="3"/>
      <c r="L7" s="3"/>
      <c r="M7" s="3"/>
    </row>
    <row r="8" spans="1:13" ht="12" customHeight="1">
      <c r="A8" s="24" t="s">
        <v>130</v>
      </c>
      <c r="B8" s="3"/>
      <c r="C8" s="3"/>
      <c r="D8" s="34" t="s">
        <v>118</v>
      </c>
      <c r="E8" s="34" t="s">
        <v>118</v>
      </c>
      <c r="F8" s="34" t="s">
        <v>118</v>
      </c>
      <c r="G8" s="35" t="s">
        <v>119</v>
      </c>
      <c r="H8" s="37" t="s">
        <v>121</v>
      </c>
      <c r="I8" s="37" t="s">
        <v>121</v>
      </c>
      <c r="J8" s="38" t="s">
        <v>122</v>
      </c>
      <c r="K8" s="38" t="s">
        <v>122</v>
      </c>
      <c r="L8" s="39" t="s">
        <v>123</v>
      </c>
      <c r="M8" s="3"/>
    </row>
    <row r="9" spans="1:13" ht="12" customHeight="1">
      <c r="A9" s="24" t="s">
        <v>181</v>
      </c>
      <c r="B9" s="3"/>
      <c r="C9" s="33" t="s">
        <v>117</v>
      </c>
      <c r="D9" s="34" t="s">
        <v>118</v>
      </c>
      <c r="E9" s="34" t="s">
        <v>118</v>
      </c>
      <c r="F9" s="34" t="s">
        <v>118</v>
      </c>
      <c r="G9" s="36" t="s">
        <v>129</v>
      </c>
      <c r="H9" s="37" t="s">
        <v>121</v>
      </c>
      <c r="I9" s="37" t="s">
        <v>121</v>
      </c>
      <c r="J9" s="38" t="s">
        <v>122</v>
      </c>
      <c r="K9" s="38" t="s">
        <v>122</v>
      </c>
      <c r="L9" s="39" t="s">
        <v>123</v>
      </c>
      <c r="M9" s="3"/>
    </row>
    <row r="10" spans="1:13" ht="12" customHeight="1">
      <c r="A10" s="24" t="s">
        <v>133</v>
      </c>
      <c r="B10" s="3"/>
      <c r="C10" s="3"/>
      <c r="D10" s="34" t="s">
        <v>118</v>
      </c>
      <c r="E10" s="34" t="s">
        <v>118</v>
      </c>
      <c r="F10" s="34" t="s">
        <v>118</v>
      </c>
      <c r="G10" s="36" t="s">
        <v>129</v>
      </c>
      <c r="H10" s="37" t="s">
        <v>121</v>
      </c>
      <c r="I10" s="37" t="s">
        <v>121</v>
      </c>
      <c r="J10" s="38" t="s">
        <v>122</v>
      </c>
      <c r="K10" s="38" t="s">
        <v>122</v>
      </c>
      <c r="L10" s="38" t="s">
        <v>122</v>
      </c>
      <c r="M10" s="39" t="s">
        <v>123</v>
      </c>
    </row>
    <row r="11" spans="1:13" ht="12" customHeight="1">
      <c r="A11" s="24" t="s">
        <v>134</v>
      </c>
      <c r="B11" s="3"/>
      <c r="C11" s="3"/>
      <c r="D11" s="3"/>
      <c r="E11" s="34" t="s">
        <v>118</v>
      </c>
      <c r="F11" s="3"/>
      <c r="G11" s="3"/>
      <c r="H11" s="3"/>
      <c r="I11" s="3"/>
      <c r="J11" s="3"/>
      <c r="K11" s="37" t="s">
        <v>121</v>
      </c>
      <c r="L11" s="37" t="s">
        <v>121</v>
      </c>
      <c r="M11" s="39" t="s">
        <v>123</v>
      </c>
    </row>
    <row r="12" spans="1:13" ht="12" customHeight="1">
      <c r="A12" s="24" t="s">
        <v>201</v>
      </c>
      <c r="B12" s="3"/>
      <c r="C12" s="3"/>
      <c r="D12" s="34" t="s">
        <v>118</v>
      </c>
      <c r="E12" s="34" t="s">
        <v>118</v>
      </c>
      <c r="F12" s="34" t="s">
        <v>118</v>
      </c>
      <c r="G12" s="3"/>
      <c r="H12" s="37" t="s">
        <v>121</v>
      </c>
      <c r="I12" s="37" t="s">
        <v>121</v>
      </c>
      <c r="J12" s="38" t="s">
        <v>122</v>
      </c>
      <c r="K12" s="39" t="s">
        <v>123</v>
      </c>
      <c r="L12" s="3"/>
      <c r="M12" s="3"/>
    </row>
    <row r="13" spans="1:13" ht="12" customHeight="1">
      <c r="A13" s="24" t="s">
        <v>193</v>
      </c>
      <c r="B13" s="3"/>
      <c r="C13" s="3"/>
      <c r="D13" s="33" t="s">
        <v>117</v>
      </c>
      <c r="E13" s="34" t="s">
        <v>118</v>
      </c>
      <c r="F13" s="34" t="s">
        <v>118</v>
      </c>
      <c r="G13" s="35" t="s">
        <v>119</v>
      </c>
      <c r="H13" s="3"/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137</v>
      </c>
      <c r="B14" s="3"/>
      <c r="C14" s="33" t="s">
        <v>117</v>
      </c>
      <c r="D14" s="34" t="s">
        <v>118</v>
      </c>
      <c r="E14" s="34" t="s">
        <v>118</v>
      </c>
      <c r="F14" s="34" t="s">
        <v>118</v>
      </c>
      <c r="G14" s="35" t="s">
        <v>119</v>
      </c>
      <c r="H14" s="37" t="s">
        <v>121</v>
      </c>
      <c r="I14" s="37" t="s">
        <v>121</v>
      </c>
      <c r="J14" s="38" t="s">
        <v>122</v>
      </c>
      <c r="K14" s="39" t="s">
        <v>123</v>
      </c>
      <c r="L14" s="39" t="s">
        <v>123</v>
      </c>
      <c r="M14" s="3"/>
    </row>
    <row r="15" spans="1:13" ht="12" customHeight="1">
      <c r="A15" s="24" t="s">
        <v>139</v>
      </c>
      <c r="B15" s="3"/>
      <c r="C15" s="3"/>
      <c r="D15" s="34" t="s">
        <v>118</v>
      </c>
      <c r="E15" s="34" t="s">
        <v>118</v>
      </c>
      <c r="F15" s="34" t="s">
        <v>118</v>
      </c>
      <c r="G15" s="35" t="s">
        <v>119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"/>
      <c r="M15" s="3"/>
    </row>
    <row r="16" spans="1:13" ht="12" customHeight="1">
      <c r="A16" s="24" t="s">
        <v>140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3" t="s">
        <v>117</v>
      </c>
      <c r="G16" s="37" t="s">
        <v>121</v>
      </c>
      <c r="H16" s="37" t="s">
        <v>121</v>
      </c>
      <c r="I16" s="37" t="s">
        <v>121</v>
      </c>
      <c r="J16" s="38" t="s">
        <v>122</v>
      </c>
      <c r="K16" s="38" t="s">
        <v>122</v>
      </c>
      <c r="L16" s="39" t="s">
        <v>123</v>
      </c>
      <c r="M16" s="43" t="s">
        <v>159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"/>
      <c r="G17" s="3"/>
      <c r="H17" s="37" t="s">
        <v>121</v>
      </c>
      <c r="I17" s="37" t="s">
        <v>121</v>
      </c>
      <c r="J17" s="3"/>
      <c r="K17" s="39" t="s">
        <v>123</v>
      </c>
      <c r="L17" s="3"/>
      <c r="M17" s="3"/>
    </row>
    <row r="18" spans="1:13" ht="12" customHeight="1">
      <c r="A18" s="24" t="s">
        <v>142</v>
      </c>
      <c r="B18" s="3"/>
      <c r="C18" s="3"/>
      <c r="D18" s="33" t="s">
        <v>117</v>
      </c>
      <c r="E18" s="33" t="s">
        <v>117</v>
      </c>
      <c r="F18" s="3"/>
      <c r="G18" s="37" t="s">
        <v>121</v>
      </c>
      <c r="H18" s="37" t="s">
        <v>121</v>
      </c>
      <c r="I18" s="37" t="s">
        <v>121</v>
      </c>
      <c r="J18" s="38" t="s">
        <v>122</v>
      </c>
      <c r="K18" s="38" t="s">
        <v>122</v>
      </c>
      <c r="L18" s="3"/>
      <c r="M18" s="3"/>
    </row>
    <row r="19" spans="1:13" ht="12" customHeight="1">
      <c r="A19" s="24" t="s">
        <v>163</v>
      </c>
      <c r="B19" s="3"/>
      <c r="C19" s="3"/>
      <c r="D19" s="33" t="s">
        <v>117</v>
      </c>
      <c r="E19" s="33" t="s">
        <v>117</v>
      </c>
      <c r="F19" s="33" t="s">
        <v>117</v>
      </c>
      <c r="G19" s="3"/>
      <c r="H19" s="37" t="s">
        <v>121</v>
      </c>
      <c r="I19" s="37" t="s">
        <v>121</v>
      </c>
      <c r="J19" s="38" t="s">
        <v>122</v>
      </c>
      <c r="K19" s="39" t="s">
        <v>123</v>
      </c>
      <c r="L19" s="3"/>
      <c r="M19" s="3"/>
    </row>
    <row r="20" spans="1:13" ht="12" customHeight="1">
      <c r="A20" s="24" t="s">
        <v>143</v>
      </c>
      <c r="B20" s="3"/>
      <c r="C20" s="33" t="s">
        <v>117</v>
      </c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8" t="s">
        <v>122</v>
      </c>
      <c r="K20" s="38" t="s">
        <v>122</v>
      </c>
      <c r="L20" s="39" t="s">
        <v>123</v>
      </c>
      <c r="M20" s="3"/>
    </row>
    <row r="21" spans="1:13" ht="12" customHeight="1">
      <c r="A21" s="24" t="s">
        <v>144</v>
      </c>
      <c r="B21" s="3"/>
      <c r="C21" s="3"/>
      <c r="D21" s="33" t="s">
        <v>117</v>
      </c>
      <c r="E21" s="3"/>
      <c r="F21" s="3"/>
      <c r="G21" s="3"/>
      <c r="H21" s="37" t="s">
        <v>121</v>
      </c>
      <c r="I21" s="37" t="s">
        <v>121</v>
      </c>
      <c r="J21" s="3"/>
      <c r="K21" s="39" t="s">
        <v>123</v>
      </c>
      <c r="L21" s="3"/>
      <c r="M21" s="3"/>
    </row>
    <row r="22" spans="1:13" ht="12" customHeight="1">
      <c r="A22" s="24" t="s">
        <v>146</v>
      </c>
      <c r="B22" s="3"/>
      <c r="C22" s="33" t="s">
        <v>117</v>
      </c>
      <c r="D22" s="33" t="s">
        <v>117</v>
      </c>
      <c r="E22" s="33" t="s">
        <v>117</v>
      </c>
      <c r="F22" s="33" t="s">
        <v>117</v>
      </c>
      <c r="G22" s="3"/>
      <c r="H22" s="37" t="s">
        <v>121</v>
      </c>
      <c r="I22" s="37" t="s">
        <v>121</v>
      </c>
      <c r="J22" s="39" t="s">
        <v>123</v>
      </c>
      <c r="K22" s="39" t="s">
        <v>123</v>
      </c>
      <c r="L22" s="3"/>
      <c r="M22" s="3"/>
    </row>
    <row r="23" spans="1:13" ht="12" customHeight="1">
      <c r="A23" s="24" t="s">
        <v>184</v>
      </c>
      <c r="B23" s="3"/>
      <c r="C23" s="3"/>
      <c r="D23" s="33" t="s">
        <v>117</v>
      </c>
      <c r="E23" s="33" t="s">
        <v>117</v>
      </c>
      <c r="F23" s="33" t="s">
        <v>117</v>
      </c>
      <c r="G23" s="3"/>
      <c r="H23" s="37" t="s">
        <v>121</v>
      </c>
      <c r="I23" s="37" t="s">
        <v>121</v>
      </c>
      <c r="J23" s="37" t="s">
        <v>121</v>
      </c>
      <c r="K23" s="39" t="s">
        <v>123</v>
      </c>
      <c r="L23" s="3"/>
      <c r="M23" s="3"/>
    </row>
    <row r="24" spans="1:13" ht="12" customHeight="1">
      <c r="A24" s="24" t="s">
        <v>210</v>
      </c>
      <c r="B24" s="3"/>
      <c r="C24" s="33" t="s">
        <v>117</v>
      </c>
      <c r="D24" s="33" t="s">
        <v>117</v>
      </c>
      <c r="E24" s="3"/>
      <c r="F24" s="3"/>
      <c r="G24" s="3"/>
      <c r="H24" s="37" t="s">
        <v>121</v>
      </c>
      <c r="I24" s="37" t="s">
        <v>121</v>
      </c>
      <c r="J24" s="37" t="s">
        <v>121</v>
      </c>
      <c r="K24" s="39" t="s">
        <v>123</v>
      </c>
      <c r="L24" s="3"/>
      <c r="M24" s="3"/>
    </row>
    <row r="25" spans="1:13" ht="12" customHeight="1">
      <c r="A25" s="123" t="s">
        <v>89</v>
      </c>
      <c r="B25" s="124"/>
      <c r="C25" s="124"/>
      <c r="D25" s="124"/>
      <c r="E25" s="124"/>
      <c r="F25" s="124"/>
      <c r="G25" s="125"/>
    </row>
    <row r="26" spans="1:13" ht="12" customHeight="1">
      <c r="A26" s="115" t="s">
        <v>90</v>
      </c>
      <c r="B26" s="117"/>
      <c r="C26" s="126"/>
      <c r="D26" s="167"/>
      <c r="E26" s="167"/>
      <c r="F26" s="167"/>
      <c r="G26" s="127"/>
    </row>
    <row r="27" spans="1:13" ht="12" customHeight="1">
      <c r="A27" s="115" t="s">
        <v>91</v>
      </c>
      <c r="B27" s="117"/>
      <c r="C27" s="108"/>
      <c r="D27" s="164"/>
      <c r="E27" s="164"/>
      <c r="F27" s="164"/>
      <c r="G27" s="109"/>
    </row>
    <row r="28" spans="1:13" ht="12" customHeight="1">
      <c r="A28" s="115" t="s">
        <v>92</v>
      </c>
      <c r="B28" s="117"/>
      <c r="C28" s="110"/>
      <c r="D28" s="165"/>
      <c r="E28" s="165"/>
      <c r="F28" s="165"/>
      <c r="G28" s="111"/>
    </row>
    <row r="29" spans="1:13" ht="12" customHeight="1">
      <c r="A29" s="115" t="s">
        <v>93</v>
      </c>
      <c r="B29" s="117"/>
      <c r="C29" s="112"/>
      <c r="D29" s="166"/>
      <c r="E29" s="166"/>
      <c r="F29" s="166"/>
      <c r="G29" s="113"/>
    </row>
    <row r="30" spans="1:13" ht="24" customHeight="1">
      <c r="A30" s="102" t="s">
        <v>165</v>
      </c>
      <c r="B30" s="114"/>
      <c r="C30" s="103"/>
      <c r="D30" s="168"/>
      <c r="E30" s="169"/>
      <c r="F30" s="169"/>
      <c r="G30" s="170"/>
    </row>
    <row r="31" spans="1:13" ht="24" customHeight="1">
      <c r="A31" s="102" t="s">
        <v>166</v>
      </c>
      <c r="B31" s="114"/>
      <c r="C31" s="103"/>
      <c r="D31" s="171"/>
      <c r="E31" s="172"/>
      <c r="F31" s="172"/>
      <c r="G31" s="173"/>
    </row>
    <row r="32" spans="1:13" ht="12" customHeight="1">
      <c r="A32" s="115" t="s">
        <v>95</v>
      </c>
      <c r="B32" s="116"/>
      <c r="C32" s="117"/>
      <c r="D32" s="161"/>
      <c r="E32" s="162"/>
      <c r="F32" s="162"/>
      <c r="G32" s="163"/>
    </row>
    <row r="33" spans="1:7" ht="12" customHeight="1">
      <c r="A33" s="115" t="s">
        <v>167</v>
      </c>
      <c r="B33" s="116"/>
      <c r="C33" s="117"/>
      <c r="D33" s="146"/>
      <c r="E33" s="147"/>
      <c r="F33" s="147"/>
      <c r="G33" s="148"/>
    </row>
  </sheetData>
  <mergeCells count="19">
    <mergeCell ref="A1:A2"/>
    <mergeCell ref="B1:M1"/>
    <mergeCell ref="A25:G25"/>
    <mergeCell ref="A26:B26"/>
    <mergeCell ref="C26:G26"/>
    <mergeCell ref="A27:B27"/>
    <mergeCell ref="C27:G27"/>
    <mergeCell ref="A28:B28"/>
    <mergeCell ref="C28:G28"/>
    <mergeCell ref="A29:B29"/>
    <mergeCell ref="C29:G29"/>
    <mergeCell ref="A33:C33"/>
    <mergeCell ref="D33:G33"/>
    <mergeCell ref="A30:C30"/>
    <mergeCell ref="D30:G30"/>
    <mergeCell ref="A31:C31"/>
    <mergeCell ref="D31:G31"/>
    <mergeCell ref="A32:C32"/>
    <mergeCell ref="D32:G32"/>
  </mergeCells>
  <phoneticPr fontId="2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4"/>
  <sheetViews>
    <sheetView zoomScale="140" zoomScaleNormal="140" workbookViewId="0">
      <selection activeCell="A3" sqref="A3:A19"/>
    </sheetView>
  </sheetViews>
  <sheetFormatPr baseColWidth="10" defaultColWidth="9" defaultRowHeight="13"/>
  <cols>
    <col min="1" max="1" width="18.19921875" customWidth="1"/>
    <col min="2" max="2" width="12" customWidth="1"/>
    <col min="3" max="3" width="8" customWidth="1"/>
    <col min="4" max="4" width="7.19921875" customWidth="1"/>
    <col min="5" max="5" width="6" customWidth="1"/>
    <col min="6" max="6" width="11.19921875" customWidth="1"/>
    <col min="7" max="7" width="10.796875" customWidth="1"/>
    <col min="8" max="8" width="10.59765625" customWidth="1"/>
    <col min="9" max="9" width="7.59765625" customWidth="1"/>
    <col min="10" max="10" width="6.796875" customWidth="1"/>
    <col min="11" max="11" width="7.59765625" customWidth="1"/>
    <col min="12" max="12" width="14.796875" customWidth="1"/>
    <col min="13" max="13" width="14.5976562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124</v>
      </c>
      <c r="B3" s="38" t="s">
        <v>122</v>
      </c>
      <c r="C3" s="36" t="s">
        <v>129</v>
      </c>
      <c r="D3" s="34" t="s">
        <v>118</v>
      </c>
      <c r="E3" s="34" t="s">
        <v>189</v>
      </c>
      <c r="F3" s="45" t="s">
        <v>169</v>
      </c>
      <c r="G3" s="53" t="s">
        <v>187</v>
      </c>
      <c r="H3" s="53" t="s">
        <v>187</v>
      </c>
      <c r="I3" s="38" t="s">
        <v>122</v>
      </c>
      <c r="J3" s="37" t="s">
        <v>121</v>
      </c>
      <c r="K3" s="38" t="s">
        <v>122</v>
      </c>
      <c r="L3" s="52" t="s">
        <v>186</v>
      </c>
      <c r="M3" s="52" t="s">
        <v>186</v>
      </c>
    </row>
    <row r="4" spans="1:13" ht="12" customHeight="1">
      <c r="A4" s="24" t="s">
        <v>125</v>
      </c>
      <c r="B4" s="53" t="s">
        <v>187</v>
      </c>
      <c r="C4" s="36" t="s">
        <v>129</v>
      </c>
      <c r="D4" s="33" t="s">
        <v>117</v>
      </c>
      <c r="E4" s="34" t="s">
        <v>118</v>
      </c>
      <c r="F4" s="34" t="s">
        <v>118</v>
      </c>
      <c r="G4" s="53" t="s">
        <v>187</v>
      </c>
      <c r="H4" s="53" t="s">
        <v>187</v>
      </c>
      <c r="I4" s="38" t="s">
        <v>122</v>
      </c>
      <c r="J4" s="37" t="s">
        <v>121</v>
      </c>
      <c r="K4" s="38" t="s">
        <v>122</v>
      </c>
      <c r="L4" s="38" t="s">
        <v>122</v>
      </c>
      <c r="M4" s="52" t="s">
        <v>186</v>
      </c>
    </row>
    <row r="5" spans="1:13" ht="12" customHeight="1">
      <c r="A5" s="24" t="s">
        <v>190</v>
      </c>
      <c r="B5" s="39" t="s">
        <v>123</v>
      </c>
      <c r="C5" s="3"/>
      <c r="D5" s="33" t="s">
        <v>117</v>
      </c>
      <c r="E5" s="34" t="s">
        <v>118</v>
      </c>
      <c r="F5" s="34" t="s">
        <v>189</v>
      </c>
      <c r="G5" s="36" t="s">
        <v>120</v>
      </c>
      <c r="H5" s="36" t="s">
        <v>129</v>
      </c>
      <c r="I5" s="37" t="s">
        <v>121</v>
      </c>
      <c r="J5" s="37" t="s">
        <v>121</v>
      </c>
      <c r="K5" s="38" t="s">
        <v>122</v>
      </c>
      <c r="L5" s="38" t="s">
        <v>122</v>
      </c>
      <c r="M5" s="38" t="s">
        <v>122</v>
      </c>
    </row>
    <row r="6" spans="1:13" ht="12" customHeight="1">
      <c r="A6" s="24" t="s">
        <v>128</v>
      </c>
      <c r="B6" s="3"/>
      <c r="C6" s="3"/>
      <c r="D6" s="33" t="s">
        <v>117</v>
      </c>
      <c r="E6" s="34" t="s">
        <v>118</v>
      </c>
      <c r="F6" s="34" t="s">
        <v>118</v>
      </c>
      <c r="G6" s="37" t="s">
        <v>121</v>
      </c>
      <c r="H6" s="37" t="s">
        <v>121</v>
      </c>
      <c r="I6" s="37" t="s">
        <v>121</v>
      </c>
      <c r="J6" s="37" t="s">
        <v>121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202</v>
      </c>
      <c r="B7" s="39" t="s">
        <v>123</v>
      </c>
      <c r="C7" s="3"/>
      <c r="D7" s="3"/>
      <c r="E7" s="3"/>
      <c r="F7" s="45" t="s">
        <v>169</v>
      </c>
      <c r="G7" s="36" t="s">
        <v>129</v>
      </c>
      <c r="H7" s="39" t="s">
        <v>123</v>
      </c>
      <c r="I7" s="3"/>
      <c r="J7" s="37" t="s">
        <v>121</v>
      </c>
      <c r="K7" s="37" t="s">
        <v>121</v>
      </c>
      <c r="L7" s="45" t="s">
        <v>169</v>
      </c>
      <c r="M7" s="38" t="s">
        <v>122</v>
      </c>
    </row>
    <row r="8" spans="1:13" ht="12" customHeight="1">
      <c r="A8" s="24" t="s">
        <v>211</v>
      </c>
      <c r="B8" s="39" t="s">
        <v>123</v>
      </c>
      <c r="C8" s="3"/>
      <c r="D8" s="3"/>
      <c r="E8" s="34" t="s">
        <v>118</v>
      </c>
      <c r="F8" s="34" t="s">
        <v>118</v>
      </c>
      <c r="G8" s="37" t="s">
        <v>121</v>
      </c>
      <c r="H8" s="37" t="s">
        <v>121</v>
      </c>
      <c r="I8" s="37" t="s">
        <v>121</v>
      </c>
      <c r="J8" s="37" t="s">
        <v>121</v>
      </c>
      <c r="K8" s="38" t="s">
        <v>122</v>
      </c>
      <c r="L8" s="38" t="s">
        <v>122</v>
      </c>
      <c r="M8" s="38" t="s">
        <v>122</v>
      </c>
    </row>
    <row r="9" spans="1:13" ht="12" customHeight="1">
      <c r="A9" s="24" t="s">
        <v>133</v>
      </c>
      <c r="B9" s="37" t="s">
        <v>121</v>
      </c>
      <c r="C9" s="36" t="s">
        <v>129</v>
      </c>
      <c r="D9" s="3"/>
      <c r="E9" s="3"/>
      <c r="F9" s="3"/>
      <c r="G9" s="39" t="s">
        <v>123</v>
      </c>
      <c r="H9" s="39" t="s">
        <v>123</v>
      </c>
      <c r="I9" s="3"/>
      <c r="J9" s="3"/>
      <c r="K9" s="3"/>
      <c r="L9" s="3"/>
      <c r="M9" s="33" t="s">
        <v>117</v>
      </c>
    </row>
    <row r="10" spans="1:13" ht="12" customHeight="1">
      <c r="A10" s="24" t="s">
        <v>134</v>
      </c>
      <c r="B10" s="39" t="s">
        <v>123</v>
      </c>
      <c r="C10" s="3"/>
      <c r="D10" s="3"/>
      <c r="E10" s="3"/>
      <c r="F10" s="34" t="s">
        <v>118</v>
      </c>
      <c r="G10" s="3"/>
      <c r="H10" s="37" t="s">
        <v>121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8" t="s">
        <v>122</v>
      </c>
    </row>
    <row r="11" spans="1:13" ht="12" customHeight="1">
      <c r="A11" s="24" t="s">
        <v>194</v>
      </c>
      <c r="B11" s="3"/>
      <c r="C11" s="3"/>
      <c r="D11" s="3"/>
      <c r="E11" s="3"/>
      <c r="F11" s="45" t="s">
        <v>169</v>
      </c>
      <c r="G11" s="37" t="s">
        <v>121</v>
      </c>
      <c r="H11" s="39" t="s">
        <v>123</v>
      </c>
      <c r="I11" s="3"/>
      <c r="J11" s="37" t="s">
        <v>121</v>
      </c>
      <c r="K11" s="37" t="s">
        <v>121</v>
      </c>
      <c r="L11" s="45" t="s">
        <v>169</v>
      </c>
      <c r="M11" s="39" t="s">
        <v>123</v>
      </c>
    </row>
    <row r="12" spans="1:13" ht="12" customHeight="1">
      <c r="A12" s="24" t="s">
        <v>182</v>
      </c>
      <c r="B12" s="3"/>
      <c r="C12" s="3"/>
      <c r="D12" s="3"/>
      <c r="E12" s="3"/>
      <c r="F12" s="34" t="s">
        <v>118</v>
      </c>
      <c r="G12" s="3"/>
      <c r="H12" s="3"/>
      <c r="I12" s="3"/>
      <c r="J12" s="37" t="s">
        <v>121</v>
      </c>
      <c r="K12" s="37" t="s">
        <v>121</v>
      </c>
      <c r="L12" s="3"/>
      <c r="M12" s="39" t="s">
        <v>123</v>
      </c>
    </row>
    <row r="13" spans="1:13" ht="12" customHeight="1">
      <c r="A13" s="24" t="s">
        <v>137</v>
      </c>
      <c r="B13" s="3"/>
      <c r="C13" s="3"/>
      <c r="D13" s="3"/>
      <c r="E13" s="3"/>
      <c r="F13" s="34" t="s">
        <v>189</v>
      </c>
      <c r="G13" s="3"/>
      <c r="H13" s="3"/>
      <c r="I13" s="37" t="s">
        <v>121</v>
      </c>
      <c r="J13" s="37" t="s">
        <v>121</v>
      </c>
      <c r="K13" s="37" t="s">
        <v>121</v>
      </c>
      <c r="L13" s="39" t="s">
        <v>123</v>
      </c>
      <c r="M13" s="39" t="s">
        <v>123</v>
      </c>
    </row>
    <row r="14" spans="1:13" ht="12" customHeight="1">
      <c r="A14" s="24" t="s">
        <v>140</v>
      </c>
      <c r="B14" s="3"/>
      <c r="C14" s="3"/>
      <c r="D14" s="33" t="s">
        <v>117</v>
      </c>
      <c r="E14" s="33" t="s">
        <v>117</v>
      </c>
      <c r="F14" s="46" t="s">
        <v>170</v>
      </c>
      <c r="G14" s="38" t="s">
        <v>122</v>
      </c>
      <c r="H14" s="38" t="s">
        <v>122</v>
      </c>
      <c r="I14" s="37" t="s">
        <v>121</v>
      </c>
      <c r="J14" s="37" t="s">
        <v>121</v>
      </c>
      <c r="K14" s="46" t="s">
        <v>170</v>
      </c>
      <c r="L14" s="43" t="s">
        <v>159</v>
      </c>
      <c r="M14" s="39" t="s">
        <v>123</v>
      </c>
    </row>
    <row r="15" spans="1:13" ht="12" customHeight="1">
      <c r="A15" s="24" t="s">
        <v>141</v>
      </c>
      <c r="B15" s="3"/>
      <c r="C15" s="3"/>
      <c r="D15" s="3"/>
      <c r="E15" s="3"/>
      <c r="F15" s="33" t="s">
        <v>117</v>
      </c>
      <c r="G15" s="37" t="s">
        <v>121</v>
      </c>
      <c r="H15" s="37" t="s">
        <v>121</v>
      </c>
      <c r="I15" s="38" t="s">
        <v>122</v>
      </c>
      <c r="J15" s="37" t="s">
        <v>121</v>
      </c>
      <c r="K15" s="37" t="s">
        <v>121</v>
      </c>
      <c r="L15" s="39" t="s">
        <v>123</v>
      </c>
      <c r="M15" s="39" t="s">
        <v>117</v>
      </c>
    </row>
    <row r="16" spans="1:13" ht="12" customHeight="1">
      <c r="A16" s="24" t="s">
        <v>142</v>
      </c>
      <c r="B16" s="3"/>
      <c r="C16" s="3"/>
      <c r="D16" s="3"/>
      <c r="E16" s="3"/>
      <c r="F16" s="46" t="s">
        <v>170</v>
      </c>
      <c r="G16" s="38" t="s">
        <v>122</v>
      </c>
      <c r="H16" s="39" t="s">
        <v>123</v>
      </c>
      <c r="I16" s="3"/>
      <c r="J16" s="37" t="s">
        <v>121</v>
      </c>
      <c r="K16" s="37" t="s">
        <v>121</v>
      </c>
      <c r="L16" s="33" t="s">
        <v>117</v>
      </c>
      <c r="M16" s="39" t="s">
        <v>123</v>
      </c>
    </row>
    <row r="17" spans="1:13" ht="12" customHeight="1">
      <c r="A17" s="24" t="s">
        <v>163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7" t="s">
        <v>121</v>
      </c>
      <c r="J17" s="37" t="s">
        <v>121</v>
      </c>
      <c r="K17" s="37" t="s">
        <v>121</v>
      </c>
      <c r="L17" s="39" t="s">
        <v>123</v>
      </c>
      <c r="M17" s="39" t="s">
        <v>123</v>
      </c>
    </row>
    <row r="18" spans="1:13" ht="12" customHeight="1">
      <c r="A18" s="24" t="s">
        <v>143</v>
      </c>
      <c r="B18" s="37" t="s">
        <v>121</v>
      </c>
      <c r="C18" s="37" t="s">
        <v>121</v>
      </c>
      <c r="D18" s="3"/>
      <c r="E18" s="3"/>
      <c r="F18" s="3"/>
      <c r="G18" s="39" t="s">
        <v>123</v>
      </c>
      <c r="H18" s="39" t="s">
        <v>123</v>
      </c>
      <c r="I18" s="3"/>
      <c r="J18" s="3"/>
      <c r="K18" s="3"/>
      <c r="L18" s="3"/>
      <c r="M18" s="33" t="s">
        <v>117</v>
      </c>
    </row>
    <row r="19" spans="1:13" ht="12" customHeight="1">
      <c r="A19" s="24" t="s">
        <v>164</v>
      </c>
      <c r="B19" s="37" t="s">
        <v>121</v>
      </c>
      <c r="C19" s="37" t="s">
        <v>121</v>
      </c>
      <c r="D19" s="3"/>
      <c r="E19" s="3"/>
      <c r="F19" s="37" t="s">
        <v>121</v>
      </c>
      <c r="G19" s="38" t="s">
        <v>122</v>
      </c>
      <c r="H19" s="38" t="s">
        <v>122</v>
      </c>
      <c r="I19" s="39" t="s">
        <v>123</v>
      </c>
      <c r="J19" s="3"/>
      <c r="K19" s="3"/>
      <c r="L19" s="33" t="s">
        <v>117</v>
      </c>
      <c r="M19" s="33" t="s">
        <v>117</v>
      </c>
    </row>
    <row r="20" spans="1:13" ht="12" customHeight="1">
      <c r="A20" s="123" t="s">
        <v>89</v>
      </c>
      <c r="B20" s="124"/>
      <c r="C20" s="124"/>
      <c r="D20" s="124"/>
      <c r="E20" s="124"/>
      <c r="F20" s="124"/>
      <c r="G20" s="125"/>
    </row>
    <row r="21" spans="1:13" ht="12" customHeight="1">
      <c r="A21" s="115" t="s">
        <v>90</v>
      </c>
      <c r="B21" s="117"/>
      <c r="C21" s="126"/>
      <c r="D21" s="167"/>
      <c r="E21" s="167"/>
      <c r="F21" s="167"/>
      <c r="G21" s="127"/>
    </row>
    <row r="22" spans="1:13" ht="12" customHeight="1">
      <c r="A22" s="115" t="s">
        <v>91</v>
      </c>
      <c r="B22" s="117"/>
      <c r="C22" s="108"/>
      <c r="D22" s="164"/>
      <c r="E22" s="164"/>
      <c r="F22" s="164"/>
      <c r="G22" s="109"/>
    </row>
    <row r="23" spans="1:13" ht="12" customHeight="1">
      <c r="A23" s="115" t="s">
        <v>92</v>
      </c>
      <c r="B23" s="117"/>
      <c r="C23" s="110"/>
      <c r="D23" s="165"/>
      <c r="E23" s="165"/>
      <c r="F23" s="165"/>
      <c r="G23" s="111"/>
    </row>
    <row r="24" spans="1:13" ht="12" customHeight="1">
      <c r="A24" s="115" t="s">
        <v>93</v>
      </c>
      <c r="B24" s="117"/>
      <c r="C24" s="112"/>
      <c r="D24" s="166"/>
      <c r="E24" s="166"/>
      <c r="F24" s="166"/>
      <c r="G24" s="113"/>
    </row>
    <row r="25" spans="1:13" ht="12" customHeight="1">
      <c r="A25" s="115" t="s">
        <v>94</v>
      </c>
      <c r="B25" s="116"/>
      <c r="C25" s="117"/>
      <c r="D25" s="155"/>
      <c r="E25" s="156"/>
      <c r="F25" s="156"/>
      <c r="G25" s="157"/>
    </row>
    <row r="26" spans="1:13" ht="12" customHeight="1">
      <c r="A26" s="115" t="s">
        <v>195</v>
      </c>
      <c r="B26" s="116"/>
      <c r="C26" s="117"/>
      <c r="D26" s="158"/>
      <c r="E26" s="159"/>
      <c r="F26" s="159"/>
      <c r="G26" s="160"/>
    </row>
    <row r="27" spans="1:13" ht="12" customHeight="1">
      <c r="A27" s="115" t="s">
        <v>95</v>
      </c>
      <c r="B27" s="116"/>
      <c r="C27" s="117"/>
      <c r="D27" s="161"/>
      <c r="E27" s="162"/>
      <c r="F27" s="162"/>
      <c r="G27" s="163"/>
    </row>
    <row r="28" spans="1:13" ht="12" customHeight="1">
      <c r="A28" s="115" t="s">
        <v>167</v>
      </c>
      <c r="B28" s="116"/>
      <c r="C28" s="117"/>
      <c r="D28" s="146"/>
      <c r="E28" s="147"/>
      <c r="F28" s="147"/>
      <c r="G28" s="148"/>
    </row>
    <row r="29" spans="1:13" ht="12" customHeight="1">
      <c r="A29" s="115" t="s">
        <v>196</v>
      </c>
      <c r="B29" s="116"/>
      <c r="C29" s="117"/>
      <c r="D29" s="149"/>
      <c r="E29" s="150"/>
      <c r="F29" s="150"/>
      <c r="G29" s="151"/>
    </row>
    <row r="30" spans="1:13" ht="12" customHeight="1">
      <c r="A30" s="115" t="s">
        <v>177</v>
      </c>
      <c r="B30" s="116"/>
      <c r="C30" s="116"/>
      <c r="D30" s="117"/>
      <c r="E30" s="152"/>
      <c r="F30" s="153"/>
      <c r="G30" s="154"/>
    </row>
    <row r="31" spans="1:13" ht="12" customHeight="1">
      <c r="A31" s="115" t="s">
        <v>197</v>
      </c>
      <c r="B31" s="116"/>
      <c r="C31" s="116"/>
      <c r="D31" s="117"/>
      <c r="E31" s="137"/>
      <c r="F31" s="138"/>
      <c r="G31" s="139"/>
    </row>
    <row r="32" spans="1:13" ht="12" customHeight="1">
      <c r="A32" s="115" t="s">
        <v>198</v>
      </c>
      <c r="B32" s="116"/>
      <c r="C32" s="116"/>
      <c r="D32" s="117"/>
      <c r="E32" s="140"/>
      <c r="F32" s="141"/>
      <c r="G32" s="142"/>
    </row>
    <row r="33" spans="1:7" ht="12" customHeight="1">
      <c r="A33" s="115" t="s">
        <v>199</v>
      </c>
      <c r="B33" s="116"/>
      <c r="C33" s="116"/>
      <c r="D33" s="117"/>
      <c r="E33" s="143"/>
      <c r="F33" s="144"/>
      <c r="G33" s="145"/>
    </row>
    <row r="34" spans="1:7" ht="12" customHeight="1">
      <c r="A34" s="115" t="s">
        <v>200</v>
      </c>
      <c r="B34" s="116"/>
      <c r="C34" s="116"/>
      <c r="D34" s="116"/>
      <c r="E34" s="116"/>
      <c r="F34" s="117"/>
      <c r="G34" s="55"/>
    </row>
  </sheetData>
  <mergeCells count="30">
    <mergeCell ref="A1:A2"/>
    <mergeCell ref="B1:M1"/>
    <mergeCell ref="A20:G20"/>
    <mergeCell ref="A21:B21"/>
    <mergeCell ref="C21:G21"/>
    <mergeCell ref="A22:B22"/>
    <mergeCell ref="C22:G22"/>
    <mergeCell ref="A23:B23"/>
    <mergeCell ref="C23:G23"/>
    <mergeCell ref="A24:B24"/>
    <mergeCell ref="C24:G24"/>
    <mergeCell ref="A25:C25"/>
    <mergeCell ref="D25:G25"/>
    <mergeCell ref="A26:C26"/>
    <mergeCell ref="D26:G26"/>
    <mergeCell ref="A27:C27"/>
    <mergeCell ref="D27:G27"/>
    <mergeCell ref="A28:C28"/>
    <mergeCell ref="D28:G28"/>
    <mergeCell ref="A29:C29"/>
    <mergeCell ref="D29:G29"/>
    <mergeCell ref="A30:D30"/>
    <mergeCell ref="E30:G30"/>
    <mergeCell ref="A34:F34"/>
    <mergeCell ref="A31:D31"/>
    <mergeCell ref="E31:G31"/>
    <mergeCell ref="A32:D32"/>
    <mergeCell ref="E32:G32"/>
    <mergeCell ref="A33:D33"/>
    <mergeCell ref="E33:G33"/>
  </mergeCells>
  <phoneticPr fontId="2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8"/>
  <sheetViews>
    <sheetView zoomScale="140" zoomScaleNormal="140" workbookViewId="0">
      <selection activeCell="A3" sqref="A3:A16"/>
    </sheetView>
  </sheetViews>
  <sheetFormatPr baseColWidth="10" defaultColWidth="9" defaultRowHeight="13"/>
  <cols>
    <col min="1" max="1" width="17.59765625" customWidth="1"/>
    <col min="2" max="3" width="6.59765625" customWidth="1"/>
    <col min="4" max="4" width="6" customWidth="1"/>
    <col min="5" max="6" width="8.796875" customWidth="1"/>
    <col min="7" max="7" width="9.3984375" customWidth="1"/>
    <col min="8" max="8" width="8.796875" customWidth="1"/>
    <col min="9" max="9" width="9.3984375" customWidth="1"/>
    <col min="10" max="11" width="8.796875" customWidth="1"/>
    <col min="12" max="12" width="6" customWidth="1"/>
    <col min="13" max="13" width="8.59765625" customWidth="1"/>
  </cols>
  <sheetData>
    <row r="1" spans="1:13" ht="12.5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.5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24" customHeight="1">
      <c r="A3" s="56" t="s">
        <v>125</v>
      </c>
      <c r="B3" s="57"/>
      <c r="C3" s="57"/>
      <c r="D3" s="58" t="s">
        <v>117</v>
      </c>
      <c r="E3" s="59" t="s">
        <v>118</v>
      </c>
      <c r="F3" s="60" t="s">
        <v>169</v>
      </c>
      <c r="G3" s="61" t="s">
        <v>129</v>
      </c>
      <c r="H3" s="61" t="s">
        <v>129</v>
      </c>
      <c r="I3" s="62" t="s">
        <v>121</v>
      </c>
      <c r="J3" s="62" t="s">
        <v>121</v>
      </c>
      <c r="K3" s="63" t="s">
        <v>122</v>
      </c>
      <c r="L3" s="64" t="s">
        <v>212</v>
      </c>
      <c r="M3" s="65" t="s">
        <v>123</v>
      </c>
    </row>
    <row r="4" spans="1:13" ht="12.5" customHeight="1">
      <c r="A4" s="24" t="s">
        <v>128</v>
      </c>
      <c r="B4" s="33" t="s">
        <v>117</v>
      </c>
      <c r="C4" s="34" t="s">
        <v>118</v>
      </c>
      <c r="D4" s="34" t="s">
        <v>118</v>
      </c>
      <c r="E4" s="45" t="s">
        <v>169</v>
      </c>
      <c r="F4" s="45" t="s">
        <v>169</v>
      </c>
      <c r="G4" s="38" t="s">
        <v>122</v>
      </c>
      <c r="H4" s="38" t="s">
        <v>122</v>
      </c>
      <c r="I4" s="38" t="s">
        <v>122</v>
      </c>
      <c r="J4" s="38" t="s">
        <v>122</v>
      </c>
      <c r="K4" s="38" t="s">
        <v>122</v>
      </c>
      <c r="L4" s="39" t="s">
        <v>123</v>
      </c>
      <c r="M4" s="39" t="s">
        <v>123</v>
      </c>
    </row>
    <row r="5" spans="1:13" ht="12.5" customHeight="1">
      <c r="A5" s="24" t="s">
        <v>202</v>
      </c>
      <c r="B5" s="3"/>
      <c r="C5" s="3"/>
      <c r="D5" s="33" t="s">
        <v>117</v>
      </c>
      <c r="E5" s="33" t="s">
        <v>117</v>
      </c>
      <c r="F5" s="45" t="s">
        <v>169</v>
      </c>
      <c r="G5" s="36" t="s">
        <v>129</v>
      </c>
      <c r="H5" s="36" t="s">
        <v>129</v>
      </c>
      <c r="I5" s="37" t="s">
        <v>121</v>
      </c>
      <c r="J5" s="38" t="s">
        <v>122</v>
      </c>
      <c r="K5" s="38" t="s">
        <v>122</v>
      </c>
      <c r="L5" s="39" t="s">
        <v>123</v>
      </c>
      <c r="M5" s="39" t="s">
        <v>123</v>
      </c>
    </row>
    <row r="6" spans="1:13" ht="12.5" customHeight="1">
      <c r="A6" s="24" t="s">
        <v>211</v>
      </c>
      <c r="B6" s="3"/>
      <c r="C6" s="3"/>
      <c r="D6" s="33" t="s">
        <v>117</v>
      </c>
      <c r="E6" s="33" t="s">
        <v>117</v>
      </c>
      <c r="F6" s="45" t="s">
        <v>169</v>
      </c>
      <c r="G6" s="37" t="s">
        <v>121</v>
      </c>
      <c r="H6" s="37" t="s">
        <v>121</v>
      </c>
      <c r="I6" s="37" t="s">
        <v>121</v>
      </c>
      <c r="J6" s="37" t="s">
        <v>121</v>
      </c>
      <c r="K6" s="37" t="s">
        <v>121</v>
      </c>
      <c r="L6" s="39" t="s">
        <v>123</v>
      </c>
      <c r="M6" s="39" t="s">
        <v>123</v>
      </c>
    </row>
    <row r="7" spans="1:13" ht="12.5" customHeight="1">
      <c r="A7" s="24" t="s">
        <v>139</v>
      </c>
      <c r="B7" s="3"/>
      <c r="C7" s="3"/>
      <c r="D7" s="33" t="s">
        <v>117</v>
      </c>
      <c r="E7" s="46" t="s">
        <v>170</v>
      </c>
      <c r="F7" s="45" t="s">
        <v>169</v>
      </c>
      <c r="G7" s="38" t="s">
        <v>122</v>
      </c>
      <c r="H7" s="38" t="s">
        <v>122</v>
      </c>
      <c r="I7" s="38" t="s">
        <v>122</v>
      </c>
      <c r="J7" s="38" t="s">
        <v>122</v>
      </c>
      <c r="K7" s="38" t="s">
        <v>122</v>
      </c>
      <c r="L7" s="39" t="s">
        <v>123</v>
      </c>
      <c r="M7" s="3"/>
    </row>
    <row r="8" spans="1:13" ht="12.5" customHeight="1">
      <c r="A8" s="24" t="s">
        <v>140</v>
      </c>
      <c r="B8" s="33" t="s">
        <v>117</v>
      </c>
      <c r="C8" s="33" t="s">
        <v>117</v>
      </c>
      <c r="D8" s="33" t="s">
        <v>117</v>
      </c>
      <c r="E8" s="46" t="s">
        <v>170</v>
      </c>
      <c r="F8" s="46" t="s">
        <v>170</v>
      </c>
      <c r="G8" s="47" t="s">
        <v>174</v>
      </c>
      <c r="H8" s="38" t="s">
        <v>122</v>
      </c>
      <c r="I8" s="38" t="s">
        <v>122</v>
      </c>
      <c r="J8" s="38" t="s">
        <v>122</v>
      </c>
      <c r="K8" s="47" t="s">
        <v>174</v>
      </c>
      <c r="L8" s="43" t="s">
        <v>159</v>
      </c>
      <c r="M8" s="33" t="s">
        <v>117</v>
      </c>
    </row>
    <row r="9" spans="1:13" ht="12.5" customHeight="1">
      <c r="A9" s="24" t="s">
        <v>173</v>
      </c>
      <c r="B9" s="33" t="s">
        <v>117</v>
      </c>
      <c r="C9" s="33" t="s">
        <v>117</v>
      </c>
      <c r="D9" s="33" t="s">
        <v>117</v>
      </c>
      <c r="E9" s="46" t="s">
        <v>170</v>
      </c>
      <c r="F9" s="46" t="s">
        <v>170</v>
      </c>
      <c r="G9" s="47" t="s">
        <v>174</v>
      </c>
      <c r="H9" s="47" t="s">
        <v>174</v>
      </c>
      <c r="I9" s="47" t="s">
        <v>174</v>
      </c>
      <c r="J9" s="47" t="s">
        <v>174</v>
      </c>
      <c r="K9" s="47" t="s">
        <v>174</v>
      </c>
      <c r="L9" s="43" t="s">
        <v>159</v>
      </c>
      <c r="M9" s="43" t="s">
        <v>159</v>
      </c>
    </row>
    <row r="10" spans="1:13" ht="12.5" customHeight="1">
      <c r="A10" s="24" t="s">
        <v>141</v>
      </c>
      <c r="B10" s="3"/>
      <c r="C10" s="3"/>
      <c r="D10" s="3"/>
      <c r="E10" s="46" t="s">
        <v>170</v>
      </c>
      <c r="F10" s="46" t="s">
        <v>170</v>
      </c>
      <c r="G10" s="37" t="s">
        <v>121</v>
      </c>
      <c r="H10" s="37" t="s">
        <v>121</v>
      </c>
      <c r="I10" s="38" t="s">
        <v>122</v>
      </c>
      <c r="J10" s="37" t="s">
        <v>121</v>
      </c>
      <c r="K10" s="37" t="s">
        <v>121</v>
      </c>
      <c r="L10" s="39" t="s">
        <v>123</v>
      </c>
      <c r="M10" s="3"/>
    </row>
    <row r="11" spans="1:13" ht="12.5" customHeight="1">
      <c r="A11" s="24" t="s">
        <v>142</v>
      </c>
      <c r="B11" s="3"/>
      <c r="C11" s="33" t="s">
        <v>117</v>
      </c>
      <c r="D11" s="33" t="s">
        <v>117</v>
      </c>
      <c r="E11" s="33" t="s">
        <v>117</v>
      </c>
      <c r="F11" s="46" t="s">
        <v>170</v>
      </c>
      <c r="G11" s="37" t="s">
        <v>121</v>
      </c>
      <c r="H11" s="37" t="s">
        <v>121</v>
      </c>
      <c r="I11" s="37" t="s">
        <v>121</v>
      </c>
      <c r="J11" s="37" t="s">
        <v>121</v>
      </c>
      <c r="K11" s="38" t="s">
        <v>122</v>
      </c>
      <c r="L11" s="39" t="s">
        <v>123</v>
      </c>
      <c r="M11" s="3"/>
    </row>
    <row r="12" spans="1:13" ht="12.5" customHeight="1">
      <c r="A12" s="24" t="s">
        <v>163</v>
      </c>
      <c r="B12" s="3"/>
      <c r="C12" s="3"/>
      <c r="D12" s="33" t="s">
        <v>117</v>
      </c>
      <c r="E12" s="33" t="s">
        <v>117</v>
      </c>
      <c r="F12" s="33" t="s">
        <v>117</v>
      </c>
      <c r="G12" s="37" t="s">
        <v>121</v>
      </c>
      <c r="H12" s="37" t="s">
        <v>121</v>
      </c>
      <c r="I12" s="39" t="s">
        <v>123</v>
      </c>
      <c r="J12" s="3"/>
      <c r="K12" s="37" t="s">
        <v>121</v>
      </c>
      <c r="L12" s="39" t="s">
        <v>123</v>
      </c>
      <c r="M12" s="3"/>
    </row>
    <row r="13" spans="1:13" ht="12.5" customHeight="1">
      <c r="A13" s="24" t="s">
        <v>143</v>
      </c>
      <c r="B13" s="3"/>
      <c r="C13" s="3"/>
      <c r="D13" s="33" t="s">
        <v>117</v>
      </c>
      <c r="E13" s="46" t="s">
        <v>170</v>
      </c>
      <c r="F13" s="46" t="s">
        <v>170</v>
      </c>
      <c r="G13" s="47" t="s">
        <v>174</v>
      </c>
      <c r="H13" s="38" t="s">
        <v>122</v>
      </c>
      <c r="I13" s="38" t="s">
        <v>122</v>
      </c>
      <c r="J13" s="38" t="s">
        <v>122</v>
      </c>
      <c r="K13" s="37" t="s">
        <v>121</v>
      </c>
      <c r="L13" s="39" t="s">
        <v>123</v>
      </c>
      <c r="M13" s="3"/>
    </row>
    <row r="14" spans="1:13" ht="12.5" customHeight="1">
      <c r="A14" s="24" t="s">
        <v>146</v>
      </c>
      <c r="B14" s="3"/>
      <c r="C14" s="3"/>
      <c r="D14" s="3"/>
      <c r="E14" s="33" t="s">
        <v>117</v>
      </c>
      <c r="F14" s="37" t="s">
        <v>121</v>
      </c>
      <c r="G14" s="37" t="s">
        <v>121</v>
      </c>
      <c r="H14" s="3"/>
      <c r="I14" s="39" t="s">
        <v>123</v>
      </c>
      <c r="J14" s="3"/>
      <c r="K14" s="3"/>
      <c r="L14" s="3"/>
      <c r="M14" s="3"/>
    </row>
    <row r="15" spans="1:13" ht="12.5" customHeight="1">
      <c r="A15" s="24" t="s">
        <v>164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46" t="s">
        <v>170</v>
      </c>
      <c r="G15" s="38" t="s">
        <v>122</v>
      </c>
      <c r="H15" s="38" t="s">
        <v>122</v>
      </c>
      <c r="I15" s="38" t="s">
        <v>122</v>
      </c>
      <c r="J15" s="46" t="s">
        <v>170</v>
      </c>
      <c r="K15" s="46" t="s">
        <v>170</v>
      </c>
      <c r="L15" s="43" t="s">
        <v>213</v>
      </c>
      <c r="M15" s="43" t="s">
        <v>159</v>
      </c>
    </row>
    <row r="16" spans="1:13" ht="12.5" customHeight="1">
      <c r="A16" s="24" t="s">
        <v>184</v>
      </c>
      <c r="B16" s="3"/>
      <c r="C16" s="3"/>
      <c r="D16" s="3"/>
      <c r="E16" s="46" t="s">
        <v>170</v>
      </c>
      <c r="F16" s="37" t="s">
        <v>121</v>
      </c>
      <c r="G16" s="38" t="s">
        <v>122</v>
      </c>
      <c r="H16" s="3"/>
      <c r="I16" s="3"/>
      <c r="J16" s="3"/>
      <c r="K16" s="3"/>
      <c r="L16" s="3"/>
      <c r="M16" s="3"/>
    </row>
    <row r="17" spans="1:7" ht="12.5" customHeight="1">
      <c r="A17" s="123" t="s">
        <v>89</v>
      </c>
      <c r="B17" s="124"/>
      <c r="C17" s="124"/>
      <c r="D17" s="124"/>
      <c r="E17" s="124"/>
      <c r="F17" s="124"/>
      <c r="G17" s="125"/>
    </row>
    <row r="18" spans="1:7" ht="12.5" customHeight="1">
      <c r="A18" s="115" t="s">
        <v>90</v>
      </c>
      <c r="B18" s="117"/>
      <c r="C18" s="126"/>
      <c r="D18" s="167"/>
      <c r="E18" s="167"/>
      <c r="F18" s="167"/>
      <c r="G18" s="127"/>
    </row>
    <row r="19" spans="1:7" ht="12.5" customHeight="1">
      <c r="A19" s="115" t="s">
        <v>91</v>
      </c>
      <c r="B19" s="117"/>
      <c r="C19" s="108"/>
      <c r="D19" s="164"/>
      <c r="E19" s="164"/>
      <c r="F19" s="164"/>
      <c r="G19" s="109"/>
    </row>
    <row r="20" spans="1:7" ht="12.5" customHeight="1">
      <c r="A20" s="115" t="s">
        <v>92</v>
      </c>
      <c r="B20" s="117"/>
      <c r="C20" s="110"/>
      <c r="D20" s="165"/>
      <c r="E20" s="165"/>
      <c r="F20" s="165"/>
      <c r="G20" s="111"/>
    </row>
    <row r="21" spans="1:7" ht="12.5" customHeight="1">
      <c r="A21" s="115" t="s">
        <v>93</v>
      </c>
      <c r="B21" s="117"/>
      <c r="C21" s="112"/>
      <c r="D21" s="166"/>
      <c r="E21" s="166"/>
      <c r="F21" s="166"/>
      <c r="G21" s="113"/>
    </row>
    <row r="22" spans="1:7" ht="12.5" customHeight="1">
      <c r="A22" s="115" t="s">
        <v>94</v>
      </c>
      <c r="B22" s="116"/>
      <c r="C22" s="117"/>
      <c r="D22" s="180"/>
      <c r="E22" s="181"/>
      <c r="F22" s="181"/>
      <c r="G22" s="182"/>
    </row>
    <row r="23" spans="1:7" ht="24" customHeight="1">
      <c r="A23" s="102" t="s">
        <v>166</v>
      </c>
      <c r="B23" s="114"/>
      <c r="C23" s="103"/>
      <c r="D23" s="171"/>
      <c r="E23" s="172"/>
      <c r="F23" s="172"/>
      <c r="G23" s="173"/>
    </row>
    <row r="24" spans="1:7" ht="12.5" customHeight="1">
      <c r="A24" s="115" t="s">
        <v>95</v>
      </c>
      <c r="B24" s="116"/>
      <c r="C24" s="117"/>
      <c r="D24" s="161"/>
      <c r="E24" s="162"/>
      <c r="F24" s="162"/>
      <c r="G24" s="163"/>
    </row>
    <row r="25" spans="1:7" ht="12.5" customHeight="1">
      <c r="A25" s="115" t="s">
        <v>167</v>
      </c>
      <c r="B25" s="116"/>
      <c r="C25" s="117"/>
      <c r="D25" s="146"/>
      <c r="E25" s="147"/>
      <c r="F25" s="147"/>
      <c r="G25" s="148"/>
    </row>
    <row r="26" spans="1:7" ht="12.5" customHeight="1">
      <c r="A26" s="115" t="s">
        <v>177</v>
      </c>
      <c r="B26" s="116"/>
      <c r="C26" s="116"/>
      <c r="D26" s="117"/>
      <c r="E26" s="152"/>
      <c r="F26" s="153"/>
      <c r="G26" s="154"/>
    </row>
    <row r="27" spans="1:7" ht="24" customHeight="1">
      <c r="A27" s="102" t="s">
        <v>178</v>
      </c>
      <c r="B27" s="114"/>
      <c r="C27" s="114"/>
      <c r="D27" s="103"/>
      <c r="E27" s="177"/>
      <c r="F27" s="178"/>
      <c r="G27" s="179"/>
    </row>
    <row r="28" spans="1:7" ht="24" customHeight="1">
      <c r="A28" s="102" t="s">
        <v>179</v>
      </c>
      <c r="B28" s="114"/>
      <c r="C28" s="114"/>
      <c r="D28" s="103"/>
      <c r="E28" s="174"/>
      <c r="F28" s="175"/>
      <c r="G28" s="176"/>
    </row>
  </sheetData>
  <mergeCells count="25">
    <mergeCell ref="A1:A2"/>
    <mergeCell ref="B1:M1"/>
    <mergeCell ref="A17:G17"/>
    <mergeCell ref="A18:B18"/>
    <mergeCell ref="C18:G18"/>
    <mergeCell ref="A19:B19"/>
    <mergeCell ref="C19:G19"/>
    <mergeCell ref="A20:B20"/>
    <mergeCell ref="C20:G20"/>
    <mergeCell ref="A21:B21"/>
    <mergeCell ref="C21:G21"/>
    <mergeCell ref="A22:C22"/>
    <mergeCell ref="D22:G22"/>
    <mergeCell ref="A23:C23"/>
    <mergeCell ref="D23:G23"/>
    <mergeCell ref="A24:C24"/>
    <mergeCell ref="D24:G24"/>
    <mergeCell ref="A28:D28"/>
    <mergeCell ref="E28:G28"/>
    <mergeCell ref="A25:C25"/>
    <mergeCell ref="D25:G25"/>
    <mergeCell ref="A26:D26"/>
    <mergeCell ref="E26:G26"/>
    <mergeCell ref="A27:D27"/>
    <mergeCell ref="E27:G27"/>
  </mergeCells>
  <phoneticPr fontId="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1"/>
  <sheetViews>
    <sheetView zoomScale="140" zoomScaleNormal="140" workbookViewId="0">
      <selection activeCell="A3" sqref="A3:A23"/>
    </sheetView>
  </sheetViews>
  <sheetFormatPr baseColWidth="10" defaultColWidth="9" defaultRowHeight="13"/>
  <cols>
    <col min="1" max="1" width="17.796875" customWidth="1"/>
    <col min="2" max="2" width="8" customWidth="1"/>
    <col min="3" max="3" width="7.59765625" customWidth="1"/>
    <col min="4" max="4" width="8.59765625" customWidth="1"/>
    <col min="5" max="5" width="7.59765625" customWidth="1"/>
    <col min="6" max="6" width="6.59765625" customWidth="1"/>
    <col min="7" max="7" width="7.19921875" customWidth="1"/>
    <col min="8" max="8" width="12.3984375" customWidth="1"/>
    <col min="9" max="10" width="9.3984375" customWidth="1"/>
    <col min="11" max="11" width="8.796875" customWidth="1"/>
    <col min="12" max="12" width="14" customWidth="1"/>
    <col min="13" max="13" width="13.3984375" customWidth="1"/>
  </cols>
  <sheetData>
    <row r="1" spans="1:13" ht="13.5" customHeight="1">
      <c r="A1" s="191" t="s">
        <v>214</v>
      </c>
      <c r="B1" s="193" t="s">
        <v>215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5"/>
    </row>
    <row r="2" spans="1:13" ht="13.5" customHeight="1">
      <c r="A2" s="192"/>
      <c r="B2" s="66" t="s">
        <v>216</v>
      </c>
      <c r="C2" s="66" t="s">
        <v>217</v>
      </c>
      <c r="D2" s="66" t="s">
        <v>218</v>
      </c>
      <c r="E2" s="66" t="s">
        <v>219</v>
      </c>
      <c r="F2" s="66" t="s">
        <v>220</v>
      </c>
      <c r="G2" s="66" t="s">
        <v>221</v>
      </c>
      <c r="H2" s="66" t="s">
        <v>222</v>
      </c>
      <c r="I2" s="66" t="s">
        <v>223</v>
      </c>
      <c r="J2" s="66" t="s">
        <v>224</v>
      </c>
      <c r="K2" s="66" t="s">
        <v>225</v>
      </c>
      <c r="L2" s="66" t="s">
        <v>226</v>
      </c>
      <c r="M2" s="66" t="s">
        <v>227</v>
      </c>
    </row>
    <row r="3" spans="1:13" ht="13.5" customHeight="1">
      <c r="A3" s="67" t="s">
        <v>228</v>
      </c>
      <c r="B3" s="3"/>
      <c r="C3" s="68" t="s">
        <v>229</v>
      </c>
      <c r="D3" s="68" t="s">
        <v>229</v>
      </c>
      <c r="E3" s="69" t="s">
        <v>230</v>
      </c>
      <c r="F3" s="70" t="s">
        <v>231</v>
      </c>
      <c r="G3" s="3"/>
      <c r="H3" s="71" t="s">
        <v>232</v>
      </c>
      <c r="I3" s="71" t="s">
        <v>232</v>
      </c>
      <c r="J3" s="72" t="s">
        <v>233</v>
      </c>
      <c r="K3" s="72" t="s">
        <v>233</v>
      </c>
      <c r="L3" s="72" t="s">
        <v>233</v>
      </c>
      <c r="M3" s="73" t="s">
        <v>234</v>
      </c>
    </row>
    <row r="4" spans="1:13" ht="13.5" customHeight="1">
      <c r="A4" s="67" t="s">
        <v>235</v>
      </c>
      <c r="B4" s="3"/>
      <c r="C4" s="68" t="s">
        <v>229</v>
      </c>
      <c r="D4" s="69" t="s">
        <v>230</v>
      </c>
      <c r="E4" s="69" t="s">
        <v>230</v>
      </c>
      <c r="F4" s="70" t="s">
        <v>231</v>
      </c>
      <c r="G4" s="3"/>
      <c r="H4" s="71" t="s">
        <v>232</v>
      </c>
      <c r="I4" s="71" t="s">
        <v>232</v>
      </c>
      <c r="J4" s="72" t="s">
        <v>233</v>
      </c>
      <c r="K4" s="72" t="s">
        <v>233</v>
      </c>
      <c r="L4" s="72" t="s">
        <v>233</v>
      </c>
      <c r="M4" s="3"/>
    </row>
    <row r="5" spans="1:13" ht="13.5" customHeight="1">
      <c r="A5" s="67" t="s">
        <v>236</v>
      </c>
      <c r="B5" s="3"/>
      <c r="C5" s="3"/>
      <c r="D5" s="69" t="s">
        <v>230</v>
      </c>
      <c r="E5" s="69" t="s">
        <v>230</v>
      </c>
      <c r="F5" s="3"/>
      <c r="G5" s="3"/>
      <c r="H5" s="71" t="s">
        <v>232</v>
      </c>
      <c r="I5" s="3"/>
      <c r="J5" s="73" t="s">
        <v>234</v>
      </c>
      <c r="K5" s="73" t="s">
        <v>234</v>
      </c>
      <c r="L5" s="3"/>
      <c r="M5" s="3"/>
    </row>
    <row r="6" spans="1:13" ht="13.5" customHeight="1">
      <c r="A6" s="67" t="s">
        <v>237</v>
      </c>
      <c r="B6" s="3"/>
      <c r="C6" s="3"/>
      <c r="D6" s="68" t="s">
        <v>229</v>
      </c>
      <c r="E6" s="69" t="s">
        <v>230</v>
      </c>
      <c r="F6" s="70" t="s">
        <v>231</v>
      </c>
      <c r="G6" s="3"/>
      <c r="H6" s="71" t="s">
        <v>232</v>
      </c>
      <c r="I6" s="71" t="s">
        <v>232</v>
      </c>
      <c r="J6" s="72" t="s">
        <v>233</v>
      </c>
      <c r="K6" s="72" t="s">
        <v>233</v>
      </c>
      <c r="L6" s="73" t="s">
        <v>234</v>
      </c>
      <c r="M6" s="3"/>
    </row>
    <row r="7" spans="1:13" ht="13.5" customHeight="1">
      <c r="A7" s="67" t="s">
        <v>238</v>
      </c>
      <c r="B7" s="3"/>
      <c r="C7" s="3"/>
      <c r="D7" s="68" t="s">
        <v>229</v>
      </c>
      <c r="E7" s="69" t="s">
        <v>229</v>
      </c>
      <c r="F7" s="70" t="s">
        <v>231</v>
      </c>
      <c r="G7" s="3"/>
      <c r="H7" s="3"/>
      <c r="I7" s="71" t="s">
        <v>232</v>
      </c>
      <c r="J7" s="73" t="s">
        <v>234</v>
      </c>
      <c r="K7" s="3"/>
      <c r="L7" s="3"/>
      <c r="M7" s="3"/>
    </row>
    <row r="8" spans="1:13" ht="13.5" customHeight="1">
      <c r="A8" s="67" t="s">
        <v>239</v>
      </c>
      <c r="B8" s="3"/>
      <c r="C8" s="3"/>
      <c r="D8" s="68" t="s">
        <v>229</v>
      </c>
      <c r="E8" s="69" t="s">
        <v>230</v>
      </c>
      <c r="F8" s="70" t="s">
        <v>231</v>
      </c>
      <c r="G8" s="3"/>
      <c r="H8" s="71" t="s">
        <v>232</v>
      </c>
      <c r="I8" s="71" t="s">
        <v>232</v>
      </c>
      <c r="J8" s="73" t="s">
        <v>234</v>
      </c>
      <c r="K8" s="3"/>
      <c r="L8" s="3"/>
      <c r="M8" s="3"/>
    </row>
    <row r="9" spans="1:13" ht="13.5" customHeight="1">
      <c r="A9" s="67" t="s">
        <v>240</v>
      </c>
      <c r="B9" s="3"/>
      <c r="C9" s="3"/>
      <c r="D9" s="68" t="s">
        <v>229</v>
      </c>
      <c r="E9" s="69" t="s">
        <v>230</v>
      </c>
      <c r="F9" s="70" t="s">
        <v>231</v>
      </c>
      <c r="G9" s="3"/>
      <c r="H9" s="71" t="s">
        <v>232</v>
      </c>
      <c r="I9" s="71" t="s">
        <v>232</v>
      </c>
      <c r="J9" s="71" t="s">
        <v>232</v>
      </c>
      <c r="K9" s="71" t="s">
        <v>232</v>
      </c>
      <c r="L9" s="72" t="s">
        <v>233</v>
      </c>
      <c r="M9" s="3"/>
    </row>
    <row r="10" spans="1:13" ht="13.5" customHeight="1">
      <c r="A10" s="67" t="s">
        <v>241</v>
      </c>
      <c r="B10" s="3"/>
      <c r="C10" s="68" t="s">
        <v>229</v>
      </c>
      <c r="D10" s="68" t="s">
        <v>229</v>
      </c>
      <c r="E10" s="69" t="s">
        <v>230</v>
      </c>
      <c r="F10" s="70" t="s">
        <v>231</v>
      </c>
      <c r="G10" s="3"/>
      <c r="H10" s="71" t="s">
        <v>232</v>
      </c>
      <c r="I10" s="71" t="s">
        <v>232</v>
      </c>
      <c r="J10" s="72" t="s">
        <v>233</v>
      </c>
      <c r="K10" s="72" t="s">
        <v>233</v>
      </c>
      <c r="L10" s="72" t="s">
        <v>233</v>
      </c>
      <c r="M10" s="3"/>
    </row>
    <row r="11" spans="1:13" ht="13.5" customHeight="1">
      <c r="A11" s="67" t="s">
        <v>242</v>
      </c>
      <c r="B11" s="3"/>
      <c r="C11" s="68" t="s">
        <v>229</v>
      </c>
      <c r="D11" s="68" t="s">
        <v>229</v>
      </c>
      <c r="E11" s="69" t="s">
        <v>230</v>
      </c>
      <c r="F11" s="70" t="s">
        <v>231</v>
      </c>
      <c r="G11" s="3"/>
      <c r="H11" s="71" t="s">
        <v>232</v>
      </c>
      <c r="I11" s="71" t="s">
        <v>232</v>
      </c>
      <c r="J11" s="72" t="s">
        <v>233</v>
      </c>
      <c r="K11" s="72" t="s">
        <v>233</v>
      </c>
      <c r="L11" s="72" t="s">
        <v>233</v>
      </c>
      <c r="M11" s="3"/>
    </row>
    <row r="12" spans="1:13" ht="13.5" customHeight="1">
      <c r="A12" s="67" t="s">
        <v>243</v>
      </c>
      <c r="B12" s="3"/>
      <c r="C12" s="68" t="s">
        <v>229</v>
      </c>
      <c r="D12" s="68" t="s">
        <v>229</v>
      </c>
      <c r="E12" s="69" t="s">
        <v>230</v>
      </c>
      <c r="F12" s="70" t="s">
        <v>231</v>
      </c>
      <c r="G12" s="3"/>
      <c r="H12" s="71" t="s">
        <v>232</v>
      </c>
      <c r="I12" s="71" t="s">
        <v>232</v>
      </c>
      <c r="J12" s="72" t="s">
        <v>233</v>
      </c>
      <c r="K12" s="72" t="s">
        <v>233</v>
      </c>
      <c r="L12" s="72" t="s">
        <v>233</v>
      </c>
      <c r="M12" s="73" t="s">
        <v>234</v>
      </c>
    </row>
    <row r="13" spans="1:13" ht="13.5" customHeight="1">
      <c r="A13" s="67" t="s">
        <v>244</v>
      </c>
      <c r="B13" s="3"/>
      <c r="C13" s="3"/>
      <c r="D13" s="67" t="s">
        <v>230</v>
      </c>
      <c r="E13" s="69" t="s">
        <v>230</v>
      </c>
      <c r="F13" s="3"/>
      <c r="G13" s="3"/>
      <c r="H13" s="71" t="s">
        <v>232</v>
      </c>
      <c r="I13" s="3"/>
      <c r="J13" s="73" t="s">
        <v>234</v>
      </c>
      <c r="K13" s="73" t="s">
        <v>234</v>
      </c>
      <c r="L13" s="73" t="s">
        <v>234</v>
      </c>
      <c r="M13" s="3"/>
    </row>
    <row r="14" spans="1:13" ht="13.5" customHeight="1">
      <c r="A14" s="67" t="s">
        <v>245</v>
      </c>
      <c r="B14" s="3"/>
      <c r="C14" s="3"/>
      <c r="D14" s="68" t="s">
        <v>229</v>
      </c>
      <c r="E14" s="69" t="s">
        <v>230</v>
      </c>
      <c r="F14" s="70" t="s">
        <v>231</v>
      </c>
      <c r="G14" s="3"/>
      <c r="H14" s="71" t="s">
        <v>232</v>
      </c>
      <c r="I14" s="71" t="s">
        <v>232</v>
      </c>
      <c r="J14" s="72" t="s">
        <v>233</v>
      </c>
      <c r="K14" s="72" t="s">
        <v>233</v>
      </c>
      <c r="L14" s="72" t="s">
        <v>233</v>
      </c>
      <c r="M14" s="3"/>
    </row>
    <row r="15" spans="1:13" ht="13.5" customHeight="1">
      <c r="A15" s="67" t="s">
        <v>246</v>
      </c>
      <c r="B15" s="3"/>
      <c r="C15" s="3"/>
      <c r="D15" s="68" t="s">
        <v>229</v>
      </c>
      <c r="E15" s="69" t="s">
        <v>230</v>
      </c>
      <c r="F15" s="70" t="s">
        <v>231</v>
      </c>
      <c r="G15" s="3"/>
      <c r="H15" s="71" t="s">
        <v>232</v>
      </c>
      <c r="I15" s="71" t="s">
        <v>232</v>
      </c>
      <c r="J15" s="73" t="s">
        <v>234</v>
      </c>
      <c r="K15" s="73" t="s">
        <v>234</v>
      </c>
      <c r="L15" s="3"/>
      <c r="M15" s="3"/>
    </row>
    <row r="16" spans="1:13" ht="13.5" customHeight="1">
      <c r="A16" s="67" t="s">
        <v>247</v>
      </c>
      <c r="B16" s="3"/>
      <c r="C16" s="3"/>
      <c r="D16" s="68" t="s">
        <v>229</v>
      </c>
      <c r="E16" s="69" t="s">
        <v>230</v>
      </c>
      <c r="F16" s="3"/>
      <c r="G16" s="3"/>
      <c r="H16" s="71" t="s">
        <v>232</v>
      </c>
      <c r="I16" s="71" t="s">
        <v>232</v>
      </c>
      <c r="J16" s="73" t="s">
        <v>234</v>
      </c>
      <c r="K16" s="3"/>
      <c r="L16" s="3"/>
      <c r="M16" s="3"/>
    </row>
    <row r="17" spans="1:13" ht="13.5" customHeight="1">
      <c r="A17" s="67" t="s">
        <v>248</v>
      </c>
      <c r="B17" s="68" t="s">
        <v>229</v>
      </c>
      <c r="C17" s="68" t="s">
        <v>229</v>
      </c>
      <c r="D17" s="68" t="s">
        <v>229</v>
      </c>
      <c r="E17" s="74" t="s">
        <v>229</v>
      </c>
      <c r="F17" s="71" t="s">
        <v>232</v>
      </c>
      <c r="G17" s="71" t="s">
        <v>232</v>
      </c>
      <c r="H17" s="72" t="s">
        <v>233</v>
      </c>
      <c r="I17" s="72" t="s">
        <v>233</v>
      </c>
      <c r="J17" s="72" t="s">
        <v>233</v>
      </c>
      <c r="K17" s="72" t="s">
        <v>233</v>
      </c>
      <c r="L17" s="75" t="s">
        <v>249</v>
      </c>
      <c r="M17" s="68" t="s">
        <v>229</v>
      </c>
    </row>
    <row r="18" spans="1:13" ht="13.5" customHeight="1">
      <c r="A18" s="67" t="s">
        <v>250</v>
      </c>
      <c r="B18" s="3"/>
      <c r="C18" s="3"/>
      <c r="D18" s="68" t="s">
        <v>229</v>
      </c>
      <c r="E18" s="68" t="s">
        <v>229</v>
      </c>
      <c r="F18" s="3"/>
      <c r="G18" s="3"/>
      <c r="H18" s="71" t="s">
        <v>232</v>
      </c>
      <c r="I18" s="71" t="s">
        <v>232</v>
      </c>
      <c r="J18" s="73" t="s">
        <v>234</v>
      </c>
      <c r="K18" s="73" t="s">
        <v>234</v>
      </c>
      <c r="L18" s="73" t="s">
        <v>234</v>
      </c>
      <c r="M18" s="3"/>
    </row>
    <row r="19" spans="1:13" ht="13.5" customHeight="1">
      <c r="A19" s="67" t="s">
        <v>251</v>
      </c>
      <c r="B19" s="3"/>
      <c r="C19" s="3"/>
      <c r="D19" s="68" t="s">
        <v>229</v>
      </c>
      <c r="E19" s="68" t="s">
        <v>229</v>
      </c>
      <c r="F19" s="3"/>
      <c r="G19" s="3"/>
      <c r="H19" s="71" t="s">
        <v>232</v>
      </c>
      <c r="I19" s="71" t="s">
        <v>232</v>
      </c>
      <c r="J19" s="73" t="s">
        <v>234</v>
      </c>
      <c r="K19" s="73" t="s">
        <v>234</v>
      </c>
      <c r="L19" s="73" t="s">
        <v>234</v>
      </c>
      <c r="M19" s="3"/>
    </row>
    <row r="20" spans="1:13" ht="13.5" customHeight="1">
      <c r="A20" s="67" t="s">
        <v>252</v>
      </c>
      <c r="B20" s="3"/>
      <c r="C20" s="3"/>
      <c r="D20" s="68" t="s">
        <v>229</v>
      </c>
      <c r="E20" s="68" t="s">
        <v>229</v>
      </c>
      <c r="F20" s="3"/>
      <c r="G20" s="3"/>
      <c r="H20" s="71" t="s">
        <v>232</v>
      </c>
      <c r="I20" s="71" t="s">
        <v>232</v>
      </c>
      <c r="J20" s="72" t="s">
        <v>233</v>
      </c>
      <c r="K20" s="72" t="s">
        <v>233</v>
      </c>
      <c r="L20" s="72" t="s">
        <v>233</v>
      </c>
      <c r="M20" s="3"/>
    </row>
    <row r="21" spans="1:13" ht="13.5" customHeight="1">
      <c r="A21" s="67" t="s">
        <v>253</v>
      </c>
      <c r="B21" s="3"/>
      <c r="C21" s="3"/>
      <c r="D21" s="68" t="s">
        <v>229</v>
      </c>
      <c r="E21" s="68" t="s">
        <v>229</v>
      </c>
      <c r="F21" s="3"/>
      <c r="G21" s="3"/>
      <c r="H21" s="71" t="s">
        <v>232</v>
      </c>
      <c r="I21" s="71" t="s">
        <v>232</v>
      </c>
      <c r="J21" s="73" t="s">
        <v>234</v>
      </c>
      <c r="K21" s="73" t="s">
        <v>234</v>
      </c>
      <c r="L21" s="3"/>
      <c r="M21" s="3"/>
    </row>
    <row r="22" spans="1:13" ht="13.5" customHeight="1">
      <c r="A22" s="67" t="s">
        <v>254</v>
      </c>
      <c r="B22" s="3"/>
      <c r="C22" s="3"/>
      <c r="D22" s="68" t="s">
        <v>229</v>
      </c>
      <c r="E22" s="3"/>
      <c r="F22" s="3"/>
      <c r="G22" s="3"/>
      <c r="H22" s="3"/>
      <c r="I22" s="3"/>
      <c r="J22" s="3"/>
      <c r="K22" s="3"/>
      <c r="L22" s="72" t="s">
        <v>233</v>
      </c>
      <c r="M22" s="3"/>
    </row>
    <row r="23" spans="1:13" ht="13.5" customHeight="1">
      <c r="A23" s="67" t="s">
        <v>255</v>
      </c>
      <c r="B23" s="3"/>
      <c r="C23" s="3"/>
      <c r="D23" s="68" t="s">
        <v>229</v>
      </c>
      <c r="E23" s="68" t="s">
        <v>229</v>
      </c>
      <c r="F23" s="3"/>
      <c r="G23" s="3"/>
      <c r="H23" s="71" t="s">
        <v>232</v>
      </c>
      <c r="I23" s="71" t="s">
        <v>232</v>
      </c>
      <c r="J23" s="73" t="s">
        <v>234</v>
      </c>
      <c r="K23" s="73" t="s">
        <v>234</v>
      </c>
      <c r="L23" s="3"/>
      <c r="M23" s="3"/>
    </row>
    <row r="24" spans="1:13" ht="13.5" customHeight="1">
      <c r="A24" s="193" t="s">
        <v>256</v>
      </c>
      <c r="B24" s="194"/>
      <c r="C24" s="194"/>
      <c r="D24" s="194"/>
      <c r="E24" s="194"/>
      <c r="F24" s="194"/>
      <c r="G24" s="195"/>
    </row>
    <row r="25" spans="1:13" ht="13.5" customHeight="1">
      <c r="A25" s="189" t="s">
        <v>257</v>
      </c>
      <c r="B25" s="190"/>
      <c r="C25" s="126"/>
      <c r="D25" s="167"/>
      <c r="E25" s="167"/>
      <c r="F25" s="167"/>
      <c r="G25" s="127"/>
    </row>
    <row r="26" spans="1:13" ht="13.5" customHeight="1">
      <c r="A26" s="189" t="s">
        <v>258</v>
      </c>
      <c r="B26" s="190"/>
      <c r="C26" s="108"/>
      <c r="D26" s="164"/>
      <c r="E26" s="164"/>
      <c r="F26" s="164"/>
      <c r="G26" s="109"/>
    </row>
    <row r="27" spans="1:13" ht="13.5" customHeight="1">
      <c r="A27" s="189" t="s">
        <v>259</v>
      </c>
      <c r="B27" s="190"/>
      <c r="C27" s="110"/>
      <c r="D27" s="165"/>
      <c r="E27" s="165"/>
      <c r="F27" s="165"/>
      <c r="G27" s="111"/>
    </row>
    <row r="28" spans="1:13" ht="13.5" customHeight="1">
      <c r="A28" s="189" t="s">
        <v>260</v>
      </c>
      <c r="B28" s="190"/>
      <c r="C28" s="112"/>
      <c r="D28" s="166"/>
      <c r="E28" s="166"/>
      <c r="F28" s="166"/>
      <c r="G28" s="113"/>
    </row>
    <row r="29" spans="1:13" ht="27" customHeight="1">
      <c r="A29" s="102" t="s">
        <v>261</v>
      </c>
      <c r="B29" s="114"/>
      <c r="C29" s="103"/>
      <c r="D29" s="183"/>
      <c r="E29" s="184"/>
      <c r="F29" s="184"/>
      <c r="G29" s="185"/>
    </row>
    <row r="30" spans="1:13" ht="33" customHeight="1">
      <c r="A30" s="102" t="s">
        <v>42</v>
      </c>
      <c r="B30" s="114"/>
      <c r="C30" s="103"/>
      <c r="D30" s="186"/>
      <c r="E30" s="187"/>
      <c r="F30" s="187"/>
      <c r="G30" s="188"/>
    </row>
    <row r="31" spans="1:13" ht="33" customHeight="1">
      <c r="A31" s="102" t="s">
        <v>262</v>
      </c>
      <c r="B31" s="114"/>
      <c r="C31" s="114"/>
      <c r="D31" s="103"/>
      <c r="E31" s="177"/>
      <c r="F31" s="178"/>
      <c r="G31" s="179"/>
    </row>
  </sheetData>
  <mergeCells count="17">
    <mergeCell ref="A1:A2"/>
    <mergeCell ref="B1:M1"/>
    <mergeCell ref="A24:G24"/>
    <mergeCell ref="A25:B25"/>
    <mergeCell ref="C25:G25"/>
    <mergeCell ref="A26:B26"/>
    <mergeCell ref="C26:G26"/>
    <mergeCell ref="A27:B27"/>
    <mergeCell ref="C27:G27"/>
    <mergeCell ref="A28:B28"/>
    <mergeCell ref="C28:G28"/>
    <mergeCell ref="A29:C29"/>
    <mergeCell ref="D29:G29"/>
    <mergeCell ref="A30:C30"/>
    <mergeCell ref="D30:G30"/>
    <mergeCell ref="A31:D31"/>
    <mergeCell ref="E31:G31"/>
  </mergeCells>
  <phoneticPr fontId="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7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5.59765625" customWidth="1"/>
    <col min="2" max="2" width="12" customWidth="1"/>
    <col min="3" max="3" width="10.3984375" customWidth="1"/>
    <col min="4" max="4" width="12.3984375" customWidth="1"/>
    <col min="5" max="5" width="11.59765625" customWidth="1"/>
    <col min="6" max="6" width="11.3984375" customWidth="1"/>
    <col min="7" max="7" width="11.59765625" customWidth="1"/>
    <col min="8" max="9" width="10.3984375" customWidth="1"/>
    <col min="10" max="10" width="1.796875" customWidth="1"/>
    <col min="11" max="11" width="9.59765625" customWidth="1"/>
    <col min="12" max="12" width="11.59765625" customWidth="1"/>
    <col min="13" max="14" width="10.3984375" customWidth="1"/>
    <col min="15" max="15" width="2.59765625" customWidth="1"/>
  </cols>
  <sheetData>
    <row r="1" spans="1:14" ht="13.5" customHeight="1">
      <c r="A1" s="191" t="s">
        <v>214</v>
      </c>
      <c r="B1" s="193" t="s">
        <v>215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5"/>
    </row>
    <row r="2" spans="1:14" ht="13.5" customHeight="1">
      <c r="A2" s="192"/>
      <c r="B2" s="66" t="s">
        <v>263</v>
      </c>
      <c r="C2" s="66" t="s">
        <v>264</v>
      </c>
      <c r="D2" s="66" t="s">
        <v>265</v>
      </c>
      <c r="E2" s="66" t="s">
        <v>266</v>
      </c>
      <c r="F2" s="66" t="s">
        <v>267</v>
      </c>
      <c r="G2" s="66" t="s">
        <v>268</v>
      </c>
      <c r="H2" s="66" t="s">
        <v>222</v>
      </c>
      <c r="I2" s="66" t="s">
        <v>223</v>
      </c>
      <c r="J2" s="205" t="s">
        <v>224</v>
      </c>
      <c r="K2" s="206"/>
      <c r="L2" s="66" t="s">
        <v>225</v>
      </c>
      <c r="M2" s="66" t="s">
        <v>226</v>
      </c>
      <c r="N2" s="66" t="s">
        <v>227</v>
      </c>
    </row>
    <row r="3" spans="1:14" ht="13.5" customHeight="1">
      <c r="A3" s="67" t="s">
        <v>235</v>
      </c>
      <c r="B3" s="3"/>
      <c r="C3" s="3"/>
      <c r="D3" s="3"/>
      <c r="E3" s="76" t="s">
        <v>230</v>
      </c>
      <c r="F3" s="76" t="s">
        <v>230</v>
      </c>
      <c r="G3" s="76" t="s">
        <v>230</v>
      </c>
      <c r="H3" s="3"/>
      <c r="I3" s="71" t="s">
        <v>232</v>
      </c>
      <c r="J3" s="201" t="s">
        <v>232</v>
      </c>
      <c r="K3" s="202"/>
      <c r="L3" s="71" t="s">
        <v>232</v>
      </c>
      <c r="M3" s="77" t="s">
        <v>233</v>
      </c>
      <c r="N3" s="78" t="s">
        <v>234</v>
      </c>
    </row>
    <row r="4" spans="1:14" ht="13.5" customHeight="1">
      <c r="A4" s="67" t="s">
        <v>237</v>
      </c>
      <c r="B4" s="79" t="s">
        <v>269</v>
      </c>
      <c r="C4" s="76" t="s">
        <v>230</v>
      </c>
      <c r="D4" s="76" t="s">
        <v>230</v>
      </c>
      <c r="E4" s="76" t="s">
        <v>230</v>
      </c>
      <c r="F4" s="80" t="s">
        <v>270</v>
      </c>
      <c r="G4" s="80" t="s">
        <v>270</v>
      </c>
      <c r="H4" s="72" t="s">
        <v>271</v>
      </c>
      <c r="I4" s="77" t="s">
        <v>233</v>
      </c>
      <c r="J4" s="199" t="s">
        <v>233</v>
      </c>
      <c r="K4" s="200"/>
      <c r="L4" s="77" t="s">
        <v>233</v>
      </c>
      <c r="M4" s="77" t="s">
        <v>233</v>
      </c>
      <c r="N4" s="75" t="s">
        <v>249</v>
      </c>
    </row>
    <row r="5" spans="1:14" ht="13.5" customHeight="1">
      <c r="A5" s="67" t="s">
        <v>272</v>
      </c>
      <c r="B5" s="81" t="s">
        <v>231</v>
      </c>
      <c r="C5" s="76" t="s">
        <v>230</v>
      </c>
      <c r="D5" s="76" t="s">
        <v>230</v>
      </c>
      <c r="E5" s="76" t="s">
        <v>230</v>
      </c>
      <c r="F5" s="80" t="s">
        <v>270</v>
      </c>
      <c r="G5" s="80" t="s">
        <v>270</v>
      </c>
      <c r="H5" s="72" t="s">
        <v>271</v>
      </c>
      <c r="I5" s="77" t="s">
        <v>233</v>
      </c>
      <c r="J5" s="201" t="s">
        <v>232</v>
      </c>
      <c r="K5" s="202"/>
      <c r="L5" s="71" t="s">
        <v>232</v>
      </c>
      <c r="M5" s="78" t="s">
        <v>234</v>
      </c>
      <c r="N5" s="82" t="s">
        <v>273</v>
      </c>
    </row>
    <row r="6" spans="1:14" ht="13.5" customHeight="1">
      <c r="A6" s="67" t="s">
        <v>240</v>
      </c>
      <c r="B6" s="79" t="s">
        <v>269</v>
      </c>
      <c r="C6" s="76" t="s">
        <v>230</v>
      </c>
      <c r="D6" s="76" t="s">
        <v>230</v>
      </c>
      <c r="E6" s="76" t="s">
        <v>230</v>
      </c>
      <c r="F6" s="80" t="s">
        <v>270</v>
      </c>
      <c r="G6" s="83" t="s">
        <v>274</v>
      </c>
      <c r="H6" s="72" t="s">
        <v>275</v>
      </c>
      <c r="I6" s="77" t="s">
        <v>233</v>
      </c>
      <c r="J6" s="199" t="s">
        <v>233</v>
      </c>
      <c r="K6" s="200"/>
      <c r="L6" s="77" t="s">
        <v>233</v>
      </c>
      <c r="M6" s="78" t="s">
        <v>234</v>
      </c>
      <c r="N6" s="82" t="s">
        <v>273</v>
      </c>
    </row>
    <row r="7" spans="1:14" ht="13.5" customHeight="1">
      <c r="A7" s="67" t="s">
        <v>276</v>
      </c>
      <c r="B7" s="68" t="s">
        <v>229</v>
      </c>
      <c r="C7" s="76" t="s">
        <v>230</v>
      </c>
      <c r="D7" s="76" t="s">
        <v>230</v>
      </c>
      <c r="E7" s="76" t="s">
        <v>230</v>
      </c>
      <c r="F7" s="76" t="s">
        <v>230</v>
      </c>
      <c r="G7" s="80" t="s">
        <v>270</v>
      </c>
      <c r="H7" s="72" t="s">
        <v>271</v>
      </c>
      <c r="I7" s="77" t="s">
        <v>233</v>
      </c>
      <c r="J7" s="201" t="s">
        <v>232</v>
      </c>
      <c r="K7" s="202"/>
      <c r="L7" s="71" t="s">
        <v>232</v>
      </c>
      <c r="M7" s="77" t="s">
        <v>233</v>
      </c>
      <c r="N7" s="78" t="s">
        <v>234</v>
      </c>
    </row>
    <row r="8" spans="1:14" ht="13.5" customHeight="1">
      <c r="A8" s="67" t="s">
        <v>242</v>
      </c>
      <c r="B8" s="3"/>
      <c r="C8" s="76" t="s">
        <v>230</v>
      </c>
      <c r="D8" s="76" t="s">
        <v>230</v>
      </c>
      <c r="E8" s="76" t="s">
        <v>230</v>
      </c>
      <c r="F8" s="3"/>
      <c r="G8" s="3"/>
      <c r="H8" s="3"/>
      <c r="I8" s="3"/>
      <c r="J8" s="201" t="s">
        <v>232</v>
      </c>
      <c r="K8" s="202"/>
      <c r="L8" s="71" t="s">
        <v>232</v>
      </c>
      <c r="M8" s="78" t="s">
        <v>234</v>
      </c>
      <c r="N8" s="3"/>
    </row>
    <row r="9" spans="1:14" ht="13.5" customHeight="1">
      <c r="A9" s="67" t="s">
        <v>243</v>
      </c>
      <c r="B9" s="76" t="s">
        <v>230</v>
      </c>
      <c r="C9" s="76" t="s">
        <v>230</v>
      </c>
      <c r="D9" s="76" t="s">
        <v>230</v>
      </c>
      <c r="E9" s="80" t="s">
        <v>270</v>
      </c>
      <c r="F9" s="80" t="s">
        <v>270</v>
      </c>
      <c r="G9" s="80" t="s">
        <v>270</v>
      </c>
      <c r="H9" s="72" t="s">
        <v>271</v>
      </c>
      <c r="I9" s="78" t="s">
        <v>234</v>
      </c>
      <c r="J9" s="201" t="s">
        <v>232</v>
      </c>
      <c r="K9" s="202"/>
      <c r="L9" s="71" t="s">
        <v>232</v>
      </c>
      <c r="M9" s="78" t="s">
        <v>234</v>
      </c>
      <c r="N9" s="3"/>
    </row>
    <row r="10" spans="1:14" ht="13.5" customHeight="1">
      <c r="A10" s="67" t="s">
        <v>277</v>
      </c>
      <c r="B10" s="3"/>
      <c r="C10" s="3"/>
      <c r="D10" s="3"/>
      <c r="E10" s="3"/>
      <c r="F10" s="3"/>
      <c r="G10" s="84" t="s">
        <v>278</v>
      </c>
      <c r="H10" s="85" t="s">
        <v>279</v>
      </c>
      <c r="I10" s="78" t="s">
        <v>234</v>
      </c>
      <c r="J10" s="196"/>
      <c r="K10" s="197"/>
      <c r="L10" s="3"/>
      <c r="M10" s="3"/>
      <c r="N10" s="3"/>
    </row>
    <row r="11" spans="1:14" ht="13.5" customHeight="1">
      <c r="A11" s="67" t="s">
        <v>247</v>
      </c>
      <c r="B11" s="3"/>
      <c r="C11" s="3"/>
      <c r="D11" s="68" t="s">
        <v>229</v>
      </c>
      <c r="E11" s="76" t="s">
        <v>230</v>
      </c>
      <c r="F11" s="76" t="s">
        <v>230</v>
      </c>
      <c r="G11" s="76" t="s">
        <v>230</v>
      </c>
      <c r="H11" s="71" t="s">
        <v>232</v>
      </c>
      <c r="I11" s="71" t="s">
        <v>232</v>
      </c>
      <c r="J11" s="201" t="s">
        <v>232</v>
      </c>
      <c r="K11" s="202"/>
      <c r="L11" s="71" t="s">
        <v>232</v>
      </c>
      <c r="M11" s="77" t="s">
        <v>233</v>
      </c>
      <c r="N11" s="78" t="s">
        <v>234</v>
      </c>
    </row>
    <row r="12" spans="1:14" ht="13.5" customHeight="1">
      <c r="A12" s="67" t="s">
        <v>248</v>
      </c>
      <c r="B12" s="3"/>
      <c r="C12" s="68" t="s">
        <v>229</v>
      </c>
      <c r="D12" s="68" t="s">
        <v>229</v>
      </c>
      <c r="E12" s="84" t="s">
        <v>278</v>
      </c>
      <c r="F12" s="84" t="s">
        <v>278</v>
      </c>
      <c r="G12" s="71" t="s">
        <v>232</v>
      </c>
      <c r="H12" s="77" t="s">
        <v>233</v>
      </c>
      <c r="I12" s="77" t="s">
        <v>233</v>
      </c>
      <c r="J12" s="86" t="s">
        <v>229</v>
      </c>
      <c r="K12" s="87"/>
      <c r="L12" s="71" t="s">
        <v>232</v>
      </c>
      <c r="M12" s="77" t="s">
        <v>233</v>
      </c>
      <c r="N12" s="3"/>
    </row>
    <row r="13" spans="1:14" ht="13.5" customHeight="1">
      <c r="A13" s="67" t="s">
        <v>280</v>
      </c>
      <c r="B13" s="68" t="s">
        <v>229</v>
      </c>
      <c r="C13" s="68" t="s">
        <v>229</v>
      </c>
      <c r="D13" s="3"/>
      <c r="E13" s="3"/>
      <c r="F13" s="84" t="s">
        <v>278</v>
      </c>
      <c r="G13" s="84" t="s">
        <v>278</v>
      </c>
      <c r="H13" s="77" t="s">
        <v>233</v>
      </c>
      <c r="I13" s="71" t="s">
        <v>232</v>
      </c>
      <c r="J13" s="201" t="s">
        <v>232</v>
      </c>
      <c r="K13" s="202"/>
      <c r="L13" s="77" t="s">
        <v>233</v>
      </c>
      <c r="M13" s="78" t="s">
        <v>234</v>
      </c>
      <c r="N13" s="3"/>
    </row>
    <row r="14" spans="1:14" ht="13.5" customHeight="1">
      <c r="A14" s="67" t="s">
        <v>281</v>
      </c>
      <c r="B14" s="68" t="s">
        <v>229</v>
      </c>
      <c r="C14" s="68" t="s">
        <v>229</v>
      </c>
      <c r="D14" s="68" t="s">
        <v>229</v>
      </c>
      <c r="E14" s="84" t="s">
        <v>278</v>
      </c>
      <c r="F14" s="71" t="s">
        <v>232</v>
      </c>
      <c r="G14" s="71" t="s">
        <v>232</v>
      </c>
      <c r="H14" s="77" t="s">
        <v>233</v>
      </c>
      <c r="I14" s="71" t="s">
        <v>232</v>
      </c>
      <c r="J14" s="201" t="s">
        <v>232</v>
      </c>
      <c r="K14" s="202"/>
      <c r="L14" s="78" t="s">
        <v>234</v>
      </c>
      <c r="M14" s="3"/>
      <c r="N14" s="3"/>
    </row>
    <row r="15" spans="1:14" ht="13.5" customHeight="1">
      <c r="A15" s="67" t="s">
        <v>282</v>
      </c>
      <c r="B15" s="3"/>
      <c r="C15" s="3"/>
      <c r="D15" s="3"/>
      <c r="E15" s="3"/>
      <c r="F15" s="3"/>
      <c r="G15" s="84" t="s">
        <v>278</v>
      </c>
      <c r="H15" s="71" t="s">
        <v>232</v>
      </c>
      <c r="I15" s="78" t="s">
        <v>234</v>
      </c>
      <c r="J15" s="196"/>
      <c r="K15" s="197"/>
      <c r="L15" s="3"/>
      <c r="M15" s="3"/>
      <c r="N15" s="3"/>
    </row>
    <row r="16" spans="1:14" ht="13.5" customHeight="1">
      <c r="A16" s="67" t="s">
        <v>283</v>
      </c>
      <c r="B16" s="68" t="s">
        <v>229</v>
      </c>
      <c r="C16" s="68" t="s">
        <v>229</v>
      </c>
      <c r="D16" s="68" t="s">
        <v>229</v>
      </c>
      <c r="E16" s="68" t="s">
        <v>229</v>
      </c>
      <c r="F16" s="84" t="s">
        <v>278</v>
      </c>
      <c r="G16" s="84" t="s">
        <v>278</v>
      </c>
      <c r="H16" s="77" t="s">
        <v>233</v>
      </c>
      <c r="I16" s="71" t="s">
        <v>232</v>
      </c>
      <c r="J16" s="201" t="s">
        <v>232</v>
      </c>
      <c r="K16" s="202"/>
      <c r="L16" s="77" t="s">
        <v>233</v>
      </c>
      <c r="M16" s="77" t="s">
        <v>233</v>
      </c>
      <c r="N16" s="68" t="s">
        <v>229</v>
      </c>
    </row>
    <row r="17" spans="1:15" ht="13.5" customHeight="1">
      <c r="A17" s="67" t="s">
        <v>284</v>
      </c>
      <c r="B17" s="82" t="s">
        <v>273</v>
      </c>
      <c r="C17" s="68" t="s">
        <v>229</v>
      </c>
      <c r="D17" s="68" t="s">
        <v>229</v>
      </c>
      <c r="E17" s="84" t="s">
        <v>278</v>
      </c>
      <c r="F17" s="84" t="s">
        <v>278</v>
      </c>
      <c r="G17" s="75" t="s">
        <v>249</v>
      </c>
      <c r="H17" s="75" t="s">
        <v>249</v>
      </c>
      <c r="I17" s="75" t="s">
        <v>249</v>
      </c>
      <c r="J17" s="203" t="s">
        <v>249</v>
      </c>
      <c r="K17" s="204"/>
      <c r="L17" s="75" t="s">
        <v>249</v>
      </c>
      <c r="M17" s="75" t="s">
        <v>249</v>
      </c>
      <c r="N17" s="75" t="s">
        <v>249</v>
      </c>
    </row>
    <row r="18" spans="1:15" ht="13.5" customHeight="1">
      <c r="A18" s="67" t="s">
        <v>285</v>
      </c>
      <c r="B18" s="3"/>
      <c r="C18" s="3"/>
      <c r="D18" s="3"/>
      <c r="E18" s="68" t="s">
        <v>229</v>
      </c>
      <c r="F18" s="68" t="s">
        <v>229</v>
      </c>
      <c r="G18" s="71" t="s">
        <v>232</v>
      </c>
      <c r="H18" s="77" t="s">
        <v>233</v>
      </c>
      <c r="I18" s="78" t="s">
        <v>234</v>
      </c>
      <c r="J18" s="196"/>
      <c r="K18" s="197"/>
      <c r="L18" s="3"/>
      <c r="M18" s="71" t="s">
        <v>232</v>
      </c>
      <c r="N18" s="78" t="s">
        <v>234</v>
      </c>
    </row>
    <row r="19" spans="1:15" ht="13.5" customHeight="1">
      <c r="A19" s="67" t="s">
        <v>286</v>
      </c>
      <c r="B19" s="3"/>
      <c r="C19" s="3"/>
      <c r="D19" s="68" t="s">
        <v>229</v>
      </c>
      <c r="E19" s="68" t="s">
        <v>229</v>
      </c>
      <c r="F19" s="3"/>
      <c r="G19" s="3"/>
      <c r="H19" s="3"/>
      <c r="I19" s="71" t="s">
        <v>232</v>
      </c>
      <c r="J19" s="201" t="s">
        <v>232</v>
      </c>
      <c r="K19" s="202"/>
      <c r="L19" s="71" t="s">
        <v>232</v>
      </c>
      <c r="M19" s="77" t="s">
        <v>233</v>
      </c>
      <c r="N19" s="3"/>
    </row>
    <row r="20" spans="1:15" ht="13.5" customHeight="1">
      <c r="A20" s="67" t="s">
        <v>252</v>
      </c>
      <c r="B20" s="3"/>
      <c r="C20" s="3"/>
      <c r="D20" s="3"/>
      <c r="E20" s="68" t="s">
        <v>229</v>
      </c>
      <c r="F20" s="3"/>
      <c r="G20" s="3"/>
      <c r="H20" s="3"/>
      <c r="I20" s="3"/>
      <c r="J20" s="196"/>
      <c r="K20" s="197"/>
      <c r="L20" s="3"/>
      <c r="M20" s="71" t="s">
        <v>232</v>
      </c>
      <c r="N20" s="78" t="s">
        <v>234</v>
      </c>
    </row>
    <row r="21" spans="1:15" ht="13.5" customHeight="1">
      <c r="A21" s="67" t="s">
        <v>287</v>
      </c>
      <c r="B21" s="3"/>
      <c r="C21" s="3"/>
      <c r="D21" s="3"/>
      <c r="E21" s="3"/>
      <c r="F21" s="68" t="s">
        <v>229</v>
      </c>
      <c r="G21" s="3"/>
      <c r="H21" s="3"/>
      <c r="I21" s="3"/>
      <c r="J21" s="196"/>
      <c r="K21" s="197"/>
      <c r="L21" s="71" t="s">
        <v>232</v>
      </c>
      <c r="M21" s="78" t="s">
        <v>234</v>
      </c>
      <c r="N21" s="3"/>
    </row>
    <row r="22" spans="1:15" ht="13.5" customHeight="1">
      <c r="A22" s="67" t="s">
        <v>288</v>
      </c>
      <c r="B22" s="68" t="s">
        <v>229</v>
      </c>
      <c r="C22" s="3"/>
      <c r="D22" s="3"/>
      <c r="E22" s="68" t="s">
        <v>229</v>
      </c>
      <c r="F22" s="68" t="s">
        <v>229</v>
      </c>
      <c r="G22" s="3"/>
      <c r="H22" s="3"/>
      <c r="I22" s="71" t="s">
        <v>232</v>
      </c>
      <c r="J22" s="199" t="s">
        <v>233</v>
      </c>
      <c r="K22" s="200"/>
      <c r="L22" s="71" t="s">
        <v>232</v>
      </c>
      <c r="M22" s="77" t="s">
        <v>233</v>
      </c>
      <c r="N22" s="82" t="s">
        <v>273</v>
      </c>
    </row>
    <row r="23" spans="1:15" ht="13.5" customHeight="1">
      <c r="A23" s="67" t="s">
        <v>289</v>
      </c>
      <c r="B23" s="3"/>
      <c r="C23" s="3"/>
      <c r="D23" s="3"/>
      <c r="E23" s="71" t="s">
        <v>232</v>
      </c>
      <c r="F23" s="71" t="s">
        <v>232</v>
      </c>
      <c r="G23" s="71" t="s">
        <v>232</v>
      </c>
      <c r="H23" s="77" t="s">
        <v>233</v>
      </c>
      <c r="I23" s="3"/>
      <c r="J23" s="196"/>
      <c r="K23" s="197"/>
      <c r="L23" s="3"/>
      <c r="M23" s="3"/>
      <c r="N23" s="3"/>
    </row>
    <row r="24" spans="1:15" ht="13.5" customHeight="1">
      <c r="A24" s="67" t="s">
        <v>290</v>
      </c>
      <c r="B24" s="3"/>
      <c r="C24" s="3"/>
      <c r="D24" s="3"/>
      <c r="E24" s="3"/>
      <c r="F24" s="3"/>
      <c r="G24" s="71" t="s">
        <v>232</v>
      </c>
      <c r="H24" s="77" t="s">
        <v>233</v>
      </c>
      <c r="I24" s="71" t="s">
        <v>232</v>
      </c>
      <c r="J24" s="201" t="s">
        <v>232</v>
      </c>
      <c r="K24" s="202"/>
      <c r="L24" s="71" t="s">
        <v>232</v>
      </c>
      <c r="M24" s="78" t="s">
        <v>234</v>
      </c>
      <c r="N24" s="3"/>
    </row>
    <row r="25" spans="1:15" ht="13.5" customHeight="1">
      <c r="A25" s="67" t="s">
        <v>291</v>
      </c>
      <c r="B25" s="3"/>
      <c r="C25" s="3"/>
      <c r="D25" s="3"/>
      <c r="E25" s="3"/>
      <c r="F25" s="3"/>
      <c r="G25" s="3"/>
      <c r="H25" s="3"/>
      <c r="I25" s="3"/>
      <c r="J25" s="196"/>
      <c r="K25" s="197"/>
      <c r="L25" s="71" t="s">
        <v>232</v>
      </c>
      <c r="M25" s="78" t="s">
        <v>234</v>
      </c>
      <c r="N25" s="3"/>
    </row>
    <row r="26" spans="1:15" ht="13.5" customHeight="1">
      <c r="A26" s="67" t="s">
        <v>292</v>
      </c>
      <c r="B26" s="3"/>
      <c r="C26" s="3"/>
      <c r="D26" s="3"/>
      <c r="E26" s="3"/>
      <c r="F26" s="3"/>
      <c r="G26" s="3"/>
      <c r="H26" s="3"/>
      <c r="I26" s="3"/>
      <c r="J26" s="196"/>
      <c r="K26" s="197"/>
      <c r="L26" s="71" t="s">
        <v>232</v>
      </c>
      <c r="M26" s="78" t="s">
        <v>234</v>
      </c>
      <c r="N26" s="3"/>
    </row>
    <row r="27" spans="1:15" ht="16.5" customHeight="1">
      <c r="A27" s="198" t="s">
        <v>293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</row>
  </sheetData>
  <mergeCells count="27">
    <mergeCell ref="A1:A2"/>
    <mergeCell ref="B1:N1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3:K13"/>
    <mergeCell ref="J14:K14"/>
    <mergeCell ref="J15:K15"/>
    <mergeCell ref="J16:K16"/>
    <mergeCell ref="J17:K17"/>
    <mergeCell ref="J18:K18"/>
    <mergeCell ref="J19:K19"/>
    <mergeCell ref="J20:K20"/>
    <mergeCell ref="J26:K26"/>
    <mergeCell ref="A27:O27"/>
    <mergeCell ref="J21:K21"/>
    <mergeCell ref="J22:K22"/>
    <mergeCell ref="J23:K23"/>
    <mergeCell ref="J24:K24"/>
    <mergeCell ref="J25:K25"/>
  </mergeCells>
  <phoneticPr fontId="2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3"/>
  <sheetViews>
    <sheetView zoomScale="140" zoomScaleNormal="140" workbookViewId="0">
      <selection activeCell="A3" sqref="A3:A24"/>
    </sheetView>
  </sheetViews>
  <sheetFormatPr baseColWidth="10" defaultColWidth="9" defaultRowHeight="13"/>
  <cols>
    <col min="1" max="1" width="16.796875" customWidth="1"/>
    <col min="2" max="3" width="7.796875" customWidth="1"/>
    <col min="4" max="4" width="8" customWidth="1"/>
    <col min="5" max="5" width="7.3984375" customWidth="1"/>
    <col min="6" max="6" width="7.19921875" customWidth="1"/>
    <col min="7" max="7" width="6.59765625" customWidth="1"/>
    <col min="8" max="8" width="11.796875" customWidth="1"/>
    <col min="9" max="10" width="8.59765625" customWidth="1"/>
    <col min="11" max="11" width="8.3984375" customWidth="1"/>
    <col min="12" max="12" width="13.19921875" customWidth="1"/>
    <col min="13" max="13" width="12.5976562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"/>
      <c r="E3" s="33" t="s">
        <v>117</v>
      </c>
      <c r="F3" s="34" t="s">
        <v>118</v>
      </c>
      <c r="G3" s="88" t="s">
        <v>119</v>
      </c>
      <c r="H3" s="3"/>
      <c r="I3" s="37" t="s">
        <v>121</v>
      </c>
      <c r="J3" s="37" t="s">
        <v>121</v>
      </c>
      <c r="K3" s="37" t="s">
        <v>121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3" t="s">
        <v>117</v>
      </c>
      <c r="D4" s="34" t="s">
        <v>118</v>
      </c>
      <c r="E4" s="34" t="s">
        <v>118</v>
      </c>
      <c r="F4" s="34" t="s">
        <v>118</v>
      </c>
      <c r="G4" s="88" t="s">
        <v>119</v>
      </c>
      <c r="H4" s="37" t="s">
        <v>121</v>
      </c>
      <c r="I4" s="37" t="s">
        <v>121</v>
      </c>
      <c r="J4" s="37" t="s">
        <v>121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188</v>
      </c>
      <c r="B5" s="3"/>
      <c r="C5" s="33" t="s">
        <v>117</v>
      </c>
      <c r="D5" s="34" t="s">
        <v>118</v>
      </c>
      <c r="E5" s="34" t="s">
        <v>118</v>
      </c>
      <c r="F5" s="3"/>
      <c r="G5" s="3"/>
      <c r="H5" s="3"/>
      <c r="I5" s="3"/>
      <c r="J5" s="37" t="s">
        <v>121</v>
      </c>
      <c r="K5" s="38" t="s">
        <v>122</v>
      </c>
      <c r="L5" s="39" t="s">
        <v>123</v>
      </c>
      <c r="M5" s="3"/>
    </row>
    <row r="6" spans="1:13" ht="12" customHeight="1">
      <c r="A6" s="24" t="s">
        <v>125</v>
      </c>
      <c r="B6" s="34" t="s">
        <v>118</v>
      </c>
      <c r="C6" s="34" t="s">
        <v>118</v>
      </c>
      <c r="D6" s="34" t="s">
        <v>118</v>
      </c>
      <c r="E6" s="34" t="s">
        <v>118</v>
      </c>
      <c r="F6" s="34" t="s">
        <v>118</v>
      </c>
      <c r="G6" s="88" t="s">
        <v>119</v>
      </c>
      <c r="H6" s="37" t="s">
        <v>121</v>
      </c>
      <c r="I6" s="37" t="s">
        <v>121</v>
      </c>
      <c r="J6" s="38" t="s">
        <v>122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128</v>
      </c>
      <c r="B7" s="3"/>
      <c r="C7" s="3"/>
      <c r="D7" s="34" t="s">
        <v>118</v>
      </c>
      <c r="E7" s="34" t="s">
        <v>118</v>
      </c>
      <c r="F7" s="35" t="s">
        <v>119</v>
      </c>
      <c r="G7" s="3"/>
      <c r="H7" s="3"/>
      <c r="I7" s="37" t="s">
        <v>121</v>
      </c>
      <c r="J7" s="38" t="s">
        <v>122</v>
      </c>
      <c r="K7" s="38" t="s">
        <v>122</v>
      </c>
      <c r="L7" s="3"/>
      <c r="M7" s="3"/>
    </row>
    <row r="8" spans="1:13" ht="12" customHeight="1">
      <c r="A8" s="24" t="s">
        <v>202</v>
      </c>
      <c r="B8" s="3"/>
      <c r="C8" s="33" t="s">
        <v>117</v>
      </c>
      <c r="D8" s="34" t="s">
        <v>118</v>
      </c>
      <c r="E8" s="34" t="s">
        <v>118</v>
      </c>
      <c r="F8" s="34" t="s">
        <v>118</v>
      </c>
      <c r="G8" s="88" t="s">
        <v>119</v>
      </c>
      <c r="H8" s="37" t="s">
        <v>121</v>
      </c>
      <c r="I8" s="37" t="s">
        <v>121</v>
      </c>
      <c r="J8" s="38" t="s">
        <v>122</v>
      </c>
      <c r="K8" s="38" t="s">
        <v>122</v>
      </c>
      <c r="L8" s="38" t="s">
        <v>122</v>
      </c>
      <c r="M8" s="39" t="s">
        <v>123</v>
      </c>
    </row>
    <row r="9" spans="1:13" ht="12" customHeight="1">
      <c r="A9" s="24" t="s">
        <v>211</v>
      </c>
      <c r="B9" s="3"/>
      <c r="C9" s="3"/>
      <c r="D9" s="34" t="s">
        <v>118</v>
      </c>
      <c r="E9" s="34" t="s">
        <v>118</v>
      </c>
      <c r="F9" s="34" t="s">
        <v>118</v>
      </c>
      <c r="G9" s="88" t="s">
        <v>119</v>
      </c>
      <c r="H9" s="37" t="s">
        <v>121</v>
      </c>
      <c r="I9" s="37" t="s">
        <v>121</v>
      </c>
      <c r="J9" s="37" t="s">
        <v>121</v>
      </c>
      <c r="K9" s="38" t="s">
        <v>122</v>
      </c>
      <c r="L9" s="39" t="s">
        <v>123</v>
      </c>
      <c r="M9" s="3"/>
    </row>
    <row r="10" spans="1:13" ht="12" customHeight="1">
      <c r="A10" s="24" t="s">
        <v>133</v>
      </c>
      <c r="B10" s="34" t="s">
        <v>118</v>
      </c>
      <c r="C10" s="34" t="s">
        <v>118</v>
      </c>
      <c r="D10" s="34" t="s">
        <v>118</v>
      </c>
      <c r="E10" s="34" t="s">
        <v>118</v>
      </c>
      <c r="F10" s="34" t="s">
        <v>118</v>
      </c>
      <c r="G10" s="88" t="s">
        <v>119</v>
      </c>
      <c r="H10" s="37" t="s">
        <v>121</v>
      </c>
      <c r="I10" s="37" t="s">
        <v>121</v>
      </c>
      <c r="J10" s="38" t="s">
        <v>122</v>
      </c>
      <c r="K10" s="38" t="s">
        <v>122</v>
      </c>
      <c r="L10" s="38" t="s">
        <v>122</v>
      </c>
      <c r="M10" s="39" t="s">
        <v>123</v>
      </c>
    </row>
    <row r="11" spans="1:13" ht="12" customHeight="1">
      <c r="A11" s="24" t="s">
        <v>134</v>
      </c>
      <c r="B11" s="33" t="s">
        <v>117</v>
      </c>
      <c r="C11" s="33" t="s">
        <v>117</v>
      </c>
      <c r="D11" s="34" t="s">
        <v>118</v>
      </c>
      <c r="E11" s="34" t="s">
        <v>118</v>
      </c>
      <c r="F11" s="34" t="s">
        <v>118</v>
      </c>
      <c r="G11" s="88" t="s">
        <v>119</v>
      </c>
      <c r="H11" s="37" t="s">
        <v>121</v>
      </c>
      <c r="I11" s="37" t="s">
        <v>121</v>
      </c>
      <c r="J11" s="38" t="s">
        <v>122</v>
      </c>
      <c r="K11" s="38" t="s">
        <v>122</v>
      </c>
      <c r="L11" s="38" t="s">
        <v>122</v>
      </c>
      <c r="M11" s="39" t="s">
        <v>123</v>
      </c>
    </row>
    <row r="12" spans="1:13" ht="12" customHeight="1">
      <c r="A12" s="24" t="s">
        <v>201</v>
      </c>
      <c r="B12" s="33" t="s">
        <v>117</v>
      </c>
      <c r="C12" s="33" t="s">
        <v>117</v>
      </c>
      <c r="D12" s="34" t="s">
        <v>118</v>
      </c>
      <c r="E12" s="34" t="s">
        <v>118</v>
      </c>
      <c r="F12" s="34" t="s">
        <v>118</v>
      </c>
      <c r="G12" s="88" t="s">
        <v>119</v>
      </c>
      <c r="H12" s="37" t="s">
        <v>121</v>
      </c>
      <c r="I12" s="37" t="s">
        <v>121</v>
      </c>
      <c r="J12" s="38" t="s">
        <v>122</v>
      </c>
      <c r="K12" s="38" t="s">
        <v>122</v>
      </c>
      <c r="L12" s="38" t="s">
        <v>122</v>
      </c>
      <c r="M12" s="39" t="s">
        <v>123</v>
      </c>
    </row>
    <row r="13" spans="1:13" ht="12" customHeight="1">
      <c r="A13" s="24" t="s">
        <v>193</v>
      </c>
      <c r="B13" s="33" t="s">
        <v>117</v>
      </c>
      <c r="C13" s="33" t="s">
        <v>117</v>
      </c>
      <c r="D13" s="34" t="s">
        <v>118</v>
      </c>
      <c r="E13" s="34" t="s">
        <v>118</v>
      </c>
      <c r="F13" s="34" t="s">
        <v>118</v>
      </c>
      <c r="G13" s="88" t="s">
        <v>119</v>
      </c>
      <c r="H13" s="37" t="s">
        <v>121</v>
      </c>
      <c r="I13" s="37" t="s">
        <v>121</v>
      </c>
      <c r="J13" s="38" t="s">
        <v>122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137</v>
      </c>
      <c r="B14" s="3"/>
      <c r="C14" s="3"/>
      <c r="D14" s="3"/>
      <c r="E14" s="3"/>
      <c r="F14" s="34" t="s">
        <v>118</v>
      </c>
      <c r="G14" s="88" t="s">
        <v>119</v>
      </c>
      <c r="H14" s="3"/>
      <c r="I14" s="3"/>
      <c r="J14" s="3"/>
      <c r="K14" s="24" t="s">
        <v>121</v>
      </c>
      <c r="L14" s="38" t="s">
        <v>122</v>
      </c>
      <c r="M14" s="3"/>
    </row>
    <row r="15" spans="1:13" ht="12" customHeight="1">
      <c r="A15" s="24" t="s">
        <v>139</v>
      </c>
      <c r="B15" s="33" t="s">
        <v>117</v>
      </c>
      <c r="C15" s="33" t="s">
        <v>117</v>
      </c>
      <c r="D15" s="34" t="s">
        <v>118</v>
      </c>
      <c r="E15" s="34" t="s">
        <v>118</v>
      </c>
      <c r="F15" s="34" t="s">
        <v>118</v>
      </c>
      <c r="G15" s="88" t="s">
        <v>119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"/>
      <c r="M15" s="3"/>
    </row>
    <row r="16" spans="1:13" ht="12" customHeight="1">
      <c r="A16" s="24" t="s">
        <v>140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3" t="s">
        <v>117</v>
      </c>
      <c r="G16" s="37" t="s">
        <v>121</v>
      </c>
      <c r="H16" s="37" t="s">
        <v>121</v>
      </c>
      <c r="I16" s="37" t="s">
        <v>121</v>
      </c>
      <c r="J16" s="38" t="s">
        <v>122</v>
      </c>
      <c r="K16" s="38" t="s">
        <v>122</v>
      </c>
      <c r="L16" s="47" t="s">
        <v>174</v>
      </c>
      <c r="M16" s="43" t="s">
        <v>159</v>
      </c>
    </row>
    <row r="17" spans="1:13" ht="12" customHeight="1">
      <c r="A17" s="24" t="s">
        <v>141</v>
      </c>
      <c r="B17" s="33" t="s">
        <v>117</v>
      </c>
      <c r="C17" s="33" t="s">
        <v>117</v>
      </c>
      <c r="D17" s="33" t="s">
        <v>117</v>
      </c>
      <c r="E17" s="3"/>
      <c r="F17" s="3"/>
      <c r="G17" s="3"/>
      <c r="H17" s="3"/>
      <c r="I17" s="37" t="s">
        <v>121</v>
      </c>
      <c r="J17" s="38" t="s">
        <v>122</v>
      </c>
      <c r="K17" s="38" t="s">
        <v>122</v>
      </c>
      <c r="L17" s="3"/>
      <c r="M17" s="33" t="s">
        <v>117</v>
      </c>
    </row>
    <row r="18" spans="1:13" ht="12" customHeight="1">
      <c r="A18" s="24" t="s">
        <v>294</v>
      </c>
      <c r="B18" s="3"/>
      <c r="C18" s="33" t="s">
        <v>117</v>
      </c>
      <c r="D18" s="33" t="s">
        <v>117</v>
      </c>
      <c r="E18" s="33" t="s">
        <v>117</v>
      </c>
      <c r="F18" s="3"/>
      <c r="G18" s="37" t="s">
        <v>121</v>
      </c>
      <c r="H18" s="37" t="s">
        <v>121</v>
      </c>
      <c r="I18" s="37" t="s">
        <v>121</v>
      </c>
      <c r="J18" s="39" t="s">
        <v>123</v>
      </c>
      <c r="K18" s="39" t="s">
        <v>123</v>
      </c>
      <c r="L18" s="3"/>
      <c r="M18" s="3"/>
    </row>
    <row r="19" spans="1:13" ht="12" customHeight="1">
      <c r="A19" s="24" t="s">
        <v>142</v>
      </c>
      <c r="B19" s="3"/>
      <c r="C19" s="3"/>
      <c r="D19" s="3"/>
      <c r="E19" s="3"/>
      <c r="F19" s="3"/>
      <c r="G19" s="3"/>
      <c r="H19" s="3"/>
      <c r="I19" s="3"/>
      <c r="J19" s="38" t="s">
        <v>122</v>
      </c>
      <c r="K19" s="3"/>
      <c r="L19" s="3"/>
      <c r="M19" s="33" t="s">
        <v>117</v>
      </c>
    </row>
    <row r="20" spans="1:13" ht="12" customHeight="1">
      <c r="A20" s="24" t="s">
        <v>143</v>
      </c>
      <c r="B20" s="33" t="s">
        <v>117</v>
      </c>
      <c r="C20" s="33" t="s">
        <v>117</v>
      </c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8" t="s">
        <v>122</v>
      </c>
      <c r="K20" s="38" t="s">
        <v>122</v>
      </c>
      <c r="L20" s="47" t="s">
        <v>174</v>
      </c>
      <c r="M20" s="33" t="s">
        <v>117</v>
      </c>
    </row>
    <row r="21" spans="1:13" ht="12" customHeight="1">
      <c r="A21" s="24" t="s">
        <v>203</v>
      </c>
      <c r="B21" s="3"/>
      <c r="C21" s="3"/>
      <c r="D21" s="3"/>
      <c r="E21" s="33" t="s">
        <v>117</v>
      </c>
      <c r="F21" s="3"/>
      <c r="G21" s="3"/>
      <c r="H21" s="3"/>
      <c r="I21" s="3"/>
      <c r="J21" s="37" t="s">
        <v>121</v>
      </c>
      <c r="K21" s="39" t="s">
        <v>123</v>
      </c>
      <c r="L21" s="3"/>
      <c r="M21" s="3"/>
    </row>
    <row r="22" spans="1:13" ht="12" customHeight="1">
      <c r="A22" s="24" t="s">
        <v>146</v>
      </c>
      <c r="B22" s="3"/>
      <c r="C22" s="3"/>
      <c r="D22" s="33" t="s">
        <v>117</v>
      </c>
      <c r="E22" s="33" t="s">
        <v>117</v>
      </c>
      <c r="F22" s="33" t="s">
        <v>117</v>
      </c>
      <c r="G22" s="37" t="s">
        <v>121</v>
      </c>
      <c r="H22" s="37" t="s">
        <v>121</v>
      </c>
      <c r="I22" s="37" t="s">
        <v>121</v>
      </c>
      <c r="J22" s="38" t="s">
        <v>122</v>
      </c>
      <c r="K22" s="38" t="s">
        <v>122</v>
      </c>
      <c r="L22" s="38" t="s">
        <v>122</v>
      </c>
      <c r="M22" s="33" t="s">
        <v>117</v>
      </c>
    </row>
    <row r="23" spans="1:13" ht="12" customHeight="1">
      <c r="A23" s="24" t="s">
        <v>295</v>
      </c>
      <c r="B23" s="3"/>
      <c r="C23" s="3"/>
      <c r="D23" s="33" t="s">
        <v>117</v>
      </c>
      <c r="E23" s="33" t="s">
        <v>117</v>
      </c>
      <c r="F23" s="33" t="s">
        <v>117</v>
      </c>
      <c r="G23" s="3"/>
      <c r="H23" s="37" t="s">
        <v>121</v>
      </c>
      <c r="I23" s="37" t="s">
        <v>121</v>
      </c>
      <c r="J23" s="38" t="s">
        <v>122</v>
      </c>
      <c r="K23" s="38" t="s">
        <v>122</v>
      </c>
      <c r="L23" s="3"/>
      <c r="M23" s="33" t="s">
        <v>117</v>
      </c>
    </row>
    <row r="24" spans="1:13" ht="12" customHeight="1">
      <c r="A24" s="24" t="s">
        <v>184</v>
      </c>
      <c r="B24" s="3"/>
      <c r="C24" s="3"/>
      <c r="D24" s="33" t="s">
        <v>117</v>
      </c>
      <c r="E24" s="3"/>
      <c r="F24" s="3"/>
      <c r="G24" s="3"/>
      <c r="H24" s="37" t="s">
        <v>121</v>
      </c>
      <c r="I24" s="37" t="s">
        <v>121</v>
      </c>
      <c r="J24" s="3"/>
      <c r="K24" s="39" t="s">
        <v>123</v>
      </c>
      <c r="L24" s="3"/>
      <c r="M24" s="3"/>
    </row>
    <row r="25" spans="1:13" ht="12" customHeight="1">
      <c r="A25" s="123" t="s">
        <v>89</v>
      </c>
      <c r="B25" s="124"/>
      <c r="C25" s="124"/>
      <c r="D25" s="124"/>
      <c r="E25" s="124"/>
      <c r="F25" s="124"/>
      <c r="G25" s="125"/>
    </row>
    <row r="26" spans="1:13" ht="12" customHeight="1">
      <c r="A26" s="115" t="s">
        <v>90</v>
      </c>
      <c r="B26" s="117"/>
      <c r="C26" s="126"/>
      <c r="D26" s="167"/>
      <c r="E26" s="167"/>
      <c r="F26" s="167"/>
      <c r="G26" s="127"/>
    </row>
    <row r="27" spans="1:13" ht="12" customHeight="1">
      <c r="A27" s="115" t="s">
        <v>91</v>
      </c>
      <c r="B27" s="117"/>
      <c r="C27" s="108"/>
      <c r="D27" s="164"/>
      <c r="E27" s="164"/>
      <c r="F27" s="164"/>
      <c r="G27" s="109"/>
    </row>
    <row r="28" spans="1:13" ht="12" customHeight="1">
      <c r="A28" s="115" t="s">
        <v>92</v>
      </c>
      <c r="B28" s="117"/>
      <c r="C28" s="110"/>
      <c r="D28" s="165"/>
      <c r="E28" s="165"/>
      <c r="F28" s="165"/>
      <c r="G28" s="111"/>
    </row>
    <row r="29" spans="1:13" ht="12" customHeight="1">
      <c r="A29" s="115" t="s">
        <v>93</v>
      </c>
      <c r="B29" s="117"/>
      <c r="C29" s="112"/>
      <c r="D29" s="166"/>
      <c r="E29" s="166"/>
      <c r="F29" s="166"/>
      <c r="G29" s="113"/>
    </row>
    <row r="30" spans="1:13" ht="12" customHeight="1">
      <c r="A30" s="115" t="s">
        <v>94</v>
      </c>
      <c r="B30" s="116"/>
      <c r="C30" s="117"/>
      <c r="D30" s="180"/>
      <c r="E30" s="181"/>
      <c r="F30" s="181"/>
      <c r="G30" s="182"/>
    </row>
    <row r="31" spans="1:13" ht="12" customHeight="1">
      <c r="A31" s="115" t="s">
        <v>95</v>
      </c>
      <c r="B31" s="116"/>
      <c r="C31" s="117"/>
      <c r="D31" s="161"/>
      <c r="E31" s="162"/>
      <c r="F31" s="162"/>
      <c r="G31" s="163"/>
    </row>
    <row r="32" spans="1:13" ht="24" customHeight="1">
      <c r="A32" s="102" t="s">
        <v>178</v>
      </c>
      <c r="B32" s="114"/>
      <c r="C32" s="114"/>
      <c r="D32" s="103"/>
      <c r="E32" s="177"/>
      <c r="F32" s="178"/>
      <c r="G32" s="179"/>
    </row>
    <row r="33" spans="1:7" ht="12" customHeight="1">
      <c r="A33" s="115" t="s">
        <v>167</v>
      </c>
      <c r="B33" s="116"/>
      <c r="C33" s="117"/>
      <c r="D33" s="146"/>
      <c r="E33" s="147"/>
      <c r="F33" s="147"/>
      <c r="G33" s="148"/>
    </row>
  </sheetData>
  <mergeCells count="19">
    <mergeCell ref="A1:A2"/>
    <mergeCell ref="B1:M1"/>
    <mergeCell ref="A25:G25"/>
    <mergeCell ref="A26:B26"/>
    <mergeCell ref="C26:G26"/>
    <mergeCell ref="A27:B27"/>
    <mergeCell ref="C27:G27"/>
    <mergeCell ref="A28:B28"/>
    <mergeCell ref="C28:G28"/>
    <mergeCell ref="A29:B29"/>
    <mergeCell ref="C29:G29"/>
    <mergeCell ref="A33:C33"/>
    <mergeCell ref="D33:G33"/>
    <mergeCell ref="A30:C30"/>
    <mergeCell ref="D30:G30"/>
    <mergeCell ref="A31:C31"/>
    <mergeCell ref="D31:G31"/>
    <mergeCell ref="A32:D32"/>
    <mergeCell ref="E32:G32"/>
  </mergeCells>
  <phoneticPr fontId="2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80A6-8DF6-CB4E-A90F-47E8E667B702}">
  <dimension ref="A1:AJ14"/>
  <sheetViews>
    <sheetView topLeftCell="C1" zoomScaleNormal="100" workbookViewId="0">
      <selection activeCell="F9" sqref="F9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" t="s">
        <v>14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 t="e">
        <f>INDEX(tbl_name[FCT_id],MATCH(F3,tbl_name[crop],0))</f>
        <v>#N/A</v>
      </c>
      <c r="B3" t="e">
        <f>INDEX(tbl_name[food_grp_id],MATCH(F3,tbl_name[crop],0))</f>
        <v>#N/A</v>
      </c>
      <c r="C3" t="e">
        <f>INDEX(tbl_name[food_item_id],MATCH(F3,tbl_name[crop],0))</f>
        <v>#N/A</v>
      </c>
      <c r="D3" t="e">
        <f>INDEX(tbl_name[Food_grp],MATCH(F3,tbl_name[crop],0))</f>
        <v>#N/A</v>
      </c>
      <c r="E3" t="e">
        <f>INDEX(tbl_name[org_name],MATCH(F3,tbl_name[crop],0))</f>
        <v>#N/A</v>
      </c>
      <c r="F3" s="2" t="s">
        <v>21</v>
      </c>
      <c r="G3" t="e">
        <f>INDEX(tbl_name[Crop_ref],MATCH(F3,tbl_name[crop],0))</f>
        <v>#N/A</v>
      </c>
      <c r="H3" t="e">
        <f>INDEX(tbl_name[Edible],MATCH(F3,tbl_name[crop],0))</f>
        <v>#N/A</v>
      </c>
      <c r="I3" t="e">
        <f>INDEX(tbl_name[Energy],MATCH(F3,tbl_name[crop],0))</f>
        <v>#N/A</v>
      </c>
      <c r="J3" t="e">
        <f>INDEX(tbl_name[WATER],MATCH(F3,tbl_name[crop],0))</f>
        <v>#N/A</v>
      </c>
      <c r="K3" t="e">
        <f>INDEX(tbl_name[Protein],MATCH(F3,tbl_name[crop],0))</f>
        <v>#N/A</v>
      </c>
      <c r="L3" t="e">
        <f>INDEX(tbl_name[Fat],MATCH(F3,tbl_name[crop],0))</f>
        <v>#N/A</v>
      </c>
      <c r="M3" t="e">
        <f>INDEX(tbl_name[Carbohydrate],MATCH(F3,tbl_name[crop],0))</f>
        <v>#N/A</v>
      </c>
      <c r="N3" t="e">
        <f>INDEX(tbl_name[Fiber],MATCH(F3,tbl_name[crop],0))</f>
        <v>#N/A</v>
      </c>
      <c r="O3" t="e">
        <f>INDEX(tbl_name[ASH],MATCH(F3,tbl_name[crop],0))</f>
        <v>#N/A</v>
      </c>
      <c r="P3" t="e">
        <f>INDEX(tbl_name[CA],MATCH(F3,tbl_name[crop],0))</f>
        <v>#N/A</v>
      </c>
      <c r="Q3" t="e">
        <f>INDEX(tbl_name[FE],MATCH(F3,tbl_name[crop],0))</f>
        <v>#N/A</v>
      </c>
      <c r="R3" t="e">
        <f>INDEX(tbl_name[MG],MATCH(F3,tbl_name[crop],0))</f>
        <v>#N/A</v>
      </c>
      <c r="S3" t="e">
        <f>INDEX(tbl_name[P],MATCH(F3,tbl_name[crop],0))</f>
        <v>#N/A</v>
      </c>
      <c r="T3" t="e">
        <f>INDEX(tbl_name[K],MATCH(F3,tbl_name[crop],0))</f>
        <v>#N/A</v>
      </c>
      <c r="U3" t="e">
        <f>INDEX(tbl_name[NA],MATCH(F3,tbl_name[crop],0))</f>
        <v>#N/A</v>
      </c>
      <c r="V3" t="e">
        <f>INDEX(tbl_name[ZN],MATCH(F3,tbl_name[crop],0))</f>
        <v>#N/A</v>
      </c>
      <c r="W3" t="e">
        <f>INDEX(tbl_name[CU],MATCH(F3,tbl_name[crop],0))</f>
        <v>#N/A</v>
      </c>
      <c r="X3" t="e">
        <f>INDEX(tbl_name[VITA_RAE],MATCH(F3,tbl_name[crop],0))</f>
        <v>#N/A</v>
      </c>
      <c r="Y3" t="e">
        <f>INDEX(tbl_name[RETOL],MATCH(F3,tbl_name[crop],0))</f>
        <v>#N/A</v>
      </c>
      <c r="Z3" t="e">
        <f>INDEX(tbl_name[B_Cart_eq],MATCH(F3,tbl_name[crop],0))</f>
        <v>#N/A</v>
      </c>
      <c r="AA3" t="e">
        <f>INDEX(tbl_name[VITD],MATCH(F3,tbl_name[crop],0))</f>
        <v>#N/A</v>
      </c>
      <c r="AB3" t="e">
        <f>INDEX(tbl_name[VITE],MATCH(F3,tbl_name[crop],0))</f>
        <v>#N/A</v>
      </c>
      <c r="AC3" t="e">
        <f>INDEX(tbl_name[THIA],MATCH(F3,tbl_name[crop],0))</f>
        <v>#N/A</v>
      </c>
      <c r="AD3" t="e">
        <f>INDEX(tbl_name[RIBF],MATCH(F3,tbl_name[crop],0))</f>
        <v>#N/A</v>
      </c>
      <c r="AE3" t="e">
        <f>INDEX(tbl_name[NIA],MATCH(F3,tbl_name[crop],0))</f>
        <v>#N/A</v>
      </c>
      <c r="AF3" t="e">
        <f>INDEX(tbl_name[VITB6C],MATCH(F3,tbl_name[crop],0))</f>
        <v>#N/A</v>
      </c>
      <c r="AG3" t="e">
        <f>INDEX(tbl_name[FOL],MATCH(F3,tbl_name[crop],0))</f>
        <v>#N/A</v>
      </c>
      <c r="AH3" t="e">
        <f>INDEX(tbl_name[VITB12],MATCH(F3,tbl_name[crop],0))</f>
        <v>#N/A</v>
      </c>
      <c r="AI3" t="e">
        <f>INDEX(tbl_name[VITC],MATCH(F3,tbl_name[crop],0))</f>
        <v>#N/A</v>
      </c>
      <c r="AJ3" t="e">
        <f>INDEX(tbl_name[food_group_unicef],MATCH(F3,tbl_name[crop],0))</f>
        <v>#N/A</v>
      </c>
    </row>
    <row r="4" spans="1:36" ht="12" customHeight="1">
      <c r="A4">
        <f>INDEX(tbl_name[FCT_id],MATCH(F4,tbl_name[crop],0))</f>
        <v>1037</v>
      </c>
      <c r="B4">
        <f>INDEX(tbl_name[food_grp_id],MATCH(F4,tbl_name[crop],0))</f>
        <v>1</v>
      </c>
      <c r="C4">
        <f>INDEX(tbl_name[food_item_id],MATCH(F4,tbl_name[crop],0))</f>
        <v>37</v>
      </c>
      <c r="D4" t="str">
        <f>INDEX(tbl_name[Food_grp],MATCH(F4,tbl_name[crop],0))</f>
        <v>Cereals and their products</v>
      </c>
      <c r="E4" t="str">
        <f>INDEX(tbl_name[org_name],MATCH(F4,tbl_name[crop],0))</f>
        <v>Rice@ white</v>
      </c>
      <c r="F4" s="2" t="s">
        <v>24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354</v>
      </c>
      <c r="J4">
        <f>INDEX(tbl_name[WATER],MATCH(F4,tbl_name[crop],0))</f>
        <v>12.1</v>
      </c>
      <c r="K4">
        <f>INDEX(tbl_name[Protein],MATCH(F4,tbl_name[crop],0))</f>
        <v>6.9</v>
      </c>
      <c r="L4">
        <f>INDEX(tbl_name[Fat],MATCH(F4,tbl_name[crop],0))</f>
        <v>0.6</v>
      </c>
      <c r="M4">
        <f>INDEX(tbl_name[Carbohydrate],MATCH(F4,tbl_name[crop],0))</f>
        <v>78.3</v>
      </c>
      <c r="N4">
        <f>INDEX(tbl_name[Fiber],MATCH(F4,tbl_name[crop],0))</f>
        <v>1.4</v>
      </c>
      <c r="O4">
        <f>INDEX(tbl_name[ASH],MATCH(F4,tbl_name[crop],0))</f>
        <v>0.7</v>
      </c>
      <c r="P4">
        <f>INDEX(tbl_name[CA],MATCH(F4,tbl_name[crop],0))</f>
        <v>12</v>
      </c>
      <c r="Q4">
        <f>INDEX(tbl_name[FE],MATCH(F4,tbl_name[crop],0))</f>
        <v>1.4</v>
      </c>
      <c r="R4">
        <f>INDEX(tbl_name[MG],MATCH(F4,tbl_name[crop],0))</f>
        <v>35</v>
      </c>
      <c r="S4">
        <f>INDEX(tbl_name[P],MATCH(F4,tbl_name[crop],0))</f>
        <v>115</v>
      </c>
      <c r="T4">
        <f>INDEX(tbl_name[K],MATCH(F4,tbl_name[crop],0))</f>
        <v>98</v>
      </c>
      <c r="U4">
        <f>INDEX(tbl_name[NA],MATCH(F4,tbl_name[crop],0))</f>
        <v>5</v>
      </c>
      <c r="V4">
        <f>INDEX(tbl_name[ZN],MATCH(F4,tbl_name[crop],0))</f>
        <v>1.1599999999999999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0.11</v>
      </c>
      <c r="AC4">
        <f>INDEX(tbl_name[THIA],MATCH(F4,tbl_name[crop],0))</f>
        <v>7.0000000000000007E-2</v>
      </c>
      <c r="AD4">
        <f>INDEX(tbl_name[RIBF],MATCH(F4,tbl_name[crop],0))</f>
        <v>0.04</v>
      </c>
      <c r="AE4">
        <f>INDEX(tbl_name[NIA],MATCH(F4,tbl_name[crop],0))</f>
        <v>1.3</v>
      </c>
      <c r="AF4">
        <f>INDEX(tbl_name[VITB6C],MATCH(F4,tbl_name[crop],0))</f>
        <v>0.2</v>
      </c>
      <c r="AG4">
        <f>INDEX(tbl_name[FOL],MATCH(F4,tbl_name[crop],0))</f>
        <v>20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1040</v>
      </c>
      <c r="B5">
        <f>INDEX(tbl_name[food_grp_id],MATCH(F5,tbl_name[crop],0))</f>
        <v>1</v>
      </c>
      <c r="C5">
        <f>INDEX(tbl_name[food_item_id],MATCH(F5,tbl_name[crop],0))</f>
        <v>40</v>
      </c>
      <c r="D5" t="str">
        <f>INDEX(tbl_name[Food_grp],MATCH(F5,tbl_name[crop],0))</f>
        <v>Cereals and their products</v>
      </c>
      <c r="E5" t="str">
        <f>INDEX(tbl_name[org_name],MATCH(F5,tbl_name[crop],0))</f>
        <v>Sorghum@ white</v>
      </c>
      <c r="F5" s="2" t="s">
        <v>25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370</v>
      </c>
      <c r="J5">
        <f>INDEX(tbl_name[WATER],MATCH(F5,tbl_name[crop],0))</f>
        <v>9.4</v>
      </c>
      <c r="K5">
        <f>INDEX(tbl_name[Protein],MATCH(F5,tbl_name[crop],0))</f>
        <v>9.3000000000000007</v>
      </c>
      <c r="L5">
        <f>INDEX(tbl_name[Fat],MATCH(F5,tbl_name[crop],0))</f>
        <v>3.9</v>
      </c>
      <c r="M5">
        <f>INDEX(tbl_name[Carbohydrate],MATCH(F5,tbl_name[crop],0))</f>
        <v>65.5</v>
      </c>
      <c r="N5">
        <f>INDEX(tbl_name[Fiber],MATCH(F5,tbl_name[crop],0))</f>
        <v>9.9</v>
      </c>
      <c r="O5">
        <f>INDEX(tbl_name[ASH],MATCH(F5,tbl_name[crop],0))</f>
        <v>2</v>
      </c>
      <c r="P5">
        <f>INDEX(tbl_name[CA],MATCH(F5,tbl_name[crop],0))</f>
        <v>24</v>
      </c>
      <c r="Q5">
        <f>INDEX(tbl_name[FE],MATCH(F5,tbl_name[crop],0))</f>
        <v>3.9</v>
      </c>
      <c r="R5">
        <f>INDEX(tbl_name[MG],MATCH(F5,tbl_name[crop],0))</f>
        <v>311</v>
      </c>
      <c r="S5">
        <f>INDEX(tbl_name[P],MATCH(F5,tbl_name[crop],0))</f>
        <v>249</v>
      </c>
      <c r="T5">
        <f>INDEX(tbl_name[K],MATCH(F5,tbl_name[crop],0))</f>
        <v>298</v>
      </c>
      <c r="U5">
        <f>INDEX(tbl_name[NA],MATCH(F5,tbl_name[crop],0))</f>
        <v>14</v>
      </c>
      <c r="V5">
        <f>INDEX(tbl_name[ZN],MATCH(F5,tbl_name[crop],0))</f>
        <v>2.08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1.1000000000000001</v>
      </c>
      <c r="AC5">
        <f>INDEX(tbl_name[THIA],MATCH(F5,tbl_name[crop],0))</f>
        <v>0.36</v>
      </c>
      <c r="AD5">
        <f>INDEX(tbl_name[RIBF],MATCH(F5,tbl_name[crop],0))</f>
        <v>0.17</v>
      </c>
      <c r="AE5">
        <f>INDEX(tbl_name[NIA],MATCH(F5,tbl_name[crop],0))</f>
        <v>3.4</v>
      </c>
      <c r="AF5">
        <f>INDEX(tbl_name[VITB6C],MATCH(F5,tbl_name[crop],0))</f>
        <v>0.25</v>
      </c>
      <c r="AG5">
        <f>INDEX(tbl_name[FOL],MATCH(F5,tbl_name[crop],0))</f>
        <v>30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" t="s">
        <v>26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92" t="s">
        <v>735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20033</v>
      </c>
      <c r="B8">
        <f>INDEX(tbl_name[food_grp_id],MATCH(F8,tbl_name[crop],0))</f>
        <v>12</v>
      </c>
      <c r="C8">
        <f>INDEX(tbl_name[food_item_id],MATCH(F8,tbl_name[crop],0))</f>
        <v>808</v>
      </c>
      <c r="D8" t="str">
        <f>INDEX(tbl_name[Food_grp],MATCH(F8,tbl_name[crop],0))</f>
        <v>Miscellaneous</v>
      </c>
      <c r="E8" t="str">
        <f>INDEX(tbl_name[org_name],MATCH(F8,tbl_name[crop],0))</f>
        <v>Chick peas@ white</v>
      </c>
      <c r="F8" s="2" t="s">
        <v>29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337</v>
      </c>
      <c r="J8">
        <f>INDEX(tbl_name[WATER],MATCH(F8,tbl_name[crop],0))</f>
        <v>0</v>
      </c>
      <c r="K8">
        <f>INDEX(tbl_name[Protein],MATCH(F8,tbl_name[crop],0))</f>
        <v>20.399999999999999</v>
      </c>
      <c r="L8">
        <f>INDEX(tbl_name[Fat],MATCH(F8,tbl_name[crop],0))</f>
        <v>5.2</v>
      </c>
      <c r="M8">
        <f>INDEX(tbl_name[Carbohydrate],MATCH(F8,tbl_name[crop],0))</f>
        <v>42</v>
      </c>
      <c r="N8">
        <f>INDEX(tbl_name[Fiber],MATCH(F8,tbl_name[crop],0))</f>
        <v>20.7</v>
      </c>
      <c r="O8">
        <f>INDEX(tbl_name[ASH],MATCH(F8,tbl_name[crop],0))</f>
        <v>2.8</v>
      </c>
      <c r="P8">
        <f>INDEX(tbl_name[CA],MATCH(F8,tbl_name[crop],0))</f>
        <v>121.1</v>
      </c>
      <c r="Q8">
        <f>INDEX(tbl_name[FE],MATCH(F8,tbl_name[crop],0))</f>
        <v>6.6</v>
      </c>
      <c r="R8">
        <f>INDEX(tbl_name[MG],MATCH(F8,tbl_name[crop],0))</f>
        <v>131.5</v>
      </c>
      <c r="S8">
        <f>INDEX(tbl_name[P],MATCH(F8,tbl_name[crop],0))</f>
        <v>264.39999999999998</v>
      </c>
      <c r="T8">
        <f>INDEX(tbl_name[K],MATCH(F8,tbl_name[crop],0))</f>
        <v>819.1</v>
      </c>
      <c r="U8">
        <f>INDEX(tbl_name[NA],MATCH(F8,tbl_name[crop],0))</f>
        <v>11.8</v>
      </c>
      <c r="V8">
        <f>INDEX(tbl_name[ZN],MATCH(F8,tbl_name[crop],0))</f>
        <v>3.12</v>
      </c>
      <c r="W8">
        <f>INDEX(tbl_name[CU],MATCH(F8,tbl_name[crop],0))</f>
        <v>0.44</v>
      </c>
      <c r="X8">
        <f>INDEX(tbl_name[VITA_RAE],MATCH(F8,tbl_name[crop],0))</f>
        <v>4.5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 t="e">
        <f>INDEX(tbl_name[FCT_id],MATCH(F9,tbl_name[crop],0))</f>
        <v>#N/A</v>
      </c>
      <c r="B9" t="e">
        <f>INDEX(tbl_name[food_grp_id],MATCH(F9,tbl_name[crop],0))</f>
        <v>#N/A</v>
      </c>
      <c r="C9" t="e">
        <f>INDEX(tbl_name[food_item_id],MATCH(F9,tbl_name[crop],0))</f>
        <v>#N/A</v>
      </c>
      <c r="D9" t="str">
        <f>INDEX(tbl_name[Food_grp],MATCH(F9,tbl_name[crop],0))</f>
        <v>Legumes and their products</v>
      </c>
      <c r="E9">
        <f>INDEX(tbl_name[org_name],MATCH(F9,tbl_name[crop],0))</f>
        <v>0</v>
      </c>
      <c r="F9" s="2" t="s">
        <v>30</v>
      </c>
      <c r="G9" t="e">
        <f>INDEX(tbl_name[Crop_ref],MATCH(F9,tbl_name[crop],0))</f>
        <v>#N/A</v>
      </c>
      <c r="H9" t="e">
        <f>INDEX(tbl_name[Edible],MATCH(F9,tbl_name[crop],0))</f>
        <v>#N/A</v>
      </c>
      <c r="I9" t="e">
        <f>INDEX(tbl_name[Energy],MATCH(F9,tbl_name[crop],0))</f>
        <v>#N/A</v>
      </c>
      <c r="J9" t="e">
        <f>INDEX(tbl_name[WATER],MATCH(F9,tbl_name[crop],0))</f>
        <v>#N/A</v>
      </c>
      <c r="K9" t="e">
        <f>INDEX(tbl_name[Protein],MATCH(F9,tbl_name[crop],0))</f>
        <v>#N/A</v>
      </c>
      <c r="L9" t="e">
        <f>INDEX(tbl_name[Fat],MATCH(F9,tbl_name[crop],0))</f>
        <v>#N/A</v>
      </c>
      <c r="M9" t="e">
        <f>INDEX(tbl_name[Carbohydrate],MATCH(F9,tbl_name[crop],0))</f>
        <v>#N/A</v>
      </c>
      <c r="N9" t="e">
        <f>INDEX(tbl_name[Fiber],MATCH(F9,tbl_name[crop],0))</f>
        <v>#N/A</v>
      </c>
      <c r="O9" t="e">
        <f>INDEX(tbl_name[ASH],MATCH(F9,tbl_name[crop],0))</f>
        <v>#N/A</v>
      </c>
      <c r="P9" t="e">
        <f>INDEX(tbl_name[CA],MATCH(F9,tbl_name[crop],0))</f>
        <v>#N/A</v>
      </c>
      <c r="Q9" t="e">
        <f>INDEX(tbl_name[FE],MATCH(F9,tbl_name[crop],0))</f>
        <v>#N/A</v>
      </c>
      <c r="R9" t="e">
        <f>INDEX(tbl_name[MG],MATCH(F9,tbl_name[crop],0))</f>
        <v>#N/A</v>
      </c>
      <c r="S9" t="e">
        <f>INDEX(tbl_name[P],MATCH(F9,tbl_name[crop],0))</f>
        <v>#N/A</v>
      </c>
      <c r="T9" t="e">
        <f>INDEX(tbl_name[K],MATCH(F9,tbl_name[crop],0))</f>
        <v>#N/A</v>
      </c>
      <c r="U9" t="e">
        <f>INDEX(tbl_name[NA],MATCH(F9,tbl_name[crop],0))</f>
        <v>#N/A</v>
      </c>
      <c r="V9" t="e">
        <f>INDEX(tbl_name[ZN],MATCH(F9,tbl_name[crop],0))</f>
        <v>#N/A</v>
      </c>
      <c r="W9" t="e">
        <f>INDEX(tbl_name[CU],MATCH(F9,tbl_name[crop],0))</f>
        <v>#N/A</v>
      </c>
      <c r="X9" t="e">
        <f>INDEX(tbl_name[VITA_RAE],MATCH(F9,tbl_name[crop],0))</f>
        <v>#N/A</v>
      </c>
      <c r="Y9" t="e">
        <f>INDEX(tbl_name[RETOL],MATCH(F9,tbl_name[crop],0))</f>
        <v>#N/A</v>
      </c>
      <c r="Z9" t="e">
        <f>INDEX(tbl_name[B_Cart_eq],MATCH(F9,tbl_name[crop],0))</f>
        <v>#N/A</v>
      </c>
      <c r="AA9" t="e">
        <f>INDEX(tbl_name[VITD],MATCH(F9,tbl_name[crop],0))</f>
        <v>#N/A</v>
      </c>
      <c r="AB9" t="e">
        <f>INDEX(tbl_name[VITE],MATCH(F9,tbl_name[crop],0))</f>
        <v>#N/A</v>
      </c>
      <c r="AC9" t="e">
        <f>INDEX(tbl_name[THIA],MATCH(F9,tbl_name[crop],0))</f>
        <v>#N/A</v>
      </c>
      <c r="AD9" t="e">
        <f>INDEX(tbl_name[RIBF],MATCH(F9,tbl_name[crop],0))</f>
        <v>#N/A</v>
      </c>
      <c r="AE9" t="e">
        <f>INDEX(tbl_name[NIA],MATCH(F9,tbl_name[crop],0))</f>
        <v>#N/A</v>
      </c>
      <c r="AF9" t="e">
        <f>INDEX(tbl_name[VITB6C],MATCH(F9,tbl_name[crop],0))</f>
        <v>#N/A</v>
      </c>
      <c r="AG9" t="e">
        <f>INDEX(tbl_name[FOL],MATCH(F9,tbl_name[crop],0))</f>
        <v>#N/A</v>
      </c>
      <c r="AH9" t="e">
        <f>INDEX(tbl_name[VITB12],MATCH(F9,tbl_name[crop],0))</f>
        <v>#N/A</v>
      </c>
      <c r="AI9" t="e">
        <f>INDEX(tbl_name[VITC],MATCH(F9,tbl_name[crop],0))</f>
        <v>#N/A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6276</v>
      </c>
      <c r="B10">
        <f>INDEX(tbl_name[food_grp_id],MATCH(F10,tbl_name[crop],0))</f>
        <v>6</v>
      </c>
      <c r="C10">
        <f>INDEX(tbl_name[food_item_id],MATCH(F10,tbl_name[crop],0))</f>
        <v>276</v>
      </c>
      <c r="D10" t="str">
        <f>INDEX(tbl_name[Food_grp],MATCH(F10,tbl_name[crop],0))</f>
        <v>Nuts@ seeds and their products</v>
      </c>
      <c r="E10" t="str">
        <f>INDEX(tbl_name[org_name],MATCH(F10,tbl_name[crop],0))</f>
        <v>Sesame seeds</v>
      </c>
      <c r="F10" s="2" t="s">
        <v>31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569</v>
      </c>
      <c r="J10">
        <f>INDEX(tbl_name[WATER],MATCH(F10,tbl_name[crop],0))</f>
        <v>5.0999999999999996</v>
      </c>
      <c r="K10">
        <f>INDEX(tbl_name[Protein],MATCH(F10,tbl_name[crop],0))</f>
        <v>18.2</v>
      </c>
      <c r="L10">
        <f>INDEX(tbl_name[Fat],MATCH(F10,tbl_name[crop],0))</f>
        <v>48.9</v>
      </c>
      <c r="M10">
        <f>INDEX(tbl_name[Carbohydrate],MATCH(F10,tbl_name[crop],0))</f>
        <v>10</v>
      </c>
      <c r="N10">
        <f>INDEX(tbl_name[Fiber],MATCH(F10,tbl_name[crop],0))</f>
        <v>11.8</v>
      </c>
      <c r="O10">
        <f>INDEX(tbl_name[ASH],MATCH(F10,tbl_name[crop],0))</f>
        <v>6</v>
      </c>
      <c r="P10">
        <f>INDEX(tbl_name[CA],MATCH(F10,tbl_name[crop],0))</f>
        <v>983</v>
      </c>
      <c r="Q10">
        <f>INDEX(tbl_name[FE],MATCH(F10,tbl_name[crop],0))</f>
        <v>11.8</v>
      </c>
      <c r="R10">
        <f>INDEX(tbl_name[MG],MATCH(F10,tbl_name[crop],0))</f>
        <v>351</v>
      </c>
      <c r="S10">
        <f>INDEX(tbl_name[P],MATCH(F10,tbl_name[crop],0))</f>
        <v>643</v>
      </c>
      <c r="T10">
        <f>INDEX(tbl_name[K],MATCH(F10,tbl_name[crop],0))</f>
        <v>468</v>
      </c>
      <c r="U10">
        <f>INDEX(tbl_name[NA],MATCH(F10,tbl_name[crop],0))</f>
        <v>11</v>
      </c>
      <c r="V10">
        <f>INDEX(tbl_name[ZN],MATCH(F10,tbl_name[crop],0))</f>
        <v>7.75</v>
      </c>
      <c r="W10">
        <f>INDEX(tbl_name[CU],MATCH(F10,tbl_name[crop],0))</f>
        <v>4.08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30</v>
      </c>
      <c r="AA10">
        <f>INDEX(tbl_name[VITD],MATCH(F10,tbl_name[crop],0))</f>
        <v>0</v>
      </c>
      <c r="AB10">
        <f>INDEX(tbl_name[VITE],MATCH(F10,tbl_name[crop],0))</f>
        <v>0.25</v>
      </c>
      <c r="AC10">
        <f>INDEX(tbl_name[THIA],MATCH(F10,tbl_name[crop],0))</f>
        <v>0.68</v>
      </c>
      <c r="AD10">
        <f>INDEX(tbl_name[RIBF],MATCH(F10,tbl_name[crop],0))</f>
        <v>0.19</v>
      </c>
      <c r="AE10">
        <f>INDEX(tbl_name[NIA],MATCH(F10,tbl_name[crop],0))</f>
        <v>3.4</v>
      </c>
      <c r="AF10">
        <f>INDEX(tbl_name[VITB6C],MATCH(F10,tbl_name[crop],0))</f>
        <v>0.79</v>
      </c>
      <c r="AG10">
        <f>INDEX(tbl_name[FOL],MATCH(F10,tbl_name[crop],0))</f>
        <v>97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2083</v>
      </c>
      <c r="B11">
        <f>INDEX(tbl_name[food_grp_id],MATCH(F11,tbl_name[crop],0))</f>
        <v>2</v>
      </c>
      <c r="C11">
        <f>INDEX(tbl_name[food_item_id],MATCH(F11,tbl_name[crop],0))</f>
        <v>83</v>
      </c>
      <c r="D11" t="str">
        <f>INDEX(tbl_name[Food_grp],MATCH(F11,tbl_name[crop],0))</f>
        <v>Starchy roots@ tubers and their products</v>
      </c>
      <c r="E11" t="str">
        <f>INDEX(tbl_name[org_name],MATCH(F11,tbl_name[crop],0))</f>
        <v>Potato</v>
      </c>
      <c r="F11" s="2" t="s">
        <v>32</v>
      </c>
      <c r="G11">
        <f>INDEX(tbl_name[Crop_ref],MATCH(F11,tbl_name[crop],0))</f>
        <v>0</v>
      </c>
      <c r="H11">
        <f>INDEX(tbl_name[Edible],MATCH(F11,tbl_name[crop],0))</f>
        <v>0.84</v>
      </c>
      <c r="I11">
        <f>INDEX(tbl_name[Energy],MATCH(F11,tbl_name[crop],0))</f>
        <v>81</v>
      </c>
      <c r="J11">
        <f>INDEX(tbl_name[WATER],MATCH(F11,tbl_name[crop],0))</f>
        <v>77.8</v>
      </c>
      <c r="K11">
        <f>INDEX(tbl_name[Protein],MATCH(F11,tbl_name[crop],0))</f>
        <v>1.9</v>
      </c>
      <c r="L11">
        <f>INDEX(tbl_name[Fat],MATCH(F11,tbl_name[crop],0))</f>
        <v>0.1</v>
      </c>
      <c r="M11">
        <f>INDEX(tbl_name[Carbohydrate],MATCH(F11,tbl_name[crop],0))</f>
        <v>16.899999999999999</v>
      </c>
      <c r="N11">
        <f>INDEX(tbl_name[Fiber],MATCH(F11,tbl_name[crop],0))</f>
        <v>1.8</v>
      </c>
      <c r="O11">
        <f>INDEX(tbl_name[ASH],MATCH(F11,tbl_name[crop],0))</f>
        <v>1.5</v>
      </c>
      <c r="P11">
        <f>INDEX(tbl_name[CA],MATCH(F11,tbl_name[crop],0))</f>
        <v>11</v>
      </c>
      <c r="Q11">
        <f>INDEX(tbl_name[FE],MATCH(F11,tbl_name[crop],0))</f>
        <v>0.9</v>
      </c>
      <c r="R11">
        <f>INDEX(tbl_name[MG],MATCH(F11,tbl_name[crop],0))</f>
        <v>27</v>
      </c>
      <c r="S11">
        <f>INDEX(tbl_name[P],MATCH(F11,tbl_name[crop],0))</f>
        <v>50</v>
      </c>
      <c r="T11">
        <f>INDEX(tbl_name[K],MATCH(F11,tbl_name[crop],0))</f>
        <v>551</v>
      </c>
      <c r="U11">
        <f>INDEX(tbl_name[NA],MATCH(F11,tbl_name[crop],0))</f>
        <v>7</v>
      </c>
      <c r="V11">
        <f>INDEX(tbl_name[ZN],MATCH(F11,tbl_name[crop],0))</f>
        <v>0.35</v>
      </c>
      <c r="W11">
        <f>INDEX(tbl_name[CU],MATCH(F11,tbl_name[crop],0))</f>
        <v>0.09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14</v>
      </c>
      <c r="AA11">
        <f>INDEX(tbl_name[VITD],MATCH(F11,tbl_name[crop],0))</f>
        <v>0</v>
      </c>
      <c r="AB11">
        <f>INDEX(tbl_name[VITE],MATCH(F11,tbl_name[crop],0))</f>
        <v>0.06</v>
      </c>
      <c r="AC11">
        <f>INDEX(tbl_name[THIA],MATCH(F11,tbl_name[crop],0))</f>
        <v>0.08</v>
      </c>
      <c r="AD11">
        <f>INDEX(tbl_name[RIBF],MATCH(F11,tbl_name[crop],0))</f>
        <v>0.12</v>
      </c>
      <c r="AE11">
        <f>INDEX(tbl_name[NIA],MATCH(F11,tbl_name[crop],0))</f>
        <v>1.2</v>
      </c>
      <c r="AF11">
        <f>INDEX(tbl_name[VITB6C],MATCH(F11,tbl_name[crop],0))</f>
        <v>0.27</v>
      </c>
      <c r="AG11">
        <f>INDEX(tbl_name[FOL],MATCH(F11,tbl_name[crop],0))</f>
        <v>18</v>
      </c>
      <c r="AH11">
        <f>INDEX(tbl_name[VITB12],MATCH(F11,tbl_name[crop],0))</f>
        <v>0</v>
      </c>
      <c r="AI11">
        <f>INDEX(tbl_name[VITC],MATCH(F11,tbl_name[crop],0))</f>
        <v>17.3</v>
      </c>
      <c r="AJ11" t="str">
        <f>INDEX(tbl_name[food_group_unicef],MATCH(F11,tbl_name[crop],0))</f>
        <v xml:space="preserve">Grains@ roots and tubers </v>
      </c>
    </row>
    <row r="12" spans="1:36" ht="12" customHeight="1">
      <c r="A12">
        <f>INDEX(tbl_name[FCT_id],MATCH(F12,tbl_name[crop],0))</f>
        <v>4196</v>
      </c>
      <c r="B12">
        <f>INDEX(tbl_name[food_grp_id],MATCH(F12,tbl_name[crop],0))</f>
        <v>4</v>
      </c>
      <c r="C12">
        <f>INDEX(tbl_name[food_item_id],MATCH(F12,tbl_name[crop],0))</f>
        <v>196</v>
      </c>
      <c r="D12" t="str">
        <f>INDEX(tbl_name[Food_grp],MATCH(F12,tbl_name[crop],0))</f>
        <v>Vegetables and their products</v>
      </c>
      <c r="E12" t="str">
        <f>INDEX(tbl_name[org_name],MATCH(F12,tbl_name[crop],0))</f>
        <v>Peppers@ chilli</v>
      </c>
      <c r="F12" s="2" t="s">
        <v>33</v>
      </c>
      <c r="G12">
        <f>INDEX(tbl_name[Crop_ref],MATCH(F12,tbl_name[crop],0))</f>
        <v>0</v>
      </c>
      <c r="H12">
        <f>INDEX(tbl_name[Edible],MATCH(F12,tbl_name[crop],0))</f>
        <v>0.73</v>
      </c>
      <c r="I12">
        <f>INDEX(tbl_name[Energy],MATCH(F12,tbl_name[crop],0))</f>
        <v>46</v>
      </c>
      <c r="J12">
        <f>INDEX(tbl_name[WATER],MATCH(F12,tbl_name[crop],0))</f>
        <v>87.3</v>
      </c>
      <c r="K12">
        <f>INDEX(tbl_name[Protein],MATCH(F12,tbl_name[crop],0))</f>
        <v>1.9</v>
      </c>
      <c r="L12">
        <f>INDEX(tbl_name[Fat],MATCH(F12,tbl_name[crop],0))</f>
        <v>0.3</v>
      </c>
      <c r="M12">
        <f>INDEX(tbl_name[Carbohydrate],MATCH(F12,tbl_name[crop],0))</f>
        <v>7.6</v>
      </c>
      <c r="N12">
        <f>INDEX(tbl_name[Fiber],MATCH(F12,tbl_name[crop],0))</f>
        <v>2.2000000000000002</v>
      </c>
      <c r="O12">
        <f>INDEX(tbl_name[ASH],MATCH(F12,tbl_name[crop],0))</f>
        <v>0.7</v>
      </c>
      <c r="P12">
        <f>INDEX(tbl_name[CA],MATCH(F12,tbl_name[crop],0))</f>
        <v>16</v>
      </c>
      <c r="Q12">
        <f>INDEX(tbl_name[FE],MATCH(F12,tbl_name[crop],0))</f>
        <v>1.1000000000000001</v>
      </c>
      <c r="R12">
        <f>INDEX(tbl_name[MG],MATCH(F12,tbl_name[crop],0))</f>
        <v>24</v>
      </c>
      <c r="S12">
        <f>INDEX(tbl_name[P],MATCH(F12,tbl_name[crop],0))</f>
        <v>43</v>
      </c>
      <c r="T12">
        <f>INDEX(tbl_name[K],MATCH(F12,tbl_name[crop],0))</f>
        <v>331</v>
      </c>
      <c r="U12">
        <f>INDEX(tbl_name[NA],MATCH(F12,tbl_name[crop],0))</f>
        <v>8</v>
      </c>
      <c r="V12">
        <f>INDEX(tbl_name[ZN],MATCH(F12,tbl_name[crop],0))</f>
        <v>0.28999999999999998</v>
      </c>
      <c r="W12">
        <f>INDEX(tbl_name[CU],MATCH(F12,tbl_name[crop],0))</f>
        <v>0.15</v>
      </c>
      <c r="X12">
        <f>INDEX(tbl_name[VITA_RAE],MATCH(F12,tbl_name[crop],0))</f>
        <v>53</v>
      </c>
      <c r="Y12">
        <f>INDEX(tbl_name[RETOL],MATCH(F12,tbl_name[crop],0))</f>
        <v>0</v>
      </c>
      <c r="Z12">
        <f>INDEX(tbl_name[B_Cart_eq],MATCH(F12,tbl_name[crop],0))</f>
        <v>640</v>
      </c>
      <c r="AA12">
        <f>INDEX(tbl_name[VITD],MATCH(F12,tbl_name[crop],0))</f>
        <v>0</v>
      </c>
      <c r="AB12">
        <f>INDEX(tbl_name[VITE],MATCH(F12,tbl_name[crop],0))</f>
        <v>0.69</v>
      </c>
      <c r="AC12">
        <f>INDEX(tbl_name[THIA],MATCH(F12,tbl_name[crop],0))</f>
        <v>0.08</v>
      </c>
      <c r="AD12">
        <f>INDEX(tbl_name[RIBF],MATCH(F12,tbl_name[crop],0))</f>
        <v>0.09</v>
      </c>
      <c r="AE12">
        <f>INDEX(tbl_name[NIA],MATCH(F12,tbl_name[crop],0))</f>
        <v>1.1000000000000001</v>
      </c>
      <c r="AF12">
        <f>INDEX(tbl_name[VITB6C],MATCH(F12,tbl_name[crop],0))</f>
        <v>0.39</v>
      </c>
      <c r="AG12">
        <f>INDEX(tbl_name[FOL],MATCH(F12,tbl_name[crop],0))</f>
        <v>23</v>
      </c>
      <c r="AH12">
        <f>INDEX(tbl_name[VITB12],MATCH(F12,tbl_name[crop],0))</f>
        <v>0</v>
      </c>
      <c r="AI12">
        <f>INDEX(tbl_name[VITC],MATCH(F12,tbl_name[crop],0))</f>
        <v>193.1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5234</v>
      </c>
      <c r="B13">
        <f>INDEX(tbl_name[food_grp_id],MATCH(F13,tbl_name[crop],0))</f>
        <v>5</v>
      </c>
      <c r="C13">
        <f>INDEX(tbl_name[food_item_id],MATCH(F13,tbl_name[crop],0))</f>
        <v>234</v>
      </c>
      <c r="D13" t="str">
        <f>INDEX(tbl_name[Food_grp],MATCH(F13,tbl_name[crop],0))</f>
        <v>Fruits and their products</v>
      </c>
      <c r="E13" t="str">
        <f>INDEX(tbl_name[org_name],MATCH(F13,tbl_name[crop],0))</f>
        <v xml:space="preserve">Mango@ orange </v>
      </c>
      <c r="F13" s="2" t="s">
        <v>34</v>
      </c>
      <c r="G13">
        <f>INDEX(tbl_name[Crop_ref],MATCH(F13,tbl_name[crop],0))</f>
        <v>0</v>
      </c>
      <c r="H13">
        <f>INDEX(tbl_name[Edible],MATCH(F13,tbl_name[crop],0))</f>
        <v>0.71</v>
      </c>
      <c r="I13">
        <f>INDEX(tbl_name[Energy],MATCH(F13,tbl_name[crop],0))</f>
        <v>65</v>
      </c>
      <c r="J13">
        <f>INDEX(tbl_name[WATER],MATCH(F13,tbl_name[crop],0))</f>
        <v>82.7</v>
      </c>
      <c r="K13">
        <f>INDEX(tbl_name[Protein],MATCH(F13,tbl_name[crop],0))</f>
        <v>0.6</v>
      </c>
      <c r="L13">
        <f>INDEX(tbl_name[Fat],MATCH(F13,tbl_name[crop],0))</f>
        <v>0.2</v>
      </c>
      <c r="M13">
        <f>INDEX(tbl_name[Carbohydrate],MATCH(F13,tbl_name[crop],0))</f>
        <v>13.9</v>
      </c>
      <c r="N13">
        <f>INDEX(tbl_name[Fiber],MATCH(F13,tbl_name[crop],0))</f>
        <v>2.1</v>
      </c>
      <c r="O13">
        <f>INDEX(tbl_name[ASH],MATCH(F13,tbl_name[crop],0))</f>
        <v>0.5</v>
      </c>
      <c r="P13">
        <f>INDEX(tbl_name[CA],MATCH(F13,tbl_name[crop],0))</f>
        <v>17</v>
      </c>
      <c r="Q13">
        <f>INDEX(tbl_name[FE],MATCH(F13,tbl_name[crop],0))</f>
        <v>0.7</v>
      </c>
      <c r="R13">
        <f>INDEX(tbl_name[MG],MATCH(F13,tbl_name[crop],0))</f>
        <v>9</v>
      </c>
      <c r="S13">
        <f>INDEX(tbl_name[P],MATCH(F13,tbl_name[crop],0))</f>
        <v>18</v>
      </c>
      <c r="T13">
        <f>INDEX(tbl_name[K],MATCH(F13,tbl_name[crop],0))</f>
        <v>180</v>
      </c>
      <c r="U13">
        <f>INDEX(tbl_name[NA],MATCH(F13,tbl_name[crop],0))</f>
        <v>3</v>
      </c>
      <c r="V13">
        <f>INDEX(tbl_name[ZN],MATCH(F13,tbl_name[crop],0))</f>
        <v>0.11</v>
      </c>
      <c r="W13">
        <f>INDEX(tbl_name[CU],MATCH(F13,tbl_name[crop],0))</f>
        <v>0.06</v>
      </c>
      <c r="X13">
        <f>INDEX(tbl_name[VITA_RAE],MATCH(F13,tbl_name[crop],0))</f>
        <v>168</v>
      </c>
      <c r="Y13">
        <f>INDEX(tbl_name[RETOL],MATCH(F13,tbl_name[crop],0))</f>
        <v>0</v>
      </c>
      <c r="Z13">
        <f>INDEX(tbl_name[B_Cart_eq],MATCH(F13,tbl_name[crop],0))</f>
        <v>2020</v>
      </c>
      <c r="AA13">
        <f>INDEX(tbl_name[VITD],MATCH(F13,tbl_name[crop],0))</f>
        <v>0</v>
      </c>
      <c r="AB13">
        <f>INDEX(tbl_name[VITE],MATCH(F13,tbl_name[crop],0))</f>
        <v>1.05</v>
      </c>
      <c r="AC13">
        <f>INDEX(tbl_name[THIA],MATCH(F13,tbl_name[crop],0))</f>
        <v>0.03</v>
      </c>
      <c r="AD13">
        <f>INDEX(tbl_name[RIBF],MATCH(F13,tbl_name[crop],0))</f>
        <v>0.05</v>
      </c>
      <c r="AE13">
        <f>INDEX(tbl_name[NIA],MATCH(F13,tbl_name[crop],0))</f>
        <v>0.4</v>
      </c>
      <c r="AF13">
        <f>INDEX(tbl_name[VITB6C],MATCH(F13,tbl_name[crop],0))</f>
        <v>0.11</v>
      </c>
      <c r="AG13">
        <f>INDEX(tbl_name[FOL],MATCH(F13,tbl_name[crop],0))</f>
        <v>25</v>
      </c>
      <c r="AH13">
        <f>INDEX(tbl_name[VITB12],MATCH(F13,tbl_name[crop],0))</f>
        <v>0</v>
      </c>
      <c r="AI13">
        <f>INDEX(tbl_name[VITC],MATCH(F13,tbl_name[crop],0))</f>
        <v>36.299999999999997</v>
      </c>
      <c r="AJ13" t="str">
        <f>INDEX(tbl_name[food_group_unicef],MATCH(F13,tbl_name[crop],0))</f>
        <v xml:space="preserve">Vitamin A rich fruits and Vegetable </v>
      </c>
    </row>
    <row r="14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7.796875" customWidth="1"/>
    <col min="2" max="3" width="9.3984375" customWidth="1"/>
    <col min="4" max="4" width="9.796875" customWidth="1"/>
    <col min="5" max="6" width="9.3984375" customWidth="1"/>
    <col min="7" max="7" width="8.59765625" customWidth="1"/>
    <col min="8" max="8" width="15.3984375" customWidth="1"/>
    <col min="9" max="9" width="11.3984375" customWidth="1"/>
    <col min="10" max="12" width="11.19921875" customWidth="1"/>
    <col min="13" max="13" width="12.19921875" customWidth="1"/>
  </cols>
  <sheetData>
    <row r="1" spans="1:13" ht="15" customHeight="1">
      <c r="A1" s="118" t="s">
        <v>43</v>
      </c>
      <c r="B1" s="120" t="s">
        <v>44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</row>
    <row r="2" spans="1:13" ht="15" customHeight="1">
      <c r="A2" s="119"/>
      <c r="B2" s="14" t="s">
        <v>45</v>
      </c>
      <c r="C2" s="14" t="s">
        <v>46</v>
      </c>
      <c r="D2" s="14" t="s">
        <v>47</v>
      </c>
      <c r="E2" s="14" t="s">
        <v>48</v>
      </c>
      <c r="F2" s="14" t="s">
        <v>49</v>
      </c>
      <c r="G2" s="14" t="s">
        <v>50</v>
      </c>
      <c r="H2" s="14" t="s">
        <v>51</v>
      </c>
      <c r="I2" s="14" t="s">
        <v>52</v>
      </c>
      <c r="J2" s="14" t="s">
        <v>53</v>
      </c>
      <c r="K2" s="14" t="s">
        <v>54</v>
      </c>
      <c r="L2" s="14" t="s">
        <v>55</v>
      </c>
      <c r="M2" s="14" t="s">
        <v>56</v>
      </c>
    </row>
    <row r="3" spans="1:13" ht="12.75" customHeight="1">
      <c r="A3" s="15" t="s">
        <v>57</v>
      </c>
      <c r="B3" s="16" t="s">
        <v>58</v>
      </c>
      <c r="C3" s="16" t="s">
        <v>58</v>
      </c>
      <c r="D3" s="17" t="s">
        <v>59</v>
      </c>
      <c r="E3" s="17" t="s">
        <v>59</v>
      </c>
      <c r="F3" s="17" t="s">
        <v>59</v>
      </c>
      <c r="G3" s="18" t="s">
        <v>60</v>
      </c>
      <c r="H3" s="19" t="s">
        <v>61</v>
      </c>
      <c r="I3" s="19" t="s">
        <v>61</v>
      </c>
      <c r="J3" s="20" t="s">
        <v>62</v>
      </c>
      <c r="K3" s="20" t="s">
        <v>63</v>
      </c>
      <c r="L3" s="20" t="s">
        <v>62</v>
      </c>
      <c r="M3" s="21" t="s">
        <v>64</v>
      </c>
    </row>
    <row r="4" spans="1:13" ht="13.5" customHeight="1">
      <c r="A4" s="15" t="s">
        <v>65</v>
      </c>
      <c r="B4" s="17" t="s">
        <v>59</v>
      </c>
      <c r="C4" s="17" t="s">
        <v>59</v>
      </c>
      <c r="D4" s="17" t="s">
        <v>59</v>
      </c>
      <c r="E4" s="17" t="s">
        <v>66</v>
      </c>
      <c r="F4" s="22" t="s">
        <v>60</v>
      </c>
      <c r="G4" s="18" t="s">
        <v>60</v>
      </c>
      <c r="H4" s="19" t="s">
        <v>61</v>
      </c>
      <c r="I4" s="19" t="s">
        <v>61</v>
      </c>
      <c r="J4" s="20" t="s">
        <v>62</v>
      </c>
      <c r="K4" s="20" t="s">
        <v>63</v>
      </c>
      <c r="L4" s="20" t="s">
        <v>62</v>
      </c>
      <c r="M4" s="21" t="s">
        <v>64</v>
      </c>
    </row>
    <row r="5" spans="1:13" ht="12.75" customHeight="1">
      <c r="A5" s="15" t="s">
        <v>67</v>
      </c>
      <c r="B5" s="16" t="s">
        <v>58</v>
      </c>
      <c r="C5" s="16" t="s">
        <v>58</v>
      </c>
      <c r="D5" s="17" t="s">
        <v>59</v>
      </c>
      <c r="E5" s="17" t="s">
        <v>59</v>
      </c>
      <c r="F5" s="17" t="s">
        <v>59</v>
      </c>
      <c r="G5" s="18" t="s">
        <v>60</v>
      </c>
      <c r="H5" s="19" t="s">
        <v>61</v>
      </c>
      <c r="I5" s="19" t="s">
        <v>61</v>
      </c>
      <c r="J5" s="19" t="s">
        <v>61</v>
      </c>
      <c r="K5" s="20" t="s">
        <v>63</v>
      </c>
      <c r="L5" s="20" t="s">
        <v>62</v>
      </c>
      <c r="M5" s="21" t="s">
        <v>64</v>
      </c>
    </row>
    <row r="6" spans="1:13" ht="12.75" customHeight="1">
      <c r="A6" s="15" t="s">
        <v>68</v>
      </c>
      <c r="B6" s="17" t="s">
        <v>59</v>
      </c>
      <c r="C6" s="17" t="s">
        <v>59</v>
      </c>
      <c r="D6" s="17" t="s">
        <v>59</v>
      </c>
      <c r="E6" s="17" t="s">
        <v>66</v>
      </c>
      <c r="F6" s="22" t="s">
        <v>60</v>
      </c>
      <c r="G6" s="18" t="s">
        <v>60</v>
      </c>
      <c r="H6" s="19" t="s">
        <v>61</v>
      </c>
      <c r="I6" s="19" t="s">
        <v>61</v>
      </c>
      <c r="J6" s="20" t="s">
        <v>62</v>
      </c>
      <c r="K6" s="20" t="s">
        <v>63</v>
      </c>
      <c r="L6" s="20" t="s">
        <v>62</v>
      </c>
      <c r="M6" s="21" t="s">
        <v>64</v>
      </c>
    </row>
    <row r="7" spans="1:13" ht="12.75" customHeight="1">
      <c r="A7" s="15" t="s">
        <v>69</v>
      </c>
      <c r="B7" s="16" t="s">
        <v>58</v>
      </c>
      <c r="C7" s="16" t="s">
        <v>58</v>
      </c>
      <c r="D7" s="16" t="s">
        <v>58</v>
      </c>
      <c r="E7" s="17" t="s">
        <v>59</v>
      </c>
      <c r="F7" s="17" t="s">
        <v>59</v>
      </c>
      <c r="G7" s="18" t="s">
        <v>60</v>
      </c>
      <c r="H7" s="19" t="s">
        <v>61</v>
      </c>
      <c r="I7" s="19" t="s">
        <v>61</v>
      </c>
      <c r="J7" s="19" t="s">
        <v>61</v>
      </c>
      <c r="K7" s="20" t="s">
        <v>63</v>
      </c>
      <c r="L7" s="21" t="s">
        <v>64</v>
      </c>
      <c r="M7" s="3"/>
    </row>
    <row r="8" spans="1:13" ht="12.75" customHeight="1">
      <c r="A8" s="15" t="s">
        <v>70</v>
      </c>
      <c r="B8" s="17" t="s">
        <v>59</v>
      </c>
      <c r="C8" s="17" t="s">
        <v>59</v>
      </c>
      <c r="D8" s="17" t="s">
        <v>59</v>
      </c>
      <c r="E8" s="17" t="s">
        <v>66</v>
      </c>
      <c r="F8" s="22" t="s">
        <v>60</v>
      </c>
      <c r="G8" s="18" t="s">
        <v>60</v>
      </c>
      <c r="H8" s="19" t="s">
        <v>61</v>
      </c>
      <c r="I8" s="19" t="s">
        <v>61</v>
      </c>
      <c r="J8" s="19" t="s">
        <v>61</v>
      </c>
      <c r="K8" s="20" t="s">
        <v>63</v>
      </c>
      <c r="L8" s="20" t="s">
        <v>62</v>
      </c>
      <c r="M8" s="21" t="s">
        <v>64</v>
      </c>
    </row>
    <row r="9" spans="1:13" ht="12.75" customHeight="1">
      <c r="A9" s="15" t="s">
        <v>71</v>
      </c>
      <c r="B9" s="3"/>
      <c r="C9" s="3"/>
      <c r="D9" s="17" t="s">
        <v>59</v>
      </c>
      <c r="E9" s="17" t="s">
        <v>66</v>
      </c>
      <c r="F9" s="22" t="s">
        <v>60</v>
      </c>
      <c r="G9" s="18" t="s">
        <v>60</v>
      </c>
      <c r="H9" s="19" t="s">
        <v>61</v>
      </c>
      <c r="I9" s="19" t="s">
        <v>61</v>
      </c>
      <c r="J9" s="19" t="s">
        <v>61</v>
      </c>
      <c r="K9" s="19" t="s">
        <v>61</v>
      </c>
      <c r="L9" s="20" t="s">
        <v>62</v>
      </c>
      <c r="M9" s="21" t="s">
        <v>64</v>
      </c>
    </row>
    <row r="10" spans="1:13" ht="12.75" customHeight="1">
      <c r="A10" s="15" t="s">
        <v>72</v>
      </c>
      <c r="B10" s="3"/>
      <c r="C10" s="3"/>
      <c r="D10" s="16" t="s">
        <v>58</v>
      </c>
      <c r="E10" s="22" t="s">
        <v>60</v>
      </c>
      <c r="F10" s="22" t="s">
        <v>60</v>
      </c>
      <c r="G10" s="18" t="s">
        <v>60</v>
      </c>
      <c r="H10" s="19" t="s">
        <v>61</v>
      </c>
      <c r="I10" s="19" t="s">
        <v>61</v>
      </c>
      <c r="J10" s="19" t="s">
        <v>61</v>
      </c>
      <c r="K10" s="19" t="s">
        <v>61</v>
      </c>
      <c r="L10" s="21" t="s">
        <v>64</v>
      </c>
      <c r="M10" s="3"/>
    </row>
    <row r="11" spans="1:13" ht="12.75" customHeight="1">
      <c r="A11" s="15" t="s">
        <v>73</v>
      </c>
      <c r="B11" s="16" t="s">
        <v>58</v>
      </c>
      <c r="C11" s="17" t="s">
        <v>66</v>
      </c>
      <c r="D11" s="17" t="s">
        <v>59</v>
      </c>
      <c r="E11" s="17" t="s">
        <v>59</v>
      </c>
      <c r="F11" s="17" t="s">
        <v>59</v>
      </c>
      <c r="G11" s="18" t="s">
        <v>60</v>
      </c>
      <c r="H11" s="19" t="s">
        <v>61</v>
      </c>
      <c r="I11" s="19" t="s">
        <v>61</v>
      </c>
      <c r="J11" s="20" t="s">
        <v>62</v>
      </c>
      <c r="K11" s="20" t="s">
        <v>63</v>
      </c>
      <c r="L11" s="20" t="s">
        <v>62</v>
      </c>
      <c r="M11" s="21" t="s">
        <v>64</v>
      </c>
    </row>
    <row r="12" spans="1:13" ht="12.75" customHeight="1">
      <c r="A12" s="15" t="s">
        <v>74</v>
      </c>
      <c r="B12" s="3"/>
      <c r="C12" s="16" t="s">
        <v>58</v>
      </c>
      <c r="D12" s="17" t="s">
        <v>59</v>
      </c>
      <c r="E12" s="17" t="s">
        <v>59</v>
      </c>
      <c r="F12" s="17" t="s">
        <v>59</v>
      </c>
      <c r="G12" s="18" t="s">
        <v>60</v>
      </c>
      <c r="H12" s="19" t="s">
        <v>61</v>
      </c>
      <c r="I12" s="19" t="s">
        <v>61</v>
      </c>
      <c r="J12" s="19" t="s">
        <v>61</v>
      </c>
      <c r="K12" s="19" t="s">
        <v>61</v>
      </c>
      <c r="L12" s="20" t="s">
        <v>62</v>
      </c>
      <c r="M12" s="21" t="s">
        <v>64</v>
      </c>
    </row>
    <row r="13" spans="1:13" ht="12.75" customHeight="1">
      <c r="A13" s="15" t="s">
        <v>75</v>
      </c>
      <c r="B13" s="3"/>
      <c r="C13" s="16" t="s">
        <v>58</v>
      </c>
      <c r="D13" s="16" t="s">
        <v>58</v>
      </c>
      <c r="E13" s="17" t="s">
        <v>66</v>
      </c>
      <c r="F13" s="22" t="s">
        <v>60</v>
      </c>
      <c r="G13" s="18" t="s">
        <v>60</v>
      </c>
      <c r="H13" s="19" t="s">
        <v>61</v>
      </c>
      <c r="I13" s="19" t="s">
        <v>61</v>
      </c>
      <c r="J13" s="19" t="s">
        <v>61</v>
      </c>
      <c r="K13" s="19" t="s">
        <v>61</v>
      </c>
      <c r="L13" s="21" t="s">
        <v>64</v>
      </c>
      <c r="M13" s="3"/>
    </row>
    <row r="14" spans="1:13" ht="15" customHeight="1">
      <c r="A14" s="15" t="s">
        <v>76</v>
      </c>
      <c r="B14" s="3"/>
      <c r="C14" s="3"/>
      <c r="D14" s="16" t="s">
        <v>58</v>
      </c>
      <c r="E14" s="3"/>
      <c r="F14" s="22" t="s">
        <v>60</v>
      </c>
      <c r="G14" s="18" t="s">
        <v>60</v>
      </c>
      <c r="H14" s="19" t="s">
        <v>61</v>
      </c>
      <c r="I14" s="19" t="s">
        <v>61</v>
      </c>
      <c r="J14" s="19" t="s">
        <v>61</v>
      </c>
      <c r="K14" s="19" t="s">
        <v>61</v>
      </c>
      <c r="L14" s="21" t="s">
        <v>64</v>
      </c>
      <c r="M14" s="3"/>
    </row>
    <row r="15" spans="1:13" ht="15" customHeight="1">
      <c r="A15" s="15" t="s">
        <v>77</v>
      </c>
      <c r="B15" s="3"/>
      <c r="C15" s="3"/>
      <c r="D15" s="16" t="s">
        <v>58</v>
      </c>
      <c r="E15" s="17" t="s">
        <v>59</v>
      </c>
      <c r="F15" s="22" t="s">
        <v>60</v>
      </c>
      <c r="G15" s="18" t="s">
        <v>60</v>
      </c>
      <c r="H15" s="19" t="s">
        <v>61</v>
      </c>
      <c r="I15" s="19" t="s">
        <v>61</v>
      </c>
      <c r="J15" s="19" t="s">
        <v>61</v>
      </c>
      <c r="K15" s="20" t="s">
        <v>63</v>
      </c>
      <c r="L15" s="21" t="s">
        <v>64</v>
      </c>
      <c r="M15" s="3"/>
    </row>
    <row r="16" spans="1:13" ht="13.5" customHeight="1">
      <c r="A16" s="15" t="s">
        <v>78</v>
      </c>
      <c r="B16" s="16" t="s">
        <v>58</v>
      </c>
      <c r="C16" s="16" t="s">
        <v>58</v>
      </c>
      <c r="D16" s="16" t="s">
        <v>58</v>
      </c>
      <c r="E16" s="16" t="s">
        <v>58</v>
      </c>
      <c r="F16" s="16" t="s">
        <v>58</v>
      </c>
      <c r="G16" s="3"/>
      <c r="H16" s="19" t="s">
        <v>61</v>
      </c>
      <c r="I16" s="19" t="s">
        <v>61</v>
      </c>
      <c r="J16" s="19" t="s">
        <v>61</v>
      </c>
      <c r="K16" s="20" t="s">
        <v>63</v>
      </c>
      <c r="L16" s="20" t="s">
        <v>62</v>
      </c>
      <c r="M16" s="21" t="s">
        <v>64</v>
      </c>
    </row>
    <row r="17" spans="1:13" ht="12.75" customHeight="1">
      <c r="A17" s="15" t="s">
        <v>79</v>
      </c>
      <c r="B17" s="3"/>
      <c r="C17" s="3"/>
      <c r="D17" s="16" t="s">
        <v>58</v>
      </c>
      <c r="E17" s="16" t="s">
        <v>58</v>
      </c>
      <c r="F17" s="16" t="s">
        <v>58</v>
      </c>
      <c r="G17" s="3"/>
      <c r="H17" s="3"/>
      <c r="I17" s="3"/>
      <c r="J17" s="19" t="s">
        <v>61</v>
      </c>
      <c r="K17" s="21" t="s">
        <v>64</v>
      </c>
      <c r="L17" s="3"/>
      <c r="M17" s="3"/>
    </row>
    <row r="18" spans="1:13" ht="15" customHeight="1">
      <c r="A18" s="15" t="s">
        <v>80</v>
      </c>
      <c r="B18" s="16" t="s">
        <v>58</v>
      </c>
      <c r="C18" s="16" t="s">
        <v>58</v>
      </c>
      <c r="D18" s="16" t="s">
        <v>58</v>
      </c>
      <c r="E18" s="16" t="s">
        <v>58</v>
      </c>
      <c r="F18" s="16" t="s">
        <v>58</v>
      </c>
      <c r="G18" s="3"/>
      <c r="H18" s="19" t="s">
        <v>61</v>
      </c>
      <c r="I18" s="19" t="s">
        <v>61</v>
      </c>
      <c r="J18" s="19" t="s">
        <v>61</v>
      </c>
      <c r="K18" s="20" t="s">
        <v>63</v>
      </c>
      <c r="L18" s="20" t="s">
        <v>62</v>
      </c>
      <c r="M18" s="21" t="s">
        <v>64</v>
      </c>
    </row>
    <row r="19" spans="1:13" ht="12.75" customHeight="1">
      <c r="A19" s="15" t="s">
        <v>81</v>
      </c>
      <c r="B19" s="3"/>
      <c r="C19" s="3"/>
      <c r="D19" s="16" t="s">
        <v>58</v>
      </c>
      <c r="E19" s="16" t="s">
        <v>58</v>
      </c>
      <c r="F19" s="16" t="s">
        <v>58</v>
      </c>
      <c r="G19" s="3"/>
      <c r="H19" s="3"/>
      <c r="I19" s="3"/>
      <c r="J19" s="19" t="s">
        <v>61</v>
      </c>
      <c r="K19" s="21" t="s">
        <v>64</v>
      </c>
      <c r="L19" s="3"/>
      <c r="M19" s="3"/>
    </row>
    <row r="20" spans="1:13" ht="15" customHeight="1">
      <c r="A20" s="15" t="s">
        <v>82</v>
      </c>
      <c r="B20" s="16" t="s">
        <v>58</v>
      </c>
      <c r="C20" s="16" t="s">
        <v>58</v>
      </c>
      <c r="D20" s="16" t="s">
        <v>58</v>
      </c>
      <c r="E20" s="16" t="s">
        <v>58</v>
      </c>
      <c r="F20" s="16" t="s">
        <v>58</v>
      </c>
      <c r="G20" s="3"/>
      <c r="H20" s="19" t="s">
        <v>61</v>
      </c>
      <c r="I20" s="19" t="s">
        <v>61</v>
      </c>
      <c r="J20" s="19" t="s">
        <v>61</v>
      </c>
      <c r="K20" s="20" t="s">
        <v>63</v>
      </c>
      <c r="L20" s="20" t="s">
        <v>62</v>
      </c>
      <c r="M20" s="21" t="s">
        <v>64</v>
      </c>
    </row>
    <row r="21" spans="1:13" ht="12.75" customHeight="1">
      <c r="A21" s="15" t="s">
        <v>83</v>
      </c>
      <c r="B21" s="16" t="s">
        <v>58</v>
      </c>
      <c r="C21" s="16" t="s">
        <v>58</v>
      </c>
      <c r="D21" s="16" t="s">
        <v>58</v>
      </c>
      <c r="E21" s="16" t="s">
        <v>58</v>
      </c>
      <c r="F21" s="3"/>
      <c r="G21" s="3"/>
      <c r="H21" s="19" t="s">
        <v>61</v>
      </c>
      <c r="I21" s="19" t="s">
        <v>61</v>
      </c>
      <c r="J21" s="19" t="s">
        <v>61</v>
      </c>
      <c r="K21" s="20" t="s">
        <v>63</v>
      </c>
      <c r="L21" s="20" t="s">
        <v>62</v>
      </c>
      <c r="M21" s="21" t="s">
        <v>64</v>
      </c>
    </row>
    <row r="22" spans="1:13" ht="15" customHeight="1">
      <c r="A22" s="15" t="s">
        <v>84</v>
      </c>
      <c r="B22" s="16" t="s">
        <v>58</v>
      </c>
      <c r="C22" s="16" t="s">
        <v>58</v>
      </c>
      <c r="D22" s="16" t="s">
        <v>58</v>
      </c>
      <c r="E22" s="16" t="s">
        <v>58</v>
      </c>
      <c r="F22" s="16" t="s">
        <v>58</v>
      </c>
      <c r="G22" s="3"/>
      <c r="H22" s="19" t="s">
        <v>61</v>
      </c>
      <c r="I22" s="19" t="s">
        <v>61</v>
      </c>
      <c r="J22" s="20" t="s">
        <v>63</v>
      </c>
      <c r="K22" s="20" t="s">
        <v>63</v>
      </c>
      <c r="L22" s="20" t="s">
        <v>62</v>
      </c>
      <c r="M22" s="21" t="s">
        <v>64</v>
      </c>
    </row>
    <row r="23" spans="1:13" ht="12.75" customHeight="1">
      <c r="A23" s="15" t="s">
        <v>85</v>
      </c>
      <c r="B23" s="3"/>
      <c r="C23" s="3"/>
      <c r="D23" s="16" t="s">
        <v>58</v>
      </c>
      <c r="E23" s="3"/>
      <c r="F23" s="3"/>
      <c r="G23" s="3"/>
      <c r="H23" s="19" t="s">
        <v>61</v>
      </c>
      <c r="I23" s="19" t="s">
        <v>61</v>
      </c>
      <c r="J23" s="19" t="s">
        <v>61</v>
      </c>
      <c r="K23" s="19" t="s">
        <v>61</v>
      </c>
      <c r="L23" s="21" t="s">
        <v>64</v>
      </c>
      <c r="M23" s="3"/>
    </row>
    <row r="24" spans="1:13" ht="12.75" customHeight="1">
      <c r="A24" s="15" t="s">
        <v>86</v>
      </c>
      <c r="B24" s="3"/>
      <c r="C24" s="3"/>
      <c r="D24" s="3"/>
      <c r="E24" s="3"/>
      <c r="F24" s="16" t="s">
        <v>58</v>
      </c>
      <c r="G24" s="3"/>
      <c r="H24" s="3"/>
      <c r="I24" s="3"/>
      <c r="J24" s="23"/>
      <c r="K24" s="19" t="s">
        <v>61</v>
      </c>
      <c r="L24" s="21" t="s">
        <v>64</v>
      </c>
      <c r="M24" s="3"/>
    </row>
    <row r="25" spans="1:13" ht="12.75" customHeight="1">
      <c r="A25" s="15" t="s">
        <v>87</v>
      </c>
      <c r="B25" s="3"/>
      <c r="C25" s="3"/>
      <c r="D25" s="3"/>
      <c r="E25" s="3"/>
      <c r="F25" s="3"/>
      <c r="G25" s="3"/>
      <c r="H25" s="3"/>
      <c r="I25" s="3"/>
      <c r="J25" s="23"/>
      <c r="K25" s="19" t="s">
        <v>61</v>
      </c>
      <c r="L25" s="21" t="s">
        <v>64</v>
      </c>
      <c r="M25" s="3"/>
    </row>
    <row r="26" spans="1:13" ht="12.75" customHeight="1">
      <c r="A26" s="15" t="s">
        <v>88</v>
      </c>
      <c r="B26" s="3"/>
      <c r="C26" s="16" t="s">
        <v>58</v>
      </c>
      <c r="D26" s="16" t="s">
        <v>58</v>
      </c>
      <c r="E26" s="16" t="s">
        <v>58</v>
      </c>
      <c r="F26" s="16" t="s">
        <v>58</v>
      </c>
      <c r="G26" s="3"/>
      <c r="H26" s="3"/>
      <c r="I26" s="3"/>
      <c r="J26" s="23"/>
      <c r="K26" s="19" t="s">
        <v>61</v>
      </c>
      <c r="L26" s="21" t="s">
        <v>64</v>
      </c>
      <c r="M26" s="21" t="s">
        <v>64</v>
      </c>
    </row>
    <row r="27" spans="1:13" ht="15" customHeight="1">
      <c r="A27" s="123" t="s">
        <v>89</v>
      </c>
      <c r="B27" s="124"/>
      <c r="C27" s="124"/>
      <c r="D27" s="125"/>
    </row>
    <row r="28" spans="1:13" ht="15" customHeight="1">
      <c r="A28" s="115" t="s">
        <v>90</v>
      </c>
      <c r="B28" s="117"/>
      <c r="C28" s="126"/>
      <c r="D28" s="127"/>
    </row>
    <row r="29" spans="1:13" ht="15" customHeight="1">
      <c r="A29" s="115" t="s">
        <v>91</v>
      </c>
      <c r="B29" s="117"/>
      <c r="C29" s="108"/>
      <c r="D29" s="109"/>
    </row>
    <row r="30" spans="1:13" ht="15" customHeight="1">
      <c r="A30" s="115" t="s">
        <v>92</v>
      </c>
      <c r="B30" s="117"/>
      <c r="C30" s="110"/>
      <c r="D30" s="111"/>
    </row>
    <row r="31" spans="1:13" ht="15" customHeight="1">
      <c r="A31" s="115" t="s">
        <v>93</v>
      </c>
      <c r="B31" s="117"/>
      <c r="C31" s="112"/>
      <c r="D31" s="113"/>
    </row>
    <row r="32" spans="1:13" ht="15" customHeight="1">
      <c r="A32" s="115" t="s">
        <v>94</v>
      </c>
      <c r="B32" s="116"/>
      <c r="C32" s="117"/>
      <c r="D32" s="25"/>
    </row>
    <row r="33" spans="1:4" ht="15" customHeight="1">
      <c r="A33" s="115" t="s">
        <v>95</v>
      </c>
      <c r="B33" s="116"/>
      <c r="C33" s="117"/>
      <c r="D33" s="26"/>
    </row>
  </sheetData>
  <mergeCells count="13">
    <mergeCell ref="A1:A2"/>
    <mergeCell ref="B1:M1"/>
    <mergeCell ref="A27:D27"/>
    <mergeCell ref="A28:B28"/>
    <mergeCell ref="C28:D28"/>
    <mergeCell ref="A32:C32"/>
    <mergeCell ref="A33:C33"/>
    <mergeCell ref="A29:B29"/>
    <mergeCell ref="C29:D29"/>
    <mergeCell ref="A30:B30"/>
    <mergeCell ref="C30:D30"/>
    <mergeCell ref="A31:B31"/>
    <mergeCell ref="C31:D31"/>
  </mergeCells>
  <phoneticPr fontId="2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26EA-9A65-BD4C-B82B-B21B1CFD6869}">
  <dimension ref="A1:AJ25"/>
  <sheetViews>
    <sheetView zoomScaleNormal="100" workbookViewId="0">
      <selection activeCell="E5" sqref="E5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15" t="s">
        <v>57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15" t="s">
        <v>65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15" t="s">
        <v>67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15" t="s">
        <v>68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1040</v>
      </c>
      <c r="B6">
        <f>INDEX(tbl_name[food_grp_id],MATCH(F6,tbl_name[crop],0))</f>
        <v>1</v>
      </c>
      <c r="C6">
        <f>INDEX(tbl_name[food_item_id],MATCH(F6,tbl_name[crop],0))</f>
        <v>40</v>
      </c>
      <c r="D6" t="str">
        <f>INDEX(tbl_name[Food_grp],MATCH(F6,tbl_name[crop],0))</f>
        <v>Cereals and their products</v>
      </c>
      <c r="E6" t="str">
        <f>INDEX(tbl_name[org_name],MATCH(F6,tbl_name[crop],0))</f>
        <v>Sorghum@ white</v>
      </c>
      <c r="F6" s="15" t="s">
        <v>69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370</v>
      </c>
      <c r="J6">
        <f>INDEX(tbl_name[WATER],MATCH(F6,tbl_name[crop],0))</f>
        <v>9.4</v>
      </c>
      <c r="K6">
        <f>INDEX(tbl_name[Protein],MATCH(F6,tbl_name[crop],0))</f>
        <v>9.3000000000000007</v>
      </c>
      <c r="L6">
        <f>INDEX(tbl_name[Fat],MATCH(F6,tbl_name[crop],0))</f>
        <v>3.9</v>
      </c>
      <c r="M6">
        <f>INDEX(tbl_name[Carbohydrate],MATCH(F6,tbl_name[crop],0))</f>
        <v>65.5</v>
      </c>
      <c r="N6">
        <f>INDEX(tbl_name[Fiber],MATCH(F6,tbl_name[crop],0))</f>
        <v>9.9</v>
      </c>
      <c r="O6">
        <f>INDEX(tbl_name[ASH],MATCH(F6,tbl_name[crop],0))</f>
        <v>2</v>
      </c>
      <c r="P6">
        <f>INDEX(tbl_name[CA],MATCH(F6,tbl_name[crop],0))</f>
        <v>24</v>
      </c>
      <c r="Q6">
        <f>INDEX(tbl_name[FE],MATCH(F6,tbl_name[crop],0))</f>
        <v>3.9</v>
      </c>
      <c r="R6">
        <f>INDEX(tbl_name[MG],MATCH(F6,tbl_name[crop],0))</f>
        <v>311</v>
      </c>
      <c r="S6">
        <f>INDEX(tbl_name[P],MATCH(F6,tbl_name[crop],0))</f>
        <v>249</v>
      </c>
      <c r="T6">
        <f>INDEX(tbl_name[K],MATCH(F6,tbl_name[crop],0))</f>
        <v>298</v>
      </c>
      <c r="U6">
        <f>INDEX(tbl_name[NA],MATCH(F6,tbl_name[crop],0))</f>
        <v>14</v>
      </c>
      <c r="V6">
        <f>INDEX(tbl_name[ZN],MATCH(F6,tbl_name[crop],0))</f>
        <v>2.08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1.1000000000000001</v>
      </c>
      <c r="AC6">
        <f>INDEX(tbl_name[THIA],MATCH(F6,tbl_name[crop],0))</f>
        <v>0.36</v>
      </c>
      <c r="AD6">
        <f>INDEX(tbl_name[RIBF],MATCH(F6,tbl_name[crop],0))</f>
        <v>0.17</v>
      </c>
      <c r="AE6">
        <f>INDEX(tbl_name[NIA],MATCH(F6,tbl_name[crop],0))</f>
        <v>3.4</v>
      </c>
      <c r="AF6">
        <f>INDEX(tbl_name[VITB6C],MATCH(F6,tbl_name[crop],0))</f>
        <v>0.25</v>
      </c>
      <c r="AG6">
        <f>INDEX(tbl_name[FOL],MATCH(F6,tbl_name[crop],0))</f>
        <v>30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1004</v>
      </c>
      <c r="B7">
        <f>INDEX(tbl_name[food_grp_id],MATCH(F7,tbl_name[crop],0))</f>
        <v>1</v>
      </c>
      <c r="C7">
        <f>INDEX(tbl_name[food_item_id],MATCH(F7,tbl_name[crop],0))</f>
        <v>4</v>
      </c>
      <c r="D7" t="str">
        <f>INDEX(tbl_name[Food_grp],MATCH(F7,tbl_name[crop],0))</f>
        <v>Cereals and their products</v>
      </c>
      <c r="E7" t="str">
        <f>INDEX(tbl_name[org_name],MATCH(F7,tbl_name[crop],0))</f>
        <v>Maize@ white</v>
      </c>
      <c r="F7" s="15" t="s">
        <v>70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351</v>
      </c>
      <c r="J7">
        <f>INDEX(tbl_name[WATER],MATCH(F7,tbl_name[crop],0))</f>
        <v>11.4</v>
      </c>
      <c r="K7">
        <f>INDEX(tbl_name[Protein],MATCH(F7,tbl_name[crop],0))</f>
        <v>9.1999999999999993</v>
      </c>
      <c r="L7">
        <f>INDEX(tbl_name[Fat],MATCH(F7,tbl_name[crop],0))</f>
        <v>4.0999999999999996</v>
      </c>
      <c r="M7">
        <f>INDEX(tbl_name[Carbohydrate],MATCH(F7,tbl_name[crop],0))</f>
        <v>63.9</v>
      </c>
      <c r="N7">
        <f>INDEX(tbl_name[Fiber],MATCH(F7,tbl_name[crop],0))</f>
        <v>9.6999999999999993</v>
      </c>
      <c r="O7">
        <f>INDEX(tbl_name[ASH],MATCH(F7,tbl_name[crop],0))</f>
        <v>1.8</v>
      </c>
      <c r="P7">
        <f>INDEX(tbl_name[CA],MATCH(F7,tbl_name[crop],0))</f>
        <v>19</v>
      </c>
      <c r="Q7">
        <f>INDEX(tbl_name[FE],MATCH(F7,tbl_name[crop],0))</f>
        <v>3.1</v>
      </c>
      <c r="R7">
        <f>INDEX(tbl_name[MG],MATCH(F7,tbl_name[crop],0))</f>
        <v>82</v>
      </c>
      <c r="S7">
        <f>INDEX(tbl_name[P],MATCH(F7,tbl_name[crop],0))</f>
        <v>246</v>
      </c>
      <c r="T7">
        <f>INDEX(tbl_name[K],MATCH(F7,tbl_name[crop],0))</f>
        <v>310</v>
      </c>
      <c r="U7">
        <f>INDEX(tbl_name[NA],MATCH(F7,tbl_name[crop],0))</f>
        <v>11</v>
      </c>
      <c r="V7">
        <f>INDEX(tbl_name[ZN],MATCH(F7,tbl_name[crop],0))</f>
        <v>1.55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1.3</v>
      </c>
      <c r="AC7">
        <f>INDEX(tbl_name[THIA],MATCH(F7,tbl_name[crop],0))</f>
        <v>0.35</v>
      </c>
      <c r="AD7">
        <f>INDEX(tbl_name[RIBF],MATCH(F7,tbl_name[crop],0))</f>
        <v>0.1</v>
      </c>
      <c r="AE7">
        <f>INDEX(tbl_name[NIA],MATCH(F7,tbl_name[crop],0))</f>
        <v>2.1</v>
      </c>
      <c r="AF7">
        <f>INDEX(tbl_name[VITB6C],MATCH(F7,tbl_name[crop],0))</f>
        <v>0.2</v>
      </c>
      <c r="AG7">
        <f>INDEX(tbl_name[FOL],MATCH(F7,tbl_name[crop],0))</f>
        <v>26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20021</v>
      </c>
      <c r="B8">
        <f>INDEX(tbl_name[food_grp_id],MATCH(F8,tbl_name[crop],0))</f>
        <v>12</v>
      </c>
      <c r="C8">
        <f>INDEX(tbl_name[food_item_id],MATCH(F8,tbl_name[crop],0))</f>
        <v>811</v>
      </c>
      <c r="D8" t="str">
        <f>INDEX(tbl_name[Food_grp],MATCH(F8,tbl_name[crop],0))</f>
        <v>Miscellaneous</v>
      </c>
      <c r="E8" t="str">
        <f>INDEX(tbl_name[org_name],MATCH(F8,tbl_name[crop],0))</f>
        <v>Faba bean</v>
      </c>
      <c r="F8" s="15" t="s">
        <v>71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309</v>
      </c>
      <c r="J8">
        <f>INDEX(tbl_name[WATER],MATCH(F8,tbl_name[crop],0))</f>
        <v>0</v>
      </c>
      <c r="K8">
        <f>INDEX(tbl_name[Protein],MATCH(F8,tbl_name[crop],0))</f>
        <v>25.3</v>
      </c>
      <c r="L8">
        <f>INDEX(tbl_name[Fat],MATCH(F8,tbl_name[crop],0))</f>
        <v>1.4</v>
      </c>
      <c r="M8">
        <f>INDEX(tbl_name[Carbohydrate],MATCH(F8,tbl_name[crop],0))</f>
        <v>38.299999999999997</v>
      </c>
      <c r="N8">
        <f>INDEX(tbl_name[Fiber],MATCH(F8,tbl_name[crop],0))</f>
        <v>20.8</v>
      </c>
      <c r="O8">
        <f>INDEX(tbl_name[ASH],MATCH(F8,tbl_name[crop],0))</f>
        <v>3.3</v>
      </c>
      <c r="P8">
        <f>INDEX(tbl_name[CA],MATCH(F8,tbl_name[crop],0))</f>
        <v>95.6</v>
      </c>
      <c r="Q8">
        <f>INDEX(tbl_name[FE],MATCH(F8,tbl_name[crop],0))</f>
        <v>5.2</v>
      </c>
      <c r="R8">
        <f>INDEX(tbl_name[MG],MATCH(F8,tbl_name[crop],0))</f>
        <v>135.5</v>
      </c>
      <c r="S8">
        <f>INDEX(tbl_name[P],MATCH(F8,tbl_name[crop],0))</f>
        <v>430.6</v>
      </c>
      <c r="T8">
        <f>INDEX(tbl_name[K],MATCH(F8,tbl_name[crop],0))</f>
        <v>1190</v>
      </c>
      <c r="U8">
        <f>INDEX(tbl_name[NA],MATCH(F8,tbl_name[crop],0))</f>
        <v>25</v>
      </c>
      <c r="V8">
        <f>INDEX(tbl_name[ZN],MATCH(F8,tbl_name[crop],0))</f>
        <v>3.55</v>
      </c>
      <c r="W8">
        <f>INDEX(tbl_name[CU],MATCH(F8,tbl_name[crop],0))</f>
        <v>0.82</v>
      </c>
      <c r="X8">
        <f>INDEX(tbl_name[VITA_RAE],MATCH(F8,tbl_name[crop],0))</f>
        <v>2.4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20016</v>
      </c>
      <c r="B9">
        <f>INDEX(tbl_name[food_grp_id],MATCH(F9,tbl_name[crop],0))</f>
        <v>12</v>
      </c>
      <c r="C9">
        <f>INDEX(tbl_name[food_item_id],MATCH(F9,tbl_name[crop],0))</f>
        <v>813</v>
      </c>
      <c r="D9" t="str">
        <f>INDEX(tbl_name[Food_grp],MATCH(F9,tbl_name[crop],0))</f>
        <v>Miscellaneous</v>
      </c>
      <c r="E9" t="str">
        <f>INDEX(tbl_name[org_name],MATCH(F9,tbl_name[crop],0))</f>
        <v>Field peas</v>
      </c>
      <c r="F9" s="15" t="s">
        <v>72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20033</v>
      </c>
      <c r="B10">
        <f>INDEX(tbl_name[food_grp_id],MATCH(F10,tbl_name[crop],0))</f>
        <v>12</v>
      </c>
      <c r="C10">
        <f>INDEX(tbl_name[food_item_id],MATCH(F10,tbl_name[crop],0))</f>
        <v>808</v>
      </c>
      <c r="D10" t="str">
        <f>INDEX(tbl_name[Food_grp],MATCH(F10,tbl_name[crop],0))</f>
        <v>Miscellaneous</v>
      </c>
      <c r="E10" t="str">
        <f>INDEX(tbl_name[org_name],MATCH(F10,tbl_name[crop],0))</f>
        <v>Chick peas@ white</v>
      </c>
      <c r="F10" s="15" t="s">
        <v>73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337</v>
      </c>
      <c r="J10">
        <f>INDEX(tbl_name[WATER],MATCH(F10,tbl_name[crop],0))</f>
        <v>0</v>
      </c>
      <c r="K10">
        <f>INDEX(tbl_name[Protein],MATCH(F10,tbl_name[crop],0))</f>
        <v>20.399999999999999</v>
      </c>
      <c r="L10">
        <f>INDEX(tbl_name[Fat],MATCH(F10,tbl_name[crop],0))</f>
        <v>5.2</v>
      </c>
      <c r="M10">
        <f>INDEX(tbl_name[Carbohydrate],MATCH(F10,tbl_name[crop],0))</f>
        <v>42</v>
      </c>
      <c r="N10">
        <f>INDEX(tbl_name[Fiber],MATCH(F10,tbl_name[crop],0))</f>
        <v>20.7</v>
      </c>
      <c r="O10">
        <f>INDEX(tbl_name[ASH],MATCH(F10,tbl_name[crop],0))</f>
        <v>2.8</v>
      </c>
      <c r="P10">
        <f>INDEX(tbl_name[CA],MATCH(F10,tbl_name[crop],0))</f>
        <v>121.1</v>
      </c>
      <c r="Q10">
        <f>INDEX(tbl_name[FE],MATCH(F10,tbl_name[crop],0))</f>
        <v>6.6</v>
      </c>
      <c r="R10">
        <f>INDEX(tbl_name[MG],MATCH(F10,tbl_name[crop],0))</f>
        <v>131.5</v>
      </c>
      <c r="S10">
        <f>INDEX(tbl_name[P],MATCH(F10,tbl_name[crop],0))</f>
        <v>264.39999999999998</v>
      </c>
      <c r="T10">
        <f>INDEX(tbl_name[K],MATCH(F10,tbl_name[crop],0))</f>
        <v>819.1</v>
      </c>
      <c r="U10">
        <f>INDEX(tbl_name[NA],MATCH(F10,tbl_name[crop],0))</f>
        <v>11.8</v>
      </c>
      <c r="V10">
        <f>INDEX(tbl_name[ZN],MATCH(F10,tbl_name[crop],0))</f>
        <v>3.12</v>
      </c>
      <c r="W10">
        <f>INDEX(tbl_name[CU],MATCH(F10,tbl_name[crop],0))</f>
        <v>0.44</v>
      </c>
      <c r="X10">
        <f>INDEX(tbl_name[VITA_RAE],MATCH(F10,tbl_name[crop],0))</f>
        <v>4.5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15" t="s">
        <v>74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 t="e">
        <f>INDEX(tbl_name[FCT_id],MATCH(F12,tbl_name[crop],0))</f>
        <v>#N/A</v>
      </c>
      <c r="B12" t="e">
        <f>INDEX(tbl_name[food_grp_id],MATCH(F12,tbl_name[crop],0))</f>
        <v>#N/A</v>
      </c>
      <c r="C12" t="e">
        <f>INDEX(tbl_name[food_item_id],MATCH(F12,tbl_name[crop],0))</f>
        <v>#N/A</v>
      </c>
      <c r="D12" t="str">
        <f>INDEX(tbl_name[Food_grp],MATCH(F12,tbl_name[crop],0))</f>
        <v>Legumes and their products</v>
      </c>
      <c r="E12">
        <f>INDEX(tbl_name[org_name],MATCH(F12,tbl_name[crop],0))</f>
        <v>0</v>
      </c>
      <c r="F12" s="15" t="s">
        <v>75</v>
      </c>
      <c r="G12" t="e">
        <f>INDEX(tbl_name[Crop_ref],MATCH(F12,tbl_name[crop],0))</f>
        <v>#N/A</v>
      </c>
      <c r="H12" t="e">
        <f>INDEX(tbl_name[Edible],MATCH(F12,tbl_name[crop],0))</f>
        <v>#N/A</v>
      </c>
      <c r="I12" t="e">
        <f>INDEX(tbl_name[Energy],MATCH(F12,tbl_name[crop],0))</f>
        <v>#N/A</v>
      </c>
      <c r="J12" t="e">
        <f>INDEX(tbl_name[WATER],MATCH(F12,tbl_name[crop],0))</f>
        <v>#N/A</v>
      </c>
      <c r="K12" t="e">
        <f>INDEX(tbl_name[Protein],MATCH(F12,tbl_name[crop],0))</f>
        <v>#N/A</v>
      </c>
      <c r="L12" t="e">
        <f>INDEX(tbl_name[Fat],MATCH(F12,tbl_name[crop],0))</f>
        <v>#N/A</v>
      </c>
      <c r="M12" t="e">
        <f>INDEX(tbl_name[Carbohydrate],MATCH(F12,tbl_name[crop],0))</f>
        <v>#N/A</v>
      </c>
      <c r="N12" t="e">
        <f>INDEX(tbl_name[Fiber],MATCH(F12,tbl_name[crop],0))</f>
        <v>#N/A</v>
      </c>
      <c r="O12" t="e">
        <f>INDEX(tbl_name[ASH],MATCH(F12,tbl_name[crop],0))</f>
        <v>#N/A</v>
      </c>
      <c r="P12" t="e">
        <f>INDEX(tbl_name[CA],MATCH(F12,tbl_name[crop],0))</f>
        <v>#N/A</v>
      </c>
      <c r="Q12" t="e">
        <f>INDEX(tbl_name[FE],MATCH(F12,tbl_name[crop],0))</f>
        <v>#N/A</v>
      </c>
      <c r="R12" t="e">
        <f>INDEX(tbl_name[MG],MATCH(F12,tbl_name[crop],0))</f>
        <v>#N/A</v>
      </c>
      <c r="S12" t="e">
        <f>INDEX(tbl_name[P],MATCH(F12,tbl_name[crop],0))</f>
        <v>#N/A</v>
      </c>
      <c r="T12" t="e">
        <f>INDEX(tbl_name[K],MATCH(F12,tbl_name[crop],0))</f>
        <v>#N/A</v>
      </c>
      <c r="U12" t="e">
        <f>INDEX(tbl_name[NA],MATCH(F12,tbl_name[crop],0))</f>
        <v>#N/A</v>
      </c>
      <c r="V12" t="e">
        <f>INDEX(tbl_name[ZN],MATCH(F12,tbl_name[crop],0))</f>
        <v>#N/A</v>
      </c>
      <c r="W12" t="e">
        <f>INDEX(tbl_name[CU],MATCH(F12,tbl_name[crop],0))</f>
        <v>#N/A</v>
      </c>
      <c r="X12" t="e">
        <f>INDEX(tbl_name[VITA_RAE],MATCH(F12,tbl_name[crop],0))</f>
        <v>#N/A</v>
      </c>
      <c r="Y12" t="e">
        <f>INDEX(tbl_name[RETOL],MATCH(F12,tbl_name[crop],0))</f>
        <v>#N/A</v>
      </c>
      <c r="Z12" t="e">
        <f>INDEX(tbl_name[B_Cart_eq],MATCH(F12,tbl_name[crop],0))</f>
        <v>#N/A</v>
      </c>
      <c r="AA12" t="e">
        <f>INDEX(tbl_name[VITD],MATCH(F12,tbl_name[crop],0))</f>
        <v>#N/A</v>
      </c>
      <c r="AB12" t="e">
        <f>INDEX(tbl_name[VITE],MATCH(F12,tbl_name[crop],0))</f>
        <v>#N/A</v>
      </c>
      <c r="AC12" t="e">
        <f>INDEX(tbl_name[THIA],MATCH(F12,tbl_name[crop],0))</f>
        <v>#N/A</v>
      </c>
      <c r="AD12" t="e">
        <f>INDEX(tbl_name[RIBF],MATCH(F12,tbl_name[crop],0))</f>
        <v>#N/A</v>
      </c>
      <c r="AE12" t="e">
        <f>INDEX(tbl_name[NIA],MATCH(F12,tbl_name[crop],0))</f>
        <v>#N/A</v>
      </c>
      <c r="AF12" t="e">
        <f>INDEX(tbl_name[VITB6C],MATCH(F12,tbl_name[crop],0))</f>
        <v>#N/A</v>
      </c>
      <c r="AG12" t="e">
        <f>INDEX(tbl_name[FOL],MATCH(F12,tbl_name[crop],0))</f>
        <v>#N/A</v>
      </c>
      <c r="AH12" t="e">
        <f>INDEX(tbl_name[VITB12],MATCH(F12,tbl_name[crop],0))</f>
        <v>#N/A</v>
      </c>
      <c r="AI12" t="e">
        <f>INDEX(tbl_name[VITC],MATCH(F12,tbl_name[crop],0))</f>
        <v>#N/A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15" t="s">
        <v>76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 t="e">
        <f>INDEX(tbl_name[FCT_id],MATCH(F14,tbl_name[crop],0))</f>
        <v>#N/A</v>
      </c>
      <c r="B14" t="e">
        <f>INDEX(tbl_name[food_grp_id],MATCH(F14,tbl_name[crop],0))</f>
        <v>#N/A</v>
      </c>
      <c r="C14" t="e">
        <f>INDEX(tbl_name[food_item_id],MATCH(F14,tbl_name[crop],0))</f>
        <v>#N/A</v>
      </c>
      <c r="D14" t="str">
        <f>INDEX(tbl_name[Food_grp],MATCH(F14,tbl_name[crop],0))</f>
        <v>Vegetables and their products</v>
      </c>
      <c r="E14">
        <f>INDEX(tbl_name[org_name],MATCH(F14,tbl_name[crop],0))</f>
        <v>0</v>
      </c>
      <c r="F14" s="15" t="s">
        <v>77</v>
      </c>
      <c r="G14" t="e">
        <f>INDEX(tbl_name[Crop_ref],MATCH(F14,tbl_name[crop],0))</f>
        <v>#N/A</v>
      </c>
      <c r="H14" t="e">
        <f>INDEX(tbl_name[Edible],MATCH(F14,tbl_name[crop],0))</f>
        <v>#N/A</v>
      </c>
      <c r="I14" t="e">
        <f>INDEX(tbl_name[Energy],MATCH(F14,tbl_name[crop],0))</f>
        <v>#N/A</v>
      </c>
      <c r="J14" t="e">
        <f>INDEX(tbl_name[WATER],MATCH(F14,tbl_name[crop],0))</f>
        <v>#N/A</v>
      </c>
      <c r="K14" t="e">
        <f>INDEX(tbl_name[Protein],MATCH(F14,tbl_name[crop],0))</f>
        <v>#N/A</v>
      </c>
      <c r="L14" t="e">
        <f>INDEX(tbl_name[Fat],MATCH(F14,tbl_name[crop],0))</f>
        <v>#N/A</v>
      </c>
      <c r="M14" t="e">
        <f>INDEX(tbl_name[Carbohydrate],MATCH(F14,tbl_name[crop],0))</f>
        <v>#N/A</v>
      </c>
      <c r="N14" t="e">
        <f>INDEX(tbl_name[Fiber],MATCH(F14,tbl_name[crop],0))</f>
        <v>#N/A</v>
      </c>
      <c r="O14" t="e">
        <f>INDEX(tbl_name[ASH],MATCH(F14,tbl_name[crop],0))</f>
        <v>#N/A</v>
      </c>
      <c r="P14" t="e">
        <f>INDEX(tbl_name[CA],MATCH(F14,tbl_name[crop],0))</f>
        <v>#N/A</v>
      </c>
      <c r="Q14" t="e">
        <f>INDEX(tbl_name[FE],MATCH(F14,tbl_name[crop],0))</f>
        <v>#N/A</v>
      </c>
      <c r="R14" t="e">
        <f>INDEX(tbl_name[MG],MATCH(F14,tbl_name[crop],0))</f>
        <v>#N/A</v>
      </c>
      <c r="S14" t="e">
        <f>INDEX(tbl_name[P],MATCH(F14,tbl_name[crop],0))</f>
        <v>#N/A</v>
      </c>
      <c r="T14" t="e">
        <f>INDEX(tbl_name[K],MATCH(F14,tbl_name[crop],0))</f>
        <v>#N/A</v>
      </c>
      <c r="U14" t="e">
        <f>INDEX(tbl_name[NA],MATCH(F14,tbl_name[crop],0))</f>
        <v>#N/A</v>
      </c>
      <c r="V14" t="e">
        <f>INDEX(tbl_name[ZN],MATCH(F14,tbl_name[crop],0))</f>
        <v>#N/A</v>
      </c>
      <c r="W14" t="e">
        <f>INDEX(tbl_name[CU],MATCH(F14,tbl_name[crop],0))</f>
        <v>#N/A</v>
      </c>
      <c r="X14" t="e">
        <f>INDEX(tbl_name[VITA_RAE],MATCH(F14,tbl_name[crop],0))</f>
        <v>#N/A</v>
      </c>
      <c r="Y14" t="e">
        <f>INDEX(tbl_name[RETOL],MATCH(F14,tbl_name[crop],0))</f>
        <v>#N/A</v>
      </c>
      <c r="Z14" t="e">
        <f>INDEX(tbl_name[B_Cart_eq],MATCH(F14,tbl_name[crop],0))</f>
        <v>#N/A</v>
      </c>
      <c r="AA14" t="e">
        <f>INDEX(tbl_name[VITD],MATCH(F14,tbl_name[crop],0))</f>
        <v>#N/A</v>
      </c>
      <c r="AB14" t="e">
        <f>INDEX(tbl_name[VITE],MATCH(F14,tbl_name[crop],0))</f>
        <v>#N/A</v>
      </c>
      <c r="AC14" t="e">
        <f>INDEX(tbl_name[THIA],MATCH(F14,tbl_name[crop],0))</f>
        <v>#N/A</v>
      </c>
      <c r="AD14" t="e">
        <f>INDEX(tbl_name[RIBF],MATCH(F14,tbl_name[crop],0))</f>
        <v>#N/A</v>
      </c>
      <c r="AE14" t="e">
        <f>INDEX(tbl_name[NIA],MATCH(F14,tbl_name[crop],0))</f>
        <v>#N/A</v>
      </c>
      <c r="AF14" t="e">
        <f>INDEX(tbl_name[VITB6C],MATCH(F14,tbl_name[crop],0))</f>
        <v>#N/A</v>
      </c>
      <c r="AG14" t="e">
        <f>INDEX(tbl_name[FOL],MATCH(F14,tbl_name[crop],0))</f>
        <v>#N/A</v>
      </c>
      <c r="AH14" t="e">
        <f>INDEX(tbl_name[VITB12],MATCH(F14,tbl_name[crop],0))</f>
        <v>#N/A</v>
      </c>
      <c r="AI14" t="e">
        <f>INDEX(tbl_name[VITC],MATCH(F14,tbl_name[crop],0))</f>
        <v>#N/A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15" t="s">
        <v>78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2085</v>
      </c>
      <c r="B16">
        <f>INDEX(tbl_name[food_grp_id],MATCH(F16,tbl_name[crop],0))</f>
        <v>2</v>
      </c>
      <c r="C16">
        <f>INDEX(tbl_name[food_item_id],MATCH(F16,tbl_name[crop],0))</f>
        <v>85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Sweet potato@ deep yellow</v>
      </c>
      <c r="F16" s="15" t="s">
        <v>79</v>
      </c>
      <c r="G16">
        <f>INDEX(tbl_name[Crop_ref],MATCH(F16,tbl_name[crop],0))</f>
        <v>0</v>
      </c>
      <c r="H16">
        <f>INDEX(tbl_name[Edible],MATCH(F16,tbl_name[crop],0))</f>
        <v>0.84</v>
      </c>
      <c r="I16">
        <f>INDEX(tbl_name[Energy],MATCH(F16,tbl_name[crop],0))</f>
        <v>114</v>
      </c>
      <c r="J16">
        <f>INDEX(tbl_name[WATER],MATCH(F16,tbl_name[crop],0))</f>
        <v>69.8</v>
      </c>
      <c r="K16">
        <f>INDEX(tbl_name[Protein],MATCH(F16,tbl_name[crop],0))</f>
        <v>1.5</v>
      </c>
      <c r="L16">
        <f>INDEX(tbl_name[Fat],MATCH(F16,tbl_name[crop],0))</f>
        <v>0.3</v>
      </c>
      <c r="M16">
        <f>INDEX(tbl_name[Carbohydrate],MATCH(F16,tbl_name[crop],0))</f>
        <v>24.5</v>
      </c>
      <c r="N16">
        <f>INDEX(tbl_name[Fiber],MATCH(F16,tbl_name[crop],0))</f>
        <v>3</v>
      </c>
      <c r="O16">
        <f>INDEX(tbl_name[ASH],MATCH(F16,tbl_name[crop],0))</f>
        <v>0.9</v>
      </c>
      <c r="P16">
        <f>INDEX(tbl_name[CA],MATCH(F16,tbl_name[crop],0))</f>
        <v>26</v>
      </c>
      <c r="Q16">
        <f>INDEX(tbl_name[FE],MATCH(F16,tbl_name[crop],0))</f>
        <v>1.1000000000000001</v>
      </c>
      <c r="R16">
        <f>INDEX(tbl_name[MG],MATCH(F16,tbl_name[crop],0))</f>
        <v>16</v>
      </c>
      <c r="S16">
        <f>INDEX(tbl_name[P],MATCH(F16,tbl_name[crop],0))</f>
        <v>40</v>
      </c>
      <c r="T16">
        <f>INDEX(tbl_name[K],MATCH(F16,tbl_name[crop],0))</f>
        <v>330</v>
      </c>
      <c r="U16">
        <f>INDEX(tbl_name[NA],MATCH(F16,tbl_name[crop],0))</f>
        <v>19</v>
      </c>
      <c r="V16">
        <f>INDEX(tbl_name[ZN],MATCH(F16,tbl_name[crop],0))</f>
        <v>0.39</v>
      </c>
      <c r="W16">
        <f>INDEX(tbl_name[CU],MATCH(F16,tbl_name[crop],0))</f>
        <v>0.13</v>
      </c>
      <c r="X16">
        <f>INDEX(tbl_name[VITA_RAE],MATCH(F16,tbl_name[crop],0))</f>
        <v>397</v>
      </c>
      <c r="Y16">
        <f>INDEX(tbl_name[RETOL],MATCH(F16,tbl_name[crop],0))</f>
        <v>0</v>
      </c>
      <c r="Z16">
        <f>INDEX(tbl_name[B_Cart_eq],MATCH(F16,tbl_name[crop],0))</f>
        <v>4770</v>
      </c>
      <c r="AA16">
        <f>INDEX(tbl_name[VITD],MATCH(F16,tbl_name[crop],0))</f>
        <v>0</v>
      </c>
      <c r="AB16">
        <f>INDEX(tbl_name[VITE],MATCH(F16,tbl_name[crop],0))</f>
        <v>0.23</v>
      </c>
      <c r="AC16">
        <f>INDEX(tbl_name[THIA],MATCH(F16,tbl_name[crop],0))</f>
        <v>0.09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</v>
      </c>
      <c r="AG16">
        <f>INDEX(tbl_name[FOL],MATCH(F16,tbl_name[crop],0))</f>
        <v>52</v>
      </c>
      <c r="AH16">
        <f>INDEX(tbl_name[VITB12],MATCH(F16,tbl_name[crop],0))</f>
        <v>0</v>
      </c>
      <c r="AI16">
        <f>INDEX(tbl_name[VITC],MATCH(F16,tbl_name[crop],0))</f>
        <v>31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15" t="s">
        <v>80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 t="e">
        <f>INDEX(tbl_name[FCT_id],MATCH(F18,tbl_name[crop],0))</f>
        <v>#N/A</v>
      </c>
      <c r="B18" t="e">
        <f>INDEX(tbl_name[food_grp_id],MATCH(F18,tbl_name[crop],0))</f>
        <v>#N/A</v>
      </c>
      <c r="C18" t="e">
        <f>INDEX(tbl_name[food_item_id],MATCH(F18,tbl_name[crop],0))</f>
        <v>#N/A</v>
      </c>
      <c r="D18" t="str">
        <f>INDEX(tbl_name[Food_grp],MATCH(F18,tbl_name[crop],0))</f>
        <v>Vegetables and their products</v>
      </c>
      <c r="E18">
        <f>INDEX(tbl_name[org_name],MATCH(F18,tbl_name[crop],0))</f>
        <v>0</v>
      </c>
      <c r="F18" s="15" t="s">
        <v>81</v>
      </c>
      <c r="G18" t="e">
        <f>INDEX(tbl_name[Crop_ref],MATCH(F18,tbl_name[crop],0))</f>
        <v>#N/A</v>
      </c>
      <c r="H18" t="e">
        <f>INDEX(tbl_name[Edible],MATCH(F18,tbl_name[crop],0))</f>
        <v>#N/A</v>
      </c>
      <c r="I18">
        <f>INDEX(tbl_name[Energy],MATCH(F18,tbl_name[crop],0))</f>
        <v>75</v>
      </c>
      <c r="J18" t="e">
        <f>INDEX(tbl_name[WATER],MATCH(F18,tbl_name[crop],0))</f>
        <v>#N/A</v>
      </c>
      <c r="K18">
        <f>INDEX(tbl_name[Protein],MATCH(F18,tbl_name[crop],0))</f>
        <v>2.5</v>
      </c>
      <c r="L18" t="e">
        <f>INDEX(tbl_name[Fat],MATCH(F18,tbl_name[crop],0))</f>
        <v>#N/A</v>
      </c>
      <c r="M18" t="e">
        <f>INDEX(tbl_name[Carbohydrate],MATCH(F18,tbl_name[crop],0))</f>
        <v>#N/A</v>
      </c>
      <c r="N18" t="e">
        <f>INDEX(tbl_name[Fiber],MATCH(F18,tbl_name[crop],0))</f>
        <v>#N/A</v>
      </c>
      <c r="O18" t="e">
        <f>INDEX(tbl_name[ASH],MATCH(F18,tbl_name[crop],0))</f>
        <v>#N/A</v>
      </c>
      <c r="P18" t="e">
        <f>INDEX(tbl_name[CA],MATCH(F18,tbl_name[crop],0))</f>
        <v>#N/A</v>
      </c>
      <c r="Q18" t="e">
        <f>INDEX(tbl_name[FE],MATCH(F18,tbl_name[crop],0))</f>
        <v>#N/A</v>
      </c>
      <c r="R18" t="e">
        <f>INDEX(tbl_name[MG],MATCH(F18,tbl_name[crop],0))</f>
        <v>#N/A</v>
      </c>
      <c r="S18" t="e">
        <f>INDEX(tbl_name[P],MATCH(F18,tbl_name[crop],0))</f>
        <v>#N/A</v>
      </c>
      <c r="T18" t="e">
        <f>INDEX(tbl_name[K],MATCH(F18,tbl_name[crop],0))</f>
        <v>#N/A</v>
      </c>
      <c r="U18" t="e">
        <f>INDEX(tbl_name[NA],MATCH(F18,tbl_name[crop],0))</f>
        <v>#N/A</v>
      </c>
      <c r="V18" t="e">
        <f>INDEX(tbl_name[ZN],MATCH(F18,tbl_name[crop],0))</f>
        <v>#N/A</v>
      </c>
      <c r="W18" t="e">
        <f>INDEX(tbl_name[CU],MATCH(F18,tbl_name[crop],0))</f>
        <v>#N/A</v>
      </c>
      <c r="X18" t="e">
        <f>INDEX(tbl_name[VITA_RAE],MATCH(F18,tbl_name[crop],0))</f>
        <v>#N/A</v>
      </c>
      <c r="Y18" t="e">
        <f>INDEX(tbl_name[RETOL],MATCH(F18,tbl_name[crop],0))</f>
        <v>#N/A</v>
      </c>
      <c r="Z18" t="e">
        <f>INDEX(tbl_name[B_Cart_eq],MATCH(F18,tbl_name[crop],0))</f>
        <v>#N/A</v>
      </c>
      <c r="AA18" t="e">
        <f>INDEX(tbl_name[VITD],MATCH(F18,tbl_name[crop],0))</f>
        <v>#N/A</v>
      </c>
      <c r="AB18" t="e">
        <f>INDEX(tbl_name[VITE],MATCH(F18,tbl_name[crop],0))</f>
        <v>#N/A</v>
      </c>
      <c r="AC18" t="e">
        <f>INDEX(tbl_name[THIA],MATCH(F18,tbl_name[crop],0))</f>
        <v>#N/A</v>
      </c>
      <c r="AD18" t="e">
        <f>INDEX(tbl_name[RIBF],MATCH(F18,tbl_name[crop],0))</f>
        <v>#N/A</v>
      </c>
      <c r="AE18" t="e">
        <f>INDEX(tbl_name[NIA],MATCH(F18,tbl_name[crop],0))</f>
        <v>#N/A</v>
      </c>
      <c r="AF18" t="e">
        <f>INDEX(tbl_name[VITB6C],MATCH(F18,tbl_name[crop],0))</f>
        <v>#N/A</v>
      </c>
      <c r="AG18" t="e">
        <f>INDEX(tbl_name[FOL],MATCH(F18,tbl_name[crop],0))</f>
        <v>#N/A</v>
      </c>
      <c r="AH18" t="e">
        <f>INDEX(tbl_name[VITB12],MATCH(F18,tbl_name[crop],0))</f>
        <v>#N/A</v>
      </c>
      <c r="AI18" t="e">
        <f>INDEX(tbl_name[VITC],MATCH(F18,tbl_name[crop],0))</f>
        <v>#N/A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15" t="s">
        <v>82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4171</v>
      </c>
      <c r="B20">
        <f>INDEX(tbl_name[food_grp_id],MATCH(F20,tbl_name[crop],0))</f>
        <v>4</v>
      </c>
      <c r="C20">
        <f>INDEX(tbl_name[food_item_id],MATCH(F20,tbl_name[crop],0))</f>
        <v>171</v>
      </c>
      <c r="D20" t="str">
        <f>INDEX(tbl_name[Food_grp],MATCH(F20,tbl_name[crop],0))</f>
        <v>Vegetables and their products</v>
      </c>
      <c r="E20" t="str">
        <f>INDEX(tbl_name[org_name],MATCH(F20,tbl_name[crop],0))</f>
        <v>Tomato@ red</v>
      </c>
      <c r="F20" s="15" t="s">
        <v>83</v>
      </c>
      <c r="G20">
        <f>INDEX(tbl_name[Crop_ref],MATCH(F20,tbl_name[crop],0))</f>
        <v>0</v>
      </c>
      <c r="H20">
        <f>INDEX(tbl_name[Edible],MATCH(F20,tbl_name[crop],0))</f>
        <v>0.91</v>
      </c>
      <c r="I20">
        <f>INDEX(tbl_name[Energy],MATCH(F20,tbl_name[crop],0))</f>
        <v>22</v>
      </c>
      <c r="J20">
        <f>INDEX(tbl_name[WATER],MATCH(F20,tbl_name[crop],0))</f>
        <v>93.5</v>
      </c>
      <c r="K20">
        <f>INDEX(tbl_name[Protein],MATCH(F20,tbl_name[crop],0))</f>
        <v>1</v>
      </c>
      <c r="L20">
        <f>INDEX(tbl_name[Fat],MATCH(F20,tbl_name[crop],0))</f>
        <v>0.2</v>
      </c>
      <c r="M20">
        <f>INDEX(tbl_name[Carbohydrate],MATCH(F20,tbl_name[crop],0))</f>
        <v>3.3</v>
      </c>
      <c r="N20">
        <f>INDEX(tbl_name[Fiber],MATCH(F20,tbl_name[crop],0))</f>
        <v>1.4</v>
      </c>
      <c r="O20">
        <f>INDEX(tbl_name[ASH],MATCH(F20,tbl_name[crop],0))</f>
        <v>0.6</v>
      </c>
      <c r="P20">
        <f>INDEX(tbl_name[CA],MATCH(F20,tbl_name[crop],0))</f>
        <v>13</v>
      </c>
      <c r="Q20">
        <f>INDEX(tbl_name[FE],MATCH(F20,tbl_name[crop],0))</f>
        <v>0.6</v>
      </c>
      <c r="R20">
        <f>INDEX(tbl_name[MG],MATCH(F20,tbl_name[crop],0))</f>
        <v>13</v>
      </c>
      <c r="S20">
        <f>INDEX(tbl_name[P],MATCH(F20,tbl_name[crop],0))</f>
        <v>32</v>
      </c>
      <c r="T20">
        <f>INDEX(tbl_name[K],MATCH(F20,tbl_name[crop],0))</f>
        <v>255</v>
      </c>
      <c r="U20">
        <f>INDEX(tbl_name[NA],MATCH(F20,tbl_name[crop],0))</f>
        <v>7</v>
      </c>
      <c r="V20">
        <f>INDEX(tbl_name[ZN],MATCH(F20,tbl_name[crop],0))</f>
        <v>0.7</v>
      </c>
      <c r="W20">
        <f>INDEX(tbl_name[CU],MATCH(F20,tbl_name[crop],0))</f>
        <v>0.15</v>
      </c>
      <c r="X20">
        <f>INDEX(tbl_name[VITA_RAE],MATCH(F20,tbl_name[crop],0))</f>
        <v>52</v>
      </c>
      <c r="Y20">
        <f>INDEX(tbl_name[RETOL],MATCH(F20,tbl_name[crop],0))</f>
        <v>0</v>
      </c>
      <c r="Z20">
        <f>INDEX(tbl_name[B_Cart_eq],MATCH(F20,tbl_name[crop],0))</f>
        <v>624</v>
      </c>
      <c r="AA20">
        <f>INDEX(tbl_name[VITD],MATCH(F20,tbl_name[crop],0))</f>
        <v>0</v>
      </c>
      <c r="AB20">
        <f>INDEX(tbl_name[VITE],MATCH(F20,tbl_name[crop],0))</f>
        <v>0.9</v>
      </c>
      <c r="AC20">
        <f>INDEX(tbl_name[THIA],MATCH(F20,tbl_name[crop],0))</f>
        <v>0.06</v>
      </c>
      <c r="AD20">
        <f>INDEX(tbl_name[RIBF],MATCH(F20,tbl_name[crop],0))</f>
        <v>0.04</v>
      </c>
      <c r="AE20">
        <f>INDEX(tbl_name[NIA],MATCH(F20,tbl_name[crop],0))</f>
        <v>0.6</v>
      </c>
      <c r="AF20">
        <f>INDEX(tbl_name[VITB6C],MATCH(F20,tbl_name[crop],0))</f>
        <v>0.09</v>
      </c>
      <c r="AG20">
        <f>INDEX(tbl_name[FOL],MATCH(F20,tbl_name[crop],0))</f>
        <v>21</v>
      </c>
      <c r="AH20">
        <f>INDEX(tbl_name[VITB12],MATCH(F20,tbl_name[crop],0))</f>
        <v>0</v>
      </c>
      <c r="AI20">
        <f>INDEX(tbl_name[VITC],MATCH(F20,tbl_name[crop],0))</f>
        <v>29.6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4196</v>
      </c>
      <c r="B21">
        <f>INDEX(tbl_name[food_grp_id],MATCH(F21,tbl_name[crop],0))</f>
        <v>4</v>
      </c>
      <c r="C21">
        <f>INDEX(tbl_name[food_item_id],MATCH(F21,tbl_name[crop],0))</f>
        <v>196</v>
      </c>
      <c r="D21" t="str">
        <f>INDEX(tbl_name[Food_grp],MATCH(F21,tbl_name[crop],0))</f>
        <v>Vegetables and their products</v>
      </c>
      <c r="E21" t="str">
        <f>INDEX(tbl_name[org_name],MATCH(F21,tbl_name[crop],0))</f>
        <v>Peppers@ chilli</v>
      </c>
      <c r="F21" s="15" t="s">
        <v>84</v>
      </c>
      <c r="G21">
        <f>INDEX(tbl_name[Crop_ref],MATCH(F21,tbl_name[crop],0))</f>
        <v>0</v>
      </c>
      <c r="H21">
        <f>INDEX(tbl_name[Edible],MATCH(F21,tbl_name[crop],0))</f>
        <v>0.73</v>
      </c>
      <c r="I21">
        <f>INDEX(tbl_name[Energy],MATCH(F21,tbl_name[crop],0))</f>
        <v>46</v>
      </c>
      <c r="J21">
        <f>INDEX(tbl_name[WATER],MATCH(F21,tbl_name[crop],0))</f>
        <v>87.3</v>
      </c>
      <c r="K21">
        <f>INDEX(tbl_name[Protein],MATCH(F21,tbl_name[crop],0))</f>
        <v>1.9</v>
      </c>
      <c r="L21">
        <f>INDEX(tbl_name[Fat],MATCH(F21,tbl_name[crop],0))</f>
        <v>0.3</v>
      </c>
      <c r="M21">
        <f>INDEX(tbl_name[Carbohydrate],MATCH(F21,tbl_name[crop],0))</f>
        <v>7.6</v>
      </c>
      <c r="N21">
        <f>INDEX(tbl_name[Fiber],MATCH(F21,tbl_name[crop],0))</f>
        <v>2.2000000000000002</v>
      </c>
      <c r="O21">
        <f>INDEX(tbl_name[ASH],MATCH(F21,tbl_name[crop],0))</f>
        <v>0.7</v>
      </c>
      <c r="P21">
        <f>INDEX(tbl_name[CA],MATCH(F21,tbl_name[crop],0))</f>
        <v>16</v>
      </c>
      <c r="Q21">
        <f>INDEX(tbl_name[FE],MATCH(F21,tbl_name[crop],0))</f>
        <v>1.1000000000000001</v>
      </c>
      <c r="R21">
        <f>INDEX(tbl_name[MG],MATCH(F21,tbl_name[crop],0))</f>
        <v>24</v>
      </c>
      <c r="S21">
        <f>INDEX(tbl_name[P],MATCH(F21,tbl_name[crop],0))</f>
        <v>43</v>
      </c>
      <c r="T21">
        <f>INDEX(tbl_name[K],MATCH(F21,tbl_name[crop],0))</f>
        <v>331</v>
      </c>
      <c r="U21">
        <f>INDEX(tbl_name[NA],MATCH(F21,tbl_name[crop],0))</f>
        <v>8</v>
      </c>
      <c r="V21">
        <f>INDEX(tbl_name[ZN],MATCH(F21,tbl_name[crop],0))</f>
        <v>0.28999999999999998</v>
      </c>
      <c r="W21">
        <f>INDEX(tbl_name[CU],MATCH(F21,tbl_name[crop],0))</f>
        <v>0.15</v>
      </c>
      <c r="X21">
        <f>INDEX(tbl_name[VITA_RAE],MATCH(F21,tbl_name[crop],0))</f>
        <v>53</v>
      </c>
      <c r="Y21">
        <f>INDEX(tbl_name[RETOL],MATCH(F21,tbl_name[crop],0))</f>
        <v>0</v>
      </c>
      <c r="Z21">
        <f>INDEX(tbl_name[B_Cart_eq],MATCH(F21,tbl_name[crop],0))</f>
        <v>640</v>
      </c>
      <c r="AA21">
        <f>INDEX(tbl_name[VITD],MATCH(F21,tbl_name[crop],0))</f>
        <v>0</v>
      </c>
      <c r="AB21">
        <f>INDEX(tbl_name[VITE],MATCH(F21,tbl_name[crop],0))</f>
        <v>0.69</v>
      </c>
      <c r="AC21">
        <f>INDEX(tbl_name[THIA],MATCH(F21,tbl_name[crop],0))</f>
        <v>0.08</v>
      </c>
      <c r="AD21">
        <f>INDEX(tbl_name[RIBF],MATCH(F21,tbl_name[crop],0))</f>
        <v>0.09</v>
      </c>
      <c r="AE21">
        <f>INDEX(tbl_name[NIA],MATCH(F21,tbl_name[crop],0))</f>
        <v>1.1000000000000001</v>
      </c>
      <c r="AF21">
        <f>INDEX(tbl_name[VITB6C],MATCH(F21,tbl_name[crop],0))</f>
        <v>0.39</v>
      </c>
      <c r="AG21">
        <f>INDEX(tbl_name[FOL],MATCH(F21,tbl_name[crop],0))</f>
        <v>23</v>
      </c>
      <c r="AH21">
        <f>INDEX(tbl_name[VITB12],MATCH(F21,tbl_name[crop],0))</f>
        <v>0</v>
      </c>
      <c r="AI21">
        <f>INDEX(tbl_name[VITC],MATCH(F21,tbl_name[crop],0))</f>
        <v>193.1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4201</v>
      </c>
      <c r="B22">
        <f>INDEX(tbl_name[food_grp_id],MATCH(F22,tbl_name[crop],0))</f>
        <v>4</v>
      </c>
      <c r="C22">
        <f>INDEX(tbl_name[food_item_id],MATCH(F22,tbl_name[crop],0))</f>
        <v>201</v>
      </c>
      <c r="D22" t="str">
        <f>INDEX(tbl_name[Food_grp],MATCH(F22,tbl_name[crop],0))</f>
        <v>Vegetables and their products</v>
      </c>
      <c r="E22" t="str">
        <f>INDEX(tbl_name[org_name],MATCH(F22,tbl_name[crop],0))</f>
        <v>Pumpkin@ squash</v>
      </c>
      <c r="F22" s="15" t="s">
        <v>85</v>
      </c>
      <c r="G22">
        <f>INDEX(tbl_name[Crop_ref],MATCH(F22,tbl_name[crop],0))</f>
        <v>0</v>
      </c>
      <c r="H22">
        <f>INDEX(tbl_name[Edible],MATCH(F22,tbl_name[crop],0))</f>
        <v>0.7</v>
      </c>
      <c r="I22">
        <f>INDEX(tbl_name[Energy],MATCH(F22,tbl_name[crop],0))</f>
        <v>29</v>
      </c>
      <c r="J22">
        <f>INDEX(tbl_name[WATER],MATCH(F22,tbl_name[crop],0))</f>
        <v>91.9</v>
      </c>
      <c r="K22">
        <f>INDEX(tbl_name[Protein],MATCH(F22,tbl_name[crop],0))</f>
        <v>1</v>
      </c>
      <c r="L22">
        <f>INDEX(tbl_name[Fat],MATCH(F22,tbl_name[crop],0))</f>
        <v>0.1</v>
      </c>
      <c r="M22">
        <f>INDEX(tbl_name[Carbohydrate],MATCH(F22,tbl_name[crop],0))</f>
        <v>5.6</v>
      </c>
      <c r="N22">
        <f>INDEX(tbl_name[Fiber],MATCH(F22,tbl_name[crop],0))</f>
        <v>0.8</v>
      </c>
      <c r="O22">
        <f>INDEX(tbl_name[ASH],MATCH(F22,tbl_name[crop],0))</f>
        <v>0.7</v>
      </c>
      <c r="P22">
        <f>INDEX(tbl_name[CA],MATCH(F22,tbl_name[crop],0))</f>
        <v>19</v>
      </c>
      <c r="Q22">
        <f>INDEX(tbl_name[FE],MATCH(F22,tbl_name[crop],0))</f>
        <v>1.2</v>
      </c>
      <c r="R22">
        <f>INDEX(tbl_name[MG],MATCH(F22,tbl_name[crop],0))</f>
        <v>14</v>
      </c>
      <c r="S22">
        <f>INDEX(tbl_name[P],MATCH(F22,tbl_name[crop],0))</f>
        <v>33</v>
      </c>
      <c r="T22">
        <f>INDEX(tbl_name[K],MATCH(F22,tbl_name[crop],0))</f>
        <v>280</v>
      </c>
      <c r="U22">
        <f>INDEX(tbl_name[NA],MATCH(F22,tbl_name[crop],0))</f>
        <v>8</v>
      </c>
      <c r="V22">
        <f>INDEX(tbl_name[ZN],MATCH(F22,tbl_name[crop],0))</f>
        <v>0.32</v>
      </c>
      <c r="W22">
        <f>INDEX(tbl_name[CU],MATCH(F22,tbl_name[crop],0))</f>
        <v>0.13</v>
      </c>
      <c r="X22">
        <f>INDEX(tbl_name[VITA_RAE],MATCH(F22,tbl_name[crop],0))</f>
        <v>100</v>
      </c>
      <c r="Y22">
        <f>INDEX(tbl_name[RETOL],MATCH(F22,tbl_name[crop],0))</f>
        <v>0</v>
      </c>
      <c r="Z22">
        <f>INDEX(tbl_name[B_Cart_eq],MATCH(F22,tbl_name[crop],0))</f>
        <v>1200</v>
      </c>
      <c r="AA22">
        <f>INDEX(tbl_name[VITD],MATCH(F22,tbl_name[crop],0))</f>
        <v>0</v>
      </c>
      <c r="AB22">
        <f>INDEX(tbl_name[VITE],MATCH(F22,tbl_name[crop],0))</f>
        <v>1.06</v>
      </c>
      <c r="AC22">
        <f>INDEX(tbl_name[THIA],MATCH(F22,tbl_name[crop],0))</f>
        <v>0.05</v>
      </c>
      <c r="AD22">
        <f>INDEX(tbl_name[RIBF],MATCH(F22,tbl_name[crop],0))</f>
        <v>0.02</v>
      </c>
      <c r="AE22">
        <f>INDEX(tbl_name[NIA],MATCH(F22,tbl_name[crop],0))</f>
        <v>0.5</v>
      </c>
      <c r="AF22">
        <f>INDEX(tbl_name[VITB6C],MATCH(F22,tbl_name[crop],0))</f>
        <v>0.1</v>
      </c>
      <c r="AG22">
        <f>INDEX(tbl_name[FOL],MATCH(F22,tbl_name[crop],0))</f>
        <v>8</v>
      </c>
      <c r="AH22">
        <f>INDEX(tbl_name[VITB12],MATCH(F22,tbl_name[crop],0))</f>
        <v>0</v>
      </c>
      <c r="AI22">
        <f>INDEX(tbl_name[VITC],MATCH(F22,tbl_name[crop],0))</f>
        <v>8</v>
      </c>
      <c r="AJ22" t="str">
        <f>INDEX(tbl_name[food_group_unicef],MATCH(F22,tbl_name[crop],0))</f>
        <v xml:space="preserve">Vitamin A rich fruits and Vegetable </v>
      </c>
    </row>
    <row r="23" spans="1:36" ht="12" customHeight="1">
      <c r="A23">
        <f>INDEX(tbl_name[FCT_id],MATCH(F23,tbl_name[crop],0))</f>
        <v>5222</v>
      </c>
      <c r="B23">
        <f>INDEX(tbl_name[food_grp_id],MATCH(F23,tbl_name[crop],0))</f>
        <v>5</v>
      </c>
      <c r="C23">
        <f>INDEX(tbl_name[food_item_id],MATCH(F23,tbl_name[crop],0))</f>
        <v>222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Avocado@ </v>
      </c>
      <c r="F23" s="15" t="s">
        <v>86</v>
      </c>
      <c r="G23">
        <f>INDEX(tbl_name[Crop_ref],MATCH(F23,tbl_name[crop],0))</f>
        <v>0</v>
      </c>
      <c r="H23">
        <f>INDEX(tbl_name[Edible],MATCH(F23,tbl_name[crop],0))</f>
        <v>0.74</v>
      </c>
      <c r="I23">
        <f>INDEX(tbl_name[Energy],MATCH(F23,tbl_name[crop],0))</f>
        <v>152</v>
      </c>
      <c r="J23">
        <f>INDEX(tbl_name[WATER],MATCH(F23,tbl_name[crop],0))</f>
        <v>76.5</v>
      </c>
      <c r="K23">
        <f>INDEX(tbl_name[Protein],MATCH(F23,tbl_name[crop],0))</f>
        <v>1.7</v>
      </c>
      <c r="L23">
        <f>INDEX(tbl_name[Fat],MATCH(F23,tbl_name[crop],0))</f>
        <v>14.7</v>
      </c>
      <c r="M23">
        <f>INDEX(tbl_name[Carbohydrate],MATCH(F23,tbl_name[crop],0))</f>
        <v>1.4</v>
      </c>
      <c r="N23">
        <f>INDEX(tbl_name[Fiber],MATCH(F23,tbl_name[crop],0))</f>
        <v>4.7</v>
      </c>
      <c r="O23">
        <f>INDEX(tbl_name[ASH],MATCH(F23,tbl_name[crop],0))</f>
        <v>1.1000000000000001</v>
      </c>
      <c r="P23">
        <f>INDEX(tbl_name[CA],MATCH(F23,tbl_name[crop],0))</f>
        <v>15</v>
      </c>
      <c r="Q23">
        <f>INDEX(tbl_name[FE],MATCH(F23,tbl_name[crop],0))</f>
        <v>0.8</v>
      </c>
      <c r="R23">
        <f>INDEX(tbl_name[MG],MATCH(F23,tbl_name[crop],0))</f>
        <v>32</v>
      </c>
      <c r="S23">
        <f>INDEX(tbl_name[P],MATCH(F23,tbl_name[crop],0))</f>
        <v>46</v>
      </c>
      <c r="T23">
        <f>INDEX(tbl_name[K],MATCH(F23,tbl_name[crop],0))</f>
        <v>492</v>
      </c>
      <c r="U23">
        <f>INDEX(tbl_name[NA],MATCH(F23,tbl_name[crop],0))</f>
        <v>4</v>
      </c>
      <c r="V23">
        <f>INDEX(tbl_name[ZN],MATCH(F23,tbl_name[crop],0))</f>
        <v>0.51</v>
      </c>
      <c r="W23">
        <f>INDEX(tbl_name[CU],MATCH(F23,tbl_name[crop],0))</f>
        <v>0.23</v>
      </c>
      <c r="X23">
        <f>INDEX(tbl_name[VITA_RAE],MATCH(F23,tbl_name[crop],0))</f>
        <v>6</v>
      </c>
      <c r="Y23">
        <f>INDEX(tbl_name[RETOL],MATCH(F23,tbl_name[crop],0))</f>
        <v>0</v>
      </c>
      <c r="Z23">
        <f>INDEX(tbl_name[B_Cart_eq],MATCH(F23,tbl_name[crop],0))</f>
        <v>68</v>
      </c>
      <c r="AA23">
        <f>INDEX(tbl_name[VITD],MATCH(F23,tbl_name[crop],0))</f>
        <v>0</v>
      </c>
      <c r="AB23">
        <f>INDEX(tbl_name[VITE],MATCH(F23,tbl_name[crop],0))</f>
        <v>1.6</v>
      </c>
      <c r="AC23">
        <f>INDEX(tbl_name[THIA],MATCH(F23,tbl_name[crop],0))</f>
        <v>0.06</v>
      </c>
      <c r="AD23">
        <f>INDEX(tbl_name[RIBF],MATCH(F23,tbl_name[crop],0))</f>
        <v>0.15</v>
      </c>
      <c r="AE23">
        <f>INDEX(tbl_name[NIA],MATCH(F23,tbl_name[crop],0))</f>
        <v>1.8</v>
      </c>
      <c r="AF23">
        <f>INDEX(tbl_name[VITB6C],MATCH(F23,tbl_name[crop],0))</f>
        <v>0.35</v>
      </c>
      <c r="AG23">
        <f>INDEX(tbl_name[FOL],MATCH(F23,tbl_name[crop],0))</f>
        <v>35</v>
      </c>
      <c r="AH23">
        <f>INDEX(tbl_name[VITB12],MATCH(F23,tbl_name[crop],0))</f>
        <v>0</v>
      </c>
      <c r="AI23">
        <f>INDEX(tbl_name[VITC],MATCH(F23,tbl_name[crop],0))</f>
        <v>14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209">
        <f>INDEX(tbl_name[FCT_id],MATCH(F24,tbl_name[crop],0))</f>
        <v>5261</v>
      </c>
      <c r="B24" s="209">
        <f>INDEX(tbl_name[food_grp_id],MATCH(F24,tbl_name[crop],0))</f>
        <v>5</v>
      </c>
      <c r="C24" s="209">
        <f>INDEX(tbl_name[food_item_id],MATCH(F24,tbl_name[crop],0))</f>
        <v>261</v>
      </c>
      <c r="D24" s="209" t="str">
        <f>INDEX(tbl_name[Food_grp],MATCH(F24,tbl_name[crop],0))</f>
        <v>Fruits and their products</v>
      </c>
      <c r="E24" s="209" t="str">
        <f>INDEX(tbl_name[org_name],MATCH(F24,tbl_name[crop],0))</f>
        <v>Plantain@ ripe</v>
      </c>
      <c r="F24" s="15" t="s">
        <v>87</v>
      </c>
      <c r="G24" s="209">
        <f>INDEX(tbl_name[Crop_ref],MATCH(F24,tbl_name[crop],0))</f>
        <v>0</v>
      </c>
      <c r="H24" s="209">
        <f>INDEX(tbl_name[Edible],MATCH(F24,tbl_name[crop],0))</f>
        <v>0.65</v>
      </c>
      <c r="I24" s="209">
        <f>INDEX(tbl_name[Energy],MATCH(F24,tbl_name[crop],0))</f>
        <v>142</v>
      </c>
      <c r="J24" s="209">
        <f>INDEX(tbl_name[WATER],MATCH(F24,tbl_name[crop],0))</f>
        <v>63.3</v>
      </c>
      <c r="K24" s="209">
        <f>INDEX(tbl_name[Protein],MATCH(F24,tbl_name[crop],0))</f>
        <v>1.2</v>
      </c>
      <c r="L24" s="209">
        <f>INDEX(tbl_name[Fat],MATCH(F24,tbl_name[crop],0))</f>
        <v>0.3</v>
      </c>
      <c r="M24" s="209">
        <f>INDEX(tbl_name[Carbohydrate],MATCH(F24,tbl_name[crop],0))</f>
        <v>32</v>
      </c>
      <c r="N24" s="209">
        <f>INDEX(tbl_name[Fiber],MATCH(F24,tbl_name[crop],0))</f>
        <v>2.2999999999999998</v>
      </c>
      <c r="O24" s="209">
        <f>INDEX(tbl_name[ASH],MATCH(F24,tbl_name[crop],0))</f>
        <v>1</v>
      </c>
      <c r="P24" s="209">
        <f>INDEX(tbl_name[CA],MATCH(F24,tbl_name[crop],0))</f>
        <v>7</v>
      </c>
      <c r="Q24" s="209">
        <f>INDEX(tbl_name[FE],MATCH(F24,tbl_name[crop],0))</f>
        <v>0.9</v>
      </c>
      <c r="R24" s="209">
        <f>INDEX(tbl_name[MG],MATCH(F24,tbl_name[crop],0))</f>
        <v>37</v>
      </c>
      <c r="S24" s="209">
        <f>INDEX(tbl_name[P],MATCH(F24,tbl_name[crop],0))</f>
        <v>34</v>
      </c>
      <c r="T24" s="209">
        <f>INDEX(tbl_name[K],MATCH(F24,tbl_name[crop],0))</f>
        <v>500</v>
      </c>
      <c r="U24" s="209">
        <f>INDEX(tbl_name[NA],MATCH(F24,tbl_name[crop],0))</f>
        <v>4</v>
      </c>
      <c r="V24" s="209">
        <f>INDEX(tbl_name[ZN],MATCH(F24,tbl_name[crop],0))</f>
        <v>0.12</v>
      </c>
      <c r="W24" s="209">
        <f>INDEX(tbl_name[CU],MATCH(F24,tbl_name[crop],0))</f>
        <v>0.08</v>
      </c>
      <c r="X24" s="209">
        <f>INDEX(tbl_name[VITA_RAE],MATCH(F24,tbl_name[crop],0))</f>
        <v>43</v>
      </c>
      <c r="Y24" s="209">
        <f>INDEX(tbl_name[RETOL],MATCH(F24,tbl_name[crop],0))</f>
        <v>0</v>
      </c>
      <c r="Z24" s="209">
        <f>INDEX(tbl_name[B_Cart_eq],MATCH(F24,tbl_name[crop],0))</f>
        <v>518</v>
      </c>
      <c r="AA24" s="209">
        <f>INDEX(tbl_name[VITD],MATCH(F24,tbl_name[crop],0))</f>
        <v>0</v>
      </c>
      <c r="AB24" s="209">
        <f>INDEX(tbl_name[VITE],MATCH(F24,tbl_name[crop],0))</f>
        <v>0.2</v>
      </c>
      <c r="AC24" s="209">
        <f>INDEX(tbl_name[THIA],MATCH(F24,tbl_name[crop],0))</f>
        <v>7.0000000000000007E-2</v>
      </c>
      <c r="AD24" s="209">
        <f>INDEX(tbl_name[RIBF],MATCH(F24,tbl_name[crop],0))</f>
        <v>0.05</v>
      </c>
      <c r="AE24" s="209">
        <f>INDEX(tbl_name[NIA],MATCH(F24,tbl_name[crop],0))</f>
        <v>0.7</v>
      </c>
      <c r="AF24" s="209">
        <f>INDEX(tbl_name[VITB6C],MATCH(F24,tbl_name[crop],0))</f>
        <v>0.3</v>
      </c>
      <c r="AG24" s="209">
        <f>INDEX(tbl_name[FOL],MATCH(F24,tbl_name[crop],0))</f>
        <v>22</v>
      </c>
      <c r="AH24" s="209">
        <f>INDEX(tbl_name[VITB12],MATCH(F24,tbl_name[crop],0))</f>
        <v>0</v>
      </c>
      <c r="AI24" s="209">
        <f>INDEX(tbl_name[VITC],MATCH(F24,tbl_name[crop],0))</f>
        <v>18.399999999999999</v>
      </c>
      <c r="AJ24" s="209" t="str">
        <f>INDEX(tbl_name[food_group_unicef],MATCH(F24,tbl_name[crop],0))</f>
        <v xml:space="preserve">Other fruits and vegetables </v>
      </c>
    </row>
    <row r="25" spans="1:36">
      <c r="A25" s="209">
        <f>INDEX(tbl_name[FCT_id],MATCH(F25,tbl_name[crop],0))</f>
        <v>5234</v>
      </c>
      <c r="B25" s="209">
        <f>INDEX(tbl_name[food_grp_id],MATCH(F25,tbl_name[crop],0))</f>
        <v>5</v>
      </c>
      <c r="C25" s="209">
        <f>INDEX(tbl_name[food_item_id],MATCH(F25,tbl_name[crop],0))</f>
        <v>234</v>
      </c>
      <c r="D25" s="209" t="str">
        <f>INDEX(tbl_name[Food_grp],MATCH(F25,tbl_name[crop],0))</f>
        <v>Fruits and their products</v>
      </c>
      <c r="E25" s="209" t="str">
        <f>INDEX(tbl_name[org_name],MATCH(F25,tbl_name[crop],0))</f>
        <v xml:space="preserve">Mango@ orange </v>
      </c>
      <c r="F25" s="15" t="s">
        <v>88</v>
      </c>
      <c r="G25" s="209">
        <f>INDEX(tbl_name[Crop_ref],MATCH(F25,tbl_name[crop],0))</f>
        <v>0</v>
      </c>
      <c r="H25" s="209">
        <f>INDEX(tbl_name[Edible],MATCH(F25,tbl_name[crop],0))</f>
        <v>0.71</v>
      </c>
      <c r="I25" s="209">
        <f>INDEX(tbl_name[Energy],MATCH(F25,tbl_name[crop],0))</f>
        <v>65</v>
      </c>
      <c r="J25" s="209">
        <f>INDEX(tbl_name[WATER],MATCH(F25,tbl_name[crop],0))</f>
        <v>82.7</v>
      </c>
      <c r="K25" s="209">
        <f>INDEX(tbl_name[Protein],MATCH(F25,tbl_name[crop],0))</f>
        <v>0.6</v>
      </c>
      <c r="L25" s="209">
        <f>INDEX(tbl_name[Fat],MATCH(F25,tbl_name[crop],0))</f>
        <v>0.2</v>
      </c>
      <c r="M25" s="209">
        <f>INDEX(tbl_name[Carbohydrate],MATCH(F25,tbl_name[crop],0))</f>
        <v>13.9</v>
      </c>
      <c r="N25" s="209">
        <f>INDEX(tbl_name[Fiber],MATCH(F25,tbl_name[crop],0))</f>
        <v>2.1</v>
      </c>
      <c r="O25" s="209">
        <f>INDEX(tbl_name[ASH],MATCH(F25,tbl_name[crop],0))</f>
        <v>0.5</v>
      </c>
      <c r="P25" s="209">
        <f>INDEX(tbl_name[CA],MATCH(F25,tbl_name[crop],0))</f>
        <v>17</v>
      </c>
      <c r="Q25" s="209">
        <f>INDEX(tbl_name[FE],MATCH(F25,tbl_name[crop],0))</f>
        <v>0.7</v>
      </c>
      <c r="R25" s="209">
        <f>INDEX(tbl_name[MG],MATCH(F25,tbl_name[crop],0))</f>
        <v>9</v>
      </c>
      <c r="S25" s="209">
        <f>INDEX(tbl_name[P],MATCH(F25,tbl_name[crop],0))</f>
        <v>18</v>
      </c>
      <c r="T25" s="209">
        <f>INDEX(tbl_name[K],MATCH(F25,tbl_name[crop],0))</f>
        <v>180</v>
      </c>
      <c r="U25" s="209">
        <f>INDEX(tbl_name[NA],MATCH(F25,tbl_name[crop],0))</f>
        <v>3</v>
      </c>
      <c r="V25" s="209">
        <f>INDEX(tbl_name[ZN],MATCH(F25,tbl_name[crop],0))</f>
        <v>0.11</v>
      </c>
      <c r="W25" s="209">
        <f>INDEX(tbl_name[CU],MATCH(F25,tbl_name[crop],0))</f>
        <v>0.06</v>
      </c>
      <c r="X25" s="209">
        <f>INDEX(tbl_name[VITA_RAE],MATCH(F25,tbl_name[crop],0))</f>
        <v>168</v>
      </c>
      <c r="Y25" s="209">
        <f>INDEX(tbl_name[RETOL],MATCH(F25,tbl_name[crop],0))</f>
        <v>0</v>
      </c>
      <c r="Z25" s="209">
        <f>INDEX(tbl_name[B_Cart_eq],MATCH(F25,tbl_name[crop],0))</f>
        <v>2020</v>
      </c>
      <c r="AA25" s="209">
        <f>INDEX(tbl_name[VITD],MATCH(F25,tbl_name[crop],0))</f>
        <v>0</v>
      </c>
      <c r="AB25" s="209">
        <f>INDEX(tbl_name[VITE],MATCH(F25,tbl_name[crop],0))</f>
        <v>1.05</v>
      </c>
      <c r="AC25" s="209">
        <f>INDEX(tbl_name[THIA],MATCH(F25,tbl_name[crop],0))</f>
        <v>0.03</v>
      </c>
      <c r="AD25" s="209">
        <f>INDEX(tbl_name[RIBF],MATCH(F25,tbl_name[crop],0))</f>
        <v>0.05</v>
      </c>
      <c r="AE25" s="209">
        <f>INDEX(tbl_name[NIA],MATCH(F25,tbl_name[crop],0))</f>
        <v>0.4</v>
      </c>
      <c r="AF25" s="209">
        <f>INDEX(tbl_name[VITB6C],MATCH(F25,tbl_name[crop],0))</f>
        <v>0.11</v>
      </c>
      <c r="AG25" s="209">
        <f>INDEX(tbl_name[FOL],MATCH(F25,tbl_name[crop],0))</f>
        <v>25</v>
      </c>
      <c r="AH25" s="209">
        <f>INDEX(tbl_name[VITB12],MATCH(F25,tbl_name[crop],0))</f>
        <v>0</v>
      </c>
      <c r="AI25" s="209">
        <f>INDEX(tbl_name[VITC],MATCH(F25,tbl_name[crop],0))</f>
        <v>36.299999999999997</v>
      </c>
      <c r="AJ25" s="209" t="str">
        <f>INDEX(tbl_name[food_group_unicef],MATCH(F25,tbl_name[crop],0))</f>
        <v xml:space="preserve">Vitamin A rich fruits and Vegetable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578F-4E17-6143-9AA8-2AE7BF18869B}">
  <dimension ref="A1:AJ13"/>
  <sheetViews>
    <sheetView zoomScaleNormal="100" workbookViewId="0">
      <selection activeCell="F4" sqref="F4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" t="s">
        <v>14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20028</v>
      </c>
      <c r="B3">
        <f>INDEX(tbl_name[food_grp_id],MATCH(F3,tbl_name[crop],0))</f>
        <v>12</v>
      </c>
      <c r="C3">
        <f>INDEX(tbl_name[food_item_id],MATCH(F3,tbl_name[crop],0))</f>
        <v>814</v>
      </c>
      <c r="D3" t="str">
        <f>INDEX(tbl_name[Food_grp],MATCH(F3,tbl_name[crop],0))</f>
        <v>Miscellaneous</v>
      </c>
      <c r="E3" t="str">
        <f>INDEX(tbl_name[org_name],MATCH(F3,tbl_name[crop],0))</f>
        <v>Finger millet</v>
      </c>
      <c r="F3" s="92" t="s">
        <v>736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365</v>
      </c>
      <c r="J3">
        <f>INDEX(tbl_name[WATER],MATCH(F3,tbl_name[crop],0))</f>
        <v>0</v>
      </c>
      <c r="K3">
        <f>INDEX(tbl_name[Protein],MATCH(F3,tbl_name[crop],0))</f>
        <v>9.3000000000000007</v>
      </c>
      <c r="L3">
        <f>INDEX(tbl_name[Fat],MATCH(F3,tbl_name[crop],0))</f>
        <v>5.9</v>
      </c>
      <c r="M3">
        <f>INDEX(tbl_name[Carbohydrate],MATCH(F3,tbl_name[crop],0))</f>
        <v>64.2</v>
      </c>
      <c r="N3">
        <f>INDEX(tbl_name[Fiber],MATCH(F3,tbl_name[crop],0))</f>
        <v>9</v>
      </c>
      <c r="O3">
        <f>INDEX(tbl_name[ASH],MATCH(F3,tbl_name[crop],0))</f>
        <v>2.1</v>
      </c>
      <c r="P3">
        <f>INDEX(tbl_name[CA],MATCH(F3,tbl_name[crop],0))</f>
        <v>23</v>
      </c>
      <c r="Q3">
        <f>INDEX(tbl_name[FE],MATCH(F3,tbl_name[crop],0))</f>
        <v>15.2</v>
      </c>
      <c r="R3">
        <f>INDEX(tbl_name[MG],MATCH(F3,tbl_name[crop],0))</f>
        <v>96</v>
      </c>
      <c r="S3">
        <f>INDEX(tbl_name[P],MATCH(F3,tbl_name[crop],0))</f>
        <v>402</v>
      </c>
      <c r="T3">
        <f>INDEX(tbl_name[K],MATCH(F3,tbl_name[crop],0))</f>
        <v>332</v>
      </c>
      <c r="U3">
        <f>INDEX(tbl_name[NA],MATCH(F3,tbl_name[crop],0))</f>
        <v>12</v>
      </c>
      <c r="V3">
        <f>INDEX(tbl_name[ZN],MATCH(F3,tbl_name[crop],0))</f>
        <v>2.58</v>
      </c>
      <c r="W3">
        <f>INDEX(tbl_name[CU],MATCH(F3,tbl_name[crop],0))</f>
        <v>0.45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1040</v>
      </c>
      <c r="B4">
        <f>INDEX(tbl_name[food_grp_id],MATCH(F4,tbl_name[crop],0))</f>
        <v>1</v>
      </c>
      <c r="C4">
        <f>INDEX(tbl_name[food_item_id],MATCH(F4,tbl_name[crop],0))</f>
        <v>40</v>
      </c>
      <c r="D4" t="str">
        <f>INDEX(tbl_name[Food_grp],MATCH(F4,tbl_name[crop],0))</f>
        <v>Cereals and their products</v>
      </c>
      <c r="E4" t="str">
        <f>INDEX(tbl_name[org_name],MATCH(F4,tbl_name[crop],0))</f>
        <v>Sorghum@ white</v>
      </c>
      <c r="F4" s="2" t="s">
        <v>25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370</v>
      </c>
      <c r="J4">
        <f>INDEX(tbl_name[WATER],MATCH(F4,tbl_name[crop],0))</f>
        <v>9.4</v>
      </c>
      <c r="K4">
        <f>INDEX(tbl_name[Protein],MATCH(F4,tbl_name[crop],0))</f>
        <v>9.3000000000000007</v>
      </c>
      <c r="L4">
        <f>INDEX(tbl_name[Fat],MATCH(F4,tbl_name[crop],0))</f>
        <v>3.9</v>
      </c>
      <c r="M4">
        <f>INDEX(tbl_name[Carbohydrate],MATCH(F4,tbl_name[crop],0))</f>
        <v>65.5</v>
      </c>
      <c r="N4">
        <f>INDEX(tbl_name[Fiber],MATCH(F4,tbl_name[crop],0))</f>
        <v>9.9</v>
      </c>
      <c r="O4">
        <f>INDEX(tbl_name[ASH],MATCH(F4,tbl_name[crop],0))</f>
        <v>2</v>
      </c>
      <c r="P4">
        <f>INDEX(tbl_name[CA],MATCH(F4,tbl_name[crop],0))</f>
        <v>24</v>
      </c>
      <c r="Q4">
        <f>INDEX(tbl_name[FE],MATCH(F4,tbl_name[crop],0))</f>
        <v>3.9</v>
      </c>
      <c r="R4">
        <f>INDEX(tbl_name[MG],MATCH(F4,tbl_name[crop],0))</f>
        <v>311</v>
      </c>
      <c r="S4">
        <f>INDEX(tbl_name[P],MATCH(F4,tbl_name[crop],0))</f>
        <v>249</v>
      </c>
      <c r="T4">
        <f>INDEX(tbl_name[K],MATCH(F4,tbl_name[crop],0))</f>
        <v>298</v>
      </c>
      <c r="U4">
        <f>INDEX(tbl_name[NA],MATCH(F4,tbl_name[crop],0))</f>
        <v>14</v>
      </c>
      <c r="V4">
        <f>INDEX(tbl_name[ZN],MATCH(F4,tbl_name[crop],0))</f>
        <v>2.08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1.1000000000000001</v>
      </c>
      <c r="AC4">
        <f>INDEX(tbl_name[THIA],MATCH(F4,tbl_name[crop],0))</f>
        <v>0.36</v>
      </c>
      <c r="AD4">
        <f>INDEX(tbl_name[RIBF],MATCH(F4,tbl_name[crop],0))</f>
        <v>0.17</v>
      </c>
      <c r="AE4">
        <f>INDEX(tbl_name[NIA],MATCH(F4,tbl_name[crop],0))</f>
        <v>3.4</v>
      </c>
      <c r="AF4">
        <f>INDEX(tbl_name[VITB6C],MATCH(F4,tbl_name[crop],0))</f>
        <v>0.25</v>
      </c>
      <c r="AG4">
        <f>INDEX(tbl_name[FOL],MATCH(F4,tbl_name[crop],0))</f>
        <v>30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" t="s">
        <v>26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92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20033</v>
      </c>
      <c r="B7">
        <f>INDEX(tbl_name[food_grp_id],MATCH(F7,tbl_name[crop],0))</f>
        <v>12</v>
      </c>
      <c r="C7">
        <f>INDEX(tbl_name[food_item_id],MATCH(F7,tbl_name[crop],0))</f>
        <v>808</v>
      </c>
      <c r="D7" t="str">
        <f>INDEX(tbl_name[Food_grp],MATCH(F7,tbl_name[crop],0))</f>
        <v>Miscellaneous</v>
      </c>
      <c r="E7" t="str">
        <f>INDEX(tbl_name[org_name],MATCH(F7,tbl_name[crop],0))</f>
        <v>Chick peas@ white</v>
      </c>
      <c r="F7" s="2" t="s">
        <v>29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337</v>
      </c>
      <c r="J7">
        <f>INDEX(tbl_name[WATER],MATCH(F7,tbl_name[crop],0))</f>
        <v>0</v>
      </c>
      <c r="K7">
        <f>INDEX(tbl_name[Protein],MATCH(F7,tbl_name[crop],0))</f>
        <v>20.399999999999999</v>
      </c>
      <c r="L7">
        <f>INDEX(tbl_name[Fat],MATCH(F7,tbl_name[crop],0))</f>
        <v>5.2</v>
      </c>
      <c r="M7">
        <f>INDEX(tbl_name[Carbohydrate],MATCH(F7,tbl_name[crop],0))</f>
        <v>42</v>
      </c>
      <c r="N7">
        <f>INDEX(tbl_name[Fiber],MATCH(F7,tbl_name[crop],0))</f>
        <v>20.7</v>
      </c>
      <c r="O7">
        <f>INDEX(tbl_name[ASH],MATCH(F7,tbl_name[crop],0))</f>
        <v>2.8</v>
      </c>
      <c r="P7">
        <f>INDEX(tbl_name[CA],MATCH(F7,tbl_name[crop],0))</f>
        <v>121.1</v>
      </c>
      <c r="Q7">
        <f>INDEX(tbl_name[FE],MATCH(F7,tbl_name[crop],0))</f>
        <v>6.6</v>
      </c>
      <c r="R7">
        <f>INDEX(tbl_name[MG],MATCH(F7,tbl_name[crop],0))</f>
        <v>131.5</v>
      </c>
      <c r="S7">
        <f>INDEX(tbl_name[P],MATCH(F7,tbl_name[crop],0))</f>
        <v>264.39999999999998</v>
      </c>
      <c r="T7">
        <f>INDEX(tbl_name[K],MATCH(F7,tbl_name[crop],0))</f>
        <v>819.1</v>
      </c>
      <c r="U7">
        <f>INDEX(tbl_name[NA],MATCH(F7,tbl_name[crop],0))</f>
        <v>11.8</v>
      </c>
      <c r="V7">
        <f>INDEX(tbl_name[ZN],MATCH(F7,tbl_name[crop],0))</f>
        <v>3.12</v>
      </c>
      <c r="W7">
        <f>INDEX(tbl_name[CU],MATCH(F7,tbl_name[crop],0))</f>
        <v>0.44</v>
      </c>
      <c r="X7">
        <f>INDEX(tbl_name[VITA_RAE],MATCH(F7,tbl_name[crop],0))</f>
        <v>4.5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20029</v>
      </c>
      <c r="B8">
        <f>INDEX(tbl_name[food_grp_id],MATCH(F8,tbl_name[crop],0))</f>
        <v>12</v>
      </c>
      <c r="C8">
        <f>INDEX(tbl_name[food_item_id],MATCH(F8,tbl_name[crop],0))</f>
        <v>818</v>
      </c>
      <c r="D8" t="str">
        <f>INDEX(tbl_name[Food_grp],MATCH(F8,tbl_name[crop],0))</f>
        <v>Miscellaneous</v>
      </c>
      <c r="E8" t="str">
        <f>INDEX(tbl_name[org_name],MATCH(F8,tbl_name[crop],0))</f>
        <v>Grass peas</v>
      </c>
      <c r="F8" s="2" t="s">
        <v>97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 t="e">
        <f>INDEX(tbl_name[FCT_id],MATCH(F9,tbl_name[crop],0))</f>
        <v>#N/A</v>
      </c>
      <c r="B9" t="e">
        <f>INDEX(tbl_name[food_grp_id],MATCH(F9,tbl_name[crop],0))</f>
        <v>#N/A</v>
      </c>
      <c r="C9" t="e">
        <f>INDEX(tbl_name[food_item_id],MATCH(F9,tbl_name[crop],0))</f>
        <v>#N/A</v>
      </c>
      <c r="D9" t="str">
        <f>INDEX(tbl_name[Food_grp],MATCH(F9,tbl_name[crop],0))</f>
        <v>Cereals and their products</v>
      </c>
      <c r="E9">
        <f>INDEX(tbl_name[org_name],MATCH(F9,tbl_name[crop],0))</f>
        <v>0</v>
      </c>
      <c r="F9" s="2" t="s">
        <v>98</v>
      </c>
      <c r="G9" t="e">
        <f>INDEX(tbl_name[Crop_ref],MATCH(F9,tbl_name[crop],0))</f>
        <v>#N/A</v>
      </c>
      <c r="H9" t="e">
        <f>INDEX(tbl_name[Edible],MATCH(F9,tbl_name[crop],0))</f>
        <v>#N/A</v>
      </c>
      <c r="I9" t="e">
        <f>INDEX(tbl_name[Energy],MATCH(F9,tbl_name[crop],0))</f>
        <v>#N/A</v>
      </c>
      <c r="J9" t="e">
        <f>INDEX(tbl_name[WATER],MATCH(F9,tbl_name[crop],0))</f>
        <v>#N/A</v>
      </c>
      <c r="K9" t="e">
        <f>INDEX(tbl_name[Protein],MATCH(F9,tbl_name[crop],0))</f>
        <v>#N/A</v>
      </c>
      <c r="L9" t="e">
        <f>INDEX(tbl_name[Fat],MATCH(F9,tbl_name[crop],0))</f>
        <v>#N/A</v>
      </c>
      <c r="M9" t="e">
        <f>INDEX(tbl_name[Carbohydrate],MATCH(F9,tbl_name[crop],0))</f>
        <v>#N/A</v>
      </c>
      <c r="N9" t="e">
        <f>INDEX(tbl_name[Fiber],MATCH(F9,tbl_name[crop],0))</f>
        <v>#N/A</v>
      </c>
      <c r="O9" t="e">
        <f>INDEX(tbl_name[ASH],MATCH(F9,tbl_name[crop],0))</f>
        <v>#N/A</v>
      </c>
      <c r="P9" t="e">
        <f>INDEX(tbl_name[CA],MATCH(F9,tbl_name[crop],0))</f>
        <v>#N/A</v>
      </c>
      <c r="Q9" t="e">
        <f>INDEX(tbl_name[FE],MATCH(F9,tbl_name[crop],0))</f>
        <v>#N/A</v>
      </c>
      <c r="R9" t="e">
        <f>INDEX(tbl_name[MG],MATCH(F9,tbl_name[crop],0))</f>
        <v>#N/A</v>
      </c>
      <c r="S9" t="e">
        <f>INDEX(tbl_name[P],MATCH(F9,tbl_name[crop],0))</f>
        <v>#N/A</v>
      </c>
      <c r="T9" t="e">
        <f>INDEX(tbl_name[K],MATCH(F9,tbl_name[crop],0))</f>
        <v>#N/A</v>
      </c>
      <c r="U9" t="e">
        <f>INDEX(tbl_name[NA],MATCH(F9,tbl_name[crop],0))</f>
        <v>#N/A</v>
      </c>
      <c r="V9" t="e">
        <f>INDEX(tbl_name[ZN],MATCH(F9,tbl_name[crop],0))</f>
        <v>#N/A</v>
      </c>
      <c r="W9" t="e">
        <f>INDEX(tbl_name[CU],MATCH(F9,tbl_name[crop],0))</f>
        <v>#N/A</v>
      </c>
      <c r="X9" t="e">
        <f>INDEX(tbl_name[VITA_RAE],MATCH(F9,tbl_name[crop],0))</f>
        <v>#N/A</v>
      </c>
      <c r="Y9" t="e">
        <f>INDEX(tbl_name[RETOL],MATCH(F9,tbl_name[crop],0))</f>
        <v>#N/A</v>
      </c>
      <c r="Z9" t="e">
        <f>INDEX(tbl_name[B_Cart_eq],MATCH(F9,tbl_name[crop],0))</f>
        <v>#N/A</v>
      </c>
      <c r="AA9" t="e">
        <f>INDEX(tbl_name[VITD],MATCH(F9,tbl_name[crop],0))</f>
        <v>#N/A</v>
      </c>
      <c r="AB9" t="e">
        <f>INDEX(tbl_name[VITE],MATCH(F9,tbl_name[crop],0))</f>
        <v>#N/A</v>
      </c>
      <c r="AC9" t="e">
        <f>INDEX(tbl_name[THIA],MATCH(F9,tbl_name[crop],0))</f>
        <v>#N/A</v>
      </c>
      <c r="AD9" t="e">
        <f>INDEX(tbl_name[RIBF],MATCH(F9,tbl_name[crop],0))</f>
        <v>#N/A</v>
      </c>
      <c r="AE9" t="e">
        <f>INDEX(tbl_name[NIA],MATCH(F9,tbl_name[crop],0))</f>
        <v>#N/A</v>
      </c>
      <c r="AF9" t="e">
        <f>INDEX(tbl_name[VITB6C],MATCH(F9,tbl_name[crop],0))</f>
        <v>#N/A</v>
      </c>
      <c r="AG9" t="e">
        <f>INDEX(tbl_name[FOL],MATCH(F9,tbl_name[crop],0))</f>
        <v>#N/A</v>
      </c>
      <c r="AH9" t="e">
        <f>INDEX(tbl_name[VITB12],MATCH(F9,tbl_name[crop],0))</f>
        <v>#N/A</v>
      </c>
      <c r="AI9" t="e">
        <f>INDEX(tbl_name[VITC],MATCH(F9,tbl_name[crop],0))</f>
        <v>#N/A</v>
      </c>
      <c r="AJ9" t="str">
        <f>INDEX(tbl_name[food_group_unicef],MATCH(F9,tbl_name[crop],0))</f>
        <v xml:space="preserve">Grains@ roots and tubers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" t="s">
        <v>99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20030</v>
      </c>
      <c r="B11">
        <f>INDEX(tbl_name[food_grp_id],MATCH(F11,tbl_name[crop],0))</f>
        <v>12</v>
      </c>
      <c r="C11">
        <f>INDEX(tbl_name[food_item_id],MATCH(F11,tbl_name[crop],0))</f>
        <v>824</v>
      </c>
      <c r="D11" t="str">
        <f>INDEX(tbl_name[Food_grp],MATCH(F11,tbl_name[crop],0))</f>
        <v>Miscellaneous</v>
      </c>
      <c r="E11" t="str">
        <f>INDEX(tbl_name[org_name],MATCH(F11,tbl_name[crop],0))</f>
        <v>Linseed</v>
      </c>
      <c r="F11" s="2" t="s">
        <v>100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482</v>
      </c>
      <c r="J11">
        <f>INDEX(tbl_name[WATER],MATCH(F11,tbl_name[crop],0))</f>
        <v>0</v>
      </c>
      <c r="K11">
        <f>INDEX(tbl_name[Protein],MATCH(F11,tbl_name[crop],0))</f>
        <v>25</v>
      </c>
      <c r="L11">
        <f>INDEX(tbl_name[Fat],MATCH(F11,tbl_name[crop],0))</f>
        <v>31</v>
      </c>
      <c r="M11">
        <f>INDEX(tbl_name[Carbohydrate],MATCH(F11,tbl_name[crop],0))</f>
        <v>36.1</v>
      </c>
      <c r="N11">
        <f>INDEX(tbl_name[Fiber],MATCH(F11,tbl_name[crop],0))</f>
        <v>18</v>
      </c>
      <c r="O11">
        <f>INDEX(tbl_name[ASH],MATCH(F11,tbl_name[crop],0))</f>
        <v>3</v>
      </c>
      <c r="P11">
        <f>INDEX(tbl_name[CA],MATCH(F11,tbl_name[crop],0))</f>
        <v>201</v>
      </c>
      <c r="Q11">
        <f>INDEX(tbl_name[FE],MATCH(F11,tbl_name[crop],0))</f>
        <v>14.6</v>
      </c>
      <c r="R11">
        <f>INDEX(tbl_name[MG],MATCH(F11,tbl_name[crop],0))</f>
        <v>351</v>
      </c>
      <c r="S11">
        <f>INDEX(tbl_name[P],MATCH(F11,tbl_name[crop],0))</f>
        <v>547</v>
      </c>
      <c r="T11">
        <f>INDEX(tbl_name[K],MATCH(F11,tbl_name[crop],0))</f>
        <v>468</v>
      </c>
      <c r="U11">
        <f>INDEX(tbl_name[NA],MATCH(F11,tbl_name[crop],0))</f>
        <v>11</v>
      </c>
      <c r="V11">
        <f>INDEX(tbl_name[ZN],MATCH(F11,tbl_name[crop],0))</f>
        <v>7.75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4171</v>
      </c>
      <c r="B12">
        <f>INDEX(tbl_name[food_grp_id],MATCH(F12,tbl_name[crop],0))</f>
        <v>4</v>
      </c>
      <c r="C12">
        <f>INDEX(tbl_name[food_item_id],MATCH(F12,tbl_name[crop],0))</f>
        <v>171</v>
      </c>
      <c r="D12" t="str">
        <f>INDEX(tbl_name[Food_grp],MATCH(F12,tbl_name[crop],0))</f>
        <v>Vegetables and their products</v>
      </c>
      <c r="E12" t="str">
        <f>INDEX(tbl_name[org_name],MATCH(F12,tbl_name[crop],0))</f>
        <v>Tomato@ red</v>
      </c>
      <c r="F12" s="2" t="s">
        <v>101</v>
      </c>
      <c r="G12">
        <f>INDEX(tbl_name[Crop_ref],MATCH(F12,tbl_name[crop],0))</f>
        <v>0</v>
      </c>
      <c r="H12">
        <f>INDEX(tbl_name[Edible],MATCH(F12,tbl_name[crop],0))</f>
        <v>0.91</v>
      </c>
      <c r="I12">
        <f>INDEX(tbl_name[Energy],MATCH(F12,tbl_name[crop],0))</f>
        <v>22</v>
      </c>
      <c r="J12">
        <f>INDEX(tbl_name[WATER],MATCH(F12,tbl_name[crop],0))</f>
        <v>93.5</v>
      </c>
      <c r="K12">
        <f>INDEX(tbl_name[Protein],MATCH(F12,tbl_name[crop],0))</f>
        <v>1</v>
      </c>
      <c r="L12">
        <f>INDEX(tbl_name[Fat],MATCH(F12,tbl_name[crop],0))</f>
        <v>0.2</v>
      </c>
      <c r="M12">
        <f>INDEX(tbl_name[Carbohydrate],MATCH(F12,tbl_name[crop],0))</f>
        <v>3.3</v>
      </c>
      <c r="N12">
        <f>INDEX(tbl_name[Fiber],MATCH(F12,tbl_name[crop],0))</f>
        <v>1.4</v>
      </c>
      <c r="O12">
        <f>INDEX(tbl_name[ASH],MATCH(F12,tbl_name[crop],0))</f>
        <v>0.6</v>
      </c>
      <c r="P12">
        <f>INDEX(tbl_name[CA],MATCH(F12,tbl_name[crop],0))</f>
        <v>13</v>
      </c>
      <c r="Q12">
        <f>INDEX(tbl_name[FE],MATCH(F12,tbl_name[crop],0))</f>
        <v>0.6</v>
      </c>
      <c r="R12">
        <f>INDEX(tbl_name[MG],MATCH(F12,tbl_name[crop],0))</f>
        <v>13</v>
      </c>
      <c r="S12">
        <f>INDEX(tbl_name[P],MATCH(F12,tbl_name[crop],0))</f>
        <v>32</v>
      </c>
      <c r="T12">
        <f>INDEX(tbl_name[K],MATCH(F12,tbl_name[crop],0))</f>
        <v>255</v>
      </c>
      <c r="U12">
        <f>INDEX(tbl_name[NA],MATCH(F12,tbl_name[crop],0))</f>
        <v>7</v>
      </c>
      <c r="V12">
        <f>INDEX(tbl_name[ZN],MATCH(F12,tbl_name[crop],0))</f>
        <v>0.7</v>
      </c>
      <c r="W12">
        <f>INDEX(tbl_name[CU],MATCH(F12,tbl_name[crop],0))</f>
        <v>0.15</v>
      </c>
      <c r="X12">
        <f>INDEX(tbl_name[VITA_RAE],MATCH(F12,tbl_name[crop],0))</f>
        <v>52</v>
      </c>
      <c r="Y12">
        <f>INDEX(tbl_name[RETOL],MATCH(F12,tbl_name[crop],0))</f>
        <v>0</v>
      </c>
      <c r="Z12">
        <f>INDEX(tbl_name[B_Cart_eq],MATCH(F12,tbl_name[crop],0))</f>
        <v>624</v>
      </c>
      <c r="AA12">
        <f>INDEX(tbl_name[VITD],MATCH(F12,tbl_name[crop],0))</f>
        <v>0</v>
      </c>
      <c r="AB12">
        <f>INDEX(tbl_name[VITE],MATCH(F12,tbl_name[crop],0))</f>
        <v>0.9</v>
      </c>
      <c r="AC12">
        <f>INDEX(tbl_name[THIA],MATCH(F12,tbl_name[crop],0))</f>
        <v>0.06</v>
      </c>
      <c r="AD12">
        <f>INDEX(tbl_name[RIBF],MATCH(F12,tbl_name[crop],0))</f>
        <v>0.04</v>
      </c>
      <c r="AE12">
        <f>INDEX(tbl_name[NIA],MATCH(F12,tbl_name[crop],0))</f>
        <v>0.6</v>
      </c>
      <c r="AF12">
        <f>INDEX(tbl_name[VITB6C],MATCH(F12,tbl_name[crop],0))</f>
        <v>0.09</v>
      </c>
      <c r="AG12">
        <f>INDEX(tbl_name[FOL],MATCH(F12,tbl_name[crop],0))</f>
        <v>21</v>
      </c>
      <c r="AH12">
        <f>INDEX(tbl_name[VITB12],MATCH(F12,tbl_name[crop],0))</f>
        <v>0</v>
      </c>
      <c r="AI12">
        <f>INDEX(tbl_name[VITC],MATCH(F12,tbl_name[crop],0))</f>
        <v>29.6</v>
      </c>
      <c r="AJ12" t="str">
        <f>INDEX(tbl_name[food_group_unicef],MATCH(F12,tbl_name[crop],0))</f>
        <v xml:space="preserve">Other fruits and vegetables </v>
      </c>
    </row>
    <row r="13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F028-AFA5-934C-BA27-14611529F8A4}">
  <dimension ref="A1:AJ27"/>
  <sheetViews>
    <sheetView zoomScaleNormal="100" workbookViewId="0">
      <selection activeCell="F6" sqref="F6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218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1040</v>
      </c>
      <c r="B6">
        <f>INDEX(tbl_name[food_grp_id],MATCH(F6,tbl_name[crop],0))</f>
        <v>1</v>
      </c>
      <c r="C6">
        <f>INDEX(tbl_name[food_item_id],MATCH(F6,tbl_name[crop],0))</f>
        <v>40</v>
      </c>
      <c r="D6" t="str">
        <f>INDEX(tbl_name[Food_grp],MATCH(F6,tbl_name[crop],0))</f>
        <v>Cereals and their products</v>
      </c>
      <c r="E6" t="str">
        <f>INDEX(tbl_name[org_name],MATCH(F6,tbl_name[crop],0))</f>
        <v>Sorghum@ white</v>
      </c>
      <c r="F6" s="24" t="s">
        <v>127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370</v>
      </c>
      <c r="J6">
        <f>INDEX(tbl_name[WATER],MATCH(F6,tbl_name[crop],0))</f>
        <v>9.4</v>
      </c>
      <c r="K6">
        <f>INDEX(tbl_name[Protein],MATCH(F6,tbl_name[crop],0))</f>
        <v>9.3000000000000007</v>
      </c>
      <c r="L6">
        <f>INDEX(tbl_name[Fat],MATCH(F6,tbl_name[crop],0))</f>
        <v>3.9</v>
      </c>
      <c r="M6">
        <f>INDEX(tbl_name[Carbohydrate],MATCH(F6,tbl_name[crop],0))</f>
        <v>65.5</v>
      </c>
      <c r="N6">
        <f>INDEX(tbl_name[Fiber],MATCH(F6,tbl_name[crop],0))</f>
        <v>9.9</v>
      </c>
      <c r="O6">
        <f>INDEX(tbl_name[ASH],MATCH(F6,tbl_name[crop],0))</f>
        <v>2</v>
      </c>
      <c r="P6">
        <f>INDEX(tbl_name[CA],MATCH(F6,tbl_name[crop],0))</f>
        <v>24</v>
      </c>
      <c r="Q6">
        <f>INDEX(tbl_name[FE],MATCH(F6,tbl_name[crop],0))</f>
        <v>3.9</v>
      </c>
      <c r="R6">
        <f>INDEX(tbl_name[MG],MATCH(F6,tbl_name[crop],0))</f>
        <v>311</v>
      </c>
      <c r="S6">
        <f>INDEX(tbl_name[P],MATCH(F6,tbl_name[crop],0))</f>
        <v>249</v>
      </c>
      <c r="T6">
        <f>INDEX(tbl_name[K],MATCH(F6,tbl_name[crop],0))</f>
        <v>298</v>
      </c>
      <c r="U6">
        <f>INDEX(tbl_name[NA],MATCH(F6,tbl_name[crop],0))</f>
        <v>14</v>
      </c>
      <c r="V6">
        <f>INDEX(tbl_name[ZN],MATCH(F6,tbl_name[crop],0))</f>
        <v>2.08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1.1000000000000001</v>
      </c>
      <c r="AC6">
        <f>INDEX(tbl_name[THIA],MATCH(F6,tbl_name[crop],0))</f>
        <v>0.36</v>
      </c>
      <c r="AD6">
        <f>INDEX(tbl_name[RIBF],MATCH(F6,tbl_name[crop],0))</f>
        <v>0.17</v>
      </c>
      <c r="AE6">
        <f>INDEX(tbl_name[NIA],MATCH(F6,tbl_name[crop],0))</f>
        <v>3.4</v>
      </c>
      <c r="AF6">
        <f>INDEX(tbl_name[VITB6C],MATCH(F6,tbl_name[crop],0))</f>
        <v>0.25</v>
      </c>
      <c r="AG6">
        <f>INDEX(tbl_name[FOL],MATCH(F6,tbl_name[crop],0))</f>
        <v>30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1004</v>
      </c>
      <c r="B7">
        <f>INDEX(tbl_name[food_grp_id],MATCH(F7,tbl_name[crop],0))</f>
        <v>1</v>
      </c>
      <c r="C7">
        <f>INDEX(tbl_name[food_item_id],MATCH(F7,tbl_name[crop],0))</f>
        <v>4</v>
      </c>
      <c r="D7" t="str">
        <f>INDEX(tbl_name[Food_grp],MATCH(F7,tbl_name[crop],0))</f>
        <v>Cereals and their products</v>
      </c>
      <c r="E7" t="str">
        <f>INDEX(tbl_name[org_name],MATCH(F7,tbl_name[crop],0))</f>
        <v>Maize@ white</v>
      </c>
      <c r="F7" s="24" t="s">
        <v>128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351</v>
      </c>
      <c r="J7">
        <f>INDEX(tbl_name[WATER],MATCH(F7,tbl_name[crop],0))</f>
        <v>11.4</v>
      </c>
      <c r="K7">
        <f>INDEX(tbl_name[Protein],MATCH(F7,tbl_name[crop],0))</f>
        <v>9.1999999999999993</v>
      </c>
      <c r="L7">
        <f>INDEX(tbl_name[Fat],MATCH(F7,tbl_name[crop],0))</f>
        <v>4.0999999999999996</v>
      </c>
      <c r="M7">
        <f>INDEX(tbl_name[Carbohydrate],MATCH(F7,tbl_name[crop],0))</f>
        <v>63.9</v>
      </c>
      <c r="N7">
        <f>INDEX(tbl_name[Fiber],MATCH(F7,tbl_name[crop],0))</f>
        <v>9.6999999999999993</v>
      </c>
      <c r="O7">
        <f>INDEX(tbl_name[ASH],MATCH(F7,tbl_name[crop],0))</f>
        <v>1.8</v>
      </c>
      <c r="P7">
        <f>INDEX(tbl_name[CA],MATCH(F7,tbl_name[crop],0))</f>
        <v>19</v>
      </c>
      <c r="Q7">
        <f>INDEX(tbl_name[FE],MATCH(F7,tbl_name[crop],0))</f>
        <v>3.1</v>
      </c>
      <c r="R7">
        <f>INDEX(tbl_name[MG],MATCH(F7,tbl_name[crop],0))</f>
        <v>82</v>
      </c>
      <c r="S7">
        <f>INDEX(tbl_name[P],MATCH(F7,tbl_name[crop],0))</f>
        <v>246</v>
      </c>
      <c r="T7">
        <f>INDEX(tbl_name[K],MATCH(F7,tbl_name[crop],0))</f>
        <v>310</v>
      </c>
      <c r="U7">
        <f>INDEX(tbl_name[NA],MATCH(F7,tbl_name[crop],0))</f>
        <v>11</v>
      </c>
      <c r="V7">
        <f>INDEX(tbl_name[ZN],MATCH(F7,tbl_name[crop],0))</f>
        <v>1.55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1.3</v>
      </c>
      <c r="AC7">
        <f>INDEX(tbl_name[THIA],MATCH(F7,tbl_name[crop],0))</f>
        <v>0.35</v>
      </c>
      <c r="AD7">
        <f>INDEX(tbl_name[RIBF],MATCH(F7,tbl_name[crop],0))</f>
        <v>0.1</v>
      </c>
      <c r="AE7">
        <f>INDEX(tbl_name[NIA],MATCH(F7,tbl_name[crop],0))</f>
        <v>2.1</v>
      </c>
      <c r="AF7">
        <f>INDEX(tbl_name[VITB6C],MATCH(F7,tbl_name[crop],0))</f>
        <v>0.2</v>
      </c>
      <c r="AG7">
        <f>INDEX(tbl_name[FOL],MATCH(F7,tbl_name[crop],0))</f>
        <v>26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20021</v>
      </c>
      <c r="B8">
        <f>INDEX(tbl_name[food_grp_id],MATCH(F8,tbl_name[crop],0))</f>
        <v>12</v>
      </c>
      <c r="C8">
        <f>INDEX(tbl_name[food_item_id],MATCH(F8,tbl_name[crop],0))</f>
        <v>811</v>
      </c>
      <c r="D8" t="str">
        <f>INDEX(tbl_name[Food_grp],MATCH(F8,tbl_name[crop],0))</f>
        <v>Miscellaneous</v>
      </c>
      <c r="E8" t="str">
        <f>INDEX(tbl_name[org_name],MATCH(F8,tbl_name[crop],0))</f>
        <v>Faba bean</v>
      </c>
      <c r="F8" s="24" t="s">
        <v>130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309</v>
      </c>
      <c r="J8">
        <f>INDEX(tbl_name[WATER],MATCH(F8,tbl_name[crop],0))</f>
        <v>0</v>
      </c>
      <c r="K8">
        <f>INDEX(tbl_name[Protein],MATCH(F8,tbl_name[crop],0))</f>
        <v>25.3</v>
      </c>
      <c r="L8">
        <f>INDEX(tbl_name[Fat],MATCH(F8,tbl_name[crop],0))</f>
        <v>1.4</v>
      </c>
      <c r="M8">
        <f>INDEX(tbl_name[Carbohydrate],MATCH(F8,tbl_name[crop],0))</f>
        <v>38.299999999999997</v>
      </c>
      <c r="N8">
        <f>INDEX(tbl_name[Fiber],MATCH(F8,tbl_name[crop],0))</f>
        <v>20.8</v>
      </c>
      <c r="O8">
        <f>INDEX(tbl_name[ASH],MATCH(F8,tbl_name[crop],0))</f>
        <v>3.3</v>
      </c>
      <c r="P8">
        <f>INDEX(tbl_name[CA],MATCH(F8,tbl_name[crop],0))</f>
        <v>95.6</v>
      </c>
      <c r="Q8">
        <f>INDEX(tbl_name[FE],MATCH(F8,tbl_name[crop],0))</f>
        <v>5.2</v>
      </c>
      <c r="R8">
        <f>INDEX(tbl_name[MG],MATCH(F8,tbl_name[crop],0))</f>
        <v>135.5</v>
      </c>
      <c r="S8">
        <f>INDEX(tbl_name[P],MATCH(F8,tbl_name[crop],0))</f>
        <v>430.6</v>
      </c>
      <c r="T8">
        <f>INDEX(tbl_name[K],MATCH(F8,tbl_name[crop],0))</f>
        <v>1190</v>
      </c>
      <c r="U8">
        <f>INDEX(tbl_name[NA],MATCH(F8,tbl_name[crop],0))</f>
        <v>25</v>
      </c>
      <c r="V8">
        <f>INDEX(tbl_name[ZN],MATCH(F8,tbl_name[crop],0))</f>
        <v>3.55</v>
      </c>
      <c r="W8">
        <f>INDEX(tbl_name[CU],MATCH(F8,tbl_name[crop],0))</f>
        <v>0.82</v>
      </c>
      <c r="X8">
        <f>INDEX(tbl_name[VITA_RAE],MATCH(F8,tbl_name[crop],0))</f>
        <v>2.4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20016</v>
      </c>
      <c r="B9">
        <f>INDEX(tbl_name[food_grp_id],MATCH(F9,tbl_name[crop],0))</f>
        <v>12</v>
      </c>
      <c r="C9">
        <f>INDEX(tbl_name[food_item_id],MATCH(F9,tbl_name[crop],0))</f>
        <v>813</v>
      </c>
      <c r="D9" t="str">
        <f>INDEX(tbl_name[Food_grp],MATCH(F9,tbl_name[crop],0))</f>
        <v>Miscellaneous</v>
      </c>
      <c r="E9" t="str">
        <f>INDEX(tbl_name[org_name],MATCH(F9,tbl_name[crop],0))</f>
        <v>Field peas</v>
      </c>
      <c r="F9" s="24" t="s">
        <v>131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20033</v>
      </c>
      <c r="B10">
        <f>INDEX(tbl_name[food_grp_id],MATCH(F10,tbl_name[crop],0))</f>
        <v>12</v>
      </c>
      <c r="C10">
        <f>INDEX(tbl_name[food_item_id],MATCH(F10,tbl_name[crop],0))</f>
        <v>808</v>
      </c>
      <c r="D10" t="str">
        <f>INDEX(tbl_name[Food_grp],MATCH(F10,tbl_name[crop],0))</f>
        <v>Miscellaneous</v>
      </c>
      <c r="E10" t="str">
        <f>INDEX(tbl_name[org_name],MATCH(F10,tbl_name[crop],0))</f>
        <v>Chick peas@ white</v>
      </c>
      <c r="F10" s="24" t="s">
        <v>133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337</v>
      </c>
      <c r="J10">
        <f>INDEX(tbl_name[WATER],MATCH(F10,tbl_name[crop],0))</f>
        <v>0</v>
      </c>
      <c r="K10">
        <f>INDEX(tbl_name[Protein],MATCH(F10,tbl_name[crop],0))</f>
        <v>20.399999999999999</v>
      </c>
      <c r="L10">
        <f>INDEX(tbl_name[Fat],MATCH(F10,tbl_name[crop],0))</f>
        <v>5.2</v>
      </c>
      <c r="M10">
        <f>INDEX(tbl_name[Carbohydrate],MATCH(F10,tbl_name[crop],0))</f>
        <v>42</v>
      </c>
      <c r="N10">
        <f>INDEX(tbl_name[Fiber],MATCH(F10,tbl_name[crop],0))</f>
        <v>20.7</v>
      </c>
      <c r="O10">
        <f>INDEX(tbl_name[ASH],MATCH(F10,tbl_name[crop],0))</f>
        <v>2.8</v>
      </c>
      <c r="P10">
        <f>INDEX(tbl_name[CA],MATCH(F10,tbl_name[crop],0))</f>
        <v>121.1</v>
      </c>
      <c r="Q10">
        <f>INDEX(tbl_name[FE],MATCH(F10,tbl_name[crop],0))</f>
        <v>6.6</v>
      </c>
      <c r="R10">
        <f>INDEX(tbl_name[MG],MATCH(F10,tbl_name[crop],0))</f>
        <v>131.5</v>
      </c>
      <c r="S10">
        <f>INDEX(tbl_name[P],MATCH(F10,tbl_name[crop],0))</f>
        <v>264.39999999999998</v>
      </c>
      <c r="T10">
        <f>INDEX(tbl_name[K],MATCH(F10,tbl_name[crop],0))</f>
        <v>819.1</v>
      </c>
      <c r="U10">
        <f>INDEX(tbl_name[NA],MATCH(F10,tbl_name[crop],0))</f>
        <v>11.8</v>
      </c>
      <c r="V10">
        <f>INDEX(tbl_name[ZN],MATCH(F10,tbl_name[crop],0))</f>
        <v>3.12</v>
      </c>
      <c r="W10">
        <f>INDEX(tbl_name[CU],MATCH(F10,tbl_name[crop],0))</f>
        <v>0.44</v>
      </c>
      <c r="X10">
        <f>INDEX(tbl_name[VITA_RAE],MATCH(F10,tbl_name[crop],0))</f>
        <v>4.5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3140</v>
      </c>
      <c r="B11">
        <f>INDEX(tbl_name[food_grp_id],MATCH(F11,tbl_name[crop],0))</f>
        <v>3</v>
      </c>
      <c r="C11">
        <f>INDEX(tbl_name[food_item_id],MATCH(F11,tbl_name[crop],0))</f>
        <v>140</v>
      </c>
      <c r="D11" t="str">
        <f>INDEX(tbl_name[Food_grp],MATCH(F11,tbl_name[crop],0))</f>
        <v>Legumes and their products</v>
      </c>
      <c r="E11" t="str">
        <f>INDEX(tbl_name[org_name],MATCH(F11,tbl_name[crop],0))</f>
        <v>Lentils@ dried</v>
      </c>
      <c r="F11" s="24" t="s">
        <v>134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296</v>
      </c>
      <c r="J11">
        <f>INDEX(tbl_name[WATER],MATCH(F11,tbl_name[crop],0))</f>
        <v>10.3</v>
      </c>
      <c r="K11">
        <f>INDEX(tbl_name[Protein],MATCH(F11,tbl_name[crop],0))</f>
        <v>25.4</v>
      </c>
      <c r="L11">
        <f>INDEX(tbl_name[Fat],MATCH(F11,tbl_name[crop],0))</f>
        <v>1.8</v>
      </c>
      <c r="M11">
        <f>INDEX(tbl_name[Carbohydrate],MATCH(F11,tbl_name[crop],0))</f>
        <v>29.4</v>
      </c>
      <c r="N11">
        <f>INDEX(tbl_name[Fiber],MATCH(F11,tbl_name[crop],0))</f>
        <v>30.5</v>
      </c>
      <c r="O11">
        <f>INDEX(tbl_name[ASH],MATCH(F11,tbl_name[crop],0))</f>
        <v>2.5</v>
      </c>
      <c r="P11">
        <f>INDEX(tbl_name[CA],MATCH(F11,tbl_name[crop],0))</f>
        <v>61</v>
      </c>
      <c r="Q11">
        <f>INDEX(tbl_name[FE],MATCH(F11,tbl_name[crop],0))</f>
        <v>7</v>
      </c>
      <c r="R11">
        <f>INDEX(tbl_name[MG],MATCH(F11,tbl_name[crop],0))</f>
        <v>103</v>
      </c>
      <c r="S11">
        <f>INDEX(tbl_name[P],MATCH(F11,tbl_name[crop],0))</f>
        <v>391</v>
      </c>
      <c r="T11">
        <f>INDEX(tbl_name[K],MATCH(F11,tbl_name[crop],0))</f>
        <v>855</v>
      </c>
      <c r="U11">
        <f>INDEX(tbl_name[NA],MATCH(F11,tbl_name[crop],0))</f>
        <v>9</v>
      </c>
      <c r="V11">
        <f>INDEX(tbl_name[ZN],MATCH(F11,tbl_name[crop],0))</f>
        <v>3.9</v>
      </c>
      <c r="W11">
        <f>INDEX(tbl_name[CU],MATCH(F11,tbl_name[crop],0))</f>
        <v>0.74</v>
      </c>
      <c r="X11">
        <f>INDEX(tbl_name[VITA_RAE],MATCH(F11,tbl_name[crop],0))</f>
        <v>3</v>
      </c>
      <c r="Y11">
        <f>INDEX(tbl_name[RETOL],MATCH(F11,tbl_name[crop],0))</f>
        <v>0</v>
      </c>
      <c r="Z11">
        <f>INDEX(tbl_name[B_Cart_eq],MATCH(F11,tbl_name[crop],0))</f>
        <v>42</v>
      </c>
      <c r="AA11">
        <f>INDEX(tbl_name[VITD],MATCH(F11,tbl_name[crop],0))</f>
        <v>0</v>
      </c>
      <c r="AB11">
        <f>INDEX(tbl_name[VITE],MATCH(F11,tbl_name[crop],0))</f>
        <v>0.49</v>
      </c>
      <c r="AC11">
        <f>INDEX(tbl_name[THIA],MATCH(F11,tbl_name[crop],0))</f>
        <v>0.59</v>
      </c>
      <c r="AD11">
        <f>INDEX(tbl_name[RIBF],MATCH(F11,tbl_name[crop],0))</f>
        <v>0.23</v>
      </c>
      <c r="AE11">
        <f>INDEX(tbl_name[NIA],MATCH(F11,tbl_name[crop],0))</f>
        <v>2.2999999999999998</v>
      </c>
      <c r="AF11">
        <f>INDEX(tbl_name[VITB6C],MATCH(F11,tbl_name[crop],0))</f>
        <v>0.68</v>
      </c>
      <c r="AG11">
        <f>INDEX(tbl_name[FOL],MATCH(F11,tbl_name[crop],0))</f>
        <v>295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20018</v>
      </c>
      <c r="B12">
        <f>INDEX(tbl_name[food_grp_id],MATCH(F12,tbl_name[crop],0))</f>
        <v>12</v>
      </c>
      <c r="C12">
        <f>INDEX(tbl_name[food_item_id],MATCH(F12,tbl_name[crop],0))</f>
        <v>826</v>
      </c>
      <c r="D12" t="str">
        <f>INDEX(tbl_name[Food_grp],MATCH(F12,tbl_name[crop],0))</f>
        <v>Miscellaneous</v>
      </c>
      <c r="E12" t="str">
        <f>INDEX(tbl_name[org_name],MATCH(F12,tbl_name[crop],0))</f>
        <v>Mung bean / Masho</v>
      </c>
      <c r="F12" s="24" t="s">
        <v>135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325</v>
      </c>
      <c r="J12">
        <f>INDEX(tbl_name[WATER],MATCH(F12,tbl_name[crop],0))</f>
        <v>0</v>
      </c>
      <c r="K12">
        <f>INDEX(tbl_name[Protein],MATCH(F12,tbl_name[crop],0))</f>
        <v>20.9</v>
      </c>
      <c r="L12">
        <f>INDEX(tbl_name[Fat],MATCH(F12,tbl_name[crop],0))</f>
        <v>1.3</v>
      </c>
      <c r="M12">
        <f>INDEX(tbl_name[Carbohydrate],MATCH(F12,tbl_name[crop],0))</f>
        <v>49.6</v>
      </c>
      <c r="N12">
        <f>INDEX(tbl_name[Fiber],MATCH(F12,tbl_name[crop],0))</f>
        <v>15.4</v>
      </c>
      <c r="O12">
        <f>INDEX(tbl_name[ASH],MATCH(F12,tbl_name[crop],0))</f>
        <v>3.1</v>
      </c>
      <c r="P12">
        <f>INDEX(tbl_name[CA],MATCH(F12,tbl_name[crop],0))</f>
        <v>89.4</v>
      </c>
      <c r="Q12">
        <f>INDEX(tbl_name[FE],MATCH(F12,tbl_name[crop],0))</f>
        <v>4.4000000000000004</v>
      </c>
      <c r="R12">
        <f>INDEX(tbl_name[MG],MATCH(F12,tbl_name[crop],0))</f>
        <v>139.4</v>
      </c>
      <c r="S12">
        <f>INDEX(tbl_name[P],MATCH(F12,tbl_name[crop],0))</f>
        <v>350.4</v>
      </c>
      <c r="T12">
        <f>INDEX(tbl_name[K],MATCH(F12,tbl_name[crop],0))</f>
        <v>1180</v>
      </c>
      <c r="U12">
        <f>INDEX(tbl_name[NA],MATCH(F12,tbl_name[crop],0))</f>
        <v>9.1</v>
      </c>
      <c r="V12">
        <f>INDEX(tbl_name[ZN],MATCH(F12,tbl_name[crop],0))</f>
        <v>1.62</v>
      </c>
      <c r="W12">
        <f>INDEX(tbl_name[CU],MATCH(F12,tbl_name[crop],0))</f>
        <v>1.1599999999999999</v>
      </c>
      <c r="X12">
        <f>INDEX(tbl_name[VITA_RAE],MATCH(F12,tbl_name[crop],0))</f>
        <v>7.1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Legumes and their products</v>
      </c>
      <c r="E13">
        <f>INDEX(tbl_name[org_name],MATCH(F13,tbl_name[crop],0))</f>
        <v>0</v>
      </c>
      <c r="F13" s="24" t="s">
        <v>136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20030</v>
      </c>
      <c r="B14">
        <f>INDEX(tbl_name[food_grp_id],MATCH(F14,tbl_name[crop],0))</f>
        <v>12</v>
      </c>
      <c r="C14">
        <f>INDEX(tbl_name[food_item_id],MATCH(F14,tbl_name[crop],0))</f>
        <v>824</v>
      </c>
      <c r="D14" t="str">
        <f>INDEX(tbl_name[Food_grp],MATCH(F14,tbl_name[crop],0))</f>
        <v>Miscellaneous</v>
      </c>
      <c r="E14" t="str">
        <f>INDEX(tbl_name[org_name],MATCH(F14,tbl_name[crop],0))</f>
        <v>Linseed</v>
      </c>
      <c r="F14" s="24" t="s">
        <v>137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482</v>
      </c>
      <c r="J14">
        <f>INDEX(tbl_name[WATER],MATCH(F14,tbl_name[crop],0))</f>
        <v>0</v>
      </c>
      <c r="K14">
        <f>INDEX(tbl_name[Protein],MATCH(F14,tbl_name[crop],0))</f>
        <v>25</v>
      </c>
      <c r="L14">
        <f>INDEX(tbl_name[Fat],MATCH(F14,tbl_name[crop],0))</f>
        <v>31</v>
      </c>
      <c r="M14">
        <f>INDEX(tbl_name[Carbohydrate],MATCH(F14,tbl_name[crop],0))</f>
        <v>36.1</v>
      </c>
      <c r="N14">
        <f>INDEX(tbl_name[Fiber],MATCH(F14,tbl_name[crop],0))</f>
        <v>18</v>
      </c>
      <c r="O14">
        <f>INDEX(tbl_name[ASH],MATCH(F14,tbl_name[crop],0))</f>
        <v>3</v>
      </c>
      <c r="P14">
        <f>INDEX(tbl_name[CA],MATCH(F14,tbl_name[crop],0))</f>
        <v>201</v>
      </c>
      <c r="Q14">
        <f>INDEX(tbl_name[FE],MATCH(F14,tbl_name[crop],0))</f>
        <v>14.6</v>
      </c>
      <c r="R14">
        <f>INDEX(tbl_name[MG],MATCH(F14,tbl_name[crop],0))</f>
        <v>351</v>
      </c>
      <c r="S14">
        <f>INDEX(tbl_name[P],MATCH(F14,tbl_name[crop],0))</f>
        <v>547</v>
      </c>
      <c r="T14">
        <f>INDEX(tbl_name[K],MATCH(F14,tbl_name[crop],0))</f>
        <v>468</v>
      </c>
      <c r="U14">
        <f>INDEX(tbl_name[NA],MATCH(F14,tbl_name[crop],0))</f>
        <v>11</v>
      </c>
      <c r="V14">
        <f>INDEX(tbl_name[ZN],MATCH(F14,tbl_name[crop],0))</f>
        <v>7.75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20013</v>
      </c>
      <c r="B15">
        <f>INDEX(tbl_name[food_grp_id],MATCH(F15,tbl_name[crop],0))</f>
        <v>12</v>
      </c>
      <c r="C15">
        <f>INDEX(tbl_name[food_item_id],MATCH(F15,tbl_name[crop],0))</f>
        <v>830</v>
      </c>
      <c r="D15" t="str">
        <f>INDEX(tbl_name[Food_grp],MATCH(F15,tbl_name[crop],0))</f>
        <v>Miscellaneous</v>
      </c>
      <c r="E15" t="str">
        <f>INDEX(tbl_name[org_name],MATCH(F15,tbl_name[crop],0))</f>
        <v>Safflower</v>
      </c>
      <c r="F15" s="24" t="s">
        <v>138</v>
      </c>
      <c r="G15">
        <f>INDEX(tbl_name[Crop_ref],MATCH(F15,tbl_name[crop],0))</f>
        <v>0</v>
      </c>
      <c r="H15">
        <f>INDEX(tbl_name[Edible],MATCH(F15,tbl_name[crop],0))</f>
        <v>0</v>
      </c>
      <c r="I15">
        <f>INDEX(tbl_name[Energy],MATCH(F15,tbl_name[crop],0))</f>
        <v>0</v>
      </c>
      <c r="J15">
        <f>INDEX(tbl_name[WATER],MATCH(F15,tbl_name[crop],0))</f>
        <v>0</v>
      </c>
      <c r="K15">
        <f>INDEX(tbl_name[Protein],MATCH(F15,tbl_name[crop],0))</f>
        <v>0</v>
      </c>
      <c r="L15">
        <f>INDEX(tbl_name[Fat],MATCH(F15,tbl_name[crop],0))</f>
        <v>0</v>
      </c>
      <c r="M15">
        <f>INDEX(tbl_name[Carbohydrate],MATCH(F15,tbl_name[crop],0))</f>
        <v>0</v>
      </c>
      <c r="N15">
        <f>INDEX(tbl_name[Fiber],MATCH(F15,tbl_name[crop],0))</f>
        <v>0</v>
      </c>
      <c r="O15">
        <f>INDEX(tbl_name[ASH],MATCH(F15,tbl_name[crop],0))</f>
        <v>0</v>
      </c>
      <c r="P15">
        <f>INDEX(tbl_name[CA],MATCH(F15,tbl_name[crop],0))</f>
        <v>0</v>
      </c>
      <c r="Q15">
        <f>INDEX(tbl_name[FE],MATCH(F15,tbl_name[crop],0))</f>
        <v>0</v>
      </c>
      <c r="R15">
        <f>INDEX(tbl_name[MG],MATCH(F15,tbl_name[crop],0))</f>
        <v>0</v>
      </c>
      <c r="S15">
        <f>INDEX(tbl_name[P],MATCH(F15,tbl_name[crop],0))</f>
        <v>0</v>
      </c>
      <c r="T15">
        <f>INDEX(tbl_name[K],MATCH(F15,tbl_name[crop],0))</f>
        <v>0</v>
      </c>
      <c r="U15">
        <f>INDEX(tbl_name[NA],MATCH(F15,tbl_name[crop],0))</f>
        <v>0</v>
      </c>
      <c r="V15">
        <f>INDEX(tbl_name[ZN],MATCH(F15,tbl_name[crop],0))</f>
        <v>0</v>
      </c>
      <c r="W15">
        <f>INDEX(tbl_name[CU],MATCH(F15,tbl_name[crop],0))</f>
        <v>0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0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</v>
      </c>
      <c r="AD15">
        <f>INDEX(tbl_name[RIBF],MATCH(F15,tbl_name[crop],0))</f>
        <v>0</v>
      </c>
      <c r="AE15">
        <f>INDEX(tbl_name[NIA],MATCH(F15,tbl_name[crop],0))</f>
        <v>0</v>
      </c>
      <c r="AF15">
        <f>INDEX(tbl_name[VITB6C],MATCH(F15,tbl_name[crop],0))</f>
        <v>0</v>
      </c>
      <c r="AG15">
        <f>INDEX(tbl_name[FOL],MATCH(F15,tbl_name[crop],0))</f>
        <v>0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Other fruits and vegetables </v>
      </c>
    </row>
    <row r="16" spans="1:36" ht="12" customHeight="1">
      <c r="A16" t="e">
        <f>INDEX(tbl_name[FCT_id],MATCH(F16,tbl_name[crop],0))</f>
        <v>#N/A</v>
      </c>
      <c r="B16" t="e">
        <f>INDEX(tbl_name[food_grp_id],MATCH(F16,tbl_name[crop],0))</f>
        <v>#N/A</v>
      </c>
      <c r="C16" t="e">
        <f>INDEX(tbl_name[food_item_id],MATCH(F16,tbl_name[crop],0))</f>
        <v>#N/A</v>
      </c>
      <c r="D16" t="str">
        <f>INDEX(tbl_name[Food_grp],MATCH(F16,tbl_name[crop],0))</f>
        <v>Vegetables and their products</v>
      </c>
      <c r="E16">
        <f>INDEX(tbl_name[org_name],MATCH(F16,tbl_name[crop],0))</f>
        <v>0</v>
      </c>
      <c r="F16" s="24" t="s">
        <v>139</v>
      </c>
      <c r="G16" t="e">
        <f>INDEX(tbl_name[Crop_ref],MATCH(F16,tbl_name[crop],0))</f>
        <v>#N/A</v>
      </c>
      <c r="H16" t="e">
        <f>INDEX(tbl_name[Edible],MATCH(F16,tbl_name[crop],0))</f>
        <v>#N/A</v>
      </c>
      <c r="I16" t="e">
        <f>INDEX(tbl_name[Energy],MATCH(F16,tbl_name[crop],0))</f>
        <v>#N/A</v>
      </c>
      <c r="J16" t="e">
        <f>INDEX(tbl_name[WATER],MATCH(F16,tbl_name[crop],0))</f>
        <v>#N/A</v>
      </c>
      <c r="K16" t="e">
        <f>INDEX(tbl_name[Protein],MATCH(F16,tbl_name[crop],0))</f>
        <v>#N/A</v>
      </c>
      <c r="L16" t="e">
        <f>INDEX(tbl_name[Fat],MATCH(F16,tbl_name[crop],0))</f>
        <v>#N/A</v>
      </c>
      <c r="M16" t="e">
        <f>INDEX(tbl_name[Carbohydrate],MATCH(F16,tbl_name[crop],0))</f>
        <v>#N/A</v>
      </c>
      <c r="N16" t="e">
        <f>INDEX(tbl_name[Fiber],MATCH(F16,tbl_name[crop],0))</f>
        <v>#N/A</v>
      </c>
      <c r="O16" t="e">
        <f>INDEX(tbl_name[ASH],MATCH(F16,tbl_name[crop],0))</f>
        <v>#N/A</v>
      </c>
      <c r="P16" t="e">
        <f>INDEX(tbl_name[CA],MATCH(F16,tbl_name[crop],0))</f>
        <v>#N/A</v>
      </c>
      <c r="Q16" t="e">
        <f>INDEX(tbl_name[FE],MATCH(F16,tbl_name[crop],0))</f>
        <v>#N/A</v>
      </c>
      <c r="R16" t="e">
        <f>INDEX(tbl_name[MG],MATCH(F16,tbl_name[crop],0))</f>
        <v>#N/A</v>
      </c>
      <c r="S16" t="e">
        <f>INDEX(tbl_name[P],MATCH(F16,tbl_name[crop],0))</f>
        <v>#N/A</v>
      </c>
      <c r="T16" t="e">
        <f>INDEX(tbl_name[K],MATCH(F16,tbl_name[crop],0))</f>
        <v>#N/A</v>
      </c>
      <c r="U16" t="e">
        <f>INDEX(tbl_name[NA],MATCH(F16,tbl_name[crop],0))</f>
        <v>#N/A</v>
      </c>
      <c r="V16" t="e">
        <f>INDEX(tbl_name[ZN],MATCH(F16,tbl_name[crop],0))</f>
        <v>#N/A</v>
      </c>
      <c r="W16" t="e">
        <f>INDEX(tbl_name[CU],MATCH(F16,tbl_name[crop],0))</f>
        <v>#N/A</v>
      </c>
      <c r="X16" t="e">
        <f>INDEX(tbl_name[VITA_RAE],MATCH(F16,tbl_name[crop],0))</f>
        <v>#N/A</v>
      </c>
      <c r="Y16" t="e">
        <f>INDEX(tbl_name[RETOL],MATCH(F16,tbl_name[crop],0))</f>
        <v>#N/A</v>
      </c>
      <c r="Z16" t="e">
        <f>INDEX(tbl_name[B_Cart_eq],MATCH(F16,tbl_name[crop],0))</f>
        <v>#N/A</v>
      </c>
      <c r="AA16" t="e">
        <f>INDEX(tbl_name[VITD],MATCH(F16,tbl_name[crop],0))</f>
        <v>#N/A</v>
      </c>
      <c r="AB16" t="e">
        <f>INDEX(tbl_name[VITE],MATCH(F16,tbl_name[crop],0))</f>
        <v>#N/A</v>
      </c>
      <c r="AC16" t="e">
        <f>INDEX(tbl_name[THIA],MATCH(F16,tbl_name[crop],0))</f>
        <v>#N/A</v>
      </c>
      <c r="AD16" t="e">
        <f>INDEX(tbl_name[RIBF],MATCH(F16,tbl_name[crop],0))</f>
        <v>#N/A</v>
      </c>
      <c r="AE16" t="e">
        <f>INDEX(tbl_name[NIA],MATCH(F16,tbl_name[crop],0))</f>
        <v>#N/A</v>
      </c>
      <c r="AF16" t="e">
        <f>INDEX(tbl_name[VITB6C],MATCH(F16,tbl_name[crop],0))</f>
        <v>#N/A</v>
      </c>
      <c r="AG16" t="e">
        <f>INDEX(tbl_name[FOL],MATCH(F16,tbl_name[crop],0))</f>
        <v>#N/A</v>
      </c>
      <c r="AH16" t="e">
        <f>INDEX(tbl_name[VITB12],MATCH(F16,tbl_name[crop],0))</f>
        <v>#N/A</v>
      </c>
      <c r="AI16" t="e">
        <f>INDEX(tbl_name[VITC],MATCH(F16,tbl_name[crop],0))</f>
        <v>#N/A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2083</v>
      </c>
      <c r="B17">
        <f>INDEX(tbl_name[food_grp_id],MATCH(F17,tbl_name[crop],0))</f>
        <v>2</v>
      </c>
      <c r="C17">
        <f>INDEX(tbl_name[food_item_id],MATCH(F17,tbl_name[crop],0))</f>
        <v>83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Potato</v>
      </c>
      <c r="F17" s="24" t="s">
        <v>140</v>
      </c>
      <c r="G17">
        <f>INDEX(tbl_name[Crop_ref],MATCH(F17,tbl_name[crop],0))</f>
        <v>0</v>
      </c>
      <c r="H17">
        <f>INDEX(tbl_name[Edible],MATCH(F17,tbl_name[crop],0))</f>
        <v>0.84</v>
      </c>
      <c r="I17">
        <f>INDEX(tbl_name[Energy],MATCH(F17,tbl_name[crop],0))</f>
        <v>81</v>
      </c>
      <c r="J17">
        <f>INDEX(tbl_name[WATER],MATCH(F17,tbl_name[crop],0))</f>
        <v>77.8</v>
      </c>
      <c r="K17">
        <f>INDEX(tbl_name[Protein],MATCH(F17,tbl_name[crop],0))</f>
        <v>1.9</v>
      </c>
      <c r="L17">
        <f>INDEX(tbl_name[Fat],MATCH(F17,tbl_name[crop],0))</f>
        <v>0.1</v>
      </c>
      <c r="M17">
        <f>INDEX(tbl_name[Carbohydrate],MATCH(F17,tbl_name[crop],0))</f>
        <v>16.899999999999999</v>
      </c>
      <c r="N17">
        <f>INDEX(tbl_name[Fiber],MATCH(F17,tbl_name[crop],0))</f>
        <v>1.8</v>
      </c>
      <c r="O17">
        <f>INDEX(tbl_name[ASH],MATCH(F17,tbl_name[crop],0))</f>
        <v>1.5</v>
      </c>
      <c r="P17">
        <f>INDEX(tbl_name[CA],MATCH(F17,tbl_name[crop],0))</f>
        <v>11</v>
      </c>
      <c r="Q17">
        <f>INDEX(tbl_name[FE],MATCH(F17,tbl_name[crop],0))</f>
        <v>0.9</v>
      </c>
      <c r="R17">
        <f>INDEX(tbl_name[MG],MATCH(F17,tbl_name[crop],0))</f>
        <v>27</v>
      </c>
      <c r="S17">
        <f>INDEX(tbl_name[P],MATCH(F17,tbl_name[crop],0))</f>
        <v>50</v>
      </c>
      <c r="T17">
        <f>INDEX(tbl_name[K],MATCH(F17,tbl_name[crop],0))</f>
        <v>551</v>
      </c>
      <c r="U17">
        <f>INDEX(tbl_name[NA],MATCH(F17,tbl_name[crop],0))</f>
        <v>7</v>
      </c>
      <c r="V17">
        <f>INDEX(tbl_name[ZN],MATCH(F17,tbl_name[crop],0))</f>
        <v>0.35</v>
      </c>
      <c r="W17">
        <f>INDEX(tbl_name[CU],MATCH(F17,tbl_name[crop],0))</f>
        <v>0.09</v>
      </c>
      <c r="X17">
        <f>INDEX(tbl_name[VITA_RAE],MATCH(F17,tbl_name[crop],0))</f>
        <v>1</v>
      </c>
      <c r="Y17">
        <f>INDEX(tbl_name[RETOL],MATCH(F17,tbl_name[crop],0))</f>
        <v>0</v>
      </c>
      <c r="Z17">
        <f>INDEX(tbl_name[B_Cart_eq],MATCH(F17,tbl_name[crop],0))</f>
        <v>14</v>
      </c>
      <c r="AA17">
        <f>INDEX(tbl_name[VITD],MATCH(F17,tbl_name[crop],0))</f>
        <v>0</v>
      </c>
      <c r="AB17">
        <f>INDEX(tbl_name[VITE],MATCH(F17,tbl_name[crop],0))</f>
        <v>0.06</v>
      </c>
      <c r="AC17">
        <f>INDEX(tbl_name[THIA],MATCH(F17,tbl_name[crop],0))</f>
        <v>0.08</v>
      </c>
      <c r="AD17">
        <f>INDEX(tbl_name[RIBF],MATCH(F17,tbl_name[crop],0))</f>
        <v>0.12</v>
      </c>
      <c r="AE17">
        <f>INDEX(tbl_name[NIA],MATCH(F17,tbl_name[crop],0))</f>
        <v>1.2</v>
      </c>
      <c r="AF17">
        <f>INDEX(tbl_name[VITB6C],MATCH(F17,tbl_name[crop],0))</f>
        <v>0.27</v>
      </c>
      <c r="AG17">
        <f>INDEX(tbl_name[FOL],MATCH(F17,tbl_name[crop],0))</f>
        <v>18</v>
      </c>
      <c r="AH17">
        <f>INDEX(tbl_name[VITB12],MATCH(F17,tbl_name[crop],0))</f>
        <v>0</v>
      </c>
      <c r="AI17">
        <f>INDEX(tbl_name[VITC],MATCH(F17,tbl_name[crop],0))</f>
        <v>17.3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4156</v>
      </c>
      <c r="B18">
        <f>INDEX(tbl_name[food_grp_id],MATCH(F18,tbl_name[crop],0))</f>
        <v>4</v>
      </c>
      <c r="C18">
        <f>INDEX(tbl_name[food_item_id],MATCH(F18,tbl_name[crop],0))</f>
        <v>156</v>
      </c>
      <c r="D18" t="str">
        <f>INDEX(tbl_name[Food_grp],MATCH(F18,tbl_name[crop],0))</f>
        <v>Vegetables and their products</v>
      </c>
      <c r="E18" t="str">
        <f>INDEX(tbl_name[org_name],MATCH(F18,tbl_name[crop],0))</f>
        <v>Carrot</v>
      </c>
      <c r="F18" s="24" t="s">
        <v>141</v>
      </c>
      <c r="G18">
        <f>INDEX(tbl_name[Crop_ref],MATCH(F18,tbl_name[crop],0))</f>
        <v>0</v>
      </c>
      <c r="H18">
        <f>INDEX(tbl_name[Edible],MATCH(F18,tbl_name[crop],0))</f>
        <v>0.89</v>
      </c>
      <c r="I18">
        <f>INDEX(tbl_name[Energy],MATCH(F18,tbl_name[crop],0))</f>
        <v>36</v>
      </c>
      <c r="J18">
        <f>INDEX(tbl_name[WATER],MATCH(F18,tbl_name[crop],0))</f>
        <v>88.8</v>
      </c>
      <c r="K18">
        <f>INDEX(tbl_name[Protein],MATCH(F18,tbl_name[crop],0))</f>
        <v>1</v>
      </c>
      <c r="L18">
        <f>INDEX(tbl_name[Fat],MATCH(F18,tbl_name[crop],0))</f>
        <v>0.3</v>
      </c>
      <c r="M18">
        <f>INDEX(tbl_name[Carbohydrate],MATCH(F18,tbl_name[crop],0))</f>
        <v>5.7</v>
      </c>
      <c r="N18">
        <f>INDEX(tbl_name[Fiber],MATCH(F18,tbl_name[crop],0))</f>
        <v>3.1</v>
      </c>
      <c r="O18">
        <f>INDEX(tbl_name[ASH],MATCH(F18,tbl_name[crop],0))</f>
        <v>1.1000000000000001</v>
      </c>
      <c r="P18">
        <f>INDEX(tbl_name[CA],MATCH(F18,tbl_name[crop],0))</f>
        <v>35</v>
      </c>
      <c r="Q18">
        <f>INDEX(tbl_name[FE],MATCH(F18,tbl_name[crop],0))</f>
        <v>0.7</v>
      </c>
      <c r="R18">
        <f>INDEX(tbl_name[MG],MATCH(F18,tbl_name[crop],0))</f>
        <v>12</v>
      </c>
      <c r="S18">
        <f>INDEX(tbl_name[P],MATCH(F18,tbl_name[crop],0))</f>
        <v>42</v>
      </c>
      <c r="T18">
        <f>INDEX(tbl_name[K],MATCH(F18,tbl_name[crop],0))</f>
        <v>266</v>
      </c>
      <c r="U18">
        <f>INDEX(tbl_name[NA],MATCH(F18,tbl_name[crop],0))</f>
        <v>42</v>
      </c>
      <c r="V18">
        <f>INDEX(tbl_name[ZN],MATCH(F18,tbl_name[crop],0))</f>
        <v>0.26</v>
      </c>
      <c r="W18">
        <f>INDEX(tbl_name[CU],MATCH(F18,tbl_name[crop],0))</f>
        <v>0.06</v>
      </c>
      <c r="X18">
        <f>INDEX(tbl_name[VITA_RAE],MATCH(F18,tbl_name[crop],0))</f>
        <v>713</v>
      </c>
      <c r="Y18">
        <f>INDEX(tbl_name[RETOL],MATCH(F18,tbl_name[crop],0))</f>
        <v>0</v>
      </c>
      <c r="Z18">
        <f>INDEX(tbl_name[B_Cart_eq],MATCH(F18,tbl_name[crop],0))</f>
        <v>8560</v>
      </c>
      <c r="AA18">
        <f>INDEX(tbl_name[VITD],MATCH(F18,tbl_name[crop],0))</f>
        <v>0</v>
      </c>
      <c r="AB18">
        <f>INDEX(tbl_name[VITE],MATCH(F18,tbl_name[crop],0))</f>
        <v>0.47</v>
      </c>
      <c r="AC18">
        <f>INDEX(tbl_name[THIA],MATCH(F18,tbl_name[crop],0))</f>
        <v>0.06</v>
      </c>
      <c r="AD18">
        <f>INDEX(tbl_name[RIBF],MATCH(F18,tbl_name[crop],0))</f>
        <v>0.05</v>
      </c>
      <c r="AE18">
        <f>INDEX(tbl_name[NIA],MATCH(F18,tbl_name[crop],0))</f>
        <v>0.7</v>
      </c>
      <c r="AF18">
        <f>INDEX(tbl_name[VITB6C],MATCH(F18,tbl_name[crop],0))</f>
        <v>0.23</v>
      </c>
      <c r="AG18">
        <f>INDEX(tbl_name[FOL],MATCH(F18,tbl_name[crop],0))</f>
        <v>31</v>
      </c>
      <c r="AH18">
        <f>INDEX(tbl_name[VITB12],MATCH(F18,tbl_name[crop],0))</f>
        <v>0</v>
      </c>
      <c r="AI18">
        <f>INDEX(tbl_name[VITC],MATCH(F18,tbl_name[crop],0))</f>
        <v>7</v>
      </c>
      <c r="AJ18" t="str">
        <f>INDEX(tbl_name[food_group_unicef],MATCH(F18,tbl_name[crop],0))</f>
        <v xml:space="preserve">Vitamin A rich fruits and Vegetable </v>
      </c>
    </row>
    <row r="19" spans="1:36" ht="12" customHeight="1">
      <c r="A19">
        <f>INDEX(tbl_name[FCT_id],MATCH(F19,tbl_name[crop],0))</f>
        <v>4168</v>
      </c>
      <c r="B19">
        <f>INDEX(tbl_name[food_grp_id],MATCH(F19,tbl_name[crop],0))</f>
        <v>4</v>
      </c>
      <c r="C19">
        <f>INDEX(tbl_name[food_item_id],MATCH(F19,tbl_name[crop],0))</f>
        <v>168</v>
      </c>
      <c r="D19" t="str">
        <f>INDEX(tbl_name[Food_grp],MATCH(F19,tbl_name[crop],0))</f>
        <v>Vegetables and their products</v>
      </c>
      <c r="E19" t="str">
        <f>INDEX(tbl_name[org_name],MATCH(F19,tbl_name[crop],0))</f>
        <v>Onion</v>
      </c>
      <c r="F19" s="24" t="s">
        <v>142</v>
      </c>
      <c r="G19">
        <f>INDEX(tbl_name[Crop_ref],MATCH(F19,tbl_name[crop],0))</f>
        <v>0</v>
      </c>
      <c r="H19">
        <f>INDEX(tbl_name[Edible],MATCH(F19,tbl_name[crop],0))</f>
        <v>0.91</v>
      </c>
      <c r="I19">
        <f>INDEX(tbl_name[Energy],MATCH(F19,tbl_name[crop],0))</f>
        <v>37</v>
      </c>
      <c r="J19">
        <f>INDEX(tbl_name[WATER],MATCH(F19,tbl_name[crop],0))</f>
        <v>89.5</v>
      </c>
      <c r="K19">
        <f>INDEX(tbl_name[Protein],MATCH(F19,tbl_name[crop],0))</f>
        <v>1.1000000000000001</v>
      </c>
      <c r="L19">
        <f>INDEX(tbl_name[Fat],MATCH(F19,tbl_name[crop],0))</f>
        <v>0.1</v>
      </c>
      <c r="M19">
        <f>INDEX(tbl_name[Carbohydrate],MATCH(F19,tbl_name[crop],0))</f>
        <v>6.9</v>
      </c>
      <c r="N19">
        <f>INDEX(tbl_name[Fiber],MATCH(F19,tbl_name[crop],0))</f>
        <v>1.8</v>
      </c>
      <c r="O19">
        <f>INDEX(tbl_name[ASH],MATCH(F19,tbl_name[crop],0))</f>
        <v>0.6</v>
      </c>
      <c r="P19">
        <f>INDEX(tbl_name[CA],MATCH(F19,tbl_name[crop],0))</f>
        <v>25</v>
      </c>
      <c r="Q19">
        <f>INDEX(tbl_name[FE],MATCH(F19,tbl_name[crop],0))</f>
        <v>0.3</v>
      </c>
      <c r="R19">
        <f>INDEX(tbl_name[MG],MATCH(F19,tbl_name[crop],0))</f>
        <v>10</v>
      </c>
      <c r="S19">
        <f>INDEX(tbl_name[P],MATCH(F19,tbl_name[crop],0))</f>
        <v>39</v>
      </c>
      <c r="T19">
        <f>INDEX(tbl_name[K],MATCH(F19,tbl_name[crop],0))</f>
        <v>183</v>
      </c>
      <c r="U19">
        <f>INDEX(tbl_name[NA],MATCH(F19,tbl_name[crop],0))</f>
        <v>4</v>
      </c>
      <c r="V19">
        <f>INDEX(tbl_name[ZN],MATCH(F19,tbl_name[crop],0))</f>
        <v>0.26</v>
      </c>
      <c r="W19">
        <f>INDEX(tbl_name[CU],MATCH(F19,tbl_name[crop],0))</f>
        <v>0.04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1</v>
      </c>
      <c r="AA19">
        <f>INDEX(tbl_name[VITD],MATCH(F19,tbl_name[crop],0))</f>
        <v>0</v>
      </c>
      <c r="AB19">
        <f>INDEX(tbl_name[VITE],MATCH(F19,tbl_name[crop],0))</f>
        <v>0.04</v>
      </c>
      <c r="AC19">
        <f>INDEX(tbl_name[THIA],MATCH(F19,tbl_name[crop],0))</f>
        <v>0.05</v>
      </c>
      <c r="AD19">
        <f>INDEX(tbl_name[RIBF],MATCH(F19,tbl_name[crop],0))</f>
        <v>0.04</v>
      </c>
      <c r="AE19">
        <f>INDEX(tbl_name[NIA],MATCH(F19,tbl_name[crop],0))</f>
        <v>0.2</v>
      </c>
      <c r="AF19">
        <f>INDEX(tbl_name[VITB6C],MATCH(F19,tbl_name[crop],0))</f>
        <v>0.1</v>
      </c>
      <c r="AG19">
        <f>INDEX(tbl_name[FOL],MATCH(F19,tbl_name[crop],0))</f>
        <v>16</v>
      </c>
      <c r="AH19">
        <f>INDEX(tbl_name[VITB12],MATCH(F19,tbl_name[crop],0))</f>
        <v>0</v>
      </c>
      <c r="AI19">
        <f>INDEX(tbl_name[VITC],MATCH(F19,tbl_name[crop],0))</f>
        <v>10.3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20026</v>
      </c>
      <c r="B23">
        <f>INDEX(tbl_name[food_grp_id],MATCH(F23,tbl_name[crop],0))</f>
        <v>12</v>
      </c>
      <c r="C23">
        <f>INDEX(tbl_name[food_item_id],MATCH(F23,tbl_name[crop],0))</f>
        <v>833</v>
      </c>
      <c r="D23" t="str">
        <f>INDEX(tbl_name[Food_grp],MATCH(F23,tbl_name[crop],0))</f>
        <v>Miscellaneous</v>
      </c>
      <c r="E23" t="str">
        <f>INDEX(tbl_name[org_name],MATCH(F23,tbl_name[crop],0))</f>
        <v>Swiss chard</v>
      </c>
      <c r="F23" s="24" t="s">
        <v>146</v>
      </c>
      <c r="G23">
        <f>INDEX(tbl_name[Crop_ref],MATCH(F23,tbl_name[crop],0))</f>
        <v>0</v>
      </c>
      <c r="H23">
        <f>INDEX(tbl_name[Edible],MATCH(F23,tbl_name[crop],0))</f>
        <v>0</v>
      </c>
      <c r="I23">
        <f>INDEX(tbl_name[Energy],MATCH(F23,tbl_name[crop],0))</f>
        <v>19</v>
      </c>
      <c r="J23">
        <f>INDEX(tbl_name[WATER],MATCH(F23,tbl_name[crop],0))</f>
        <v>0</v>
      </c>
      <c r="K23">
        <f>INDEX(tbl_name[Protein],MATCH(F23,tbl_name[crop],0))</f>
        <v>0</v>
      </c>
      <c r="L23">
        <f>INDEX(tbl_name[Fat],MATCH(F23,tbl_name[crop],0))</f>
        <v>0.1</v>
      </c>
      <c r="M23">
        <f>INDEX(tbl_name[Carbohydrate],MATCH(F23,tbl_name[crop],0))</f>
        <v>3.7</v>
      </c>
      <c r="N23">
        <f>INDEX(tbl_name[Fiber],MATCH(F23,tbl_name[crop],0))</f>
        <v>3.3</v>
      </c>
      <c r="O23">
        <f>INDEX(tbl_name[ASH],MATCH(F23,tbl_name[crop],0))</f>
        <v>1.9</v>
      </c>
      <c r="P23">
        <f>INDEX(tbl_name[CA],MATCH(F23,tbl_name[crop],0))</f>
        <v>75</v>
      </c>
      <c r="Q23">
        <f>INDEX(tbl_name[FE],MATCH(F23,tbl_name[crop],0))</f>
        <v>3.6</v>
      </c>
      <c r="R23">
        <f>INDEX(tbl_name[MG],MATCH(F23,tbl_name[crop],0))</f>
        <v>74</v>
      </c>
      <c r="S23">
        <f>INDEX(tbl_name[P],MATCH(F23,tbl_name[crop],0))</f>
        <v>33</v>
      </c>
      <c r="T23">
        <f>INDEX(tbl_name[K],MATCH(F23,tbl_name[crop],0))</f>
        <v>1200</v>
      </c>
      <c r="U23">
        <f>INDEX(tbl_name[NA],MATCH(F23,tbl_name[crop],0))</f>
        <v>71</v>
      </c>
      <c r="V23">
        <f>INDEX(tbl_name[ZN],MATCH(F23,tbl_name[crop],0))</f>
        <v>0.3</v>
      </c>
      <c r="W23">
        <f>INDEX(tbl_name[CU],MATCH(F23,tbl_name[crop],0))</f>
        <v>0.06</v>
      </c>
      <c r="X23">
        <f>INDEX(tbl_name[VITA_RAE],MATCH(F23,tbl_name[crop],0))</f>
        <v>310</v>
      </c>
      <c r="Y23">
        <f>INDEX(tbl_name[RETOL],MATCH(F23,tbl_name[crop],0))</f>
        <v>0</v>
      </c>
      <c r="Z23">
        <f>INDEX(tbl_name[B_Cart_eq],MATCH(F23,tbl_name[crop],0))</f>
        <v>0</v>
      </c>
      <c r="AA23">
        <f>INDEX(tbl_name[VITD],MATCH(F23,tbl_name[crop],0))</f>
        <v>0</v>
      </c>
      <c r="AB23">
        <f>INDEX(tbl_name[VITE],MATCH(F23,tbl_name[crop],0))</f>
        <v>0</v>
      </c>
      <c r="AC23">
        <f>INDEX(tbl_name[THIA],MATCH(F23,tbl_name[crop],0))</f>
        <v>0</v>
      </c>
      <c r="AD23">
        <f>INDEX(tbl_name[RIBF],MATCH(F23,tbl_name[crop],0))</f>
        <v>0</v>
      </c>
      <c r="AE23">
        <f>INDEX(tbl_name[NIA],MATCH(F23,tbl_name[crop],0))</f>
        <v>0</v>
      </c>
      <c r="AF23">
        <f>INDEX(tbl_name[VITB6C],MATCH(F23,tbl_name[crop],0))</f>
        <v>0</v>
      </c>
      <c r="AG23">
        <f>INDEX(tbl_name[FOL],MATCH(F23,tbl_name[crop],0))</f>
        <v>0</v>
      </c>
      <c r="AH23">
        <f>INDEX(tbl_name[VITB12],MATCH(F23,tbl_name[crop],0))</f>
        <v>0</v>
      </c>
      <c r="AI23">
        <f>INDEX(tbl_name[VITC],MATCH(F23,tbl_name[crop],0))</f>
        <v>0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209">
        <f>INDEX(tbl_name[FCT_id],MATCH(F24,tbl_name[crop],0))</f>
        <v>5222</v>
      </c>
      <c r="B24" s="209">
        <f>INDEX(tbl_name[food_grp_id],MATCH(F24,tbl_name[crop],0))</f>
        <v>5</v>
      </c>
      <c r="C24" s="209">
        <f>INDEX(tbl_name[food_item_id],MATCH(F24,tbl_name[crop],0))</f>
        <v>222</v>
      </c>
      <c r="D24" s="209" t="str">
        <f>INDEX(tbl_name[Food_grp],MATCH(F24,tbl_name[crop],0))</f>
        <v>Fruits and their products</v>
      </c>
      <c r="E24" s="209" t="str">
        <f>INDEX(tbl_name[org_name],MATCH(F24,tbl_name[crop],0))</f>
        <v xml:space="preserve">Avocado@ </v>
      </c>
      <c r="F24" s="24" t="s">
        <v>147</v>
      </c>
      <c r="G24" s="209">
        <f>INDEX(tbl_name[Crop_ref],MATCH(F24,tbl_name[crop],0))</f>
        <v>0</v>
      </c>
      <c r="H24" s="209">
        <f>INDEX(tbl_name[Edible],MATCH(F24,tbl_name[crop],0))</f>
        <v>0.74</v>
      </c>
      <c r="I24" s="209">
        <f>INDEX(tbl_name[Energy],MATCH(F24,tbl_name[crop],0))</f>
        <v>152</v>
      </c>
      <c r="J24" s="209">
        <f>INDEX(tbl_name[WATER],MATCH(F24,tbl_name[crop],0))</f>
        <v>76.5</v>
      </c>
      <c r="K24" s="209">
        <f>INDEX(tbl_name[Protein],MATCH(F24,tbl_name[crop],0))</f>
        <v>1.7</v>
      </c>
      <c r="L24" s="209">
        <f>INDEX(tbl_name[Fat],MATCH(F24,tbl_name[crop],0))</f>
        <v>14.7</v>
      </c>
      <c r="M24" s="209">
        <f>INDEX(tbl_name[Carbohydrate],MATCH(F24,tbl_name[crop],0))</f>
        <v>1.4</v>
      </c>
      <c r="N24" s="209">
        <f>INDEX(tbl_name[Fiber],MATCH(F24,tbl_name[crop],0))</f>
        <v>4.7</v>
      </c>
      <c r="O24" s="209">
        <f>INDEX(tbl_name[ASH],MATCH(F24,tbl_name[crop],0))</f>
        <v>1.1000000000000001</v>
      </c>
      <c r="P24" s="209">
        <f>INDEX(tbl_name[CA],MATCH(F24,tbl_name[crop],0))</f>
        <v>15</v>
      </c>
      <c r="Q24" s="209">
        <f>INDEX(tbl_name[FE],MATCH(F24,tbl_name[crop],0))</f>
        <v>0.8</v>
      </c>
      <c r="R24" s="209">
        <f>INDEX(tbl_name[MG],MATCH(F24,tbl_name[crop],0))</f>
        <v>32</v>
      </c>
      <c r="S24" s="209">
        <f>INDEX(tbl_name[P],MATCH(F24,tbl_name[crop],0))</f>
        <v>46</v>
      </c>
      <c r="T24" s="209">
        <f>INDEX(tbl_name[K],MATCH(F24,tbl_name[crop],0))</f>
        <v>492</v>
      </c>
      <c r="U24" s="209">
        <f>INDEX(tbl_name[NA],MATCH(F24,tbl_name[crop],0))</f>
        <v>4</v>
      </c>
      <c r="V24" s="209">
        <f>INDEX(tbl_name[ZN],MATCH(F24,tbl_name[crop],0))</f>
        <v>0.51</v>
      </c>
      <c r="W24" s="209">
        <f>INDEX(tbl_name[CU],MATCH(F24,tbl_name[crop],0))</f>
        <v>0.23</v>
      </c>
      <c r="X24" s="209">
        <f>INDEX(tbl_name[VITA_RAE],MATCH(F24,tbl_name[crop],0))</f>
        <v>6</v>
      </c>
      <c r="Y24" s="209">
        <f>INDEX(tbl_name[RETOL],MATCH(F24,tbl_name[crop],0))</f>
        <v>0</v>
      </c>
      <c r="Z24" s="209">
        <f>INDEX(tbl_name[B_Cart_eq],MATCH(F24,tbl_name[crop],0))</f>
        <v>68</v>
      </c>
      <c r="AA24" s="209">
        <f>INDEX(tbl_name[VITD],MATCH(F24,tbl_name[crop],0))</f>
        <v>0</v>
      </c>
      <c r="AB24" s="209">
        <f>INDEX(tbl_name[VITE],MATCH(F24,tbl_name[crop],0))</f>
        <v>1.6</v>
      </c>
      <c r="AC24" s="209">
        <f>INDEX(tbl_name[THIA],MATCH(F24,tbl_name[crop],0))</f>
        <v>0.06</v>
      </c>
      <c r="AD24" s="209">
        <f>INDEX(tbl_name[RIBF],MATCH(F24,tbl_name[crop],0))</f>
        <v>0.15</v>
      </c>
      <c r="AE24" s="209">
        <f>INDEX(tbl_name[NIA],MATCH(F24,tbl_name[crop],0))</f>
        <v>1.8</v>
      </c>
      <c r="AF24" s="209">
        <f>INDEX(tbl_name[VITB6C],MATCH(F24,tbl_name[crop],0))</f>
        <v>0.35</v>
      </c>
      <c r="AG24" s="209">
        <f>INDEX(tbl_name[FOL],MATCH(F24,tbl_name[crop],0))</f>
        <v>35</v>
      </c>
      <c r="AH24" s="209">
        <f>INDEX(tbl_name[VITB12],MATCH(F24,tbl_name[crop],0))</f>
        <v>0</v>
      </c>
      <c r="AI24" s="209">
        <f>INDEX(tbl_name[VITC],MATCH(F24,tbl_name[crop],0))</f>
        <v>14</v>
      </c>
      <c r="AJ24" s="209" t="str">
        <f>INDEX(tbl_name[food_group_unicef],MATCH(F24,tbl_name[crop],0))</f>
        <v xml:space="preserve">Other fruits and vegetables </v>
      </c>
    </row>
    <row r="25" spans="1:36">
      <c r="A25" s="209">
        <f>INDEX(tbl_name[FCT_id],MATCH(F25,tbl_name[crop],0))</f>
        <v>5229</v>
      </c>
      <c r="B25" s="209">
        <f>INDEX(tbl_name[food_grp_id],MATCH(F25,tbl_name[crop],0))</f>
        <v>5</v>
      </c>
      <c r="C25" s="209">
        <f>INDEX(tbl_name[food_item_id],MATCH(F25,tbl_name[crop],0))</f>
        <v>229</v>
      </c>
      <c r="D25" s="209" t="str">
        <f>INDEX(tbl_name[Food_grp],MATCH(F25,tbl_name[crop],0))</f>
        <v>Fruits and their products</v>
      </c>
      <c r="E25" s="209" t="str">
        <f>INDEX(tbl_name[org_name],MATCH(F25,tbl_name[crop],0))</f>
        <v>Guava@ fruit</v>
      </c>
      <c r="F25" s="24" t="s">
        <v>148</v>
      </c>
      <c r="G25" s="209">
        <f>INDEX(tbl_name[Crop_ref],MATCH(F25,tbl_name[crop],0))</f>
        <v>0</v>
      </c>
      <c r="H25" s="209">
        <f>INDEX(tbl_name[Edible],MATCH(F25,tbl_name[crop],0))</f>
        <v>0.78</v>
      </c>
      <c r="I25" s="209">
        <f>INDEX(tbl_name[Energy],MATCH(F25,tbl_name[crop],0))</f>
        <v>57</v>
      </c>
      <c r="J25" s="209">
        <f>INDEX(tbl_name[WATER],MATCH(F25,tbl_name[crop],0))</f>
        <v>82.9</v>
      </c>
      <c r="K25" s="209">
        <f>INDEX(tbl_name[Protein],MATCH(F25,tbl_name[crop],0))</f>
        <v>1</v>
      </c>
      <c r="L25" s="209">
        <f>INDEX(tbl_name[Fat],MATCH(F25,tbl_name[crop],0))</f>
        <v>0.4</v>
      </c>
      <c r="M25" s="209">
        <f>INDEX(tbl_name[Carbohydrate],MATCH(F25,tbl_name[crop],0))</f>
        <v>9.5</v>
      </c>
      <c r="N25" s="209">
        <f>INDEX(tbl_name[Fiber],MATCH(F25,tbl_name[crop],0))</f>
        <v>5.6</v>
      </c>
      <c r="O25" s="209">
        <f>INDEX(tbl_name[ASH],MATCH(F25,tbl_name[crop],0))</f>
        <v>0.6</v>
      </c>
      <c r="P25" s="209">
        <f>INDEX(tbl_name[CA],MATCH(F25,tbl_name[crop],0))</f>
        <v>23</v>
      </c>
      <c r="Q25" s="209">
        <f>INDEX(tbl_name[FE],MATCH(F25,tbl_name[crop],0))</f>
        <v>0.7</v>
      </c>
      <c r="R25" s="209">
        <f>INDEX(tbl_name[MG],MATCH(F25,tbl_name[crop],0))</f>
        <v>13</v>
      </c>
      <c r="S25" s="209">
        <f>INDEX(tbl_name[P],MATCH(F25,tbl_name[crop],0))</f>
        <v>32</v>
      </c>
      <c r="T25" s="209">
        <f>INDEX(tbl_name[K],MATCH(F25,tbl_name[crop],0))</f>
        <v>270</v>
      </c>
      <c r="U25" s="209">
        <f>INDEX(tbl_name[NA],MATCH(F25,tbl_name[crop],0))</f>
        <v>4</v>
      </c>
      <c r="V25" s="209">
        <f>INDEX(tbl_name[ZN],MATCH(F25,tbl_name[crop],0))</f>
        <v>0.32</v>
      </c>
      <c r="W25" s="209">
        <f>INDEX(tbl_name[CU],MATCH(F25,tbl_name[crop],0))</f>
        <v>0.06</v>
      </c>
      <c r="X25" s="209">
        <f>INDEX(tbl_name[VITA_RAE],MATCH(F25,tbl_name[crop],0))</f>
        <v>35</v>
      </c>
      <c r="Y25" s="209">
        <f>INDEX(tbl_name[RETOL],MATCH(F25,tbl_name[crop],0))</f>
        <v>0</v>
      </c>
      <c r="Z25" s="209">
        <f>INDEX(tbl_name[B_Cart_eq],MATCH(F25,tbl_name[crop],0))</f>
        <v>419</v>
      </c>
      <c r="AA25" s="209">
        <f>INDEX(tbl_name[VITD],MATCH(F25,tbl_name[crop],0))</f>
        <v>0</v>
      </c>
      <c r="AB25" s="209">
        <f>INDEX(tbl_name[VITE],MATCH(F25,tbl_name[crop],0))</f>
        <v>0.32</v>
      </c>
      <c r="AC25" s="209">
        <f>INDEX(tbl_name[THIA],MATCH(F25,tbl_name[crop],0))</f>
        <v>0.05</v>
      </c>
      <c r="AD25" s="209">
        <f>INDEX(tbl_name[RIBF],MATCH(F25,tbl_name[crop],0))</f>
        <v>0.04</v>
      </c>
      <c r="AE25" s="209">
        <f>INDEX(tbl_name[NIA],MATCH(F25,tbl_name[crop],0))</f>
        <v>1.2</v>
      </c>
      <c r="AF25" s="209">
        <f>INDEX(tbl_name[VITB6C],MATCH(F25,tbl_name[crop],0))</f>
        <v>0.14000000000000001</v>
      </c>
      <c r="AG25" s="209">
        <f>INDEX(tbl_name[FOL],MATCH(F25,tbl_name[crop],0))</f>
        <v>7</v>
      </c>
      <c r="AH25" s="209">
        <f>INDEX(tbl_name[VITB12],MATCH(F25,tbl_name[crop],0))</f>
        <v>0</v>
      </c>
      <c r="AI25" s="209">
        <f>INDEX(tbl_name[VITC],MATCH(F25,tbl_name[crop],0))</f>
        <v>261</v>
      </c>
      <c r="AJ25" s="209" t="str">
        <f>INDEX(tbl_name[food_group_unicef],MATCH(F25,tbl_name[crop],0))</f>
        <v xml:space="preserve">Other fruits and vegetables </v>
      </c>
    </row>
    <row r="26" spans="1:36">
      <c r="A26" s="209">
        <f>INDEX(tbl_name[FCT_id],MATCH(F26,tbl_name[crop],0))</f>
        <v>5234</v>
      </c>
      <c r="B26" s="209">
        <f>INDEX(tbl_name[food_grp_id],MATCH(F26,tbl_name[crop],0))</f>
        <v>5</v>
      </c>
      <c r="C26" s="209">
        <f>INDEX(tbl_name[food_item_id],MATCH(F26,tbl_name[crop],0))</f>
        <v>234</v>
      </c>
      <c r="D26" s="209" t="str">
        <f>INDEX(tbl_name[Food_grp],MATCH(F26,tbl_name[crop],0))</f>
        <v>Fruits and their products</v>
      </c>
      <c r="E26" s="209" t="str">
        <f>INDEX(tbl_name[org_name],MATCH(F26,tbl_name[crop],0))</f>
        <v xml:space="preserve">Mango@ orange </v>
      </c>
      <c r="F26" s="24" t="s">
        <v>149</v>
      </c>
      <c r="G26" s="209">
        <f>INDEX(tbl_name[Crop_ref],MATCH(F26,tbl_name[crop],0))</f>
        <v>0</v>
      </c>
      <c r="H26" s="209">
        <f>INDEX(tbl_name[Edible],MATCH(F26,tbl_name[crop],0))</f>
        <v>0.71</v>
      </c>
      <c r="I26" s="209">
        <f>INDEX(tbl_name[Energy],MATCH(F26,tbl_name[crop],0))</f>
        <v>65</v>
      </c>
      <c r="J26" s="209">
        <f>INDEX(tbl_name[WATER],MATCH(F26,tbl_name[crop],0))</f>
        <v>82.7</v>
      </c>
      <c r="K26" s="209">
        <f>INDEX(tbl_name[Protein],MATCH(F26,tbl_name[crop],0))</f>
        <v>0.6</v>
      </c>
      <c r="L26" s="209">
        <f>INDEX(tbl_name[Fat],MATCH(F26,tbl_name[crop],0))</f>
        <v>0.2</v>
      </c>
      <c r="M26" s="209">
        <f>INDEX(tbl_name[Carbohydrate],MATCH(F26,tbl_name[crop],0))</f>
        <v>13.9</v>
      </c>
      <c r="N26" s="209">
        <f>INDEX(tbl_name[Fiber],MATCH(F26,tbl_name[crop],0))</f>
        <v>2.1</v>
      </c>
      <c r="O26" s="209">
        <f>INDEX(tbl_name[ASH],MATCH(F26,tbl_name[crop],0))</f>
        <v>0.5</v>
      </c>
      <c r="P26" s="209">
        <f>INDEX(tbl_name[CA],MATCH(F26,tbl_name[crop],0))</f>
        <v>17</v>
      </c>
      <c r="Q26" s="209">
        <f>INDEX(tbl_name[FE],MATCH(F26,tbl_name[crop],0))</f>
        <v>0.7</v>
      </c>
      <c r="R26" s="209">
        <f>INDEX(tbl_name[MG],MATCH(F26,tbl_name[crop],0))</f>
        <v>9</v>
      </c>
      <c r="S26" s="209">
        <f>INDEX(tbl_name[P],MATCH(F26,tbl_name[crop],0))</f>
        <v>18</v>
      </c>
      <c r="T26" s="209">
        <f>INDEX(tbl_name[K],MATCH(F26,tbl_name[crop],0))</f>
        <v>180</v>
      </c>
      <c r="U26" s="209">
        <f>INDEX(tbl_name[NA],MATCH(F26,tbl_name[crop],0))</f>
        <v>3</v>
      </c>
      <c r="V26" s="209">
        <f>INDEX(tbl_name[ZN],MATCH(F26,tbl_name[crop],0))</f>
        <v>0.11</v>
      </c>
      <c r="W26" s="209">
        <f>INDEX(tbl_name[CU],MATCH(F26,tbl_name[crop],0))</f>
        <v>0.06</v>
      </c>
      <c r="X26" s="209">
        <f>INDEX(tbl_name[VITA_RAE],MATCH(F26,tbl_name[crop],0))</f>
        <v>168</v>
      </c>
      <c r="Y26" s="209">
        <f>INDEX(tbl_name[RETOL],MATCH(F26,tbl_name[crop],0))</f>
        <v>0</v>
      </c>
      <c r="Z26" s="209">
        <f>INDEX(tbl_name[B_Cart_eq],MATCH(F26,tbl_name[crop],0))</f>
        <v>2020</v>
      </c>
      <c r="AA26" s="209">
        <f>INDEX(tbl_name[VITD],MATCH(F26,tbl_name[crop],0))</f>
        <v>0</v>
      </c>
      <c r="AB26" s="209">
        <f>INDEX(tbl_name[VITE],MATCH(F26,tbl_name[crop],0))</f>
        <v>1.05</v>
      </c>
      <c r="AC26" s="209">
        <f>INDEX(tbl_name[THIA],MATCH(F26,tbl_name[crop],0))</f>
        <v>0.03</v>
      </c>
      <c r="AD26" s="209">
        <f>INDEX(tbl_name[RIBF],MATCH(F26,tbl_name[crop],0))</f>
        <v>0.05</v>
      </c>
      <c r="AE26" s="209">
        <f>INDEX(tbl_name[NIA],MATCH(F26,tbl_name[crop],0))</f>
        <v>0.4</v>
      </c>
      <c r="AF26" s="209">
        <f>INDEX(tbl_name[VITB6C],MATCH(F26,tbl_name[crop],0))</f>
        <v>0.11</v>
      </c>
      <c r="AG26" s="209">
        <f>INDEX(tbl_name[FOL],MATCH(F26,tbl_name[crop],0))</f>
        <v>25</v>
      </c>
      <c r="AH26" s="209">
        <f>INDEX(tbl_name[VITB12],MATCH(F26,tbl_name[crop],0))</f>
        <v>0</v>
      </c>
      <c r="AI26" s="209">
        <f>INDEX(tbl_name[VITC],MATCH(F26,tbl_name[crop],0))</f>
        <v>36.299999999999997</v>
      </c>
      <c r="AJ26" s="209" t="str">
        <f>INDEX(tbl_name[food_group_unicef],MATCH(F26,tbl_name[crop],0))</f>
        <v xml:space="preserve">Vitamin A rich fruits and Vegetable </v>
      </c>
    </row>
    <row r="27" spans="1:36">
      <c r="A27" s="209">
        <f>INDEX(tbl_name[FCT_id],MATCH(F27,tbl_name[crop],0))</f>
        <v>5236</v>
      </c>
      <c r="B27" s="209">
        <f>INDEX(tbl_name[food_grp_id],MATCH(F27,tbl_name[crop],0))</f>
        <v>5</v>
      </c>
      <c r="C27" s="209">
        <f>INDEX(tbl_name[food_item_id],MATCH(F27,tbl_name[crop],0))</f>
        <v>236</v>
      </c>
      <c r="D27" s="209" t="str">
        <f>INDEX(tbl_name[Food_grp],MATCH(F27,tbl_name[crop],0))</f>
        <v>Fruits and their products</v>
      </c>
      <c r="E27" s="209" t="str">
        <f>INDEX(tbl_name[org_name],MATCH(F27,tbl_name[crop],0))</f>
        <v>Papaya@ fruit@ ripe</v>
      </c>
      <c r="F27" s="24" t="s">
        <v>150</v>
      </c>
      <c r="G27" s="209">
        <f>INDEX(tbl_name[Crop_ref],MATCH(F27,tbl_name[crop],0))</f>
        <v>0</v>
      </c>
      <c r="H27" s="209">
        <f>INDEX(tbl_name[Edible],MATCH(F27,tbl_name[crop],0))</f>
        <v>0.62</v>
      </c>
      <c r="I27" s="209">
        <f>INDEX(tbl_name[Energy],MATCH(F27,tbl_name[crop],0))</f>
        <v>36</v>
      </c>
      <c r="J27" s="209">
        <f>INDEX(tbl_name[WATER],MATCH(F27,tbl_name[crop],0))</f>
        <v>89.8</v>
      </c>
      <c r="K27" s="209">
        <f>INDEX(tbl_name[Protein],MATCH(F27,tbl_name[crop],0))</f>
        <v>0.5</v>
      </c>
      <c r="L27" s="209">
        <f>INDEX(tbl_name[Fat],MATCH(F27,tbl_name[crop],0))</f>
        <v>0.1</v>
      </c>
      <c r="M27" s="209">
        <f>INDEX(tbl_name[Carbohydrate],MATCH(F27,tbl_name[crop],0))</f>
        <v>7.3</v>
      </c>
      <c r="N27" s="209">
        <f>INDEX(tbl_name[Fiber],MATCH(F27,tbl_name[crop],0))</f>
        <v>1.9</v>
      </c>
      <c r="O27" s="209">
        <f>INDEX(tbl_name[ASH],MATCH(F27,tbl_name[crop],0))</f>
        <v>0.4</v>
      </c>
      <c r="P27" s="209">
        <f>INDEX(tbl_name[CA],MATCH(F27,tbl_name[crop],0))</f>
        <v>20</v>
      </c>
      <c r="Q27" s="209">
        <f>INDEX(tbl_name[FE],MATCH(F27,tbl_name[crop],0))</f>
        <v>0.7</v>
      </c>
      <c r="R27" s="209">
        <f>INDEX(tbl_name[MG],MATCH(F27,tbl_name[crop],0))</f>
        <v>19</v>
      </c>
      <c r="S27" s="209">
        <f>INDEX(tbl_name[P],MATCH(F27,tbl_name[crop],0))</f>
        <v>15</v>
      </c>
      <c r="T27" s="209">
        <f>INDEX(tbl_name[K],MATCH(F27,tbl_name[crop],0))</f>
        <v>210</v>
      </c>
      <c r="U27" s="209">
        <f>INDEX(tbl_name[NA],MATCH(F27,tbl_name[crop],0))</f>
        <v>3</v>
      </c>
      <c r="V27" s="209">
        <f>INDEX(tbl_name[ZN],MATCH(F27,tbl_name[crop],0))</f>
        <v>0.12</v>
      </c>
      <c r="W27" s="209">
        <f>INDEX(tbl_name[CU],MATCH(F27,tbl_name[crop],0))</f>
        <v>0.02</v>
      </c>
      <c r="X27" s="209">
        <f>INDEX(tbl_name[VITA_RAE],MATCH(F27,tbl_name[crop],0))</f>
        <v>80</v>
      </c>
      <c r="Y27" s="209">
        <f>INDEX(tbl_name[RETOL],MATCH(F27,tbl_name[crop],0))</f>
        <v>0</v>
      </c>
      <c r="Z27" s="209">
        <f>INDEX(tbl_name[B_Cart_eq],MATCH(F27,tbl_name[crop],0))</f>
        <v>996</v>
      </c>
      <c r="AA27" s="209">
        <f>INDEX(tbl_name[VITD],MATCH(F27,tbl_name[crop],0))</f>
        <v>0</v>
      </c>
      <c r="AB27" s="209">
        <f>INDEX(tbl_name[VITE],MATCH(F27,tbl_name[crop],0))</f>
        <v>0.13</v>
      </c>
      <c r="AC27" s="209">
        <f>INDEX(tbl_name[THIA],MATCH(F27,tbl_name[crop],0))</f>
        <v>0.03</v>
      </c>
      <c r="AD27" s="209">
        <f>INDEX(tbl_name[RIBF],MATCH(F27,tbl_name[crop],0))</f>
        <v>0.03</v>
      </c>
      <c r="AE27" s="209">
        <f>INDEX(tbl_name[NIA],MATCH(F27,tbl_name[crop],0))</f>
        <v>0.4</v>
      </c>
      <c r="AF27" s="209">
        <f>INDEX(tbl_name[VITB6C],MATCH(F27,tbl_name[crop],0))</f>
        <v>0.02</v>
      </c>
      <c r="AG27" s="209">
        <f>INDEX(tbl_name[FOL],MATCH(F27,tbl_name[crop],0))</f>
        <v>25</v>
      </c>
      <c r="AH27" s="209">
        <f>INDEX(tbl_name[VITB12],MATCH(F27,tbl_name[crop],0))</f>
        <v>0</v>
      </c>
      <c r="AI27" s="209">
        <f>INDEX(tbl_name[VITC],MATCH(F27,tbl_name[crop],0))</f>
        <v>58</v>
      </c>
      <c r="AJ27" s="209" t="str">
        <f>INDEX(tbl_name[food_group_unicef],MATCH(F27,tbl_name[crop],0))</f>
        <v xml:space="preserve">Vitamin A rich fruits and Vegetable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ADA1-5FCF-3C46-A43C-9F054DC8F387}">
  <dimension ref="A1:AJ20"/>
  <sheetViews>
    <sheetView zoomScaleNormal="100" workbookViewId="0">
      <selection activeCell="F6" sqref="F6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218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160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1040</v>
      </c>
      <c r="B7">
        <f>INDEX(tbl_name[food_grp_id],MATCH(F7,tbl_name[crop],0))</f>
        <v>1</v>
      </c>
      <c r="C7">
        <f>INDEX(tbl_name[food_item_id],MATCH(F7,tbl_name[crop],0))</f>
        <v>40</v>
      </c>
      <c r="D7" t="str">
        <f>INDEX(tbl_name[Food_grp],MATCH(F7,tbl_name[crop],0))</f>
        <v>Cereals and their products</v>
      </c>
      <c r="E7" t="str">
        <f>INDEX(tbl_name[org_name],MATCH(F7,tbl_name[crop],0))</f>
        <v>Sorghum@ white</v>
      </c>
      <c r="F7" s="24" t="s">
        <v>127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370</v>
      </c>
      <c r="J7">
        <f>INDEX(tbl_name[WATER],MATCH(F7,tbl_name[crop],0))</f>
        <v>9.4</v>
      </c>
      <c r="K7">
        <f>INDEX(tbl_name[Protein],MATCH(F7,tbl_name[crop],0))</f>
        <v>9.3000000000000007</v>
      </c>
      <c r="L7">
        <f>INDEX(tbl_name[Fat],MATCH(F7,tbl_name[crop],0))</f>
        <v>3.9</v>
      </c>
      <c r="M7">
        <f>INDEX(tbl_name[Carbohydrate],MATCH(F7,tbl_name[crop],0))</f>
        <v>65.5</v>
      </c>
      <c r="N7">
        <f>INDEX(tbl_name[Fiber],MATCH(F7,tbl_name[crop],0))</f>
        <v>9.9</v>
      </c>
      <c r="O7">
        <f>INDEX(tbl_name[ASH],MATCH(F7,tbl_name[crop],0))</f>
        <v>2</v>
      </c>
      <c r="P7">
        <f>INDEX(tbl_name[CA],MATCH(F7,tbl_name[crop],0))</f>
        <v>24</v>
      </c>
      <c r="Q7">
        <f>INDEX(tbl_name[FE],MATCH(F7,tbl_name[crop],0))</f>
        <v>3.9</v>
      </c>
      <c r="R7">
        <f>INDEX(tbl_name[MG],MATCH(F7,tbl_name[crop],0))</f>
        <v>311</v>
      </c>
      <c r="S7">
        <f>INDEX(tbl_name[P],MATCH(F7,tbl_name[crop],0))</f>
        <v>249</v>
      </c>
      <c r="T7">
        <f>INDEX(tbl_name[K],MATCH(F7,tbl_name[crop],0))</f>
        <v>298</v>
      </c>
      <c r="U7">
        <f>INDEX(tbl_name[NA],MATCH(F7,tbl_name[crop],0))</f>
        <v>14</v>
      </c>
      <c r="V7">
        <f>INDEX(tbl_name[ZN],MATCH(F7,tbl_name[crop],0))</f>
        <v>2.08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1.1000000000000001</v>
      </c>
      <c r="AC7">
        <f>INDEX(tbl_name[THIA],MATCH(F7,tbl_name[crop],0))</f>
        <v>0.36</v>
      </c>
      <c r="AD7">
        <f>INDEX(tbl_name[RIBF],MATCH(F7,tbl_name[crop],0))</f>
        <v>0.17</v>
      </c>
      <c r="AE7">
        <f>INDEX(tbl_name[NIA],MATCH(F7,tbl_name[crop],0))</f>
        <v>3.4</v>
      </c>
      <c r="AF7">
        <f>INDEX(tbl_name[VITB6C],MATCH(F7,tbl_name[crop],0))</f>
        <v>0.25</v>
      </c>
      <c r="AG7">
        <f>INDEX(tbl_name[FOL],MATCH(F7,tbl_name[crop],0))</f>
        <v>30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131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20006</v>
      </c>
      <c r="B11">
        <f>INDEX(tbl_name[food_grp_id],MATCH(F11,tbl_name[crop],0))</f>
        <v>12</v>
      </c>
      <c r="C11">
        <f>INDEX(tbl_name[food_item_id],MATCH(F11,tbl_name[crop],0))</f>
        <v>820</v>
      </c>
      <c r="D11" t="str">
        <f>INDEX(tbl_name[Food_grp],MATCH(F11,tbl_name[crop],0))</f>
        <v>Miscellaneous</v>
      </c>
      <c r="E11" t="str">
        <f>INDEX(tbl_name[org_name],MATCH(F11,tbl_name[crop],0))</f>
        <v>Haricot beans@ white</v>
      </c>
      <c r="F11" s="24" t="s">
        <v>161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311</v>
      </c>
      <c r="J11">
        <f>INDEX(tbl_name[WATER],MATCH(F11,tbl_name[crop],0))</f>
        <v>0</v>
      </c>
      <c r="K11">
        <f>INDEX(tbl_name[Protein],MATCH(F11,tbl_name[crop],0))</f>
        <v>21.8</v>
      </c>
      <c r="L11">
        <f>INDEX(tbl_name[Fat],MATCH(F11,tbl_name[crop],0))</f>
        <v>1.8</v>
      </c>
      <c r="M11">
        <f>INDEX(tbl_name[Carbohydrate],MATCH(F11,tbl_name[crop],0))</f>
        <v>42.6</v>
      </c>
      <c r="N11">
        <f>INDEX(tbl_name[Fiber],MATCH(F11,tbl_name[crop],0))</f>
        <v>18.600000000000001</v>
      </c>
      <c r="O11">
        <f>INDEX(tbl_name[ASH],MATCH(F11,tbl_name[crop],0))</f>
        <v>3.7</v>
      </c>
      <c r="P11">
        <f>INDEX(tbl_name[CA],MATCH(F11,tbl_name[crop],0))</f>
        <v>141.5</v>
      </c>
      <c r="Q11">
        <f>INDEX(tbl_name[FE],MATCH(F11,tbl_name[crop],0))</f>
        <v>8</v>
      </c>
      <c r="R11">
        <f>INDEX(tbl_name[MG],MATCH(F11,tbl_name[crop],0))</f>
        <v>165.5</v>
      </c>
      <c r="S11">
        <f>INDEX(tbl_name[P],MATCH(F11,tbl_name[crop],0))</f>
        <v>403.9</v>
      </c>
      <c r="T11">
        <f>INDEX(tbl_name[K],MATCH(F11,tbl_name[crop],0))</f>
        <v>1340</v>
      </c>
      <c r="U11">
        <f>INDEX(tbl_name[NA],MATCH(F11,tbl_name[crop],0))</f>
        <v>16.7</v>
      </c>
      <c r="V11">
        <f>INDEX(tbl_name[ZN],MATCH(F11,tbl_name[crop],0))</f>
        <v>2.91</v>
      </c>
      <c r="W11">
        <f>INDEX(tbl_name[CU],MATCH(F11,tbl_name[crop],0))</f>
        <v>1.03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20033</v>
      </c>
      <c r="B12">
        <f>INDEX(tbl_name[food_grp_id],MATCH(F12,tbl_name[crop],0))</f>
        <v>12</v>
      </c>
      <c r="C12">
        <f>INDEX(tbl_name[food_item_id],MATCH(F12,tbl_name[crop],0))</f>
        <v>808</v>
      </c>
      <c r="D12" t="str">
        <f>INDEX(tbl_name[Food_grp],MATCH(F12,tbl_name[crop],0))</f>
        <v>Miscellaneous</v>
      </c>
      <c r="E12" t="str">
        <f>INDEX(tbl_name[org_name],MATCH(F12,tbl_name[crop],0))</f>
        <v>Chick peas@ white</v>
      </c>
      <c r="F12" s="24" t="s">
        <v>133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337</v>
      </c>
      <c r="J12">
        <f>INDEX(tbl_name[WATER],MATCH(F12,tbl_name[crop],0))</f>
        <v>0</v>
      </c>
      <c r="K12">
        <f>INDEX(tbl_name[Protein],MATCH(F12,tbl_name[crop],0))</f>
        <v>20.399999999999999</v>
      </c>
      <c r="L12">
        <f>INDEX(tbl_name[Fat],MATCH(F12,tbl_name[crop],0))</f>
        <v>5.2</v>
      </c>
      <c r="M12">
        <f>INDEX(tbl_name[Carbohydrate],MATCH(F12,tbl_name[crop],0))</f>
        <v>42</v>
      </c>
      <c r="N12">
        <f>INDEX(tbl_name[Fiber],MATCH(F12,tbl_name[crop],0))</f>
        <v>20.7</v>
      </c>
      <c r="O12">
        <f>INDEX(tbl_name[ASH],MATCH(F12,tbl_name[crop],0))</f>
        <v>2.8</v>
      </c>
      <c r="P12">
        <f>INDEX(tbl_name[CA],MATCH(F12,tbl_name[crop],0))</f>
        <v>121.1</v>
      </c>
      <c r="Q12">
        <f>INDEX(tbl_name[FE],MATCH(F12,tbl_name[crop],0))</f>
        <v>6.6</v>
      </c>
      <c r="R12">
        <f>INDEX(tbl_name[MG],MATCH(F12,tbl_name[crop],0))</f>
        <v>131.5</v>
      </c>
      <c r="S12">
        <f>INDEX(tbl_name[P],MATCH(F12,tbl_name[crop],0))</f>
        <v>264.39999999999998</v>
      </c>
      <c r="T12">
        <f>INDEX(tbl_name[K],MATCH(F12,tbl_name[crop],0))</f>
        <v>819.1</v>
      </c>
      <c r="U12">
        <f>INDEX(tbl_name[NA],MATCH(F12,tbl_name[crop],0))</f>
        <v>11.8</v>
      </c>
      <c r="V12">
        <f>INDEX(tbl_name[ZN],MATCH(F12,tbl_name[crop],0))</f>
        <v>3.12</v>
      </c>
      <c r="W12">
        <f>INDEX(tbl_name[CU],MATCH(F12,tbl_name[crop],0))</f>
        <v>0.44</v>
      </c>
      <c r="X12">
        <f>INDEX(tbl_name[VITA_RAE],MATCH(F12,tbl_name[crop],0))</f>
        <v>4.5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Legumes and their products</v>
      </c>
      <c r="E13">
        <f>INDEX(tbl_name[org_name],MATCH(F13,tbl_name[crop],0))</f>
        <v>0</v>
      </c>
      <c r="F13" s="24" t="s">
        <v>136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4156</v>
      </c>
      <c r="B15">
        <f>INDEX(tbl_name[food_grp_id],MATCH(F15,tbl_name[crop],0))</f>
        <v>4</v>
      </c>
      <c r="C15">
        <f>INDEX(tbl_name[food_item_id],MATCH(F15,tbl_name[crop],0))</f>
        <v>156</v>
      </c>
      <c r="D15" t="str">
        <f>INDEX(tbl_name[Food_grp],MATCH(F15,tbl_name[crop],0))</f>
        <v>Vegetables and their products</v>
      </c>
      <c r="E15" t="str">
        <f>INDEX(tbl_name[org_name],MATCH(F15,tbl_name[crop],0))</f>
        <v>Carrot</v>
      </c>
      <c r="F15" s="24" t="s">
        <v>141</v>
      </c>
      <c r="G15">
        <f>INDEX(tbl_name[Crop_ref],MATCH(F15,tbl_name[crop],0))</f>
        <v>0</v>
      </c>
      <c r="H15">
        <f>INDEX(tbl_name[Edible],MATCH(F15,tbl_name[crop],0))</f>
        <v>0.89</v>
      </c>
      <c r="I15">
        <f>INDEX(tbl_name[Energy],MATCH(F15,tbl_name[crop],0))</f>
        <v>36</v>
      </c>
      <c r="J15">
        <f>INDEX(tbl_name[WATER],MATCH(F15,tbl_name[crop],0))</f>
        <v>88.8</v>
      </c>
      <c r="K15">
        <f>INDEX(tbl_name[Protein],MATCH(F15,tbl_name[crop],0))</f>
        <v>1</v>
      </c>
      <c r="L15">
        <f>INDEX(tbl_name[Fat],MATCH(F15,tbl_name[crop],0))</f>
        <v>0.3</v>
      </c>
      <c r="M15">
        <f>INDEX(tbl_name[Carbohydrate],MATCH(F15,tbl_name[crop],0))</f>
        <v>5.7</v>
      </c>
      <c r="N15">
        <f>INDEX(tbl_name[Fiber],MATCH(F15,tbl_name[crop],0))</f>
        <v>3.1</v>
      </c>
      <c r="O15">
        <f>INDEX(tbl_name[ASH],MATCH(F15,tbl_name[crop],0))</f>
        <v>1.1000000000000001</v>
      </c>
      <c r="P15">
        <f>INDEX(tbl_name[CA],MATCH(F15,tbl_name[crop],0))</f>
        <v>35</v>
      </c>
      <c r="Q15">
        <f>INDEX(tbl_name[FE],MATCH(F15,tbl_name[crop],0))</f>
        <v>0.7</v>
      </c>
      <c r="R15">
        <f>INDEX(tbl_name[MG],MATCH(F15,tbl_name[crop],0))</f>
        <v>12</v>
      </c>
      <c r="S15">
        <f>INDEX(tbl_name[P],MATCH(F15,tbl_name[crop],0))</f>
        <v>42</v>
      </c>
      <c r="T15">
        <f>INDEX(tbl_name[K],MATCH(F15,tbl_name[crop],0))</f>
        <v>266</v>
      </c>
      <c r="U15">
        <f>INDEX(tbl_name[NA],MATCH(F15,tbl_name[crop],0))</f>
        <v>42</v>
      </c>
      <c r="V15">
        <f>INDEX(tbl_name[ZN],MATCH(F15,tbl_name[crop],0))</f>
        <v>0.26</v>
      </c>
      <c r="W15">
        <f>INDEX(tbl_name[CU],MATCH(F15,tbl_name[crop],0))</f>
        <v>0.06</v>
      </c>
      <c r="X15">
        <f>INDEX(tbl_name[VITA_RAE],MATCH(F15,tbl_name[crop],0))</f>
        <v>713</v>
      </c>
      <c r="Y15">
        <f>INDEX(tbl_name[RETOL],MATCH(F15,tbl_name[crop],0))</f>
        <v>0</v>
      </c>
      <c r="Z15">
        <f>INDEX(tbl_name[B_Cart_eq],MATCH(F15,tbl_name[crop],0))</f>
        <v>8560</v>
      </c>
      <c r="AA15">
        <f>INDEX(tbl_name[VITD],MATCH(F15,tbl_name[crop],0))</f>
        <v>0</v>
      </c>
      <c r="AB15">
        <f>INDEX(tbl_name[VITE],MATCH(F15,tbl_name[crop],0))</f>
        <v>0.47</v>
      </c>
      <c r="AC15">
        <f>INDEX(tbl_name[THIA],MATCH(F15,tbl_name[crop],0))</f>
        <v>0.06</v>
      </c>
      <c r="AD15">
        <f>INDEX(tbl_name[RIBF],MATCH(F15,tbl_name[crop],0))</f>
        <v>0.05</v>
      </c>
      <c r="AE15">
        <f>INDEX(tbl_name[NIA],MATCH(F15,tbl_name[crop],0))</f>
        <v>0.7</v>
      </c>
      <c r="AF15">
        <f>INDEX(tbl_name[VITB6C],MATCH(F15,tbl_name[crop],0))</f>
        <v>0.23</v>
      </c>
      <c r="AG15">
        <f>INDEX(tbl_name[FOL],MATCH(F15,tbl_name[crop],0))</f>
        <v>31</v>
      </c>
      <c r="AH15">
        <f>INDEX(tbl_name[VITB12],MATCH(F15,tbl_name[crop],0))</f>
        <v>0</v>
      </c>
      <c r="AI15">
        <f>INDEX(tbl_name[VITC],MATCH(F15,tbl_name[crop],0))</f>
        <v>7</v>
      </c>
      <c r="AJ15" t="str">
        <f>INDEX(tbl_name[food_group_unicef],MATCH(F15,tbl_name[crop],0))</f>
        <v xml:space="preserve">Vitamin A rich fruits and Vegetable </v>
      </c>
    </row>
    <row r="16" spans="1:36" ht="12" customHeight="1">
      <c r="A16" t="e">
        <f>INDEX(tbl_name[FCT_id],MATCH(F16,tbl_name[crop],0))</f>
        <v>#N/A</v>
      </c>
      <c r="B16" t="e">
        <f>INDEX(tbl_name[food_grp_id],MATCH(F16,tbl_name[crop],0))</f>
        <v>#N/A</v>
      </c>
      <c r="C16" t="e">
        <f>INDEX(tbl_name[food_item_id],MATCH(F16,tbl_name[crop],0))</f>
        <v>#N/A</v>
      </c>
      <c r="D16" t="str">
        <f>INDEX(tbl_name[Food_grp],MATCH(F16,tbl_name[crop],0))</f>
        <v>Starchy roots@ tubers and their products</v>
      </c>
      <c r="E16">
        <f>INDEX(tbl_name[org_name],MATCH(F16,tbl_name[crop],0))</f>
        <v>0</v>
      </c>
      <c r="F16" s="24" t="s">
        <v>162</v>
      </c>
      <c r="G16" t="e">
        <f>INDEX(tbl_name[Crop_ref],MATCH(F16,tbl_name[crop],0))</f>
        <v>#N/A</v>
      </c>
      <c r="H16" t="e">
        <f>INDEX(tbl_name[Edible],MATCH(F16,tbl_name[crop],0))</f>
        <v>#N/A</v>
      </c>
      <c r="I16" t="e">
        <f>INDEX(tbl_name[Energy],MATCH(F16,tbl_name[crop],0))</f>
        <v>#N/A</v>
      </c>
      <c r="J16" t="e">
        <f>INDEX(tbl_name[WATER],MATCH(F16,tbl_name[crop],0))</f>
        <v>#N/A</v>
      </c>
      <c r="K16" t="e">
        <f>INDEX(tbl_name[Protein],MATCH(F16,tbl_name[crop],0))</f>
        <v>#N/A</v>
      </c>
      <c r="L16" t="e">
        <f>INDEX(tbl_name[Fat],MATCH(F16,tbl_name[crop],0))</f>
        <v>#N/A</v>
      </c>
      <c r="M16" t="e">
        <f>INDEX(tbl_name[Carbohydrate],MATCH(F16,tbl_name[crop],0))</f>
        <v>#N/A</v>
      </c>
      <c r="N16" t="e">
        <f>INDEX(tbl_name[Fiber],MATCH(F16,tbl_name[crop],0))</f>
        <v>#N/A</v>
      </c>
      <c r="O16" t="e">
        <f>INDEX(tbl_name[ASH],MATCH(F16,tbl_name[crop],0))</f>
        <v>#N/A</v>
      </c>
      <c r="P16" t="e">
        <f>INDEX(tbl_name[CA],MATCH(F16,tbl_name[crop],0))</f>
        <v>#N/A</v>
      </c>
      <c r="Q16" t="e">
        <f>INDEX(tbl_name[FE],MATCH(F16,tbl_name[crop],0))</f>
        <v>#N/A</v>
      </c>
      <c r="R16" t="e">
        <f>INDEX(tbl_name[MG],MATCH(F16,tbl_name[crop],0))</f>
        <v>#N/A</v>
      </c>
      <c r="S16" t="e">
        <f>INDEX(tbl_name[P],MATCH(F16,tbl_name[crop],0))</f>
        <v>#N/A</v>
      </c>
      <c r="T16" t="e">
        <f>INDEX(tbl_name[K],MATCH(F16,tbl_name[crop],0))</f>
        <v>#N/A</v>
      </c>
      <c r="U16" t="e">
        <f>INDEX(tbl_name[NA],MATCH(F16,tbl_name[crop],0))</f>
        <v>#N/A</v>
      </c>
      <c r="V16" t="e">
        <f>INDEX(tbl_name[ZN],MATCH(F16,tbl_name[crop],0))</f>
        <v>#N/A</v>
      </c>
      <c r="W16" t="e">
        <f>INDEX(tbl_name[CU],MATCH(F16,tbl_name[crop],0))</f>
        <v>#N/A</v>
      </c>
      <c r="X16" t="e">
        <f>INDEX(tbl_name[VITA_RAE],MATCH(F16,tbl_name[crop],0))</f>
        <v>#N/A</v>
      </c>
      <c r="Y16" t="e">
        <f>INDEX(tbl_name[RETOL],MATCH(F16,tbl_name[crop],0))</f>
        <v>#N/A</v>
      </c>
      <c r="Z16" t="e">
        <f>INDEX(tbl_name[B_Cart_eq],MATCH(F16,tbl_name[crop],0))</f>
        <v>#N/A</v>
      </c>
      <c r="AA16" t="e">
        <f>INDEX(tbl_name[VITD],MATCH(F16,tbl_name[crop],0))</f>
        <v>#N/A</v>
      </c>
      <c r="AB16" t="e">
        <f>INDEX(tbl_name[VITE],MATCH(F16,tbl_name[crop],0))</f>
        <v>#N/A</v>
      </c>
      <c r="AC16" t="e">
        <f>INDEX(tbl_name[THIA],MATCH(F16,tbl_name[crop],0))</f>
        <v>#N/A</v>
      </c>
      <c r="AD16" t="e">
        <f>INDEX(tbl_name[RIBF],MATCH(F16,tbl_name[crop],0))</f>
        <v>#N/A</v>
      </c>
      <c r="AE16" t="e">
        <f>INDEX(tbl_name[NIA],MATCH(F16,tbl_name[crop],0))</f>
        <v>#N/A</v>
      </c>
      <c r="AF16" t="e">
        <f>INDEX(tbl_name[VITB6C],MATCH(F16,tbl_name[crop],0))</f>
        <v>#N/A</v>
      </c>
      <c r="AG16" t="e">
        <f>INDEX(tbl_name[FOL],MATCH(F16,tbl_name[crop],0))</f>
        <v>#N/A</v>
      </c>
      <c r="AH16" t="e">
        <f>INDEX(tbl_name[VITB12],MATCH(F16,tbl_name[crop],0))</f>
        <v>#N/A</v>
      </c>
      <c r="AI16" t="e">
        <f>INDEX(tbl_name[VITC],MATCH(F16,tbl_name[crop],0))</f>
        <v>#N/A</v>
      </c>
      <c r="AJ16" t="str">
        <f>INDEX(tbl_name[food_group_unicef],MATCH(F16,tbl_name[crop],0))</f>
        <v xml:space="preserve">Grains@ roots and tubers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Vegetables and their products</v>
      </c>
      <c r="E17">
        <f>INDEX(tbl_name[org_name],MATCH(F17,tbl_name[crop],0))</f>
        <v>0</v>
      </c>
      <c r="F17" s="24" t="s">
        <v>163</v>
      </c>
      <c r="G17" t="e">
        <f>INDEX(tbl_name[Crop_ref],MATCH(F17,tbl_name[crop],0))</f>
        <v>#N/A</v>
      </c>
      <c r="H17" t="e">
        <f>INDEX(tbl_name[Edible],MATCH(F17,tbl_name[crop],0))</f>
        <v>#N/A</v>
      </c>
      <c r="I17">
        <f>INDEX(tbl_name[Energy],MATCH(F17,tbl_name[crop],0))</f>
        <v>75</v>
      </c>
      <c r="J17" t="e">
        <f>INDEX(tbl_name[WATER],MATCH(F17,tbl_name[crop],0))</f>
        <v>#N/A</v>
      </c>
      <c r="K17">
        <f>INDEX(tbl_name[Protein],MATCH(F17,tbl_name[crop],0))</f>
        <v>2.5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20017</v>
      </c>
      <c r="B19">
        <f>INDEX(tbl_name[food_grp_id],MATCH(F19,tbl_name[crop],0))</f>
        <v>12</v>
      </c>
      <c r="C19">
        <f>INDEX(tbl_name[food_item_id],MATCH(F19,tbl_name[crop],0))</f>
        <v>822</v>
      </c>
      <c r="D19" t="str">
        <f>INDEX(tbl_name[Food_grp],MATCH(F19,tbl_name[crop],0))</f>
        <v>Miscellaneous</v>
      </c>
      <c r="E19" t="str">
        <f>INDEX(tbl_name[org_name],MATCH(F19,tbl_name[crop],0))</f>
        <v>Kale(yabesha gomen)</v>
      </c>
      <c r="F19" s="24" t="s">
        <v>164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28</v>
      </c>
      <c r="J19">
        <f>INDEX(tbl_name[WATER],MATCH(F19,tbl_name[crop],0))</f>
        <v>0</v>
      </c>
      <c r="K19">
        <f>INDEX(tbl_name[Protein],MATCH(F19,tbl_name[crop],0))</f>
        <v>1.6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3.7</v>
      </c>
      <c r="O19">
        <f>INDEX(tbl_name[ASH],MATCH(F19,tbl_name[crop],0))</f>
        <v>1.5</v>
      </c>
      <c r="P19">
        <f>INDEX(tbl_name[CA],MATCH(F19,tbl_name[crop],0))</f>
        <v>220</v>
      </c>
      <c r="Q19">
        <f>INDEX(tbl_name[FE],MATCH(F19,tbl_name[crop],0))</f>
        <v>0.8</v>
      </c>
      <c r="R19">
        <f>INDEX(tbl_name[MG],MATCH(F19,tbl_name[crop],0))</f>
        <v>44</v>
      </c>
      <c r="S19">
        <f>INDEX(tbl_name[P],MATCH(F19,tbl_name[crop],0))</f>
        <v>45</v>
      </c>
      <c r="T19">
        <f>INDEX(tbl_name[K],MATCH(F19,tbl_name[crop],0))</f>
        <v>420</v>
      </c>
      <c r="U19">
        <f>INDEX(tbl_name[NA],MATCH(F19,tbl_name[crop],0))</f>
        <v>9</v>
      </c>
      <c r="V19">
        <f>INDEX(tbl_name[ZN],MATCH(F19,tbl_name[crop],0))</f>
        <v>0.3</v>
      </c>
      <c r="W19">
        <f>INDEX(tbl_name[CU],MATCH(F19,tbl_name[crop],0))</f>
        <v>0.05</v>
      </c>
      <c r="X19">
        <f>INDEX(tbl_name[VITA_RAE],MATCH(F19,tbl_name[crop],0))</f>
        <v>240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5819-4A94-D146-BB63-4D7CAD0E62CF}">
  <dimension ref="A1:AJ18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168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1004</v>
      </c>
      <c r="B4">
        <f>INDEX(tbl_name[food_grp_id],MATCH(F4,tbl_name[crop],0))</f>
        <v>1</v>
      </c>
      <c r="C4">
        <f>INDEX(tbl_name[food_item_id],MATCH(F4,tbl_name[crop],0))</f>
        <v>4</v>
      </c>
      <c r="D4" t="str">
        <f>INDEX(tbl_name[Food_grp],MATCH(F4,tbl_name[crop],0))</f>
        <v>Cereals and their products</v>
      </c>
      <c r="E4" t="str">
        <f>INDEX(tbl_name[org_name],MATCH(F4,tbl_name[crop],0))</f>
        <v>Maize@ white</v>
      </c>
      <c r="F4" s="24" t="s">
        <v>128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351</v>
      </c>
      <c r="J4">
        <f>INDEX(tbl_name[WATER],MATCH(F4,tbl_name[crop],0))</f>
        <v>11.4</v>
      </c>
      <c r="K4">
        <f>INDEX(tbl_name[Protein],MATCH(F4,tbl_name[crop],0))</f>
        <v>9.1999999999999993</v>
      </c>
      <c r="L4">
        <f>INDEX(tbl_name[Fat],MATCH(F4,tbl_name[crop],0))</f>
        <v>4.0999999999999996</v>
      </c>
      <c r="M4">
        <f>INDEX(tbl_name[Carbohydrate],MATCH(F4,tbl_name[crop],0))</f>
        <v>63.9</v>
      </c>
      <c r="N4">
        <f>INDEX(tbl_name[Fiber],MATCH(F4,tbl_name[crop],0))</f>
        <v>9.6999999999999993</v>
      </c>
      <c r="O4">
        <f>INDEX(tbl_name[ASH],MATCH(F4,tbl_name[crop],0))</f>
        <v>1.8</v>
      </c>
      <c r="P4">
        <f>INDEX(tbl_name[CA],MATCH(F4,tbl_name[crop],0))</f>
        <v>19</v>
      </c>
      <c r="Q4">
        <f>INDEX(tbl_name[FE],MATCH(F4,tbl_name[crop],0))</f>
        <v>3.1</v>
      </c>
      <c r="R4">
        <f>INDEX(tbl_name[MG],MATCH(F4,tbl_name[crop],0))</f>
        <v>82</v>
      </c>
      <c r="S4">
        <f>INDEX(tbl_name[P],MATCH(F4,tbl_name[crop],0))</f>
        <v>246</v>
      </c>
      <c r="T4">
        <f>INDEX(tbl_name[K],MATCH(F4,tbl_name[crop],0))</f>
        <v>310</v>
      </c>
      <c r="U4">
        <f>INDEX(tbl_name[NA],MATCH(F4,tbl_name[crop],0))</f>
        <v>11</v>
      </c>
      <c r="V4">
        <f>INDEX(tbl_name[ZN],MATCH(F4,tbl_name[crop],0))</f>
        <v>1.55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1.3</v>
      </c>
      <c r="AC4">
        <f>INDEX(tbl_name[THIA],MATCH(F4,tbl_name[crop],0))</f>
        <v>0.35</v>
      </c>
      <c r="AD4">
        <f>INDEX(tbl_name[RIBF],MATCH(F4,tbl_name[crop],0))</f>
        <v>0.1</v>
      </c>
      <c r="AE4">
        <f>INDEX(tbl_name[NIA],MATCH(F4,tbl_name[crop],0))</f>
        <v>2.1</v>
      </c>
      <c r="AF4">
        <f>INDEX(tbl_name[VITB6C],MATCH(F4,tbl_name[crop],0))</f>
        <v>0.2</v>
      </c>
      <c r="AG4">
        <f>INDEX(tbl_name[FOL],MATCH(F4,tbl_name[crop],0))</f>
        <v>26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 t="e">
        <f>INDEX(tbl_name[FCT_id],MATCH(F5,tbl_name[crop],0))</f>
        <v>#N/A</v>
      </c>
      <c r="B5" t="e">
        <f>INDEX(tbl_name[food_grp_id],MATCH(F5,tbl_name[crop],0))</f>
        <v>#N/A</v>
      </c>
      <c r="C5" t="e">
        <f>INDEX(tbl_name[food_item_id],MATCH(F5,tbl_name[crop],0))</f>
        <v>#N/A</v>
      </c>
      <c r="D5" t="str">
        <f>INDEX(tbl_name[Food_grp],MATCH(F5,tbl_name[crop],0))</f>
        <v>Vegetables and their products</v>
      </c>
      <c r="E5">
        <f>INDEX(tbl_name[org_name],MATCH(F5,tbl_name[crop],0))</f>
        <v>0</v>
      </c>
      <c r="F5" s="24" t="s">
        <v>139</v>
      </c>
      <c r="G5" t="e">
        <f>INDEX(tbl_name[Crop_ref],MATCH(F5,tbl_name[crop],0))</f>
        <v>#N/A</v>
      </c>
      <c r="H5" t="e">
        <f>INDEX(tbl_name[Edible],MATCH(F5,tbl_name[crop],0))</f>
        <v>#N/A</v>
      </c>
      <c r="I5" t="e">
        <f>INDEX(tbl_name[Energy],MATCH(F5,tbl_name[crop],0))</f>
        <v>#N/A</v>
      </c>
      <c r="J5" t="e">
        <f>INDEX(tbl_name[WATER],MATCH(F5,tbl_name[crop],0))</f>
        <v>#N/A</v>
      </c>
      <c r="K5" t="e">
        <f>INDEX(tbl_name[Protein],MATCH(F5,tbl_name[crop],0))</f>
        <v>#N/A</v>
      </c>
      <c r="L5" t="e">
        <f>INDEX(tbl_name[Fat],MATCH(F5,tbl_name[crop],0))</f>
        <v>#N/A</v>
      </c>
      <c r="M5" t="e">
        <f>INDEX(tbl_name[Carbohydrate],MATCH(F5,tbl_name[crop],0))</f>
        <v>#N/A</v>
      </c>
      <c r="N5" t="e">
        <f>INDEX(tbl_name[Fiber],MATCH(F5,tbl_name[crop],0))</f>
        <v>#N/A</v>
      </c>
      <c r="O5" t="e">
        <f>INDEX(tbl_name[ASH],MATCH(F5,tbl_name[crop],0))</f>
        <v>#N/A</v>
      </c>
      <c r="P5" t="e">
        <f>INDEX(tbl_name[CA],MATCH(F5,tbl_name[crop],0))</f>
        <v>#N/A</v>
      </c>
      <c r="Q5" t="e">
        <f>INDEX(tbl_name[FE],MATCH(F5,tbl_name[crop],0))</f>
        <v>#N/A</v>
      </c>
      <c r="R5" t="e">
        <f>INDEX(tbl_name[MG],MATCH(F5,tbl_name[crop],0))</f>
        <v>#N/A</v>
      </c>
      <c r="S5" t="e">
        <f>INDEX(tbl_name[P],MATCH(F5,tbl_name[crop],0))</f>
        <v>#N/A</v>
      </c>
      <c r="T5" t="e">
        <f>INDEX(tbl_name[K],MATCH(F5,tbl_name[crop],0))</f>
        <v>#N/A</v>
      </c>
      <c r="U5" t="e">
        <f>INDEX(tbl_name[NA],MATCH(F5,tbl_name[crop],0))</f>
        <v>#N/A</v>
      </c>
      <c r="V5" t="e">
        <f>INDEX(tbl_name[ZN],MATCH(F5,tbl_name[crop],0))</f>
        <v>#N/A</v>
      </c>
      <c r="W5" t="e">
        <f>INDEX(tbl_name[CU],MATCH(F5,tbl_name[crop],0))</f>
        <v>#N/A</v>
      </c>
      <c r="X5" t="e">
        <f>INDEX(tbl_name[VITA_RAE],MATCH(F5,tbl_name[crop],0))</f>
        <v>#N/A</v>
      </c>
      <c r="Y5" t="e">
        <f>INDEX(tbl_name[RETOL],MATCH(F5,tbl_name[crop],0))</f>
        <v>#N/A</v>
      </c>
      <c r="Z5" t="e">
        <f>INDEX(tbl_name[B_Cart_eq],MATCH(F5,tbl_name[crop],0))</f>
        <v>#N/A</v>
      </c>
      <c r="AA5" t="e">
        <f>INDEX(tbl_name[VITD],MATCH(F5,tbl_name[crop],0))</f>
        <v>#N/A</v>
      </c>
      <c r="AB5" t="e">
        <f>INDEX(tbl_name[VITE],MATCH(F5,tbl_name[crop],0))</f>
        <v>#N/A</v>
      </c>
      <c r="AC5" t="e">
        <f>INDEX(tbl_name[THIA],MATCH(F5,tbl_name[crop],0))</f>
        <v>#N/A</v>
      </c>
      <c r="AD5" t="e">
        <f>INDEX(tbl_name[RIBF],MATCH(F5,tbl_name[crop],0))</f>
        <v>#N/A</v>
      </c>
      <c r="AE5" t="e">
        <f>INDEX(tbl_name[NIA],MATCH(F5,tbl_name[crop],0))</f>
        <v>#N/A</v>
      </c>
      <c r="AF5" t="e">
        <f>INDEX(tbl_name[VITB6C],MATCH(F5,tbl_name[crop],0))</f>
        <v>#N/A</v>
      </c>
      <c r="AG5" t="e">
        <f>INDEX(tbl_name[FOL],MATCH(F5,tbl_name[crop],0))</f>
        <v>#N/A</v>
      </c>
      <c r="AH5" t="e">
        <f>INDEX(tbl_name[VITB12],MATCH(F5,tbl_name[crop],0))</f>
        <v>#N/A</v>
      </c>
      <c r="AI5" t="e">
        <f>INDEX(tbl_name[VITC],MATCH(F5,tbl_name[crop],0))</f>
        <v>#N/A</v>
      </c>
      <c r="AJ5" t="str">
        <f>INDEX(tbl_name[food_group_unicef],MATCH(F5,tbl_name[crop],0))</f>
        <v xml:space="preserve">Other fruits and vegetables </v>
      </c>
    </row>
    <row r="6" spans="1:36" ht="12" customHeight="1">
      <c r="A6">
        <f>INDEX(tbl_name[FCT_id],MATCH(F6,tbl_name[crop],0))</f>
        <v>2083</v>
      </c>
      <c r="B6">
        <f>INDEX(tbl_name[food_grp_id],MATCH(F6,tbl_name[crop],0))</f>
        <v>2</v>
      </c>
      <c r="C6">
        <f>INDEX(tbl_name[food_item_id],MATCH(F6,tbl_name[crop],0))</f>
        <v>83</v>
      </c>
      <c r="D6" t="str">
        <f>INDEX(tbl_name[Food_grp],MATCH(F6,tbl_name[crop],0))</f>
        <v>Starchy roots@ tubers and their products</v>
      </c>
      <c r="E6" t="str">
        <f>INDEX(tbl_name[org_name],MATCH(F6,tbl_name[crop],0))</f>
        <v>Potato</v>
      </c>
      <c r="F6" s="24" t="s">
        <v>140</v>
      </c>
      <c r="G6">
        <f>INDEX(tbl_name[Crop_ref],MATCH(F6,tbl_name[crop],0))</f>
        <v>0</v>
      </c>
      <c r="H6">
        <f>INDEX(tbl_name[Edible],MATCH(F6,tbl_name[crop],0))</f>
        <v>0.84</v>
      </c>
      <c r="I6">
        <f>INDEX(tbl_name[Energy],MATCH(F6,tbl_name[crop],0))</f>
        <v>81</v>
      </c>
      <c r="J6">
        <f>INDEX(tbl_name[WATER],MATCH(F6,tbl_name[crop],0))</f>
        <v>77.8</v>
      </c>
      <c r="K6">
        <f>INDEX(tbl_name[Protein],MATCH(F6,tbl_name[crop],0))</f>
        <v>1.9</v>
      </c>
      <c r="L6">
        <f>INDEX(tbl_name[Fat],MATCH(F6,tbl_name[crop],0))</f>
        <v>0.1</v>
      </c>
      <c r="M6">
        <f>INDEX(tbl_name[Carbohydrate],MATCH(F6,tbl_name[crop],0))</f>
        <v>16.899999999999999</v>
      </c>
      <c r="N6">
        <f>INDEX(tbl_name[Fiber],MATCH(F6,tbl_name[crop],0))</f>
        <v>1.8</v>
      </c>
      <c r="O6">
        <f>INDEX(tbl_name[ASH],MATCH(F6,tbl_name[crop],0))</f>
        <v>1.5</v>
      </c>
      <c r="P6">
        <f>INDEX(tbl_name[CA],MATCH(F6,tbl_name[crop],0))</f>
        <v>11</v>
      </c>
      <c r="Q6">
        <f>INDEX(tbl_name[FE],MATCH(F6,tbl_name[crop],0))</f>
        <v>0.9</v>
      </c>
      <c r="R6">
        <f>INDEX(tbl_name[MG],MATCH(F6,tbl_name[crop],0))</f>
        <v>27</v>
      </c>
      <c r="S6">
        <f>INDEX(tbl_name[P],MATCH(F6,tbl_name[crop],0))</f>
        <v>50</v>
      </c>
      <c r="T6">
        <f>INDEX(tbl_name[K],MATCH(F6,tbl_name[crop],0))</f>
        <v>551</v>
      </c>
      <c r="U6">
        <f>INDEX(tbl_name[NA],MATCH(F6,tbl_name[crop],0))</f>
        <v>7</v>
      </c>
      <c r="V6">
        <f>INDEX(tbl_name[ZN],MATCH(F6,tbl_name[crop],0))</f>
        <v>0.35</v>
      </c>
      <c r="W6">
        <f>INDEX(tbl_name[CU],MATCH(F6,tbl_name[crop],0))</f>
        <v>0.09</v>
      </c>
      <c r="X6">
        <f>INDEX(tbl_name[VITA_RAE],MATCH(F6,tbl_name[crop],0))</f>
        <v>1</v>
      </c>
      <c r="Y6">
        <f>INDEX(tbl_name[RETOL],MATCH(F6,tbl_name[crop],0))</f>
        <v>0</v>
      </c>
      <c r="Z6">
        <f>INDEX(tbl_name[B_Cart_eq],MATCH(F6,tbl_name[crop],0))</f>
        <v>14</v>
      </c>
      <c r="AA6">
        <f>INDEX(tbl_name[VITD],MATCH(F6,tbl_name[crop],0))</f>
        <v>0</v>
      </c>
      <c r="AB6">
        <f>INDEX(tbl_name[VITE],MATCH(F6,tbl_name[crop],0))</f>
        <v>0.06</v>
      </c>
      <c r="AC6">
        <f>INDEX(tbl_name[THIA],MATCH(F6,tbl_name[crop],0))</f>
        <v>0.08</v>
      </c>
      <c r="AD6">
        <f>INDEX(tbl_name[RIBF],MATCH(F6,tbl_name[crop],0))</f>
        <v>0.12</v>
      </c>
      <c r="AE6">
        <f>INDEX(tbl_name[NIA],MATCH(F6,tbl_name[crop],0))</f>
        <v>1.2</v>
      </c>
      <c r="AF6">
        <f>INDEX(tbl_name[VITB6C],MATCH(F6,tbl_name[crop],0))</f>
        <v>0.27</v>
      </c>
      <c r="AG6">
        <f>INDEX(tbl_name[FOL],MATCH(F6,tbl_name[crop],0))</f>
        <v>18</v>
      </c>
      <c r="AH6">
        <f>INDEX(tbl_name[VITB12],MATCH(F6,tbl_name[crop],0))</f>
        <v>0</v>
      </c>
      <c r="AI6">
        <f>INDEX(tbl_name[VITC],MATCH(F6,tbl_name[crop],0))</f>
        <v>17.3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2089</v>
      </c>
      <c r="B7">
        <f>INDEX(tbl_name[food_grp_id],MATCH(F7,tbl_name[crop],0))</f>
        <v>2</v>
      </c>
      <c r="C7">
        <f>INDEX(tbl_name[food_item_id],MATCH(F7,tbl_name[crop],0))</f>
        <v>89</v>
      </c>
      <c r="D7" t="str">
        <f>INDEX(tbl_name[Food_grp],MATCH(F7,tbl_name[crop],0))</f>
        <v>Starchy roots@ tubers and their products</v>
      </c>
      <c r="E7" t="str">
        <f>INDEX(tbl_name[org_name],MATCH(F7,tbl_name[crop],0))</f>
        <v>Taro@ tuber</v>
      </c>
      <c r="F7" s="24" t="s">
        <v>171</v>
      </c>
      <c r="G7">
        <f>INDEX(tbl_name[Crop_ref],MATCH(F7,tbl_name[crop],0))</f>
        <v>0</v>
      </c>
      <c r="H7">
        <f>INDEX(tbl_name[Edible],MATCH(F7,tbl_name[crop],0))</f>
        <v>0.86</v>
      </c>
      <c r="I7">
        <f>INDEX(tbl_name[Energy],MATCH(F7,tbl_name[crop],0))</f>
        <v>93</v>
      </c>
      <c r="J7">
        <f>INDEX(tbl_name[WATER],MATCH(F7,tbl_name[crop],0))</f>
        <v>74</v>
      </c>
      <c r="K7">
        <f>INDEX(tbl_name[Protein],MATCH(F7,tbl_name[crop],0))</f>
        <v>1.7</v>
      </c>
      <c r="L7">
        <f>INDEX(tbl_name[Fat],MATCH(F7,tbl_name[crop],0))</f>
        <v>0.1</v>
      </c>
      <c r="M7">
        <f>INDEX(tbl_name[Carbohydrate],MATCH(F7,tbl_name[crop],0))</f>
        <v>19</v>
      </c>
      <c r="N7">
        <f>INDEX(tbl_name[Fiber],MATCH(F7,tbl_name[crop],0))</f>
        <v>4.0999999999999996</v>
      </c>
      <c r="O7">
        <f>INDEX(tbl_name[ASH],MATCH(F7,tbl_name[crop],0))</f>
        <v>1.1000000000000001</v>
      </c>
      <c r="P7">
        <f>INDEX(tbl_name[CA],MATCH(F7,tbl_name[crop],0))</f>
        <v>33</v>
      </c>
      <c r="Q7">
        <f>INDEX(tbl_name[FE],MATCH(F7,tbl_name[crop],0))</f>
        <v>0.9</v>
      </c>
      <c r="R7">
        <f>INDEX(tbl_name[MG],MATCH(F7,tbl_name[crop],0))</f>
        <v>22</v>
      </c>
      <c r="S7">
        <f>INDEX(tbl_name[P],MATCH(F7,tbl_name[crop],0))</f>
        <v>88</v>
      </c>
      <c r="T7">
        <f>INDEX(tbl_name[K],MATCH(F7,tbl_name[crop],0))</f>
        <v>399</v>
      </c>
      <c r="U7">
        <f>INDEX(tbl_name[NA],MATCH(F7,tbl_name[crop],0))</f>
        <v>12</v>
      </c>
      <c r="V7">
        <f>INDEX(tbl_name[ZN],MATCH(F7,tbl_name[crop],0))</f>
        <v>0.42</v>
      </c>
      <c r="W7">
        <f>INDEX(tbl_name[CU],MATCH(F7,tbl_name[crop],0))</f>
        <v>0.2</v>
      </c>
      <c r="X7">
        <f>INDEX(tbl_name[VITA_RAE],MATCH(F7,tbl_name[crop],0))</f>
        <v>2</v>
      </c>
      <c r="Y7">
        <f>INDEX(tbl_name[RETOL],MATCH(F7,tbl_name[crop],0))</f>
        <v>0</v>
      </c>
      <c r="Z7">
        <f>INDEX(tbl_name[B_Cart_eq],MATCH(F7,tbl_name[crop],0))</f>
        <v>23</v>
      </c>
      <c r="AA7">
        <f>INDEX(tbl_name[VITD],MATCH(F7,tbl_name[crop],0))</f>
        <v>0</v>
      </c>
      <c r="AB7">
        <f>INDEX(tbl_name[VITE],MATCH(F7,tbl_name[crop],0))</f>
        <v>1.19</v>
      </c>
      <c r="AC7">
        <f>INDEX(tbl_name[THIA],MATCH(F7,tbl_name[crop],0))</f>
        <v>0.1</v>
      </c>
      <c r="AD7">
        <f>INDEX(tbl_name[RIBF],MATCH(F7,tbl_name[crop],0))</f>
        <v>0.03</v>
      </c>
      <c r="AE7">
        <f>INDEX(tbl_name[NIA],MATCH(F7,tbl_name[crop],0))</f>
        <v>0.8</v>
      </c>
      <c r="AF7">
        <f>INDEX(tbl_name[VITB6C],MATCH(F7,tbl_name[crop],0))</f>
        <v>0.24</v>
      </c>
      <c r="AG7">
        <f>INDEX(tbl_name[FOL],MATCH(F7,tbl_name[crop],0))</f>
        <v>22</v>
      </c>
      <c r="AH7">
        <f>INDEX(tbl_name[VITB12],MATCH(F7,tbl_name[crop],0))</f>
        <v>0</v>
      </c>
      <c r="AI7">
        <f>INDEX(tbl_name[VITC],MATCH(F7,tbl_name[crop],0))</f>
        <v>8</v>
      </c>
      <c r="AJ7" t="str">
        <f>INDEX(tbl_name[food_group_unicef],MATCH(F7,tbl_name[crop],0))</f>
        <v xml:space="preserve">Grains@ roots and tubers </v>
      </c>
    </row>
    <row r="8" spans="1:36" ht="12" customHeight="1">
      <c r="A8" t="e">
        <f>INDEX(tbl_name[FCT_id],MATCH(F8,tbl_name[crop],0))</f>
        <v>#N/A</v>
      </c>
      <c r="B8" t="e">
        <f>INDEX(tbl_name[food_grp_id],MATCH(F8,tbl_name[crop],0))</f>
        <v>#N/A</v>
      </c>
      <c r="C8" t="e">
        <f>INDEX(tbl_name[food_item_id],MATCH(F8,tbl_name[crop],0))</f>
        <v>#N/A</v>
      </c>
      <c r="D8" t="str">
        <f>INDEX(tbl_name[Food_grp],MATCH(F8,tbl_name[crop],0))</f>
        <v>Miscellaneous</v>
      </c>
      <c r="E8">
        <f>INDEX(tbl_name[org_name],MATCH(F8,tbl_name[crop],0))</f>
        <v>0</v>
      </c>
      <c r="F8" s="24" t="s">
        <v>173</v>
      </c>
      <c r="G8" t="e">
        <f>INDEX(tbl_name[Crop_ref],MATCH(F8,tbl_name[crop],0))</f>
        <v>#N/A</v>
      </c>
      <c r="H8" t="e">
        <f>INDEX(tbl_name[Edible],MATCH(F8,tbl_name[crop],0))</f>
        <v>#N/A</v>
      </c>
      <c r="I8" t="e">
        <f>INDEX(tbl_name[Energy],MATCH(F8,tbl_name[crop],0))</f>
        <v>#N/A</v>
      </c>
      <c r="J8" t="e">
        <f>INDEX(tbl_name[WATER],MATCH(F8,tbl_name[crop],0))</f>
        <v>#N/A</v>
      </c>
      <c r="K8" t="e">
        <f>INDEX(tbl_name[Protein],MATCH(F8,tbl_name[crop],0))</f>
        <v>#N/A</v>
      </c>
      <c r="L8" t="e">
        <f>INDEX(tbl_name[Fat],MATCH(F8,tbl_name[crop],0))</f>
        <v>#N/A</v>
      </c>
      <c r="M8" t="e">
        <f>INDEX(tbl_name[Carbohydrate],MATCH(F8,tbl_name[crop],0))</f>
        <v>#N/A</v>
      </c>
      <c r="N8" t="e">
        <f>INDEX(tbl_name[Fiber],MATCH(F8,tbl_name[crop],0))</f>
        <v>#N/A</v>
      </c>
      <c r="O8" t="e">
        <f>INDEX(tbl_name[ASH],MATCH(F8,tbl_name[crop],0))</f>
        <v>#N/A</v>
      </c>
      <c r="P8" t="e">
        <f>INDEX(tbl_name[CA],MATCH(F8,tbl_name[crop],0))</f>
        <v>#N/A</v>
      </c>
      <c r="Q8" t="e">
        <f>INDEX(tbl_name[FE],MATCH(F8,tbl_name[crop],0))</f>
        <v>#N/A</v>
      </c>
      <c r="R8" t="e">
        <f>INDEX(tbl_name[MG],MATCH(F8,tbl_name[crop],0))</f>
        <v>#N/A</v>
      </c>
      <c r="S8" t="e">
        <f>INDEX(tbl_name[P],MATCH(F8,tbl_name[crop],0))</f>
        <v>#N/A</v>
      </c>
      <c r="T8" t="e">
        <f>INDEX(tbl_name[K],MATCH(F8,tbl_name[crop],0))</f>
        <v>#N/A</v>
      </c>
      <c r="U8" t="e">
        <f>INDEX(tbl_name[NA],MATCH(F8,tbl_name[crop],0))</f>
        <v>#N/A</v>
      </c>
      <c r="V8" t="e">
        <f>INDEX(tbl_name[ZN],MATCH(F8,tbl_name[crop],0))</f>
        <v>#N/A</v>
      </c>
      <c r="W8" t="e">
        <f>INDEX(tbl_name[CU],MATCH(F8,tbl_name[crop],0))</f>
        <v>#N/A</v>
      </c>
      <c r="X8" t="e">
        <f>INDEX(tbl_name[VITA_RAE],MATCH(F8,tbl_name[crop],0))</f>
        <v>#N/A</v>
      </c>
      <c r="Y8" t="e">
        <f>INDEX(tbl_name[RETOL],MATCH(F8,tbl_name[crop],0))</f>
        <v>#N/A</v>
      </c>
      <c r="Z8" t="e">
        <f>INDEX(tbl_name[B_Cart_eq],MATCH(F8,tbl_name[crop],0))</f>
        <v>#N/A</v>
      </c>
      <c r="AA8" t="e">
        <f>INDEX(tbl_name[VITD],MATCH(F8,tbl_name[crop],0))</f>
        <v>#N/A</v>
      </c>
      <c r="AB8" t="e">
        <f>INDEX(tbl_name[VITE],MATCH(F8,tbl_name[crop],0))</f>
        <v>#N/A</v>
      </c>
      <c r="AC8" t="e">
        <f>INDEX(tbl_name[THIA],MATCH(F8,tbl_name[crop],0))</f>
        <v>#N/A</v>
      </c>
      <c r="AD8" t="e">
        <f>INDEX(tbl_name[RIBF],MATCH(F8,tbl_name[crop],0))</f>
        <v>#N/A</v>
      </c>
      <c r="AE8" t="e">
        <f>INDEX(tbl_name[NIA],MATCH(F8,tbl_name[crop],0))</f>
        <v>#N/A</v>
      </c>
      <c r="AF8" t="e">
        <f>INDEX(tbl_name[VITB6C],MATCH(F8,tbl_name[crop],0))</f>
        <v>#N/A</v>
      </c>
      <c r="AG8" t="e">
        <f>INDEX(tbl_name[FOL],MATCH(F8,tbl_name[crop],0))</f>
        <v>#N/A</v>
      </c>
      <c r="AH8" t="e">
        <f>INDEX(tbl_name[VITB12],MATCH(F8,tbl_name[crop],0))</f>
        <v>#N/A</v>
      </c>
      <c r="AI8" t="e">
        <f>INDEX(tbl_name[VITC],MATCH(F8,tbl_name[crop],0))</f>
        <v>#N/A</v>
      </c>
      <c r="AJ8" t="str">
        <f>INDEX(tbl_name[food_group_unicef],MATCH(F8,tbl_name[crop],0))</f>
        <v xml:space="preserve">Other fruits and vegetables </v>
      </c>
    </row>
    <row r="9" spans="1:36" ht="12" customHeight="1">
      <c r="A9">
        <f>INDEX(tbl_name[FCT_id],MATCH(F9,tbl_name[crop],0))</f>
        <v>4156</v>
      </c>
      <c r="B9">
        <f>INDEX(tbl_name[food_grp_id],MATCH(F9,tbl_name[crop],0))</f>
        <v>4</v>
      </c>
      <c r="C9">
        <f>INDEX(tbl_name[food_item_id],MATCH(F9,tbl_name[crop],0))</f>
        <v>156</v>
      </c>
      <c r="D9" t="str">
        <f>INDEX(tbl_name[Food_grp],MATCH(F9,tbl_name[crop],0))</f>
        <v>Vegetables and their products</v>
      </c>
      <c r="E9" t="str">
        <f>INDEX(tbl_name[org_name],MATCH(F9,tbl_name[crop],0))</f>
        <v>Carrot</v>
      </c>
      <c r="F9" s="24" t="s">
        <v>141</v>
      </c>
      <c r="G9">
        <f>INDEX(tbl_name[Crop_ref],MATCH(F9,tbl_name[crop],0))</f>
        <v>0</v>
      </c>
      <c r="H9">
        <f>INDEX(tbl_name[Edible],MATCH(F9,tbl_name[crop],0))</f>
        <v>0.89</v>
      </c>
      <c r="I9">
        <f>INDEX(tbl_name[Energy],MATCH(F9,tbl_name[crop],0))</f>
        <v>36</v>
      </c>
      <c r="J9">
        <f>INDEX(tbl_name[WATER],MATCH(F9,tbl_name[crop],0))</f>
        <v>88.8</v>
      </c>
      <c r="K9">
        <f>INDEX(tbl_name[Protein],MATCH(F9,tbl_name[crop],0))</f>
        <v>1</v>
      </c>
      <c r="L9">
        <f>INDEX(tbl_name[Fat],MATCH(F9,tbl_name[crop],0))</f>
        <v>0.3</v>
      </c>
      <c r="M9">
        <f>INDEX(tbl_name[Carbohydrate],MATCH(F9,tbl_name[crop],0))</f>
        <v>5.7</v>
      </c>
      <c r="N9">
        <f>INDEX(tbl_name[Fiber],MATCH(F9,tbl_name[crop],0))</f>
        <v>3.1</v>
      </c>
      <c r="O9">
        <f>INDEX(tbl_name[ASH],MATCH(F9,tbl_name[crop],0))</f>
        <v>1.1000000000000001</v>
      </c>
      <c r="P9">
        <f>INDEX(tbl_name[CA],MATCH(F9,tbl_name[crop],0))</f>
        <v>35</v>
      </c>
      <c r="Q9">
        <f>INDEX(tbl_name[FE],MATCH(F9,tbl_name[crop],0))</f>
        <v>0.7</v>
      </c>
      <c r="R9">
        <f>INDEX(tbl_name[MG],MATCH(F9,tbl_name[crop],0))</f>
        <v>12</v>
      </c>
      <c r="S9">
        <f>INDEX(tbl_name[P],MATCH(F9,tbl_name[crop],0))</f>
        <v>42</v>
      </c>
      <c r="T9">
        <f>INDEX(tbl_name[K],MATCH(F9,tbl_name[crop],0))</f>
        <v>266</v>
      </c>
      <c r="U9">
        <f>INDEX(tbl_name[NA],MATCH(F9,tbl_name[crop],0))</f>
        <v>42</v>
      </c>
      <c r="V9">
        <f>INDEX(tbl_name[ZN],MATCH(F9,tbl_name[crop],0))</f>
        <v>0.26</v>
      </c>
      <c r="W9">
        <f>INDEX(tbl_name[CU],MATCH(F9,tbl_name[crop],0))</f>
        <v>0.06</v>
      </c>
      <c r="X9">
        <f>INDEX(tbl_name[VITA_RAE],MATCH(F9,tbl_name[crop],0))</f>
        <v>713</v>
      </c>
      <c r="Y9">
        <f>INDEX(tbl_name[RETOL],MATCH(F9,tbl_name[crop],0))</f>
        <v>0</v>
      </c>
      <c r="Z9">
        <f>INDEX(tbl_name[B_Cart_eq],MATCH(F9,tbl_name[crop],0))</f>
        <v>8560</v>
      </c>
      <c r="AA9">
        <f>INDEX(tbl_name[VITD],MATCH(F9,tbl_name[crop],0))</f>
        <v>0</v>
      </c>
      <c r="AB9">
        <f>INDEX(tbl_name[VITE],MATCH(F9,tbl_name[crop],0))</f>
        <v>0.47</v>
      </c>
      <c r="AC9">
        <f>INDEX(tbl_name[THIA],MATCH(F9,tbl_name[crop],0))</f>
        <v>0.06</v>
      </c>
      <c r="AD9">
        <f>INDEX(tbl_name[RIBF],MATCH(F9,tbl_name[crop],0))</f>
        <v>0.05</v>
      </c>
      <c r="AE9">
        <f>INDEX(tbl_name[NIA],MATCH(F9,tbl_name[crop],0))</f>
        <v>0.7</v>
      </c>
      <c r="AF9">
        <f>INDEX(tbl_name[VITB6C],MATCH(F9,tbl_name[crop],0))</f>
        <v>0.23</v>
      </c>
      <c r="AG9">
        <f>INDEX(tbl_name[FOL],MATCH(F9,tbl_name[crop],0))</f>
        <v>31</v>
      </c>
      <c r="AH9">
        <f>INDEX(tbl_name[VITB12],MATCH(F9,tbl_name[crop],0))</f>
        <v>0</v>
      </c>
      <c r="AI9">
        <f>INDEX(tbl_name[VITC],MATCH(F9,tbl_name[crop],0))</f>
        <v>7</v>
      </c>
      <c r="AJ9" t="str">
        <f>INDEX(tbl_name[food_group_unicef],MATCH(F9,tbl_name[crop],0))</f>
        <v xml:space="preserve">Vitamin A rich fruits and Vegetable </v>
      </c>
    </row>
    <row r="10" spans="1:36" ht="12" customHeight="1">
      <c r="A10" t="e">
        <f>INDEX(tbl_name[FCT_id],MATCH(F10,tbl_name[crop],0))</f>
        <v>#N/A</v>
      </c>
      <c r="B10" t="e">
        <f>INDEX(tbl_name[food_grp_id],MATCH(F10,tbl_name[crop],0))</f>
        <v>#N/A</v>
      </c>
      <c r="C10" t="e">
        <f>INDEX(tbl_name[food_item_id],MATCH(F10,tbl_name[crop],0))</f>
        <v>#N/A</v>
      </c>
      <c r="D10" t="str">
        <f>INDEX(tbl_name[Food_grp],MATCH(F10,tbl_name[crop],0))</f>
        <v>Starchy roots@ tubers and their products</v>
      </c>
      <c r="E10">
        <f>INDEX(tbl_name[org_name],MATCH(F10,tbl_name[crop],0))</f>
        <v>0</v>
      </c>
      <c r="F10" s="24" t="s">
        <v>162</v>
      </c>
      <c r="G10" t="e">
        <f>INDEX(tbl_name[Crop_ref],MATCH(F10,tbl_name[crop],0))</f>
        <v>#N/A</v>
      </c>
      <c r="H10" t="e">
        <f>INDEX(tbl_name[Edible],MATCH(F10,tbl_name[crop],0))</f>
        <v>#N/A</v>
      </c>
      <c r="I10" t="e">
        <f>INDEX(tbl_name[Energy],MATCH(F10,tbl_name[crop],0))</f>
        <v>#N/A</v>
      </c>
      <c r="J10" t="e">
        <f>INDEX(tbl_name[WATER],MATCH(F10,tbl_name[crop],0))</f>
        <v>#N/A</v>
      </c>
      <c r="K10" t="e">
        <f>INDEX(tbl_name[Protein],MATCH(F10,tbl_name[crop],0))</f>
        <v>#N/A</v>
      </c>
      <c r="L10" t="e">
        <f>INDEX(tbl_name[Fat],MATCH(F10,tbl_name[crop],0))</f>
        <v>#N/A</v>
      </c>
      <c r="M10" t="e">
        <f>INDEX(tbl_name[Carbohydrate],MATCH(F10,tbl_name[crop],0))</f>
        <v>#N/A</v>
      </c>
      <c r="N10" t="e">
        <f>INDEX(tbl_name[Fiber],MATCH(F10,tbl_name[crop],0))</f>
        <v>#N/A</v>
      </c>
      <c r="O10" t="e">
        <f>INDEX(tbl_name[ASH],MATCH(F10,tbl_name[crop],0))</f>
        <v>#N/A</v>
      </c>
      <c r="P10" t="e">
        <f>INDEX(tbl_name[CA],MATCH(F10,tbl_name[crop],0))</f>
        <v>#N/A</v>
      </c>
      <c r="Q10" t="e">
        <f>INDEX(tbl_name[FE],MATCH(F10,tbl_name[crop],0))</f>
        <v>#N/A</v>
      </c>
      <c r="R10" t="e">
        <f>INDEX(tbl_name[MG],MATCH(F10,tbl_name[crop],0))</f>
        <v>#N/A</v>
      </c>
      <c r="S10" t="e">
        <f>INDEX(tbl_name[P],MATCH(F10,tbl_name[crop],0))</f>
        <v>#N/A</v>
      </c>
      <c r="T10" t="e">
        <f>INDEX(tbl_name[K],MATCH(F10,tbl_name[crop],0))</f>
        <v>#N/A</v>
      </c>
      <c r="U10" t="e">
        <f>INDEX(tbl_name[NA],MATCH(F10,tbl_name[crop],0))</f>
        <v>#N/A</v>
      </c>
      <c r="V10" t="e">
        <f>INDEX(tbl_name[ZN],MATCH(F10,tbl_name[crop],0))</f>
        <v>#N/A</v>
      </c>
      <c r="W10" t="e">
        <f>INDEX(tbl_name[CU],MATCH(F10,tbl_name[crop],0))</f>
        <v>#N/A</v>
      </c>
      <c r="X10" t="e">
        <f>INDEX(tbl_name[VITA_RAE],MATCH(F10,tbl_name[crop],0))</f>
        <v>#N/A</v>
      </c>
      <c r="Y10" t="e">
        <f>INDEX(tbl_name[RETOL],MATCH(F10,tbl_name[crop],0))</f>
        <v>#N/A</v>
      </c>
      <c r="Z10" t="e">
        <f>INDEX(tbl_name[B_Cart_eq],MATCH(F10,tbl_name[crop],0))</f>
        <v>#N/A</v>
      </c>
      <c r="AA10" t="e">
        <f>INDEX(tbl_name[VITD],MATCH(F10,tbl_name[crop],0))</f>
        <v>#N/A</v>
      </c>
      <c r="AB10" t="e">
        <f>INDEX(tbl_name[VITE],MATCH(F10,tbl_name[crop],0))</f>
        <v>#N/A</v>
      </c>
      <c r="AC10" t="e">
        <f>INDEX(tbl_name[THIA],MATCH(F10,tbl_name[crop],0))</f>
        <v>#N/A</v>
      </c>
      <c r="AD10" t="e">
        <f>INDEX(tbl_name[RIBF],MATCH(F10,tbl_name[crop],0))</f>
        <v>#N/A</v>
      </c>
      <c r="AE10" t="e">
        <f>INDEX(tbl_name[NIA],MATCH(F10,tbl_name[crop],0))</f>
        <v>#N/A</v>
      </c>
      <c r="AF10" t="e">
        <f>INDEX(tbl_name[VITB6C],MATCH(F10,tbl_name[crop],0))</f>
        <v>#N/A</v>
      </c>
      <c r="AG10" t="e">
        <f>INDEX(tbl_name[FOL],MATCH(F10,tbl_name[crop],0))</f>
        <v>#N/A</v>
      </c>
      <c r="AH10" t="e">
        <f>INDEX(tbl_name[VITB12],MATCH(F10,tbl_name[crop],0))</f>
        <v>#N/A</v>
      </c>
      <c r="AI10" t="e">
        <f>INDEX(tbl_name[VITC],MATCH(F10,tbl_name[crop],0))</f>
        <v>#N/A</v>
      </c>
      <c r="AJ10" t="str">
        <f>INDEX(tbl_name[food_group_unicef],MATCH(F10,tbl_name[crop],0))</f>
        <v xml:space="preserve">Grains@ roots and tubers </v>
      </c>
    </row>
    <row r="11" spans="1:36" ht="12" customHeight="1">
      <c r="A11">
        <f>INDEX(tbl_name[FCT_id],MATCH(F11,tbl_name[crop],0))</f>
        <v>4168</v>
      </c>
      <c r="B11">
        <f>INDEX(tbl_name[food_grp_id],MATCH(F11,tbl_name[crop],0))</f>
        <v>4</v>
      </c>
      <c r="C11">
        <f>INDEX(tbl_name[food_item_id],MATCH(F11,tbl_name[crop],0))</f>
        <v>168</v>
      </c>
      <c r="D11" t="str">
        <f>INDEX(tbl_name[Food_grp],MATCH(F11,tbl_name[crop],0))</f>
        <v>Vegetables and their products</v>
      </c>
      <c r="E11" t="str">
        <f>INDEX(tbl_name[org_name],MATCH(F11,tbl_name[crop],0))</f>
        <v>Onion</v>
      </c>
      <c r="F11" s="24" t="s">
        <v>142</v>
      </c>
      <c r="G11">
        <f>INDEX(tbl_name[Crop_ref],MATCH(F11,tbl_name[crop],0))</f>
        <v>0</v>
      </c>
      <c r="H11">
        <f>INDEX(tbl_name[Edible],MATCH(F11,tbl_name[crop],0))</f>
        <v>0.91</v>
      </c>
      <c r="I11">
        <f>INDEX(tbl_name[Energy],MATCH(F11,tbl_name[crop],0))</f>
        <v>37</v>
      </c>
      <c r="J11">
        <f>INDEX(tbl_name[WATER],MATCH(F11,tbl_name[crop],0))</f>
        <v>89.5</v>
      </c>
      <c r="K11">
        <f>INDEX(tbl_name[Protein],MATCH(F11,tbl_name[crop],0))</f>
        <v>1.1000000000000001</v>
      </c>
      <c r="L11">
        <f>INDEX(tbl_name[Fat],MATCH(F11,tbl_name[crop],0))</f>
        <v>0.1</v>
      </c>
      <c r="M11">
        <f>INDEX(tbl_name[Carbohydrate],MATCH(F11,tbl_name[crop],0))</f>
        <v>6.9</v>
      </c>
      <c r="N11">
        <f>INDEX(tbl_name[Fiber],MATCH(F11,tbl_name[crop],0))</f>
        <v>1.8</v>
      </c>
      <c r="O11">
        <f>INDEX(tbl_name[ASH],MATCH(F11,tbl_name[crop],0))</f>
        <v>0.6</v>
      </c>
      <c r="P11">
        <f>INDEX(tbl_name[CA],MATCH(F11,tbl_name[crop],0))</f>
        <v>25</v>
      </c>
      <c r="Q11">
        <f>INDEX(tbl_name[FE],MATCH(F11,tbl_name[crop],0))</f>
        <v>0.3</v>
      </c>
      <c r="R11">
        <f>INDEX(tbl_name[MG],MATCH(F11,tbl_name[crop],0))</f>
        <v>10</v>
      </c>
      <c r="S11">
        <f>INDEX(tbl_name[P],MATCH(F11,tbl_name[crop],0))</f>
        <v>39</v>
      </c>
      <c r="T11">
        <f>INDEX(tbl_name[K],MATCH(F11,tbl_name[crop],0))</f>
        <v>183</v>
      </c>
      <c r="U11">
        <f>INDEX(tbl_name[NA],MATCH(F11,tbl_name[crop],0))</f>
        <v>4</v>
      </c>
      <c r="V11">
        <f>INDEX(tbl_name[ZN],MATCH(F11,tbl_name[crop],0))</f>
        <v>0.26</v>
      </c>
      <c r="W11">
        <f>INDEX(tbl_name[CU],MATCH(F11,tbl_name[crop],0))</f>
        <v>0.04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1</v>
      </c>
      <c r="AA11">
        <f>INDEX(tbl_name[VITD],MATCH(F11,tbl_name[crop],0))</f>
        <v>0</v>
      </c>
      <c r="AB11">
        <f>INDEX(tbl_name[VITE],MATCH(F11,tbl_name[crop],0))</f>
        <v>0.04</v>
      </c>
      <c r="AC11">
        <f>INDEX(tbl_name[THIA],MATCH(F11,tbl_name[crop],0))</f>
        <v>0.05</v>
      </c>
      <c r="AD11">
        <f>INDEX(tbl_name[RIBF],MATCH(F11,tbl_name[crop],0))</f>
        <v>0.04</v>
      </c>
      <c r="AE11">
        <f>INDEX(tbl_name[NIA],MATCH(F11,tbl_name[crop],0))</f>
        <v>0.2</v>
      </c>
      <c r="AF11">
        <f>INDEX(tbl_name[VITB6C],MATCH(F11,tbl_name[crop],0))</f>
        <v>0.1</v>
      </c>
      <c r="AG11">
        <f>INDEX(tbl_name[FOL],MATCH(F11,tbl_name[crop],0))</f>
        <v>16</v>
      </c>
      <c r="AH11">
        <f>INDEX(tbl_name[VITB12],MATCH(F11,tbl_name[crop],0))</f>
        <v>0</v>
      </c>
      <c r="AI11">
        <f>INDEX(tbl_name[VITC],MATCH(F11,tbl_name[crop],0))</f>
        <v>10.3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4171</v>
      </c>
      <c r="B12">
        <f>INDEX(tbl_name[food_grp_id],MATCH(F12,tbl_name[crop],0))</f>
        <v>4</v>
      </c>
      <c r="C12">
        <f>INDEX(tbl_name[food_item_id],MATCH(F12,tbl_name[crop],0))</f>
        <v>171</v>
      </c>
      <c r="D12" t="str">
        <f>INDEX(tbl_name[Food_grp],MATCH(F12,tbl_name[crop],0))</f>
        <v>Vegetables and their products</v>
      </c>
      <c r="E12" t="str">
        <f>INDEX(tbl_name[org_name],MATCH(F12,tbl_name[crop],0))</f>
        <v>Tomato@ red</v>
      </c>
      <c r="F12" s="24" t="s">
        <v>144</v>
      </c>
      <c r="G12">
        <f>INDEX(tbl_name[Crop_ref],MATCH(F12,tbl_name[crop],0))</f>
        <v>0</v>
      </c>
      <c r="H12">
        <f>INDEX(tbl_name[Edible],MATCH(F12,tbl_name[crop],0))</f>
        <v>0.91</v>
      </c>
      <c r="I12">
        <f>INDEX(tbl_name[Energy],MATCH(F12,tbl_name[crop],0))</f>
        <v>22</v>
      </c>
      <c r="J12">
        <f>INDEX(tbl_name[WATER],MATCH(F12,tbl_name[crop],0))</f>
        <v>93.5</v>
      </c>
      <c r="K12">
        <f>INDEX(tbl_name[Protein],MATCH(F12,tbl_name[crop],0))</f>
        <v>1</v>
      </c>
      <c r="L12">
        <f>INDEX(tbl_name[Fat],MATCH(F12,tbl_name[crop],0))</f>
        <v>0.2</v>
      </c>
      <c r="M12">
        <f>INDEX(tbl_name[Carbohydrate],MATCH(F12,tbl_name[crop],0))</f>
        <v>3.3</v>
      </c>
      <c r="N12">
        <f>INDEX(tbl_name[Fiber],MATCH(F12,tbl_name[crop],0))</f>
        <v>1.4</v>
      </c>
      <c r="O12">
        <f>INDEX(tbl_name[ASH],MATCH(F12,tbl_name[crop],0))</f>
        <v>0.6</v>
      </c>
      <c r="P12">
        <f>INDEX(tbl_name[CA],MATCH(F12,tbl_name[crop],0))</f>
        <v>13</v>
      </c>
      <c r="Q12">
        <f>INDEX(tbl_name[FE],MATCH(F12,tbl_name[crop],0))</f>
        <v>0.6</v>
      </c>
      <c r="R12">
        <f>INDEX(tbl_name[MG],MATCH(F12,tbl_name[crop],0))</f>
        <v>13</v>
      </c>
      <c r="S12">
        <f>INDEX(tbl_name[P],MATCH(F12,tbl_name[crop],0))</f>
        <v>32</v>
      </c>
      <c r="T12">
        <f>INDEX(tbl_name[K],MATCH(F12,tbl_name[crop],0))</f>
        <v>255</v>
      </c>
      <c r="U12">
        <f>INDEX(tbl_name[NA],MATCH(F12,tbl_name[crop],0))</f>
        <v>7</v>
      </c>
      <c r="V12">
        <f>INDEX(tbl_name[ZN],MATCH(F12,tbl_name[crop],0))</f>
        <v>0.7</v>
      </c>
      <c r="W12">
        <f>INDEX(tbl_name[CU],MATCH(F12,tbl_name[crop],0))</f>
        <v>0.15</v>
      </c>
      <c r="X12">
        <f>INDEX(tbl_name[VITA_RAE],MATCH(F12,tbl_name[crop],0))</f>
        <v>52</v>
      </c>
      <c r="Y12">
        <f>INDEX(tbl_name[RETOL],MATCH(F12,tbl_name[crop],0))</f>
        <v>0</v>
      </c>
      <c r="Z12">
        <f>INDEX(tbl_name[B_Cart_eq],MATCH(F12,tbl_name[crop],0))</f>
        <v>624</v>
      </c>
      <c r="AA12">
        <f>INDEX(tbl_name[VITD],MATCH(F12,tbl_name[crop],0))</f>
        <v>0</v>
      </c>
      <c r="AB12">
        <f>INDEX(tbl_name[VITE],MATCH(F12,tbl_name[crop],0))</f>
        <v>0.9</v>
      </c>
      <c r="AC12">
        <f>INDEX(tbl_name[THIA],MATCH(F12,tbl_name[crop],0))</f>
        <v>0.06</v>
      </c>
      <c r="AD12">
        <f>INDEX(tbl_name[RIBF],MATCH(F12,tbl_name[crop],0))</f>
        <v>0.04</v>
      </c>
      <c r="AE12">
        <f>INDEX(tbl_name[NIA],MATCH(F12,tbl_name[crop],0))</f>
        <v>0.6</v>
      </c>
      <c r="AF12">
        <f>INDEX(tbl_name[VITB6C],MATCH(F12,tbl_name[crop],0))</f>
        <v>0.09</v>
      </c>
      <c r="AG12">
        <f>INDEX(tbl_name[FOL],MATCH(F12,tbl_name[crop],0))</f>
        <v>21</v>
      </c>
      <c r="AH12">
        <f>INDEX(tbl_name[VITB12],MATCH(F12,tbl_name[crop],0))</f>
        <v>0</v>
      </c>
      <c r="AI12">
        <f>INDEX(tbl_name[VITC],MATCH(F12,tbl_name[crop],0))</f>
        <v>29.6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4196</v>
      </c>
      <c r="B13">
        <f>INDEX(tbl_name[food_grp_id],MATCH(F13,tbl_name[crop],0))</f>
        <v>4</v>
      </c>
      <c r="C13">
        <f>INDEX(tbl_name[food_item_id],MATCH(F13,tbl_name[crop],0))</f>
        <v>196</v>
      </c>
      <c r="D13" t="str">
        <f>INDEX(tbl_name[Food_grp],MATCH(F13,tbl_name[crop],0))</f>
        <v>Vegetables and their products</v>
      </c>
      <c r="E13" t="str">
        <f>INDEX(tbl_name[org_name],MATCH(F13,tbl_name[crop],0))</f>
        <v>Peppers@ chilli</v>
      </c>
      <c r="F13" s="24" t="s">
        <v>145</v>
      </c>
      <c r="G13">
        <f>INDEX(tbl_name[Crop_ref],MATCH(F13,tbl_name[crop],0))</f>
        <v>0</v>
      </c>
      <c r="H13">
        <f>INDEX(tbl_name[Edible],MATCH(F13,tbl_name[crop],0))</f>
        <v>0.73</v>
      </c>
      <c r="I13">
        <f>INDEX(tbl_name[Energy],MATCH(F13,tbl_name[crop],0))</f>
        <v>46</v>
      </c>
      <c r="J13">
        <f>INDEX(tbl_name[WATER],MATCH(F13,tbl_name[crop],0))</f>
        <v>87.3</v>
      </c>
      <c r="K13">
        <f>INDEX(tbl_name[Protein],MATCH(F13,tbl_name[crop],0))</f>
        <v>1.9</v>
      </c>
      <c r="L13">
        <f>INDEX(tbl_name[Fat],MATCH(F13,tbl_name[crop],0))</f>
        <v>0.3</v>
      </c>
      <c r="M13">
        <f>INDEX(tbl_name[Carbohydrate],MATCH(F13,tbl_name[crop],0))</f>
        <v>7.6</v>
      </c>
      <c r="N13">
        <f>INDEX(tbl_name[Fiber],MATCH(F13,tbl_name[crop],0))</f>
        <v>2.2000000000000002</v>
      </c>
      <c r="O13">
        <f>INDEX(tbl_name[ASH],MATCH(F13,tbl_name[crop],0))</f>
        <v>0.7</v>
      </c>
      <c r="P13">
        <f>INDEX(tbl_name[CA],MATCH(F13,tbl_name[crop],0))</f>
        <v>16</v>
      </c>
      <c r="Q13">
        <f>INDEX(tbl_name[FE],MATCH(F13,tbl_name[crop],0))</f>
        <v>1.1000000000000001</v>
      </c>
      <c r="R13">
        <f>INDEX(tbl_name[MG],MATCH(F13,tbl_name[crop],0))</f>
        <v>24</v>
      </c>
      <c r="S13">
        <f>INDEX(tbl_name[P],MATCH(F13,tbl_name[crop],0))</f>
        <v>43</v>
      </c>
      <c r="T13">
        <f>INDEX(tbl_name[K],MATCH(F13,tbl_name[crop],0))</f>
        <v>331</v>
      </c>
      <c r="U13">
        <f>INDEX(tbl_name[NA],MATCH(F13,tbl_name[crop],0))</f>
        <v>8</v>
      </c>
      <c r="V13">
        <f>INDEX(tbl_name[ZN],MATCH(F13,tbl_name[crop],0))</f>
        <v>0.28999999999999998</v>
      </c>
      <c r="W13">
        <f>INDEX(tbl_name[CU],MATCH(F13,tbl_name[crop],0))</f>
        <v>0.15</v>
      </c>
      <c r="X13">
        <f>INDEX(tbl_name[VITA_RAE],MATCH(F13,tbl_name[crop],0))</f>
        <v>53</v>
      </c>
      <c r="Y13">
        <f>INDEX(tbl_name[RETOL],MATCH(F13,tbl_name[crop],0))</f>
        <v>0</v>
      </c>
      <c r="Z13">
        <f>INDEX(tbl_name[B_Cart_eq],MATCH(F13,tbl_name[crop],0))</f>
        <v>640</v>
      </c>
      <c r="AA13">
        <f>INDEX(tbl_name[VITD],MATCH(F13,tbl_name[crop],0))</f>
        <v>0</v>
      </c>
      <c r="AB13">
        <f>INDEX(tbl_name[VITE],MATCH(F13,tbl_name[crop],0))</f>
        <v>0.69</v>
      </c>
      <c r="AC13">
        <f>INDEX(tbl_name[THIA],MATCH(F13,tbl_name[crop],0))</f>
        <v>0.08</v>
      </c>
      <c r="AD13">
        <f>INDEX(tbl_name[RIBF],MATCH(F13,tbl_name[crop],0))</f>
        <v>0.09</v>
      </c>
      <c r="AE13">
        <f>INDEX(tbl_name[NIA],MATCH(F13,tbl_name[crop],0))</f>
        <v>1.1000000000000001</v>
      </c>
      <c r="AF13">
        <f>INDEX(tbl_name[VITB6C],MATCH(F13,tbl_name[crop],0))</f>
        <v>0.39</v>
      </c>
      <c r="AG13">
        <f>INDEX(tbl_name[FOL],MATCH(F13,tbl_name[crop],0))</f>
        <v>23</v>
      </c>
      <c r="AH13">
        <f>INDEX(tbl_name[VITB12],MATCH(F13,tbl_name[crop],0))</f>
        <v>0</v>
      </c>
      <c r="AI13">
        <f>INDEX(tbl_name[VITC],MATCH(F13,tbl_name[crop],0))</f>
        <v>193.1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20017</v>
      </c>
      <c r="B14">
        <f>INDEX(tbl_name[food_grp_id],MATCH(F14,tbl_name[crop],0))</f>
        <v>12</v>
      </c>
      <c r="C14">
        <f>INDEX(tbl_name[food_item_id],MATCH(F14,tbl_name[crop],0))</f>
        <v>822</v>
      </c>
      <c r="D14" t="str">
        <f>INDEX(tbl_name[Food_grp],MATCH(F14,tbl_name[crop],0))</f>
        <v>Miscellaneous</v>
      </c>
      <c r="E14" t="str">
        <f>INDEX(tbl_name[org_name],MATCH(F14,tbl_name[crop],0))</f>
        <v>Kale(yabesha gomen)</v>
      </c>
      <c r="F14" s="24" t="s">
        <v>164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28</v>
      </c>
      <c r="J14">
        <f>INDEX(tbl_name[WATER],MATCH(F14,tbl_name[crop],0))</f>
        <v>0</v>
      </c>
      <c r="K14">
        <f>INDEX(tbl_name[Protein],MATCH(F14,tbl_name[crop],0))</f>
        <v>1.6</v>
      </c>
      <c r="L14">
        <f>INDEX(tbl_name[Fat],MATCH(F14,tbl_name[crop],0))</f>
        <v>0.1</v>
      </c>
      <c r="M14">
        <f>INDEX(tbl_name[Carbohydrate],MATCH(F14,tbl_name[crop],0))</f>
        <v>5.6</v>
      </c>
      <c r="N14">
        <f>INDEX(tbl_name[Fiber],MATCH(F14,tbl_name[crop],0))</f>
        <v>3.7</v>
      </c>
      <c r="O14">
        <f>INDEX(tbl_name[ASH],MATCH(F14,tbl_name[crop],0))</f>
        <v>1.5</v>
      </c>
      <c r="P14">
        <f>INDEX(tbl_name[CA],MATCH(F14,tbl_name[crop],0))</f>
        <v>220</v>
      </c>
      <c r="Q14">
        <f>INDEX(tbl_name[FE],MATCH(F14,tbl_name[crop],0))</f>
        <v>0.8</v>
      </c>
      <c r="R14">
        <f>INDEX(tbl_name[MG],MATCH(F14,tbl_name[crop],0))</f>
        <v>44</v>
      </c>
      <c r="S14">
        <f>INDEX(tbl_name[P],MATCH(F14,tbl_name[crop],0))</f>
        <v>45</v>
      </c>
      <c r="T14">
        <f>INDEX(tbl_name[K],MATCH(F14,tbl_name[crop],0))</f>
        <v>420</v>
      </c>
      <c r="U14">
        <f>INDEX(tbl_name[NA],MATCH(F14,tbl_name[crop],0))</f>
        <v>9</v>
      </c>
      <c r="V14">
        <f>INDEX(tbl_name[ZN],MATCH(F14,tbl_name[crop],0))</f>
        <v>0.3</v>
      </c>
      <c r="W14">
        <f>INDEX(tbl_name[CU],MATCH(F14,tbl_name[crop],0))</f>
        <v>0.05</v>
      </c>
      <c r="X14">
        <f>INDEX(tbl_name[VITA_RAE],MATCH(F14,tbl_name[crop],0))</f>
        <v>240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5222</v>
      </c>
      <c r="B15">
        <f>INDEX(tbl_name[food_grp_id],MATCH(F15,tbl_name[crop],0))</f>
        <v>5</v>
      </c>
      <c r="C15">
        <f>INDEX(tbl_name[food_item_id],MATCH(F15,tbl_name[crop],0))</f>
        <v>222</v>
      </c>
      <c r="D15" t="str">
        <f>INDEX(tbl_name[Food_grp],MATCH(F15,tbl_name[crop],0))</f>
        <v>Fruits and their products</v>
      </c>
      <c r="E15" t="str">
        <f>INDEX(tbl_name[org_name],MATCH(F15,tbl_name[crop],0))</f>
        <v xml:space="preserve">Avocado@ </v>
      </c>
      <c r="F15" s="24" t="s">
        <v>147</v>
      </c>
      <c r="G15">
        <f>INDEX(tbl_name[Crop_ref],MATCH(F15,tbl_name[crop],0))</f>
        <v>0</v>
      </c>
      <c r="H15">
        <f>INDEX(tbl_name[Edible],MATCH(F15,tbl_name[crop],0))</f>
        <v>0.74</v>
      </c>
      <c r="I15">
        <f>INDEX(tbl_name[Energy],MATCH(F15,tbl_name[crop],0))</f>
        <v>152</v>
      </c>
      <c r="J15">
        <f>INDEX(tbl_name[WATER],MATCH(F15,tbl_name[crop],0))</f>
        <v>76.5</v>
      </c>
      <c r="K15">
        <f>INDEX(tbl_name[Protein],MATCH(F15,tbl_name[crop],0))</f>
        <v>1.7</v>
      </c>
      <c r="L15">
        <f>INDEX(tbl_name[Fat],MATCH(F15,tbl_name[crop],0))</f>
        <v>14.7</v>
      </c>
      <c r="M15">
        <f>INDEX(tbl_name[Carbohydrate],MATCH(F15,tbl_name[crop],0))</f>
        <v>1.4</v>
      </c>
      <c r="N15">
        <f>INDEX(tbl_name[Fiber],MATCH(F15,tbl_name[crop],0))</f>
        <v>4.7</v>
      </c>
      <c r="O15">
        <f>INDEX(tbl_name[ASH],MATCH(F15,tbl_name[crop],0))</f>
        <v>1.1000000000000001</v>
      </c>
      <c r="P15">
        <f>INDEX(tbl_name[CA],MATCH(F15,tbl_name[crop],0))</f>
        <v>15</v>
      </c>
      <c r="Q15">
        <f>INDEX(tbl_name[FE],MATCH(F15,tbl_name[crop],0))</f>
        <v>0.8</v>
      </c>
      <c r="R15">
        <f>INDEX(tbl_name[MG],MATCH(F15,tbl_name[crop],0))</f>
        <v>32</v>
      </c>
      <c r="S15">
        <f>INDEX(tbl_name[P],MATCH(F15,tbl_name[crop],0))</f>
        <v>46</v>
      </c>
      <c r="T15">
        <f>INDEX(tbl_name[K],MATCH(F15,tbl_name[crop],0))</f>
        <v>492</v>
      </c>
      <c r="U15">
        <f>INDEX(tbl_name[NA],MATCH(F15,tbl_name[crop],0))</f>
        <v>4</v>
      </c>
      <c r="V15">
        <f>INDEX(tbl_name[ZN],MATCH(F15,tbl_name[crop],0))</f>
        <v>0.51</v>
      </c>
      <c r="W15">
        <f>INDEX(tbl_name[CU],MATCH(F15,tbl_name[crop],0))</f>
        <v>0.23</v>
      </c>
      <c r="X15">
        <f>INDEX(tbl_name[VITA_RAE],MATCH(F15,tbl_name[crop],0))</f>
        <v>6</v>
      </c>
      <c r="Y15">
        <f>INDEX(tbl_name[RETOL],MATCH(F15,tbl_name[crop],0))</f>
        <v>0</v>
      </c>
      <c r="Z15">
        <f>INDEX(tbl_name[B_Cart_eq],MATCH(F15,tbl_name[crop],0))</f>
        <v>68</v>
      </c>
      <c r="AA15">
        <f>INDEX(tbl_name[VITD],MATCH(F15,tbl_name[crop],0))</f>
        <v>0</v>
      </c>
      <c r="AB15">
        <f>INDEX(tbl_name[VITE],MATCH(F15,tbl_name[crop],0))</f>
        <v>1.6</v>
      </c>
      <c r="AC15">
        <f>INDEX(tbl_name[THIA],MATCH(F15,tbl_name[crop],0))</f>
        <v>0.06</v>
      </c>
      <c r="AD15">
        <f>INDEX(tbl_name[RIBF],MATCH(F15,tbl_name[crop],0))</f>
        <v>0.15</v>
      </c>
      <c r="AE15">
        <f>INDEX(tbl_name[NIA],MATCH(F15,tbl_name[crop],0))</f>
        <v>1.8</v>
      </c>
      <c r="AF15">
        <f>INDEX(tbl_name[VITB6C],MATCH(F15,tbl_name[crop],0))</f>
        <v>0.35</v>
      </c>
      <c r="AG15">
        <f>INDEX(tbl_name[FOL],MATCH(F15,tbl_name[crop],0))</f>
        <v>35</v>
      </c>
      <c r="AH15">
        <f>INDEX(tbl_name[VITB12],MATCH(F15,tbl_name[crop],0))</f>
        <v>0</v>
      </c>
      <c r="AI15">
        <f>INDEX(tbl_name[VITC],MATCH(F15,tbl_name[crop],0))</f>
        <v>14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5261</v>
      </c>
      <c r="B16">
        <f>INDEX(tbl_name[food_grp_id],MATCH(F16,tbl_name[crop],0))</f>
        <v>5</v>
      </c>
      <c r="C16">
        <f>INDEX(tbl_name[food_item_id],MATCH(F16,tbl_name[crop],0))</f>
        <v>261</v>
      </c>
      <c r="D16" t="str">
        <f>INDEX(tbl_name[Food_grp],MATCH(F16,tbl_name[crop],0))</f>
        <v>Fruits and their products</v>
      </c>
      <c r="E16" t="str">
        <f>INDEX(tbl_name[org_name],MATCH(F16,tbl_name[crop],0))</f>
        <v>Plantain@ ripe</v>
      </c>
      <c r="F16" s="24" t="s">
        <v>176</v>
      </c>
      <c r="G16">
        <f>INDEX(tbl_name[Crop_ref],MATCH(F16,tbl_name[crop],0))</f>
        <v>0</v>
      </c>
      <c r="H16">
        <f>INDEX(tbl_name[Edible],MATCH(F16,tbl_name[crop],0))</f>
        <v>0.65</v>
      </c>
      <c r="I16">
        <f>INDEX(tbl_name[Energy],MATCH(F16,tbl_name[crop],0))</f>
        <v>142</v>
      </c>
      <c r="J16">
        <f>INDEX(tbl_name[WATER],MATCH(F16,tbl_name[crop],0))</f>
        <v>63.3</v>
      </c>
      <c r="K16">
        <f>INDEX(tbl_name[Protein],MATCH(F16,tbl_name[crop],0))</f>
        <v>1.2</v>
      </c>
      <c r="L16">
        <f>INDEX(tbl_name[Fat],MATCH(F16,tbl_name[crop],0))</f>
        <v>0.3</v>
      </c>
      <c r="M16">
        <f>INDEX(tbl_name[Carbohydrate],MATCH(F16,tbl_name[crop],0))</f>
        <v>32</v>
      </c>
      <c r="N16">
        <f>INDEX(tbl_name[Fiber],MATCH(F16,tbl_name[crop],0))</f>
        <v>2.2999999999999998</v>
      </c>
      <c r="O16">
        <f>INDEX(tbl_name[ASH],MATCH(F16,tbl_name[crop],0))</f>
        <v>1</v>
      </c>
      <c r="P16">
        <f>INDEX(tbl_name[CA],MATCH(F16,tbl_name[crop],0))</f>
        <v>7</v>
      </c>
      <c r="Q16">
        <f>INDEX(tbl_name[FE],MATCH(F16,tbl_name[crop],0))</f>
        <v>0.9</v>
      </c>
      <c r="R16">
        <f>INDEX(tbl_name[MG],MATCH(F16,tbl_name[crop],0))</f>
        <v>37</v>
      </c>
      <c r="S16">
        <f>INDEX(tbl_name[P],MATCH(F16,tbl_name[crop],0))</f>
        <v>34</v>
      </c>
      <c r="T16">
        <f>INDEX(tbl_name[K],MATCH(F16,tbl_name[crop],0))</f>
        <v>500</v>
      </c>
      <c r="U16">
        <f>INDEX(tbl_name[NA],MATCH(F16,tbl_name[crop],0))</f>
        <v>4</v>
      </c>
      <c r="V16">
        <f>INDEX(tbl_name[ZN],MATCH(F16,tbl_name[crop],0))</f>
        <v>0.12</v>
      </c>
      <c r="W16">
        <f>INDEX(tbl_name[CU],MATCH(F16,tbl_name[crop],0))</f>
        <v>0.08</v>
      </c>
      <c r="X16">
        <f>INDEX(tbl_name[VITA_RAE],MATCH(F16,tbl_name[crop],0))</f>
        <v>43</v>
      </c>
      <c r="Y16">
        <f>INDEX(tbl_name[RETOL],MATCH(F16,tbl_name[crop],0))</f>
        <v>0</v>
      </c>
      <c r="Z16">
        <f>INDEX(tbl_name[B_Cart_eq],MATCH(F16,tbl_name[crop],0))</f>
        <v>518</v>
      </c>
      <c r="AA16">
        <f>INDEX(tbl_name[VITD],MATCH(F16,tbl_name[crop],0))</f>
        <v>0</v>
      </c>
      <c r="AB16">
        <f>INDEX(tbl_name[VITE],MATCH(F16,tbl_name[crop],0))</f>
        <v>0.2</v>
      </c>
      <c r="AC16">
        <f>INDEX(tbl_name[THIA],MATCH(F16,tbl_name[crop],0))</f>
        <v>7.0000000000000007E-2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0.3</v>
      </c>
      <c r="AG16">
        <f>INDEX(tbl_name[FOL],MATCH(F16,tbl_name[crop],0))</f>
        <v>22</v>
      </c>
      <c r="AH16">
        <f>INDEX(tbl_name[VITB12],MATCH(F16,tbl_name[crop],0))</f>
        <v>0</v>
      </c>
      <c r="AI16">
        <f>INDEX(tbl_name[VITC],MATCH(F16,tbl_name[crop],0))</f>
        <v>18.399999999999999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5234</v>
      </c>
      <c r="B17">
        <f>INDEX(tbl_name[food_grp_id],MATCH(F17,tbl_name[crop],0))</f>
        <v>5</v>
      </c>
      <c r="C17">
        <f>INDEX(tbl_name[food_item_id],MATCH(F17,tbl_name[crop],0))</f>
        <v>234</v>
      </c>
      <c r="D17" t="str">
        <f>INDEX(tbl_name[Food_grp],MATCH(F17,tbl_name[crop],0))</f>
        <v>Fruits and their products</v>
      </c>
      <c r="E17" t="str">
        <f>INDEX(tbl_name[org_name],MATCH(F17,tbl_name[crop],0))</f>
        <v xml:space="preserve">Mango@ orange </v>
      </c>
      <c r="F17" s="24" t="s">
        <v>149</v>
      </c>
      <c r="G17">
        <f>INDEX(tbl_name[Crop_ref],MATCH(F17,tbl_name[crop],0))</f>
        <v>0</v>
      </c>
      <c r="H17">
        <f>INDEX(tbl_name[Edible],MATCH(F17,tbl_name[crop],0))</f>
        <v>0.71</v>
      </c>
      <c r="I17">
        <f>INDEX(tbl_name[Energy],MATCH(F17,tbl_name[crop],0))</f>
        <v>65</v>
      </c>
      <c r="J17">
        <f>INDEX(tbl_name[WATER],MATCH(F17,tbl_name[crop],0))</f>
        <v>82.7</v>
      </c>
      <c r="K17">
        <f>INDEX(tbl_name[Protein],MATCH(F17,tbl_name[crop],0))</f>
        <v>0.6</v>
      </c>
      <c r="L17">
        <f>INDEX(tbl_name[Fat],MATCH(F17,tbl_name[crop],0))</f>
        <v>0.2</v>
      </c>
      <c r="M17">
        <f>INDEX(tbl_name[Carbohydrate],MATCH(F17,tbl_name[crop],0))</f>
        <v>13.9</v>
      </c>
      <c r="N17">
        <f>INDEX(tbl_name[Fiber],MATCH(F17,tbl_name[crop],0))</f>
        <v>2.1</v>
      </c>
      <c r="O17">
        <f>INDEX(tbl_name[ASH],MATCH(F17,tbl_name[crop],0))</f>
        <v>0.5</v>
      </c>
      <c r="P17">
        <f>INDEX(tbl_name[CA],MATCH(F17,tbl_name[crop],0))</f>
        <v>17</v>
      </c>
      <c r="Q17">
        <f>INDEX(tbl_name[FE],MATCH(F17,tbl_name[crop],0))</f>
        <v>0.7</v>
      </c>
      <c r="R17">
        <f>INDEX(tbl_name[MG],MATCH(F17,tbl_name[crop],0))</f>
        <v>9</v>
      </c>
      <c r="S17">
        <f>INDEX(tbl_name[P],MATCH(F17,tbl_name[crop],0))</f>
        <v>18</v>
      </c>
      <c r="T17">
        <f>INDEX(tbl_name[K],MATCH(F17,tbl_name[crop],0))</f>
        <v>180</v>
      </c>
      <c r="U17">
        <f>INDEX(tbl_name[NA],MATCH(F17,tbl_name[crop],0))</f>
        <v>3</v>
      </c>
      <c r="V17">
        <f>INDEX(tbl_name[ZN],MATCH(F17,tbl_name[crop],0))</f>
        <v>0.11</v>
      </c>
      <c r="W17">
        <f>INDEX(tbl_name[CU],MATCH(F17,tbl_name[crop],0))</f>
        <v>0.06</v>
      </c>
      <c r="X17">
        <f>INDEX(tbl_name[VITA_RAE],MATCH(F17,tbl_name[crop],0))</f>
        <v>168</v>
      </c>
      <c r="Y17">
        <f>INDEX(tbl_name[RETOL],MATCH(F17,tbl_name[crop],0))</f>
        <v>0</v>
      </c>
      <c r="Z17">
        <f>INDEX(tbl_name[B_Cart_eq],MATCH(F17,tbl_name[crop],0))</f>
        <v>2020</v>
      </c>
      <c r="AA17">
        <f>INDEX(tbl_name[VITD],MATCH(F17,tbl_name[crop],0))</f>
        <v>0</v>
      </c>
      <c r="AB17">
        <f>INDEX(tbl_name[VITE],MATCH(F17,tbl_name[crop],0))</f>
        <v>1.05</v>
      </c>
      <c r="AC17">
        <f>INDEX(tbl_name[THIA],MATCH(F17,tbl_name[crop],0))</f>
        <v>0.03</v>
      </c>
      <c r="AD17">
        <f>INDEX(tbl_name[RIBF],MATCH(F17,tbl_name[crop],0))</f>
        <v>0.05</v>
      </c>
      <c r="AE17">
        <f>INDEX(tbl_name[NIA],MATCH(F17,tbl_name[crop],0))</f>
        <v>0.4</v>
      </c>
      <c r="AF17">
        <f>INDEX(tbl_name[VITB6C],MATCH(F17,tbl_name[crop],0))</f>
        <v>0.11</v>
      </c>
      <c r="AG17">
        <f>INDEX(tbl_name[FOL],MATCH(F17,tbl_name[crop],0))</f>
        <v>25</v>
      </c>
      <c r="AH17">
        <f>INDEX(tbl_name[VITB12],MATCH(F17,tbl_name[crop],0))</f>
        <v>0</v>
      </c>
      <c r="AI17">
        <f>INDEX(tbl_name[VITC],MATCH(F17,tbl_name[crop],0))</f>
        <v>36.299999999999997</v>
      </c>
      <c r="AJ17" t="str">
        <f>INDEX(tbl_name[food_group_unicef],MATCH(F17,tbl_name[crop],0))</f>
        <v xml:space="preserve">Vitamin A rich fruits and Vegetable </v>
      </c>
    </row>
    <row r="18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34F8-AA5F-0745-A460-C7192F9D18ED}">
  <dimension ref="A1:AJ22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24" t="s">
        <v>124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210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24" t="s">
        <v>125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1004</v>
      </c>
      <c r="B4">
        <f>INDEX(tbl_name[food_grp_id],MATCH(F4,tbl_name[crop],0))</f>
        <v>1</v>
      </c>
      <c r="C4">
        <f>INDEX(tbl_name[food_item_id],MATCH(F4,tbl_name[crop],0))</f>
        <v>4</v>
      </c>
      <c r="D4" t="str">
        <f>INDEX(tbl_name[Food_grp],MATCH(F4,tbl_name[crop],0))</f>
        <v>Cereals and their products</v>
      </c>
      <c r="E4" t="str">
        <f>INDEX(tbl_name[org_name],MATCH(F4,tbl_name[crop],0))</f>
        <v>Maize@ white</v>
      </c>
      <c r="F4" s="24" t="s">
        <v>128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351</v>
      </c>
      <c r="J4">
        <f>INDEX(tbl_name[WATER],MATCH(F4,tbl_name[crop],0))</f>
        <v>11.4</v>
      </c>
      <c r="K4">
        <f>INDEX(tbl_name[Protein],MATCH(F4,tbl_name[crop],0))</f>
        <v>9.1999999999999993</v>
      </c>
      <c r="L4">
        <f>INDEX(tbl_name[Fat],MATCH(F4,tbl_name[crop],0))</f>
        <v>4.0999999999999996</v>
      </c>
      <c r="M4">
        <f>INDEX(tbl_name[Carbohydrate],MATCH(F4,tbl_name[crop],0))</f>
        <v>63.9</v>
      </c>
      <c r="N4">
        <f>INDEX(tbl_name[Fiber],MATCH(F4,tbl_name[crop],0))</f>
        <v>9.6999999999999993</v>
      </c>
      <c r="O4">
        <f>INDEX(tbl_name[ASH],MATCH(F4,tbl_name[crop],0))</f>
        <v>1.8</v>
      </c>
      <c r="P4">
        <f>INDEX(tbl_name[CA],MATCH(F4,tbl_name[crop],0))</f>
        <v>19</v>
      </c>
      <c r="Q4">
        <f>INDEX(tbl_name[FE],MATCH(F4,tbl_name[crop],0))</f>
        <v>3.1</v>
      </c>
      <c r="R4">
        <f>INDEX(tbl_name[MG],MATCH(F4,tbl_name[crop],0))</f>
        <v>82</v>
      </c>
      <c r="S4">
        <f>INDEX(tbl_name[P],MATCH(F4,tbl_name[crop],0))</f>
        <v>246</v>
      </c>
      <c r="T4">
        <f>INDEX(tbl_name[K],MATCH(F4,tbl_name[crop],0))</f>
        <v>310</v>
      </c>
      <c r="U4">
        <f>INDEX(tbl_name[NA],MATCH(F4,tbl_name[crop],0))</f>
        <v>11</v>
      </c>
      <c r="V4">
        <f>INDEX(tbl_name[ZN],MATCH(F4,tbl_name[crop],0))</f>
        <v>1.55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1.3</v>
      </c>
      <c r="AC4">
        <f>INDEX(tbl_name[THIA],MATCH(F4,tbl_name[crop],0))</f>
        <v>0.35</v>
      </c>
      <c r="AD4">
        <f>INDEX(tbl_name[RIBF],MATCH(F4,tbl_name[crop],0))</f>
        <v>0.1</v>
      </c>
      <c r="AE4">
        <f>INDEX(tbl_name[NIA],MATCH(F4,tbl_name[crop],0))</f>
        <v>2.1</v>
      </c>
      <c r="AF4">
        <f>INDEX(tbl_name[VITB6C],MATCH(F4,tbl_name[crop],0))</f>
        <v>0.2</v>
      </c>
      <c r="AG4">
        <f>INDEX(tbl_name[FOL],MATCH(F4,tbl_name[crop],0))</f>
        <v>26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20021</v>
      </c>
      <c r="B5">
        <f>INDEX(tbl_name[food_grp_id],MATCH(F5,tbl_name[crop],0))</f>
        <v>12</v>
      </c>
      <c r="C5">
        <f>INDEX(tbl_name[food_item_id],MATCH(F5,tbl_name[crop],0))</f>
        <v>811</v>
      </c>
      <c r="D5" t="str">
        <f>INDEX(tbl_name[Food_grp],MATCH(F5,tbl_name[crop],0))</f>
        <v>Miscellaneous</v>
      </c>
      <c r="E5" t="str">
        <f>INDEX(tbl_name[org_name],MATCH(F5,tbl_name[crop],0))</f>
        <v>Faba bean</v>
      </c>
      <c r="F5" s="24" t="s">
        <v>130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309</v>
      </c>
      <c r="J5">
        <f>INDEX(tbl_name[WATER],MATCH(F5,tbl_name[crop],0))</f>
        <v>0</v>
      </c>
      <c r="K5">
        <f>INDEX(tbl_name[Protein],MATCH(F5,tbl_name[crop],0))</f>
        <v>25.3</v>
      </c>
      <c r="L5">
        <f>INDEX(tbl_name[Fat],MATCH(F5,tbl_name[crop],0))</f>
        <v>1.4</v>
      </c>
      <c r="M5">
        <f>INDEX(tbl_name[Carbohydrate],MATCH(F5,tbl_name[crop],0))</f>
        <v>38.299999999999997</v>
      </c>
      <c r="N5">
        <f>INDEX(tbl_name[Fiber],MATCH(F5,tbl_name[crop],0))</f>
        <v>20.8</v>
      </c>
      <c r="O5">
        <f>INDEX(tbl_name[ASH],MATCH(F5,tbl_name[crop],0))</f>
        <v>3.3</v>
      </c>
      <c r="P5">
        <f>INDEX(tbl_name[CA],MATCH(F5,tbl_name[crop],0))</f>
        <v>95.6</v>
      </c>
      <c r="Q5">
        <f>INDEX(tbl_name[FE],MATCH(F5,tbl_name[crop],0))</f>
        <v>5.2</v>
      </c>
      <c r="R5">
        <f>INDEX(tbl_name[MG],MATCH(F5,tbl_name[crop],0))</f>
        <v>135.5</v>
      </c>
      <c r="S5">
        <f>INDEX(tbl_name[P],MATCH(F5,tbl_name[crop],0))</f>
        <v>430.6</v>
      </c>
      <c r="T5">
        <f>INDEX(tbl_name[K],MATCH(F5,tbl_name[crop],0))</f>
        <v>1190</v>
      </c>
      <c r="U5">
        <f>INDEX(tbl_name[NA],MATCH(F5,tbl_name[crop],0))</f>
        <v>25</v>
      </c>
      <c r="V5">
        <f>INDEX(tbl_name[ZN],MATCH(F5,tbl_name[crop],0))</f>
        <v>3.55</v>
      </c>
      <c r="W5">
        <f>INDEX(tbl_name[CU],MATCH(F5,tbl_name[crop],0))</f>
        <v>0.82</v>
      </c>
      <c r="X5">
        <f>INDEX(tbl_name[VITA_RAE],MATCH(F5,tbl_name[crop],0))</f>
        <v>2.4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Legumes and nuts </v>
      </c>
    </row>
    <row r="6" spans="1:36" ht="12" customHeight="1">
      <c r="A6">
        <f>INDEX(tbl_name[FCT_id],MATCH(F6,tbl_name[crop],0))</f>
        <v>20016</v>
      </c>
      <c r="B6">
        <f>INDEX(tbl_name[food_grp_id],MATCH(F6,tbl_name[crop],0))</f>
        <v>12</v>
      </c>
      <c r="C6">
        <f>INDEX(tbl_name[food_item_id],MATCH(F6,tbl_name[crop],0))</f>
        <v>813</v>
      </c>
      <c r="D6" t="str">
        <f>INDEX(tbl_name[Food_grp],MATCH(F6,tbl_name[crop],0))</f>
        <v>Miscellaneous</v>
      </c>
      <c r="E6" t="str">
        <f>INDEX(tbl_name[org_name],MATCH(F6,tbl_name[crop],0))</f>
        <v>Field peas</v>
      </c>
      <c r="F6" s="24" t="s">
        <v>181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0</v>
      </c>
      <c r="J6">
        <f>INDEX(tbl_name[WATER],MATCH(F6,tbl_name[crop],0))</f>
        <v>0</v>
      </c>
      <c r="K6">
        <f>INDEX(tbl_name[Protein],MATCH(F6,tbl_name[crop],0))</f>
        <v>0</v>
      </c>
      <c r="L6">
        <f>INDEX(tbl_name[Fat],MATCH(F6,tbl_name[crop],0))</f>
        <v>0</v>
      </c>
      <c r="M6">
        <f>INDEX(tbl_name[Carbohydrate],MATCH(F6,tbl_name[crop],0))</f>
        <v>0</v>
      </c>
      <c r="N6">
        <f>INDEX(tbl_name[Fiber],MATCH(F6,tbl_name[crop],0))</f>
        <v>0</v>
      </c>
      <c r="O6">
        <f>INDEX(tbl_name[ASH],MATCH(F6,tbl_name[crop],0))</f>
        <v>0</v>
      </c>
      <c r="P6">
        <f>INDEX(tbl_name[CA],MATCH(F6,tbl_name[crop],0))</f>
        <v>0</v>
      </c>
      <c r="Q6">
        <f>INDEX(tbl_name[FE],MATCH(F6,tbl_name[crop],0))</f>
        <v>0</v>
      </c>
      <c r="R6">
        <f>INDEX(tbl_name[MG],MATCH(F6,tbl_name[crop],0))</f>
        <v>0</v>
      </c>
      <c r="S6">
        <f>INDEX(tbl_name[P],MATCH(F6,tbl_name[crop],0))</f>
        <v>0</v>
      </c>
      <c r="T6">
        <f>INDEX(tbl_name[K],MATCH(F6,tbl_name[crop],0))</f>
        <v>0</v>
      </c>
      <c r="U6">
        <f>INDEX(tbl_name[NA],MATCH(F6,tbl_name[crop],0))</f>
        <v>0</v>
      </c>
      <c r="V6">
        <f>INDEX(tbl_name[ZN],MATCH(F6,tbl_name[crop],0))</f>
        <v>0</v>
      </c>
      <c r="W6">
        <f>INDEX(tbl_name[CU],MATCH(F6,tbl_name[crop],0))</f>
        <v>0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20006</v>
      </c>
      <c r="B7">
        <f>INDEX(tbl_name[food_grp_id],MATCH(F7,tbl_name[crop],0))</f>
        <v>12</v>
      </c>
      <c r="C7">
        <f>INDEX(tbl_name[food_item_id],MATCH(F7,tbl_name[crop],0))</f>
        <v>820</v>
      </c>
      <c r="D7" t="str">
        <f>INDEX(tbl_name[Food_grp],MATCH(F7,tbl_name[crop],0))</f>
        <v>Miscellaneous</v>
      </c>
      <c r="E7" t="str">
        <f>INDEX(tbl_name[org_name],MATCH(F7,tbl_name[crop],0))</f>
        <v>Haricot beans@ white</v>
      </c>
      <c r="F7" s="24" t="s">
        <v>161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311</v>
      </c>
      <c r="J7">
        <f>INDEX(tbl_name[WATER],MATCH(F7,tbl_name[crop],0))</f>
        <v>0</v>
      </c>
      <c r="K7">
        <f>INDEX(tbl_name[Protein],MATCH(F7,tbl_name[crop],0))</f>
        <v>21.8</v>
      </c>
      <c r="L7">
        <f>INDEX(tbl_name[Fat],MATCH(F7,tbl_name[crop],0))</f>
        <v>1.8</v>
      </c>
      <c r="M7">
        <f>INDEX(tbl_name[Carbohydrate],MATCH(F7,tbl_name[crop],0))</f>
        <v>42.6</v>
      </c>
      <c r="N7">
        <f>INDEX(tbl_name[Fiber],MATCH(F7,tbl_name[crop],0))</f>
        <v>18.600000000000001</v>
      </c>
      <c r="O7">
        <f>INDEX(tbl_name[ASH],MATCH(F7,tbl_name[crop],0))</f>
        <v>3.7</v>
      </c>
      <c r="P7">
        <f>INDEX(tbl_name[CA],MATCH(F7,tbl_name[crop],0))</f>
        <v>141.5</v>
      </c>
      <c r="Q7">
        <f>INDEX(tbl_name[FE],MATCH(F7,tbl_name[crop],0))</f>
        <v>8</v>
      </c>
      <c r="R7">
        <f>INDEX(tbl_name[MG],MATCH(F7,tbl_name[crop],0))</f>
        <v>165.5</v>
      </c>
      <c r="S7">
        <f>INDEX(tbl_name[P],MATCH(F7,tbl_name[crop],0))</f>
        <v>403.9</v>
      </c>
      <c r="T7">
        <f>INDEX(tbl_name[K],MATCH(F7,tbl_name[crop],0))</f>
        <v>1340</v>
      </c>
      <c r="U7">
        <f>INDEX(tbl_name[NA],MATCH(F7,tbl_name[crop],0))</f>
        <v>16.7</v>
      </c>
      <c r="V7">
        <f>INDEX(tbl_name[ZN],MATCH(F7,tbl_name[crop],0))</f>
        <v>2.91</v>
      </c>
      <c r="W7">
        <f>INDEX(tbl_name[CU],MATCH(F7,tbl_name[crop],0))</f>
        <v>1.03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3118</v>
      </c>
      <c r="B8">
        <f>INDEX(tbl_name[food_grp_id],MATCH(F8,tbl_name[crop],0))</f>
        <v>3</v>
      </c>
      <c r="C8">
        <f>INDEX(tbl_name[food_item_id],MATCH(F8,tbl_name[crop],0))</f>
        <v>118</v>
      </c>
      <c r="D8" t="str">
        <f>INDEX(tbl_name[Food_grp],MATCH(F8,tbl_name[crop],0))</f>
        <v>Legumes and their products</v>
      </c>
      <c r="E8" t="str">
        <f>INDEX(tbl_name[org_name],MATCH(F8,tbl_name[crop],0))</f>
        <v>Soya bean@ dried</v>
      </c>
      <c r="F8" s="24" t="s">
        <v>182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411</v>
      </c>
      <c r="J8">
        <f>INDEX(tbl_name[WATER],MATCH(F8,tbl_name[crop],0))</f>
        <v>9.3000000000000007</v>
      </c>
      <c r="K8">
        <f>INDEX(tbl_name[Protein],MATCH(F8,tbl_name[crop],0))</f>
        <v>32</v>
      </c>
      <c r="L8">
        <f>INDEX(tbl_name[Fat],MATCH(F8,tbl_name[crop],0))</f>
        <v>17</v>
      </c>
      <c r="M8">
        <f>INDEX(tbl_name[Carbohydrate],MATCH(F8,tbl_name[crop],0))</f>
        <v>27.6</v>
      </c>
      <c r="N8">
        <f>INDEX(tbl_name[Fiber],MATCH(F8,tbl_name[crop],0))</f>
        <v>9.3000000000000007</v>
      </c>
      <c r="O8">
        <f>INDEX(tbl_name[ASH],MATCH(F8,tbl_name[crop],0))</f>
        <v>4.9000000000000004</v>
      </c>
      <c r="P8">
        <f>INDEX(tbl_name[CA],MATCH(F8,tbl_name[crop],0))</f>
        <v>232</v>
      </c>
      <c r="Q8">
        <f>INDEX(tbl_name[FE],MATCH(F8,tbl_name[crop],0))</f>
        <v>7.8</v>
      </c>
      <c r="R8">
        <f>INDEX(tbl_name[MG],MATCH(F8,tbl_name[crop],0))</f>
        <v>245</v>
      </c>
      <c r="S8">
        <f>INDEX(tbl_name[P],MATCH(F8,tbl_name[crop],0))</f>
        <v>468</v>
      </c>
      <c r="T8">
        <f>INDEX(tbl_name[K],MATCH(F8,tbl_name[crop],0))</f>
        <v>1740</v>
      </c>
      <c r="U8">
        <f>INDEX(tbl_name[NA],MATCH(F8,tbl_name[crop],0))</f>
        <v>5</v>
      </c>
      <c r="V8">
        <f>INDEX(tbl_name[ZN],MATCH(F8,tbl_name[crop],0))</f>
        <v>4.7300000000000004</v>
      </c>
      <c r="W8">
        <f>INDEX(tbl_name[CU],MATCH(F8,tbl_name[crop],0))</f>
        <v>1.48</v>
      </c>
      <c r="X8">
        <f>INDEX(tbl_name[VITA_RAE],MATCH(F8,tbl_name[crop],0))</f>
        <v>1</v>
      </c>
      <c r="Y8">
        <f>INDEX(tbl_name[RETOL],MATCH(F8,tbl_name[crop],0))</f>
        <v>0</v>
      </c>
      <c r="Z8">
        <f>INDEX(tbl_name[B_Cart_eq],MATCH(F8,tbl_name[crop],0))</f>
        <v>13</v>
      </c>
      <c r="AA8">
        <f>INDEX(tbl_name[VITD],MATCH(F8,tbl_name[crop],0))</f>
        <v>0</v>
      </c>
      <c r="AB8">
        <f>INDEX(tbl_name[VITE],MATCH(F8,tbl_name[crop],0))</f>
        <v>0.72</v>
      </c>
      <c r="AC8">
        <f>INDEX(tbl_name[THIA],MATCH(F8,tbl_name[crop],0))</f>
        <v>0.7</v>
      </c>
      <c r="AD8">
        <f>INDEX(tbl_name[RIBF],MATCH(F8,tbl_name[crop],0))</f>
        <v>0.28000000000000003</v>
      </c>
      <c r="AE8">
        <f>INDEX(tbl_name[NIA],MATCH(F8,tbl_name[crop],0))</f>
        <v>2</v>
      </c>
      <c r="AF8">
        <f>INDEX(tbl_name[VITB6C],MATCH(F8,tbl_name[crop],0))</f>
        <v>0.82</v>
      </c>
      <c r="AG8">
        <f>INDEX(tbl_name[FOL],MATCH(F8,tbl_name[crop],0))</f>
        <v>375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 t="e">
        <f>INDEX(tbl_name[FCT_id],MATCH(F9,tbl_name[crop],0))</f>
        <v>#N/A</v>
      </c>
      <c r="B9" t="e">
        <f>INDEX(tbl_name[food_grp_id],MATCH(F9,tbl_name[crop],0))</f>
        <v>#N/A</v>
      </c>
      <c r="C9" t="e">
        <f>INDEX(tbl_name[food_item_id],MATCH(F9,tbl_name[crop],0))</f>
        <v>#N/A</v>
      </c>
      <c r="D9" t="str">
        <f>INDEX(tbl_name[Food_grp],MATCH(F9,tbl_name[crop],0))</f>
        <v>Vegetables and their products</v>
      </c>
      <c r="E9">
        <f>INDEX(tbl_name[org_name],MATCH(F9,tbl_name[crop],0))</f>
        <v>0</v>
      </c>
      <c r="F9" s="24" t="s">
        <v>139</v>
      </c>
      <c r="G9" t="e">
        <f>INDEX(tbl_name[Crop_ref],MATCH(F9,tbl_name[crop],0))</f>
        <v>#N/A</v>
      </c>
      <c r="H9" t="e">
        <f>INDEX(tbl_name[Edible],MATCH(F9,tbl_name[crop],0))</f>
        <v>#N/A</v>
      </c>
      <c r="I9" t="e">
        <f>INDEX(tbl_name[Energy],MATCH(F9,tbl_name[crop],0))</f>
        <v>#N/A</v>
      </c>
      <c r="J9" t="e">
        <f>INDEX(tbl_name[WATER],MATCH(F9,tbl_name[crop],0))</f>
        <v>#N/A</v>
      </c>
      <c r="K9" t="e">
        <f>INDEX(tbl_name[Protein],MATCH(F9,tbl_name[crop],0))</f>
        <v>#N/A</v>
      </c>
      <c r="L9" t="e">
        <f>INDEX(tbl_name[Fat],MATCH(F9,tbl_name[crop],0))</f>
        <v>#N/A</v>
      </c>
      <c r="M9" t="e">
        <f>INDEX(tbl_name[Carbohydrate],MATCH(F9,tbl_name[crop],0))</f>
        <v>#N/A</v>
      </c>
      <c r="N9" t="e">
        <f>INDEX(tbl_name[Fiber],MATCH(F9,tbl_name[crop],0))</f>
        <v>#N/A</v>
      </c>
      <c r="O9" t="e">
        <f>INDEX(tbl_name[ASH],MATCH(F9,tbl_name[crop],0))</f>
        <v>#N/A</v>
      </c>
      <c r="P9" t="e">
        <f>INDEX(tbl_name[CA],MATCH(F9,tbl_name[crop],0))</f>
        <v>#N/A</v>
      </c>
      <c r="Q9" t="e">
        <f>INDEX(tbl_name[FE],MATCH(F9,tbl_name[crop],0))</f>
        <v>#N/A</v>
      </c>
      <c r="R9" t="e">
        <f>INDEX(tbl_name[MG],MATCH(F9,tbl_name[crop],0))</f>
        <v>#N/A</v>
      </c>
      <c r="S9" t="e">
        <f>INDEX(tbl_name[P],MATCH(F9,tbl_name[crop],0))</f>
        <v>#N/A</v>
      </c>
      <c r="T9" t="e">
        <f>INDEX(tbl_name[K],MATCH(F9,tbl_name[crop],0))</f>
        <v>#N/A</v>
      </c>
      <c r="U9" t="e">
        <f>INDEX(tbl_name[NA],MATCH(F9,tbl_name[crop],0))</f>
        <v>#N/A</v>
      </c>
      <c r="V9" t="e">
        <f>INDEX(tbl_name[ZN],MATCH(F9,tbl_name[crop],0))</f>
        <v>#N/A</v>
      </c>
      <c r="W9" t="e">
        <f>INDEX(tbl_name[CU],MATCH(F9,tbl_name[crop],0))</f>
        <v>#N/A</v>
      </c>
      <c r="X9" t="e">
        <f>INDEX(tbl_name[VITA_RAE],MATCH(F9,tbl_name[crop],0))</f>
        <v>#N/A</v>
      </c>
      <c r="Y9" t="e">
        <f>INDEX(tbl_name[RETOL],MATCH(F9,tbl_name[crop],0))</f>
        <v>#N/A</v>
      </c>
      <c r="Z9" t="e">
        <f>INDEX(tbl_name[B_Cart_eq],MATCH(F9,tbl_name[crop],0))</f>
        <v>#N/A</v>
      </c>
      <c r="AA9" t="e">
        <f>INDEX(tbl_name[VITD],MATCH(F9,tbl_name[crop],0))</f>
        <v>#N/A</v>
      </c>
      <c r="AB9" t="e">
        <f>INDEX(tbl_name[VITE],MATCH(F9,tbl_name[crop],0))</f>
        <v>#N/A</v>
      </c>
      <c r="AC9" t="e">
        <f>INDEX(tbl_name[THIA],MATCH(F9,tbl_name[crop],0))</f>
        <v>#N/A</v>
      </c>
      <c r="AD9" t="e">
        <f>INDEX(tbl_name[RIBF],MATCH(F9,tbl_name[crop],0))</f>
        <v>#N/A</v>
      </c>
      <c r="AE9" t="e">
        <f>INDEX(tbl_name[NIA],MATCH(F9,tbl_name[crop],0))</f>
        <v>#N/A</v>
      </c>
      <c r="AF9" t="e">
        <f>INDEX(tbl_name[VITB6C],MATCH(F9,tbl_name[crop],0))</f>
        <v>#N/A</v>
      </c>
      <c r="AG9" t="e">
        <f>INDEX(tbl_name[FOL],MATCH(F9,tbl_name[crop],0))</f>
        <v>#N/A</v>
      </c>
      <c r="AH9" t="e">
        <f>INDEX(tbl_name[VITB12],MATCH(F9,tbl_name[crop],0))</f>
        <v>#N/A</v>
      </c>
      <c r="AI9" t="e">
        <f>INDEX(tbl_name[VITC],MATCH(F9,tbl_name[crop],0))</f>
        <v>#N/A</v>
      </c>
      <c r="AJ9" t="str">
        <f>INDEX(tbl_name[food_group_unicef],MATCH(F9,tbl_name[crop],0))</f>
        <v xml:space="preserve">Other fruits and vegetables </v>
      </c>
    </row>
    <row r="10" spans="1:36" ht="12" customHeight="1">
      <c r="A10">
        <f>INDEX(tbl_name[FCT_id],MATCH(F10,tbl_name[crop],0))</f>
        <v>2083</v>
      </c>
      <c r="B10">
        <f>INDEX(tbl_name[food_grp_id],MATCH(F10,tbl_name[crop],0))</f>
        <v>2</v>
      </c>
      <c r="C10">
        <f>INDEX(tbl_name[food_item_id],MATCH(F10,tbl_name[crop],0))</f>
        <v>83</v>
      </c>
      <c r="D10" t="str">
        <f>INDEX(tbl_name[Food_grp],MATCH(F10,tbl_name[crop],0))</f>
        <v>Starchy roots@ tubers and their products</v>
      </c>
      <c r="E10" t="str">
        <f>INDEX(tbl_name[org_name],MATCH(F10,tbl_name[crop],0))</f>
        <v>Potato</v>
      </c>
      <c r="F10" s="24" t="s">
        <v>140</v>
      </c>
      <c r="G10">
        <f>INDEX(tbl_name[Crop_ref],MATCH(F10,tbl_name[crop],0))</f>
        <v>0</v>
      </c>
      <c r="H10">
        <f>INDEX(tbl_name[Edible],MATCH(F10,tbl_name[crop],0))</f>
        <v>0.84</v>
      </c>
      <c r="I10">
        <f>INDEX(tbl_name[Energy],MATCH(F10,tbl_name[crop],0))</f>
        <v>81</v>
      </c>
      <c r="J10">
        <f>INDEX(tbl_name[WATER],MATCH(F10,tbl_name[crop],0))</f>
        <v>77.8</v>
      </c>
      <c r="K10">
        <f>INDEX(tbl_name[Protein],MATCH(F10,tbl_name[crop],0))</f>
        <v>1.9</v>
      </c>
      <c r="L10">
        <f>INDEX(tbl_name[Fat],MATCH(F10,tbl_name[crop],0))</f>
        <v>0.1</v>
      </c>
      <c r="M10">
        <f>INDEX(tbl_name[Carbohydrate],MATCH(F10,tbl_name[crop],0))</f>
        <v>16.899999999999999</v>
      </c>
      <c r="N10">
        <f>INDEX(tbl_name[Fiber],MATCH(F10,tbl_name[crop],0))</f>
        <v>1.8</v>
      </c>
      <c r="O10">
        <f>INDEX(tbl_name[ASH],MATCH(F10,tbl_name[crop],0))</f>
        <v>1.5</v>
      </c>
      <c r="P10">
        <f>INDEX(tbl_name[CA],MATCH(F10,tbl_name[crop],0))</f>
        <v>11</v>
      </c>
      <c r="Q10">
        <f>INDEX(tbl_name[FE],MATCH(F10,tbl_name[crop],0))</f>
        <v>0.9</v>
      </c>
      <c r="R10">
        <f>INDEX(tbl_name[MG],MATCH(F10,tbl_name[crop],0))</f>
        <v>27</v>
      </c>
      <c r="S10">
        <f>INDEX(tbl_name[P],MATCH(F10,tbl_name[crop],0))</f>
        <v>50</v>
      </c>
      <c r="T10">
        <f>INDEX(tbl_name[K],MATCH(F10,tbl_name[crop],0))</f>
        <v>551</v>
      </c>
      <c r="U10">
        <f>INDEX(tbl_name[NA],MATCH(F10,tbl_name[crop],0))</f>
        <v>7</v>
      </c>
      <c r="V10">
        <f>INDEX(tbl_name[ZN],MATCH(F10,tbl_name[crop],0))</f>
        <v>0.35</v>
      </c>
      <c r="W10">
        <f>INDEX(tbl_name[CU],MATCH(F10,tbl_name[crop],0))</f>
        <v>0.09</v>
      </c>
      <c r="X10">
        <f>INDEX(tbl_name[VITA_RAE],MATCH(F10,tbl_name[crop],0))</f>
        <v>1</v>
      </c>
      <c r="Y10">
        <f>INDEX(tbl_name[RETOL],MATCH(F10,tbl_name[crop],0))</f>
        <v>0</v>
      </c>
      <c r="Z10">
        <f>INDEX(tbl_name[B_Cart_eq],MATCH(F10,tbl_name[crop],0))</f>
        <v>14</v>
      </c>
      <c r="AA10">
        <f>INDEX(tbl_name[VITD],MATCH(F10,tbl_name[crop],0))</f>
        <v>0</v>
      </c>
      <c r="AB10">
        <f>INDEX(tbl_name[VITE],MATCH(F10,tbl_name[crop],0))</f>
        <v>0.06</v>
      </c>
      <c r="AC10">
        <f>INDEX(tbl_name[THIA],MATCH(F10,tbl_name[crop],0))</f>
        <v>0.08</v>
      </c>
      <c r="AD10">
        <f>INDEX(tbl_name[RIBF],MATCH(F10,tbl_name[crop],0))</f>
        <v>0.12</v>
      </c>
      <c r="AE10">
        <f>INDEX(tbl_name[NIA],MATCH(F10,tbl_name[crop],0))</f>
        <v>1.2</v>
      </c>
      <c r="AF10">
        <f>INDEX(tbl_name[VITB6C],MATCH(F10,tbl_name[crop],0))</f>
        <v>0.27</v>
      </c>
      <c r="AG10">
        <f>INDEX(tbl_name[FOL],MATCH(F10,tbl_name[crop],0))</f>
        <v>18</v>
      </c>
      <c r="AH10">
        <f>INDEX(tbl_name[VITB12],MATCH(F10,tbl_name[crop],0))</f>
        <v>0</v>
      </c>
      <c r="AI10">
        <f>INDEX(tbl_name[VITC],MATCH(F10,tbl_name[crop],0))</f>
        <v>17.3</v>
      </c>
      <c r="AJ10" t="str">
        <f>INDEX(tbl_name[food_group_unicef],MATCH(F10,tbl_name[crop],0))</f>
        <v xml:space="preserve">Grains@ roots and tubers </v>
      </c>
    </row>
    <row r="11" spans="1:36" ht="12" customHeight="1">
      <c r="A11" t="e">
        <f>INDEX(tbl_name[FCT_id],MATCH(F11,tbl_name[crop],0))</f>
        <v>#N/A</v>
      </c>
      <c r="B11" t="e">
        <f>INDEX(tbl_name[food_grp_id],MATCH(F11,tbl_name[crop],0))</f>
        <v>#N/A</v>
      </c>
      <c r="C11" t="e">
        <f>INDEX(tbl_name[food_item_id],MATCH(F11,tbl_name[crop],0))</f>
        <v>#N/A</v>
      </c>
      <c r="D11" t="str">
        <f>INDEX(tbl_name[Food_grp],MATCH(F11,tbl_name[crop],0))</f>
        <v>Miscellaneous</v>
      </c>
      <c r="E11">
        <f>INDEX(tbl_name[org_name],MATCH(F11,tbl_name[crop],0))</f>
        <v>0</v>
      </c>
      <c r="F11" s="24" t="s">
        <v>173</v>
      </c>
      <c r="G11" t="e">
        <f>INDEX(tbl_name[Crop_ref],MATCH(F11,tbl_name[crop],0))</f>
        <v>#N/A</v>
      </c>
      <c r="H11" t="e">
        <f>INDEX(tbl_name[Edible],MATCH(F11,tbl_name[crop],0))</f>
        <v>#N/A</v>
      </c>
      <c r="I11" t="e">
        <f>INDEX(tbl_name[Energy],MATCH(F11,tbl_name[crop],0))</f>
        <v>#N/A</v>
      </c>
      <c r="J11" t="e">
        <f>INDEX(tbl_name[WATER],MATCH(F11,tbl_name[crop],0))</f>
        <v>#N/A</v>
      </c>
      <c r="K11" t="e">
        <f>INDEX(tbl_name[Protein],MATCH(F11,tbl_name[crop],0))</f>
        <v>#N/A</v>
      </c>
      <c r="L11" t="e">
        <f>INDEX(tbl_name[Fat],MATCH(F11,tbl_name[crop],0))</f>
        <v>#N/A</v>
      </c>
      <c r="M11" t="e">
        <f>INDEX(tbl_name[Carbohydrate],MATCH(F11,tbl_name[crop],0))</f>
        <v>#N/A</v>
      </c>
      <c r="N11" t="e">
        <f>INDEX(tbl_name[Fiber],MATCH(F11,tbl_name[crop],0))</f>
        <v>#N/A</v>
      </c>
      <c r="O11" t="e">
        <f>INDEX(tbl_name[ASH],MATCH(F11,tbl_name[crop],0))</f>
        <v>#N/A</v>
      </c>
      <c r="P11" t="e">
        <f>INDEX(tbl_name[CA],MATCH(F11,tbl_name[crop],0))</f>
        <v>#N/A</v>
      </c>
      <c r="Q11" t="e">
        <f>INDEX(tbl_name[FE],MATCH(F11,tbl_name[crop],0))</f>
        <v>#N/A</v>
      </c>
      <c r="R11" t="e">
        <f>INDEX(tbl_name[MG],MATCH(F11,tbl_name[crop],0))</f>
        <v>#N/A</v>
      </c>
      <c r="S11" t="e">
        <f>INDEX(tbl_name[P],MATCH(F11,tbl_name[crop],0))</f>
        <v>#N/A</v>
      </c>
      <c r="T11" t="e">
        <f>INDEX(tbl_name[K],MATCH(F11,tbl_name[crop],0))</f>
        <v>#N/A</v>
      </c>
      <c r="U11" t="e">
        <f>INDEX(tbl_name[NA],MATCH(F11,tbl_name[crop],0))</f>
        <v>#N/A</v>
      </c>
      <c r="V11" t="e">
        <f>INDEX(tbl_name[ZN],MATCH(F11,tbl_name[crop],0))</f>
        <v>#N/A</v>
      </c>
      <c r="W11" t="e">
        <f>INDEX(tbl_name[CU],MATCH(F11,tbl_name[crop],0))</f>
        <v>#N/A</v>
      </c>
      <c r="X11" t="e">
        <f>INDEX(tbl_name[VITA_RAE],MATCH(F11,tbl_name[crop],0))</f>
        <v>#N/A</v>
      </c>
      <c r="Y11" t="e">
        <f>INDEX(tbl_name[RETOL],MATCH(F11,tbl_name[crop],0))</f>
        <v>#N/A</v>
      </c>
      <c r="Z11" t="e">
        <f>INDEX(tbl_name[B_Cart_eq],MATCH(F11,tbl_name[crop],0))</f>
        <v>#N/A</v>
      </c>
      <c r="AA11" t="e">
        <f>INDEX(tbl_name[VITD],MATCH(F11,tbl_name[crop],0))</f>
        <v>#N/A</v>
      </c>
      <c r="AB11" t="e">
        <f>INDEX(tbl_name[VITE],MATCH(F11,tbl_name[crop],0))</f>
        <v>#N/A</v>
      </c>
      <c r="AC11" t="e">
        <f>INDEX(tbl_name[THIA],MATCH(F11,tbl_name[crop],0))</f>
        <v>#N/A</v>
      </c>
      <c r="AD11" t="e">
        <f>INDEX(tbl_name[RIBF],MATCH(F11,tbl_name[crop],0))</f>
        <v>#N/A</v>
      </c>
      <c r="AE11" t="e">
        <f>INDEX(tbl_name[NIA],MATCH(F11,tbl_name[crop],0))</f>
        <v>#N/A</v>
      </c>
      <c r="AF11" t="e">
        <f>INDEX(tbl_name[VITB6C],MATCH(F11,tbl_name[crop],0))</f>
        <v>#N/A</v>
      </c>
      <c r="AG11" t="e">
        <f>INDEX(tbl_name[FOL],MATCH(F11,tbl_name[crop],0))</f>
        <v>#N/A</v>
      </c>
      <c r="AH11" t="e">
        <f>INDEX(tbl_name[VITB12],MATCH(F11,tbl_name[crop],0))</f>
        <v>#N/A</v>
      </c>
      <c r="AI11" t="e">
        <f>INDEX(tbl_name[VITC],MATCH(F11,tbl_name[crop],0))</f>
        <v>#N/A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4156</v>
      </c>
      <c r="B12">
        <f>INDEX(tbl_name[food_grp_id],MATCH(F12,tbl_name[crop],0))</f>
        <v>4</v>
      </c>
      <c r="C12">
        <f>INDEX(tbl_name[food_item_id],MATCH(F12,tbl_name[crop],0))</f>
        <v>156</v>
      </c>
      <c r="D12" t="str">
        <f>INDEX(tbl_name[Food_grp],MATCH(F12,tbl_name[crop],0))</f>
        <v>Vegetables and their products</v>
      </c>
      <c r="E12" t="str">
        <f>INDEX(tbl_name[org_name],MATCH(F12,tbl_name[crop],0))</f>
        <v>Carrot</v>
      </c>
      <c r="F12" s="24" t="s">
        <v>141</v>
      </c>
      <c r="G12">
        <f>INDEX(tbl_name[Crop_ref],MATCH(F12,tbl_name[crop],0))</f>
        <v>0</v>
      </c>
      <c r="H12">
        <f>INDEX(tbl_name[Edible],MATCH(F12,tbl_name[crop],0))</f>
        <v>0.89</v>
      </c>
      <c r="I12">
        <f>INDEX(tbl_name[Energy],MATCH(F12,tbl_name[crop],0))</f>
        <v>36</v>
      </c>
      <c r="J12">
        <f>INDEX(tbl_name[WATER],MATCH(F12,tbl_name[crop],0))</f>
        <v>88.8</v>
      </c>
      <c r="K12">
        <f>INDEX(tbl_name[Protein],MATCH(F12,tbl_name[crop],0))</f>
        <v>1</v>
      </c>
      <c r="L12">
        <f>INDEX(tbl_name[Fat],MATCH(F12,tbl_name[crop],0))</f>
        <v>0.3</v>
      </c>
      <c r="M12">
        <f>INDEX(tbl_name[Carbohydrate],MATCH(F12,tbl_name[crop],0))</f>
        <v>5.7</v>
      </c>
      <c r="N12">
        <f>INDEX(tbl_name[Fiber],MATCH(F12,tbl_name[crop],0))</f>
        <v>3.1</v>
      </c>
      <c r="O12">
        <f>INDEX(tbl_name[ASH],MATCH(F12,tbl_name[crop],0))</f>
        <v>1.1000000000000001</v>
      </c>
      <c r="P12">
        <f>INDEX(tbl_name[CA],MATCH(F12,tbl_name[crop],0))</f>
        <v>35</v>
      </c>
      <c r="Q12">
        <f>INDEX(tbl_name[FE],MATCH(F12,tbl_name[crop],0))</f>
        <v>0.7</v>
      </c>
      <c r="R12">
        <f>INDEX(tbl_name[MG],MATCH(F12,tbl_name[crop],0))</f>
        <v>12</v>
      </c>
      <c r="S12">
        <f>INDEX(tbl_name[P],MATCH(F12,tbl_name[crop],0))</f>
        <v>42</v>
      </c>
      <c r="T12">
        <f>INDEX(tbl_name[K],MATCH(F12,tbl_name[crop],0))</f>
        <v>266</v>
      </c>
      <c r="U12">
        <f>INDEX(tbl_name[NA],MATCH(F12,tbl_name[crop],0))</f>
        <v>42</v>
      </c>
      <c r="V12">
        <f>INDEX(tbl_name[ZN],MATCH(F12,tbl_name[crop],0))</f>
        <v>0.26</v>
      </c>
      <c r="W12">
        <f>INDEX(tbl_name[CU],MATCH(F12,tbl_name[crop],0))</f>
        <v>0.06</v>
      </c>
      <c r="X12">
        <f>INDEX(tbl_name[VITA_RAE],MATCH(F12,tbl_name[crop],0))</f>
        <v>713</v>
      </c>
      <c r="Y12">
        <f>INDEX(tbl_name[RETOL],MATCH(F12,tbl_name[crop],0))</f>
        <v>0</v>
      </c>
      <c r="Z12">
        <f>INDEX(tbl_name[B_Cart_eq],MATCH(F12,tbl_name[crop],0))</f>
        <v>8560</v>
      </c>
      <c r="AA12">
        <f>INDEX(tbl_name[VITD],MATCH(F12,tbl_name[crop],0))</f>
        <v>0</v>
      </c>
      <c r="AB12">
        <f>INDEX(tbl_name[VITE],MATCH(F12,tbl_name[crop],0))</f>
        <v>0.47</v>
      </c>
      <c r="AC12">
        <f>INDEX(tbl_name[THIA],MATCH(F12,tbl_name[crop],0))</f>
        <v>0.06</v>
      </c>
      <c r="AD12">
        <f>INDEX(tbl_name[RIBF],MATCH(F12,tbl_name[crop],0))</f>
        <v>0.05</v>
      </c>
      <c r="AE12">
        <f>INDEX(tbl_name[NIA],MATCH(F12,tbl_name[crop],0))</f>
        <v>0.7</v>
      </c>
      <c r="AF12">
        <f>INDEX(tbl_name[VITB6C],MATCH(F12,tbl_name[crop],0))</f>
        <v>0.23</v>
      </c>
      <c r="AG12">
        <f>INDEX(tbl_name[FOL],MATCH(F12,tbl_name[crop],0))</f>
        <v>31</v>
      </c>
      <c r="AH12">
        <f>INDEX(tbl_name[VITB12],MATCH(F12,tbl_name[crop],0))</f>
        <v>0</v>
      </c>
      <c r="AI12">
        <f>INDEX(tbl_name[VITC],MATCH(F12,tbl_name[crop],0))</f>
        <v>7</v>
      </c>
      <c r="AJ12" t="str">
        <f>INDEX(tbl_name[food_group_unicef],MATCH(F12,tbl_name[crop],0))</f>
        <v xml:space="preserve">Vitamin A rich fruits and Vegetable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Starchy roots@ tubers and their products</v>
      </c>
      <c r="E13">
        <f>INDEX(tbl_name[org_name],MATCH(F13,tbl_name[crop],0))</f>
        <v>0</v>
      </c>
      <c r="F13" s="24" t="s">
        <v>162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4168</v>
      </c>
      <c r="B14">
        <f>INDEX(tbl_name[food_grp_id],MATCH(F14,tbl_name[crop],0))</f>
        <v>4</v>
      </c>
      <c r="C14">
        <f>INDEX(tbl_name[food_item_id],MATCH(F14,tbl_name[crop],0))</f>
        <v>168</v>
      </c>
      <c r="D14" t="str">
        <f>INDEX(tbl_name[Food_grp],MATCH(F14,tbl_name[crop],0))</f>
        <v>Vegetables and their products</v>
      </c>
      <c r="E14" t="str">
        <f>INDEX(tbl_name[org_name],MATCH(F14,tbl_name[crop],0))</f>
        <v>Onion</v>
      </c>
      <c r="F14" s="24" t="s">
        <v>142</v>
      </c>
      <c r="G14">
        <f>INDEX(tbl_name[Crop_ref],MATCH(F14,tbl_name[crop],0))</f>
        <v>0</v>
      </c>
      <c r="H14">
        <f>INDEX(tbl_name[Edible],MATCH(F14,tbl_name[crop],0))</f>
        <v>0.91</v>
      </c>
      <c r="I14">
        <f>INDEX(tbl_name[Energy],MATCH(F14,tbl_name[crop],0))</f>
        <v>37</v>
      </c>
      <c r="J14">
        <f>INDEX(tbl_name[WATER],MATCH(F14,tbl_name[crop],0))</f>
        <v>89.5</v>
      </c>
      <c r="K14">
        <f>INDEX(tbl_name[Protein],MATCH(F14,tbl_name[crop],0))</f>
        <v>1.1000000000000001</v>
      </c>
      <c r="L14">
        <f>INDEX(tbl_name[Fat],MATCH(F14,tbl_name[crop],0))</f>
        <v>0.1</v>
      </c>
      <c r="M14">
        <f>INDEX(tbl_name[Carbohydrate],MATCH(F14,tbl_name[crop],0))</f>
        <v>6.9</v>
      </c>
      <c r="N14">
        <f>INDEX(tbl_name[Fiber],MATCH(F14,tbl_name[crop],0))</f>
        <v>1.8</v>
      </c>
      <c r="O14">
        <f>INDEX(tbl_name[ASH],MATCH(F14,tbl_name[crop],0))</f>
        <v>0.6</v>
      </c>
      <c r="P14">
        <f>INDEX(tbl_name[CA],MATCH(F14,tbl_name[crop],0))</f>
        <v>25</v>
      </c>
      <c r="Q14">
        <f>INDEX(tbl_name[FE],MATCH(F14,tbl_name[crop],0))</f>
        <v>0.3</v>
      </c>
      <c r="R14">
        <f>INDEX(tbl_name[MG],MATCH(F14,tbl_name[crop],0))</f>
        <v>10</v>
      </c>
      <c r="S14">
        <f>INDEX(tbl_name[P],MATCH(F14,tbl_name[crop],0))</f>
        <v>39</v>
      </c>
      <c r="T14">
        <f>INDEX(tbl_name[K],MATCH(F14,tbl_name[crop],0))</f>
        <v>183</v>
      </c>
      <c r="U14">
        <f>INDEX(tbl_name[NA],MATCH(F14,tbl_name[crop],0))</f>
        <v>4</v>
      </c>
      <c r="V14">
        <f>INDEX(tbl_name[ZN],MATCH(F14,tbl_name[crop],0))</f>
        <v>0.26</v>
      </c>
      <c r="W14">
        <f>INDEX(tbl_name[CU],MATCH(F14,tbl_name[crop],0))</f>
        <v>0.04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1</v>
      </c>
      <c r="AA14">
        <f>INDEX(tbl_name[VITD],MATCH(F14,tbl_name[crop],0))</f>
        <v>0</v>
      </c>
      <c r="AB14">
        <f>INDEX(tbl_name[VITE],MATCH(F14,tbl_name[crop],0))</f>
        <v>0.04</v>
      </c>
      <c r="AC14">
        <f>INDEX(tbl_name[THIA],MATCH(F14,tbl_name[crop],0))</f>
        <v>0.05</v>
      </c>
      <c r="AD14">
        <f>INDEX(tbl_name[RIBF],MATCH(F14,tbl_name[crop],0))</f>
        <v>0.04</v>
      </c>
      <c r="AE14">
        <f>INDEX(tbl_name[NIA],MATCH(F14,tbl_name[crop],0))</f>
        <v>0.2</v>
      </c>
      <c r="AF14">
        <f>INDEX(tbl_name[VITB6C],MATCH(F14,tbl_name[crop],0))</f>
        <v>0.1</v>
      </c>
      <c r="AG14">
        <f>INDEX(tbl_name[FOL],MATCH(F14,tbl_name[crop],0))</f>
        <v>16</v>
      </c>
      <c r="AH14">
        <f>INDEX(tbl_name[VITB12],MATCH(F14,tbl_name[crop],0))</f>
        <v>0</v>
      </c>
      <c r="AI14">
        <f>INDEX(tbl_name[VITC],MATCH(F14,tbl_name[crop],0))</f>
        <v>10.3</v>
      </c>
      <c r="AJ14" t="str">
        <f>INDEX(tbl_name[food_group_unicef],MATCH(F14,tbl_name[crop],0))</f>
        <v xml:space="preserve">Other fruits and vegetables </v>
      </c>
    </row>
    <row r="15" spans="1:36" ht="12" customHeight="1">
      <c r="A15" t="e">
        <f>INDEX(tbl_name[FCT_id],MATCH(F15,tbl_name[crop],0))</f>
        <v>#N/A</v>
      </c>
      <c r="B15" t="e">
        <f>INDEX(tbl_name[food_grp_id],MATCH(F15,tbl_name[crop],0))</f>
        <v>#N/A</v>
      </c>
      <c r="C15" t="e">
        <f>INDEX(tbl_name[food_item_id],MATCH(F15,tbl_name[crop],0))</f>
        <v>#N/A</v>
      </c>
      <c r="D15" t="str">
        <f>INDEX(tbl_name[Food_grp],MATCH(F15,tbl_name[crop],0))</f>
        <v>Vegetables and their products</v>
      </c>
      <c r="E15">
        <f>INDEX(tbl_name[org_name],MATCH(F15,tbl_name[crop],0))</f>
        <v>0</v>
      </c>
      <c r="F15" s="24" t="s">
        <v>163</v>
      </c>
      <c r="G15" t="e">
        <f>INDEX(tbl_name[Crop_ref],MATCH(F15,tbl_name[crop],0))</f>
        <v>#N/A</v>
      </c>
      <c r="H15" t="e">
        <f>INDEX(tbl_name[Edible],MATCH(F15,tbl_name[crop],0))</f>
        <v>#N/A</v>
      </c>
      <c r="I15">
        <f>INDEX(tbl_name[Energy],MATCH(F15,tbl_name[crop],0))</f>
        <v>75</v>
      </c>
      <c r="J15" t="e">
        <f>INDEX(tbl_name[WATER],MATCH(F15,tbl_name[crop],0))</f>
        <v>#N/A</v>
      </c>
      <c r="K15">
        <f>INDEX(tbl_name[Protein],MATCH(F15,tbl_name[crop],0))</f>
        <v>2.5</v>
      </c>
      <c r="L15" t="e">
        <f>INDEX(tbl_name[Fat],MATCH(F15,tbl_name[crop],0))</f>
        <v>#N/A</v>
      </c>
      <c r="M15" t="e">
        <f>INDEX(tbl_name[Carbohydrate],MATCH(F15,tbl_name[crop],0))</f>
        <v>#N/A</v>
      </c>
      <c r="N15" t="e">
        <f>INDEX(tbl_name[Fiber],MATCH(F15,tbl_name[crop],0))</f>
        <v>#N/A</v>
      </c>
      <c r="O15" t="e">
        <f>INDEX(tbl_name[ASH],MATCH(F15,tbl_name[crop],0))</f>
        <v>#N/A</v>
      </c>
      <c r="P15" t="e">
        <f>INDEX(tbl_name[CA],MATCH(F15,tbl_name[crop],0))</f>
        <v>#N/A</v>
      </c>
      <c r="Q15" t="e">
        <f>INDEX(tbl_name[FE],MATCH(F15,tbl_name[crop],0))</f>
        <v>#N/A</v>
      </c>
      <c r="R15" t="e">
        <f>INDEX(tbl_name[MG],MATCH(F15,tbl_name[crop],0))</f>
        <v>#N/A</v>
      </c>
      <c r="S15" t="e">
        <f>INDEX(tbl_name[P],MATCH(F15,tbl_name[crop],0))</f>
        <v>#N/A</v>
      </c>
      <c r="T15" t="e">
        <f>INDEX(tbl_name[K],MATCH(F15,tbl_name[crop],0))</f>
        <v>#N/A</v>
      </c>
      <c r="U15" t="e">
        <f>INDEX(tbl_name[NA],MATCH(F15,tbl_name[crop],0))</f>
        <v>#N/A</v>
      </c>
      <c r="V15" t="e">
        <f>INDEX(tbl_name[ZN],MATCH(F15,tbl_name[crop],0))</f>
        <v>#N/A</v>
      </c>
      <c r="W15" t="e">
        <f>INDEX(tbl_name[CU],MATCH(F15,tbl_name[crop],0))</f>
        <v>#N/A</v>
      </c>
      <c r="X15" t="e">
        <f>INDEX(tbl_name[VITA_RAE],MATCH(F15,tbl_name[crop],0))</f>
        <v>#N/A</v>
      </c>
      <c r="Y15" t="e">
        <f>INDEX(tbl_name[RETOL],MATCH(F15,tbl_name[crop],0))</f>
        <v>#N/A</v>
      </c>
      <c r="Z15" t="e">
        <f>INDEX(tbl_name[B_Cart_eq],MATCH(F15,tbl_name[crop],0))</f>
        <v>#N/A</v>
      </c>
      <c r="AA15" t="e">
        <f>INDEX(tbl_name[VITD],MATCH(F15,tbl_name[crop],0))</f>
        <v>#N/A</v>
      </c>
      <c r="AB15" t="e">
        <f>INDEX(tbl_name[VITE],MATCH(F15,tbl_name[crop],0))</f>
        <v>#N/A</v>
      </c>
      <c r="AC15" t="e">
        <f>INDEX(tbl_name[THIA],MATCH(F15,tbl_name[crop],0))</f>
        <v>#N/A</v>
      </c>
      <c r="AD15" t="e">
        <f>INDEX(tbl_name[RIBF],MATCH(F15,tbl_name[crop],0))</f>
        <v>#N/A</v>
      </c>
      <c r="AE15" t="e">
        <f>INDEX(tbl_name[NIA],MATCH(F15,tbl_name[crop],0))</f>
        <v>#N/A</v>
      </c>
      <c r="AF15" t="e">
        <f>INDEX(tbl_name[VITB6C],MATCH(F15,tbl_name[crop],0))</f>
        <v>#N/A</v>
      </c>
      <c r="AG15" t="e">
        <f>INDEX(tbl_name[FOL],MATCH(F15,tbl_name[crop],0))</f>
        <v>#N/A</v>
      </c>
      <c r="AH15" t="e">
        <f>INDEX(tbl_name[VITB12],MATCH(F15,tbl_name[crop],0))</f>
        <v>#N/A</v>
      </c>
      <c r="AI15" t="e">
        <f>INDEX(tbl_name[VITC],MATCH(F15,tbl_name[crop],0))</f>
        <v>#N/A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4165</v>
      </c>
      <c r="B16">
        <f>INDEX(tbl_name[food_grp_id],MATCH(F16,tbl_name[crop],0))</f>
        <v>4</v>
      </c>
      <c r="C16">
        <f>INDEX(tbl_name[food_item_id],MATCH(F16,tbl_name[crop],0))</f>
        <v>165</v>
      </c>
      <c r="D16" t="str">
        <f>INDEX(tbl_name[Food_grp],MATCH(F16,tbl_name[crop],0))</f>
        <v>Vegetables and their products</v>
      </c>
      <c r="E16" t="str">
        <f>INDEX(tbl_name[org_name],MATCH(F16,tbl_name[crop],0))</f>
        <v>Garlic</v>
      </c>
      <c r="F16" s="24" t="s">
        <v>143</v>
      </c>
      <c r="G16">
        <f>INDEX(tbl_name[Crop_ref],MATCH(F16,tbl_name[crop],0))</f>
        <v>0</v>
      </c>
      <c r="H16">
        <f>INDEX(tbl_name[Edible],MATCH(F16,tbl_name[crop],0))</f>
        <v>0.87</v>
      </c>
      <c r="I16">
        <f>INDEX(tbl_name[Energy],MATCH(F16,tbl_name[crop],0))</f>
        <v>137</v>
      </c>
      <c r="J16">
        <f>INDEX(tbl_name[WATER],MATCH(F16,tbl_name[crop],0))</f>
        <v>64.3</v>
      </c>
      <c r="K16">
        <f>INDEX(tbl_name[Protein],MATCH(F16,tbl_name[crop],0))</f>
        <v>6.8</v>
      </c>
      <c r="L16">
        <f>INDEX(tbl_name[Fat],MATCH(F16,tbl_name[crop],0))</f>
        <v>0.4</v>
      </c>
      <c r="M16">
        <f>INDEX(tbl_name[Carbohydrate],MATCH(F16,tbl_name[crop],0))</f>
        <v>25</v>
      </c>
      <c r="N16">
        <f>INDEX(tbl_name[Fiber],MATCH(F16,tbl_name[crop],0))</f>
        <v>2.2999999999999998</v>
      </c>
      <c r="O16">
        <f>INDEX(tbl_name[ASH],MATCH(F16,tbl_name[crop],0))</f>
        <v>1.3</v>
      </c>
      <c r="P16">
        <f>INDEX(tbl_name[CA],MATCH(F16,tbl_name[crop],0))</f>
        <v>32</v>
      </c>
      <c r="Q16">
        <f>INDEX(tbl_name[FE],MATCH(F16,tbl_name[crop],0))</f>
        <v>1.6</v>
      </c>
      <c r="R16">
        <f>INDEX(tbl_name[MG],MATCH(F16,tbl_name[crop],0))</f>
        <v>21</v>
      </c>
      <c r="S16">
        <f>INDEX(tbl_name[P],MATCH(F16,tbl_name[crop],0))</f>
        <v>158</v>
      </c>
      <c r="T16">
        <f>INDEX(tbl_name[K],MATCH(F16,tbl_name[crop],0))</f>
        <v>533</v>
      </c>
      <c r="U16">
        <f>INDEX(tbl_name[NA],MATCH(F16,tbl_name[crop],0))</f>
        <v>11</v>
      </c>
      <c r="V16">
        <f>INDEX(tbl_name[ZN],MATCH(F16,tbl_name[crop],0))</f>
        <v>0.79</v>
      </c>
      <c r="W16">
        <f>INDEX(tbl_name[CU],MATCH(F16,tbl_name[crop],0))</f>
        <v>0.15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0.01</v>
      </c>
      <c r="AC16">
        <f>INDEX(tbl_name[THIA],MATCH(F16,tbl_name[crop],0))</f>
        <v>0.17</v>
      </c>
      <c r="AD16">
        <f>INDEX(tbl_name[RIBF],MATCH(F16,tbl_name[crop],0))</f>
        <v>0.06</v>
      </c>
      <c r="AE16">
        <f>INDEX(tbl_name[NIA],MATCH(F16,tbl_name[crop],0))</f>
        <v>0.5</v>
      </c>
      <c r="AF16">
        <f>INDEX(tbl_name[VITB6C],MATCH(F16,tbl_name[crop],0))</f>
        <v>0.79</v>
      </c>
      <c r="AG16">
        <f>INDEX(tbl_name[FOL],MATCH(F16,tbl_name[crop],0))</f>
        <v>4</v>
      </c>
      <c r="AH16">
        <f>INDEX(tbl_name[VITB12],MATCH(F16,tbl_name[crop],0))</f>
        <v>0</v>
      </c>
      <c r="AI16">
        <f>INDEX(tbl_name[VITC],MATCH(F16,tbl_name[crop],0))</f>
        <v>18</v>
      </c>
      <c r="AJ16" t="str">
        <f>INDEX(tbl_name[food_group_unicef],MATCH(F16,tbl_name[crop],0))</f>
        <v xml:space="preserve">Other fruits and vegetables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Vegetables and their products</v>
      </c>
      <c r="E17">
        <f>INDEX(tbl_name[org_name],MATCH(F17,tbl_name[crop],0))</f>
        <v>0</v>
      </c>
      <c r="F17" s="24" t="s">
        <v>183</v>
      </c>
      <c r="G17" t="e">
        <f>INDEX(tbl_name[Crop_ref],MATCH(F17,tbl_name[crop],0))</f>
        <v>#N/A</v>
      </c>
      <c r="H17" t="e">
        <f>INDEX(tbl_name[Edible],MATCH(F17,tbl_name[crop],0))</f>
        <v>#N/A</v>
      </c>
      <c r="I17" t="e">
        <f>INDEX(tbl_name[Energy],MATCH(F17,tbl_name[crop],0))</f>
        <v>#N/A</v>
      </c>
      <c r="J17" t="e">
        <f>INDEX(tbl_name[WATER],MATCH(F17,tbl_name[crop],0))</f>
        <v>#N/A</v>
      </c>
      <c r="K17" t="e">
        <f>INDEX(tbl_name[Protein],MATCH(F17,tbl_name[crop],0))</f>
        <v>#N/A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20017</v>
      </c>
      <c r="B19">
        <f>INDEX(tbl_name[food_grp_id],MATCH(F19,tbl_name[crop],0))</f>
        <v>12</v>
      </c>
      <c r="C19">
        <f>INDEX(tbl_name[food_item_id],MATCH(F19,tbl_name[crop],0))</f>
        <v>822</v>
      </c>
      <c r="D19" t="str">
        <f>INDEX(tbl_name[Food_grp],MATCH(F19,tbl_name[crop],0))</f>
        <v>Miscellaneous</v>
      </c>
      <c r="E19" t="str">
        <f>INDEX(tbl_name[org_name],MATCH(F19,tbl_name[crop],0))</f>
        <v>Kale(yabesha gomen)</v>
      </c>
      <c r="F19" s="24" t="s">
        <v>164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28</v>
      </c>
      <c r="J19">
        <f>INDEX(tbl_name[WATER],MATCH(F19,tbl_name[crop],0))</f>
        <v>0</v>
      </c>
      <c r="K19">
        <f>INDEX(tbl_name[Protein],MATCH(F19,tbl_name[crop],0))</f>
        <v>1.6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3.7</v>
      </c>
      <c r="O19">
        <f>INDEX(tbl_name[ASH],MATCH(F19,tbl_name[crop],0))</f>
        <v>1.5</v>
      </c>
      <c r="P19">
        <f>INDEX(tbl_name[CA],MATCH(F19,tbl_name[crop],0))</f>
        <v>220</v>
      </c>
      <c r="Q19">
        <f>INDEX(tbl_name[FE],MATCH(F19,tbl_name[crop],0))</f>
        <v>0.8</v>
      </c>
      <c r="R19">
        <f>INDEX(tbl_name[MG],MATCH(F19,tbl_name[crop],0))</f>
        <v>44</v>
      </c>
      <c r="S19">
        <f>INDEX(tbl_name[P],MATCH(F19,tbl_name[crop],0))</f>
        <v>45</v>
      </c>
      <c r="T19">
        <f>INDEX(tbl_name[K],MATCH(F19,tbl_name[crop],0))</f>
        <v>420</v>
      </c>
      <c r="U19">
        <f>INDEX(tbl_name[NA],MATCH(F19,tbl_name[crop],0))</f>
        <v>9</v>
      </c>
      <c r="V19">
        <f>INDEX(tbl_name[ZN],MATCH(F19,tbl_name[crop],0))</f>
        <v>0.3</v>
      </c>
      <c r="W19">
        <f>INDEX(tbl_name[CU],MATCH(F19,tbl_name[crop],0))</f>
        <v>0.05</v>
      </c>
      <c r="X19">
        <f>INDEX(tbl_name[VITA_RAE],MATCH(F19,tbl_name[crop],0))</f>
        <v>240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5245</v>
      </c>
      <c r="B20">
        <f>INDEX(tbl_name[food_grp_id],MATCH(F20,tbl_name[crop],0))</f>
        <v>5</v>
      </c>
      <c r="C20">
        <f>INDEX(tbl_name[food_item_id],MATCH(F20,tbl_name[crop],0))</f>
        <v>245</v>
      </c>
      <c r="D20" t="str">
        <f>INDEX(tbl_name[Food_grp],MATCH(F20,tbl_name[crop],0))</f>
        <v>Fruits and their products</v>
      </c>
      <c r="E20" t="str">
        <f>INDEX(tbl_name[org_name],MATCH(F20,tbl_name[crop],0))</f>
        <v>Apple@ with skin</v>
      </c>
      <c r="F20" s="24" t="s">
        <v>184</v>
      </c>
      <c r="G20">
        <f>INDEX(tbl_name[Crop_ref],MATCH(F20,tbl_name[crop],0))</f>
        <v>0</v>
      </c>
      <c r="H20">
        <f>INDEX(tbl_name[Edible],MATCH(F20,tbl_name[crop],0))</f>
        <v>0.9</v>
      </c>
      <c r="I20">
        <f>INDEX(tbl_name[Energy],MATCH(F20,tbl_name[crop],0))</f>
        <v>54</v>
      </c>
      <c r="J20">
        <f>INDEX(tbl_name[WATER],MATCH(F20,tbl_name[crop],0))</f>
        <v>85.6</v>
      </c>
      <c r="K20">
        <f>INDEX(tbl_name[Protein],MATCH(F20,tbl_name[crop],0))</f>
        <v>0.3</v>
      </c>
      <c r="L20">
        <f>INDEX(tbl_name[Fat],MATCH(F20,tbl_name[crop],0))</f>
        <v>0.2</v>
      </c>
      <c r="M20">
        <f>INDEX(tbl_name[Carbohydrate],MATCH(F20,tbl_name[crop],0))</f>
        <v>11.4</v>
      </c>
      <c r="N20">
        <f>INDEX(tbl_name[Fiber],MATCH(F20,tbl_name[crop],0))</f>
        <v>2.4</v>
      </c>
      <c r="O20">
        <f>INDEX(tbl_name[ASH],MATCH(F20,tbl_name[crop],0))</f>
        <v>0.2</v>
      </c>
      <c r="P20">
        <f>INDEX(tbl_name[CA],MATCH(F20,tbl_name[crop],0))</f>
        <v>6</v>
      </c>
      <c r="Q20">
        <f>INDEX(tbl_name[FE],MATCH(F20,tbl_name[crop],0))</f>
        <v>0.1</v>
      </c>
      <c r="R20">
        <f>INDEX(tbl_name[MG],MATCH(F20,tbl_name[crop],0))</f>
        <v>5</v>
      </c>
      <c r="S20">
        <f>INDEX(tbl_name[P],MATCH(F20,tbl_name[crop],0))</f>
        <v>11</v>
      </c>
      <c r="T20">
        <f>INDEX(tbl_name[K],MATCH(F20,tbl_name[crop],0))</f>
        <v>107</v>
      </c>
      <c r="U20">
        <f>INDEX(tbl_name[NA],MATCH(F20,tbl_name[crop],0))</f>
        <v>1</v>
      </c>
      <c r="V20">
        <f>INDEX(tbl_name[ZN],MATCH(F20,tbl_name[crop],0))</f>
        <v>0.04</v>
      </c>
      <c r="W20">
        <f>INDEX(tbl_name[CU],MATCH(F20,tbl_name[crop],0))</f>
        <v>0.03</v>
      </c>
      <c r="X20">
        <f>INDEX(tbl_name[VITA_RAE],MATCH(F20,tbl_name[crop],0))</f>
        <v>3</v>
      </c>
      <c r="Y20">
        <f>INDEX(tbl_name[RETOL],MATCH(F20,tbl_name[crop],0))</f>
        <v>0</v>
      </c>
      <c r="Z20">
        <f>INDEX(tbl_name[B_Cart_eq],MATCH(F20,tbl_name[crop],0))</f>
        <v>33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0.02</v>
      </c>
      <c r="AD20">
        <f>INDEX(tbl_name[RIBF],MATCH(F20,tbl_name[crop],0))</f>
        <v>0.03</v>
      </c>
      <c r="AE20">
        <f>INDEX(tbl_name[NIA],MATCH(F20,tbl_name[crop],0))</f>
        <v>0.1</v>
      </c>
      <c r="AF20">
        <f>INDEX(tbl_name[VITB6C],MATCH(F20,tbl_name[crop],0))</f>
        <v>0.04</v>
      </c>
      <c r="AG20">
        <f>INDEX(tbl_name[FOL],MATCH(F20,tbl_name[crop],0))</f>
        <v>3</v>
      </c>
      <c r="AH20">
        <f>INDEX(tbl_name[VITB12],MATCH(F20,tbl_name[crop],0))</f>
        <v>0</v>
      </c>
      <c r="AI20">
        <f>INDEX(tbl_name[VITC],MATCH(F20,tbl_name[crop],0))</f>
        <v>4.5999999999999996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5237</v>
      </c>
      <c r="B21">
        <f>INDEX(tbl_name[food_grp_id],MATCH(F21,tbl_name[crop],0))</f>
        <v>5</v>
      </c>
      <c r="C21">
        <f>INDEX(tbl_name[food_item_id],MATCH(F21,tbl_name[crop],0))</f>
        <v>237</v>
      </c>
      <c r="D21" t="str">
        <f>INDEX(tbl_name[Food_grp],MATCH(F21,tbl_name[crop],0))</f>
        <v>Fruits and their products</v>
      </c>
      <c r="E21" t="str">
        <f>INDEX(tbl_name[org_name],MATCH(F21,tbl_name[crop],0))</f>
        <v xml:space="preserve">Pineapple@ </v>
      </c>
      <c r="F21" s="24" t="s">
        <v>185</v>
      </c>
      <c r="G21">
        <f>INDEX(tbl_name[Crop_ref],MATCH(F21,tbl_name[crop],0))</f>
        <v>0</v>
      </c>
      <c r="H21">
        <f>INDEX(tbl_name[Edible],MATCH(F21,tbl_name[crop],0))</f>
        <v>0.51</v>
      </c>
      <c r="I21">
        <f>INDEX(tbl_name[Energy],MATCH(F21,tbl_name[crop],0))</f>
        <v>54</v>
      </c>
      <c r="J21">
        <f>INDEX(tbl_name[WATER],MATCH(F21,tbl_name[crop],0))</f>
        <v>85.8</v>
      </c>
      <c r="K21">
        <f>INDEX(tbl_name[Protein],MATCH(F21,tbl_name[crop],0))</f>
        <v>0.4</v>
      </c>
      <c r="L21">
        <f>INDEX(tbl_name[Fat],MATCH(F21,tbl_name[crop],0))</f>
        <v>0.2</v>
      </c>
      <c r="M21">
        <f>INDEX(tbl_name[Carbohydrate],MATCH(F21,tbl_name[crop],0))</f>
        <v>12</v>
      </c>
      <c r="N21">
        <f>INDEX(tbl_name[Fiber],MATCH(F21,tbl_name[crop],0))</f>
        <v>1.3</v>
      </c>
      <c r="O21">
        <f>INDEX(tbl_name[ASH],MATCH(F21,tbl_name[crop],0))</f>
        <v>0.3</v>
      </c>
      <c r="P21">
        <f>INDEX(tbl_name[CA],MATCH(F21,tbl_name[crop],0))</f>
        <v>20</v>
      </c>
      <c r="Q21">
        <f>INDEX(tbl_name[FE],MATCH(F21,tbl_name[crop],0))</f>
        <v>0.5</v>
      </c>
      <c r="R21">
        <f>INDEX(tbl_name[MG],MATCH(F21,tbl_name[crop],0))</f>
        <v>12</v>
      </c>
      <c r="S21">
        <f>INDEX(tbl_name[P],MATCH(F21,tbl_name[crop],0))</f>
        <v>12</v>
      </c>
      <c r="T21">
        <f>INDEX(tbl_name[K],MATCH(F21,tbl_name[crop],0))</f>
        <v>205</v>
      </c>
      <c r="U21">
        <f>INDEX(tbl_name[NA],MATCH(F21,tbl_name[crop],0))</f>
        <v>2</v>
      </c>
      <c r="V21">
        <f>INDEX(tbl_name[ZN],MATCH(F21,tbl_name[crop],0))</f>
        <v>0.11</v>
      </c>
      <c r="W21">
        <f>INDEX(tbl_name[CU],MATCH(F21,tbl_name[crop],0))</f>
        <v>0.2</v>
      </c>
      <c r="X21">
        <f>INDEX(tbl_name[VITA_RAE],MATCH(F21,tbl_name[crop],0))</f>
        <v>5</v>
      </c>
      <c r="Y21">
        <f>INDEX(tbl_name[RETOL],MATCH(F21,tbl_name[crop],0))</f>
        <v>0</v>
      </c>
      <c r="Z21">
        <f>INDEX(tbl_name[B_Cart_eq],MATCH(F21,tbl_name[crop],0))</f>
        <v>61</v>
      </c>
      <c r="AA21">
        <f>INDEX(tbl_name[VITD],MATCH(F21,tbl_name[crop],0))</f>
        <v>0</v>
      </c>
      <c r="AB21">
        <f>INDEX(tbl_name[VITE],MATCH(F21,tbl_name[crop],0))</f>
        <v>0.1</v>
      </c>
      <c r="AC21">
        <f>INDEX(tbl_name[THIA],MATCH(F21,tbl_name[crop],0))</f>
        <v>7.0000000000000007E-2</v>
      </c>
      <c r="AD21">
        <f>INDEX(tbl_name[RIBF],MATCH(F21,tbl_name[crop],0))</f>
        <v>0.03</v>
      </c>
      <c r="AE21">
        <f>INDEX(tbl_name[NIA],MATCH(F21,tbl_name[crop],0))</f>
        <v>0.2</v>
      </c>
      <c r="AF21">
        <f>INDEX(tbl_name[VITB6C],MATCH(F21,tbl_name[crop],0))</f>
        <v>0.09</v>
      </c>
      <c r="AG21">
        <f>INDEX(tbl_name[FOL],MATCH(F21,tbl_name[crop],0))</f>
        <v>12</v>
      </c>
      <c r="AH21">
        <f>INDEX(tbl_name[VITB12],MATCH(F21,tbl_name[crop],0))</f>
        <v>0</v>
      </c>
      <c r="AI21">
        <f>INDEX(tbl_name[VITC],MATCH(F21,tbl_name[crop],0))</f>
        <v>29.8</v>
      </c>
      <c r="AJ21" t="str">
        <f>INDEX(tbl_name[food_group_unicef],MATCH(F21,tbl_name[crop],0))</f>
        <v xml:space="preserve">Other fruits and vegetables </v>
      </c>
    </row>
    <row r="22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BA2C-44E4-4D4E-B16C-03CC7A3FA0D4}">
  <dimension ref="A1:AJ20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190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24" t="s">
        <v>191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181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20033</v>
      </c>
      <c r="B11">
        <f>INDEX(tbl_name[food_grp_id],MATCH(F11,tbl_name[crop],0))</f>
        <v>12</v>
      </c>
      <c r="C11">
        <f>INDEX(tbl_name[food_item_id],MATCH(F11,tbl_name[crop],0))</f>
        <v>808</v>
      </c>
      <c r="D11" t="str">
        <f>INDEX(tbl_name[Food_grp],MATCH(F11,tbl_name[crop],0))</f>
        <v>Miscellaneous</v>
      </c>
      <c r="E11" t="str">
        <f>INDEX(tbl_name[org_name],MATCH(F11,tbl_name[crop],0))</f>
        <v>Chick peas@ white</v>
      </c>
      <c r="F11" s="24" t="s">
        <v>133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337</v>
      </c>
      <c r="J11">
        <f>INDEX(tbl_name[WATER],MATCH(F11,tbl_name[crop],0))</f>
        <v>0</v>
      </c>
      <c r="K11">
        <f>INDEX(tbl_name[Protein],MATCH(F11,tbl_name[crop],0))</f>
        <v>20.399999999999999</v>
      </c>
      <c r="L11">
        <f>INDEX(tbl_name[Fat],MATCH(F11,tbl_name[crop],0))</f>
        <v>5.2</v>
      </c>
      <c r="M11">
        <f>INDEX(tbl_name[Carbohydrate],MATCH(F11,tbl_name[crop],0))</f>
        <v>42</v>
      </c>
      <c r="N11">
        <f>INDEX(tbl_name[Fiber],MATCH(F11,tbl_name[crop],0))</f>
        <v>20.7</v>
      </c>
      <c r="O11">
        <f>INDEX(tbl_name[ASH],MATCH(F11,tbl_name[crop],0))</f>
        <v>2.8</v>
      </c>
      <c r="P11">
        <f>INDEX(tbl_name[CA],MATCH(F11,tbl_name[crop],0))</f>
        <v>121.1</v>
      </c>
      <c r="Q11">
        <f>INDEX(tbl_name[FE],MATCH(F11,tbl_name[crop],0))</f>
        <v>6.6</v>
      </c>
      <c r="R11">
        <f>INDEX(tbl_name[MG],MATCH(F11,tbl_name[crop],0))</f>
        <v>131.5</v>
      </c>
      <c r="S11">
        <f>INDEX(tbl_name[P],MATCH(F11,tbl_name[crop],0))</f>
        <v>264.39999999999998</v>
      </c>
      <c r="T11">
        <f>INDEX(tbl_name[K],MATCH(F11,tbl_name[crop],0))</f>
        <v>819.1</v>
      </c>
      <c r="U11">
        <f>INDEX(tbl_name[NA],MATCH(F11,tbl_name[crop],0))</f>
        <v>11.8</v>
      </c>
      <c r="V11">
        <f>INDEX(tbl_name[ZN],MATCH(F11,tbl_name[crop],0))</f>
        <v>3.12</v>
      </c>
      <c r="W11">
        <f>INDEX(tbl_name[CU],MATCH(F11,tbl_name[crop],0))</f>
        <v>0.44</v>
      </c>
      <c r="X11">
        <f>INDEX(tbl_name[VITA_RAE],MATCH(F11,tbl_name[crop],0))</f>
        <v>4.5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3140</v>
      </c>
      <c r="B12">
        <f>INDEX(tbl_name[food_grp_id],MATCH(F12,tbl_name[crop],0))</f>
        <v>3</v>
      </c>
      <c r="C12">
        <f>INDEX(tbl_name[food_item_id],MATCH(F12,tbl_name[crop],0))</f>
        <v>140</v>
      </c>
      <c r="D12" t="str">
        <f>INDEX(tbl_name[Food_grp],MATCH(F12,tbl_name[crop],0))</f>
        <v>Legumes and their products</v>
      </c>
      <c r="E12" t="str">
        <f>INDEX(tbl_name[org_name],MATCH(F12,tbl_name[crop],0))</f>
        <v>Lentils@ dried</v>
      </c>
      <c r="F12" s="24" t="s">
        <v>134</v>
      </c>
      <c r="G12">
        <f>INDEX(tbl_name[Crop_ref],MATCH(F12,tbl_name[crop],0))</f>
        <v>0</v>
      </c>
      <c r="H12">
        <f>INDEX(tbl_name[Edible],MATCH(F12,tbl_name[crop],0))</f>
        <v>1</v>
      </c>
      <c r="I12">
        <f>INDEX(tbl_name[Energy],MATCH(F12,tbl_name[crop],0))</f>
        <v>296</v>
      </c>
      <c r="J12">
        <f>INDEX(tbl_name[WATER],MATCH(F12,tbl_name[crop],0))</f>
        <v>10.3</v>
      </c>
      <c r="K12">
        <f>INDEX(tbl_name[Protein],MATCH(F12,tbl_name[crop],0))</f>
        <v>25.4</v>
      </c>
      <c r="L12">
        <f>INDEX(tbl_name[Fat],MATCH(F12,tbl_name[crop],0))</f>
        <v>1.8</v>
      </c>
      <c r="M12">
        <f>INDEX(tbl_name[Carbohydrate],MATCH(F12,tbl_name[crop],0))</f>
        <v>29.4</v>
      </c>
      <c r="N12">
        <f>INDEX(tbl_name[Fiber],MATCH(F12,tbl_name[crop],0))</f>
        <v>30.5</v>
      </c>
      <c r="O12">
        <f>INDEX(tbl_name[ASH],MATCH(F12,tbl_name[crop],0))</f>
        <v>2.5</v>
      </c>
      <c r="P12">
        <f>INDEX(tbl_name[CA],MATCH(F12,tbl_name[crop],0))</f>
        <v>61</v>
      </c>
      <c r="Q12">
        <f>INDEX(tbl_name[FE],MATCH(F12,tbl_name[crop],0))</f>
        <v>7</v>
      </c>
      <c r="R12">
        <f>INDEX(tbl_name[MG],MATCH(F12,tbl_name[crop],0))</f>
        <v>103</v>
      </c>
      <c r="S12">
        <f>INDEX(tbl_name[P],MATCH(F12,tbl_name[crop],0))</f>
        <v>391</v>
      </c>
      <c r="T12">
        <f>INDEX(tbl_name[K],MATCH(F12,tbl_name[crop],0))</f>
        <v>855</v>
      </c>
      <c r="U12">
        <f>INDEX(tbl_name[NA],MATCH(F12,tbl_name[crop],0))</f>
        <v>9</v>
      </c>
      <c r="V12">
        <f>INDEX(tbl_name[ZN],MATCH(F12,tbl_name[crop],0))</f>
        <v>3.9</v>
      </c>
      <c r="W12">
        <f>INDEX(tbl_name[CU],MATCH(F12,tbl_name[crop],0))</f>
        <v>0.74</v>
      </c>
      <c r="X12">
        <f>INDEX(tbl_name[VITA_RAE],MATCH(F12,tbl_name[crop],0))</f>
        <v>3</v>
      </c>
      <c r="Y12">
        <f>INDEX(tbl_name[RETOL],MATCH(F12,tbl_name[crop],0))</f>
        <v>0</v>
      </c>
      <c r="Z12">
        <f>INDEX(tbl_name[B_Cart_eq],MATCH(F12,tbl_name[crop],0))</f>
        <v>42</v>
      </c>
      <c r="AA12">
        <f>INDEX(tbl_name[VITD],MATCH(F12,tbl_name[crop],0))</f>
        <v>0</v>
      </c>
      <c r="AB12">
        <f>INDEX(tbl_name[VITE],MATCH(F12,tbl_name[crop],0))</f>
        <v>0.49</v>
      </c>
      <c r="AC12">
        <f>INDEX(tbl_name[THIA],MATCH(F12,tbl_name[crop],0))</f>
        <v>0.59</v>
      </c>
      <c r="AD12">
        <f>INDEX(tbl_name[RIBF],MATCH(F12,tbl_name[crop],0))</f>
        <v>0.23</v>
      </c>
      <c r="AE12">
        <f>INDEX(tbl_name[NIA],MATCH(F12,tbl_name[crop],0))</f>
        <v>2.2999999999999998</v>
      </c>
      <c r="AF12">
        <f>INDEX(tbl_name[VITB6C],MATCH(F12,tbl_name[crop],0))</f>
        <v>0.68</v>
      </c>
      <c r="AG12">
        <f>INDEX(tbl_name[FOL],MATCH(F12,tbl_name[crop],0))</f>
        <v>295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Cereals and their products</v>
      </c>
      <c r="E13">
        <f>INDEX(tbl_name[org_name],MATCH(F13,tbl_name[crop],0))</f>
        <v>0</v>
      </c>
      <c r="F13" s="24" t="s">
        <v>193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3114</v>
      </c>
      <c r="B14">
        <f>INDEX(tbl_name[food_grp_id],MATCH(F14,tbl_name[crop],0))</f>
        <v>3</v>
      </c>
      <c r="C14">
        <f>INDEX(tbl_name[food_item_id],MATCH(F14,tbl_name[crop],0))</f>
        <v>114</v>
      </c>
      <c r="D14" t="str">
        <f>INDEX(tbl_name[Food_grp],MATCH(F14,tbl_name[crop],0))</f>
        <v>Legumes and their products</v>
      </c>
      <c r="E14" t="str">
        <f>INDEX(tbl_name[org_name],MATCH(F14,tbl_name[crop],0))</f>
        <v>Cowpea@ dried</v>
      </c>
      <c r="F14" s="24" t="s">
        <v>194</v>
      </c>
      <c r="G14">
        <f>INDEX(tbl_name[Crop_ref],MATCH(F14,tbl_name[crop],0))</f>
        <v>0</v>
      </c>
      <c r="H14">
        <f>INDEX(tbl_name[Edible],MATCH(F14,tbl_name[crop],0))</f>
        <v>1</v>
      </c>
      <c r="I14">
        <f>INDEX(tbl_name[Energy],MATCH(F14,tbl_name[crop],0))</f>
        <v>320</v>
      </c>
      <c r="J14">
        <f>INDEX(tbl_name[WATER],MATCH(F14,tbl_name[crop],0))</f>
        <v>11.8</v>
      </c>
      <c r="K14">
        <f>INDEX(tbl_name[Protein],MATCH(F14,tbl_name[crop],0))</f>
        <v>21.2</v>
      </c>
      <c r="L14">
        <f>INDEX(tbl_name[Fat],MATCH(F14,tbl_name[crop],0))</f>
        <v>1.3</v>
      </c>
      <c r="M14">
        <f>INDEX(tbl_name[Carbohydrate],MATCH(F14,tbl_name[crop],0))</f>
        <v>47.2</v>
      </c>
      <c r="N14">
        <f>INDEX(tbl_name[Fiber],MATCH(F14,tbl_name[crop],0))</f>
        <v>15.3</v>
      </c>
      <c r="O14">
        <f>INDEX(tbl_name[ASH],MATCH(F14,tbl_name[crop],0))</f>
        <v>3.2</v>
      </c>
      <c r="P14">
        <f>INDEX(tbl_name[CA],MATCH(F14,tbl_name[crop],0))</f>
        <v>82</v>
      </c>
      <c r="Q14">
        <f>INDEX(tbl_name[FE],MATCH(F14,tbl_name[crop],0))</f>
        <v>7.3</v>
      </c>
      <c r="R14">
        <f>INDEX(tbl_name[MG],MATCH(F14,tbl_name[crop],0))</f>
        <v>187</v>
      </c>
      <c r="S14">
        <f>INDEX(tbl_name[P],MATCH(F14,tbl_name[crop],0))</f>
        <v>387</v>
      </c>
      <c r="T14">
        <f>INDEX(tbl_name[K],MATCH(F14,tbl_name[crop],0))</f>
        <v>1210</v>
      </c>
      <c r="U14">
        <f>INDEX(tbl_name[NA],MATCH(F14,tbl_name[crop],0))</f>
        <v>19</v>
      </c>
      <c r="V14">
        <f>INDEX(tbl_name[ZN],MATCH(F14,tbl_name[crop],0))</f>
        <v>4.6100000000000003</v>
      </c>
      <c r="W14">
        <f>INDEX(tbl_name[CU],MATCH(F14,tbl_name[crop],0))</f>
        <v>0.68</v>
      </c>
      <c r="X14">
        <f>INDEX(tbl_name[VITA_RAE],MATCH(F14,tbl_name[crop],0))</f>
        <v>3</v>
      </c>
      <c r="Y14">
        <f>INDEX(tbl_name[RETOL],MATCH(F14,tbl_name[crop],0))</f>
        <v>0</v>
      </c>
      <c r="Z14">
        <f>INDEX(tbl_name[B_Cart_eq],MATCH(F14,tbl_name[crop],0))</f>
        <v>32</v>
      </c>
      <c r="AA14">
        <f>INDEX(tbl_name[VITD],MATCH(F14,tbl_name[crop],0))</f>
        <v>0</v>
      </c>
      <c r="AB14">
        <f>INDEX(tbl_name[VITE],MATCH(F14,tbl_name[crop],0))</f>
        <v>0.42</v>
      </c>
      <c r="AC14">
        <f>INDEX(tbl_name[THIA],MATCH(F14,tbl_name[crop],0))</f>
        <v>0.71</v>
      </c>
      <c r="AD14">
        <f>INDEX(tbl_name[RIBF],MATCH(F14,tbl_name[crop],0))</f>
        <v>0.15</v>
      </c>
      <c r="AE14">
        <f>INDEX(tbl_name[NIA],MATCH(F14,tbl_name[crop],0))</f>
        <v>3.1</v>
      </c>
      <c r="AF14">
        <f>INDEX(tbl_name[VITB6C],MATCH(F14,tbl_name[crop],0))</f>
        <v>0.36</v>
      </c>
      <c r="AG14">
        <f>INDEX(tbl_name[FOL],MATCH(F14,tbl_name[crop],0))</f>
        <v>417</v>
      </c>
      <c r="AH14">
        <f>INDEX(tbl_name[VITB12],MATCH(F14,tbl_name[crop],0))</f>
        <v>0</v>
      </c>
      <c r="AI14">
        <f>INDEX(tbl_name[VITC],MATCH(F14,tbl_name[crop],0))</f>
        <v>0.8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3118</v>
      </c>
      <c r="B15">
        <f>INDEX(tbl_name[food_grp_id],MATCH(F15,tbl_name[crop],0))</f>
        <v>3</v>
      </c>
      <c r="C15">
        <f>INDEX(tbl_name[food_item_id],MATCH(F15,tbl_name[crop],0))</f>
        <v>118</v>
      </c>
      <c r="D15" t="str">
        <f>INDEX(tbl_name[Food_grp],MATCH(F15,tbl_name[crop],0))</f>
        <v>Legumes and their products</v>
      </c>
      <c r="E15" t="str">
        <f>INDEX(tbl_name[org_name],MATCH(F15,tbl_name[crop],0))</f>
        <v>Soya bean@ dried</v>
      </c>
      <c r="F15" s="24" t="s">
        <v>182</v>
      </c>
      <c r="G15">
        <f>INDEX(tbl_name[Crop_ref],MATCH(F15,tbl_name[crop],0))</f>
        <v>0</v>
      </c>
      <c r="H15">
        <f>INDEX(tbl_name[Edible],MATCH(F15,tbl_name[crop],0))</f>
        <v>1</v>
      </c>
      <c r="I15">
        <f>INDEX(tbl_name[Energy],MATCH(F15,tbl_name[crop],0))</f>
        <v>411</v>
      </c>
      <c r="J15">
        <f>INDEX(tbl_name[WATER],MATCH(F15,tbl_name[crop],0))</f>
        <v>9.3000000000000007</v>
      </c>
      <c r="K15">
        <f>INDEX(tbl_name[Protein],MATCH(F15,tbl_name[crop],0))</f>
        <v>32</v>
      </c>
      <c r="L15">
        <f>INDEX(tbl_name[Fat],MATCH(F15,tbl_name[crop],0))</f>
        <v>17</v>
      </c>
      <c r="M15">
        <f>INDEX(tbl_name[Carbohydrate],MATCH(F15,tbl_name[crop],0))</f>
        <v>27.6</v>
      </c>
      <c r="N15">
        <f>INDEX(tbl_name[Fiber],MATCH(F15,tbl_name[crop],0))</f>
        <v>9.3000000000000007</v>
      </c>
      <c r="O15">
        <f>INDEX(tbl_name[ASH],MATCH(F15,tbl_name[crop],0))</f>
        <v>4.9000000000000004</v>
      </c>
      <c r="P15">
        <f>INDEX(tbl_name[CA],MATCH(F15,tbl_name[crop],0))</f>
        <v>232</v>
      </c>
      <c r="Q15">
        <f>INDEX(tbl_name[FE],MATCH(F15,tbl_name[crop],0))</f>
        <v>7.8</v>
      </c>
      <c r="R15">
        <f>INDEX(tbl_name[MG],MATCH(F15,tbl_name[crop],0))</f>
        <v>245</v>
      </c>
      <c r="S15">
        <f>INDEX(tbl_name[P],MATCH(F15,tbl_name[crop],0))</f>
        <v>468</v>
      </c>
      <c r="T15">
        <f>INDEX(tbl_name[K],MATCH(F15,tbl_name[crop],0))</f>
        <v>1740</v>
      </c>
      <c r="U15">
        <f>INDEX(tbl_name[NA],MATCH(F15,tbl_name[crop],0))</f>
        <v>5</v>
      </c>
      <c r="V15">
        <f>INDEX(tbl_name[ZN],MATCH(F15,tbl_name[crop],0))</f>
        <v>4.7300000000000004</v>
      </c>
      <c r="W15">
        <f>INDEX(tbl_name[CU],MATCH(F15,tbl_name[crop],0))</f>
        <v>1.48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13</v>
      </c>
      <c r="AA15">
        <f>INDEX(tbl_name[VITD],MATCH(F15,tbl_name[crop],0))</f>
        <v>0</v>
      </c>
      <c r="AB15">
        <f>INDEX(tbl_name[VITE],MATCH(F15,tbl_name[crop],0))</f>
        <v>0.72</v>
      </c>
      <c r="AC15">
        <f>INDEX(tbl_name[THIA],MATCH(F15,tbl_name[crop],0))</f>
        <v>0.7</v>
      </c>
      <c r="AD15">
        <f>INDEX(tbl_name[RIBF],MATCH(F15,tbl_name[crop],0))</f>
        <v>0.28000000000000003</v>
      </c>
      <c r="AE15">
        <f>INDEX(tbl_name[NIA],MATCH(F15,tbl_name[crop],0))</f>
        <v>2</v>
      </c>
      <c r="AF15">
        <f>INDEX(tbl_name[VITB6C],MATCH(F15,tbl_name[crop],0))</f>
        <v>0.82</v>
      </c>
      <c r="AG15">
        <f>INDEX(tbl_name[FOL],MATCH(F15,tbl_name[crop],0))</f>
        <v>375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Legumes and nuts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24" t="s">
        <v>142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 t="e">
        <f>INDEX(tbl_name[FCT_id],MATCH(F18,tbl_name[crop],0))</f>
        <v>#N/A</v>
      </c>
      <c r="B18" t="e">
        <f>INDEX(tbl_name[food_grp_id],MATCH(F18,tbl_name[crop],0))</f>
        <v>#N/A</v>
      </c>
      <c r="C18" t="e">
        <f>INDEX(tbl_name[food_item_id],MATCH(F18,tbl_name[crop],0))</f>
        <v>#N/A</v>
      </c>
      <c r="D18" t="str">
        <f>INDEX(tbl_name[Food_grp],MATCH(F18,tbl_name[crop],0))</f>
        <v>Vegetables and their products</v>
      </c>
      <c r="E18">
        <f>INDEX(tbl_name[org_name],MATCH(F18,tbl_name[crop],0))</f>
        <v>0</v>
      </c>
      <c r="F18" s="24" t="s">
        <v>163</v>
      </c>
      <c r="G18" t="e">
        <f>INDEX(tbl_name[Crop_ref],MATCH(F18,tbl_name[crop],0))</f>
        <v>#N/A</v>
      </c>
      <c r="H18" t="e">
        <f>INDEX(tbl_name[Edible],MATCH(F18,tbl_name[crop],0))</f>
        <v>#N/A</v>
      </c>
      <c r="I18">
        <f>INDEX(tbl_name[Energy],MATCH(F18,tbl_name[crop],0))</f>
        <v>75</v>
      </c>
      <c r="J18" t="e">
        <f>INDEX(tbl_name[WATER],MATCH(F18,tbl_name[crop],0))</f>
        <v>#N/A</v>
      </c>
      <c r="K18">
        <f>INDEX(tbl_name[Protein],MATCH(F18,tbl_name[crop],0))</f>
        <v>2.5</v>
      </c>
      <c r="L18" t="e">
        <f>INDEX(tbl_name[Fat],MATCH(F18,tbl_name[crop],0))</f>
        <v>#N/A</v>
      </c>
      <c r="M18" t="e">
        <f>INDEX(tbl_name[Carbohydrate],MATCH(F18,tbl_name[crop],0))</f>
        <v>#N/A</v>
      </c>
      <c r="N18" t="e">
        <f>INDEX(tbl_name[Fiber],MATCH(F18,tbl_name[crop],0))</f>
        <v>#N/A</v>
      </c>
      <c r="O18" t="e">
        <f>INDEX(tbl_name[ASH],MATCH(F18,tbl_name[crop],0))</f>
        <v>#N/A</v>
      </c>
      <c r="P18" t="e">
        <f>INDEX(tbl_name[CA],MATCH(F18,tbl_name[crop],0))</f>
        <v>#N/A</v>
      </c>
      <c r="Q18" t="e">
        <f>INDEX(tbl_name[FE],MATCH(F18,tbl_name[crop],0))</f>
        <v>#N/A</v>
      </c>
      <c r="R18" t="e">
        <f>INDEX(tbl_name[MG],MATCH(F18,tbl_name[crop],0))</f>
        <v>#N/A</v>
      </c>
      <c r="S18" t="e">
        <f>INDEX(tbl_name[P],MATCH(F18,tbl_name[crop],0))</f>
        <v>#N/A</v>
      </c>
      <c r="T18" t="e">
        <f>INDEX(tbl_name[K],MATCH(F18,tbl_name[crop],0))</f>
        <v>#N/A</v>
      </c>
      <c r="U18" t="e">
        <f>INDEX(tbl_name[NA],MATCH(F18,tbl_name[crop],0))</f>
        <v>#N/A</v>
      </c>
      <c r="V18" t="e">
        <f>INDEX(tbl_name[ZN],MATCH(F18,tbl_name[crop],0))</f>
        <v>#N/A</v>
      </c>
      <c r="W18" t="e">
        <f>INDEX(tbl_name[CU],MATCH(F18,tbl_name[crop],0))</f>
        <v>#N/A</v>
      </c>
      <c r="X18" t="e">
        <f>INDEX(tbl_name[VITA_RAE],MATCH(F18,tbl_name[crop],0))</f>
        <v>#N/A</v>
      </c>
      <c r="Y18" t="e">
        <f>INDEX(tbl_name[RETOL],MATCH(F18,tbl_name[crop],0))</f>
        <v>#N/A</v>
      </c>
      <c r="Z18" t="e">
        <f>INDEX(tbl_name[B_Cart_eq],MATCH(F18,tbl_name[crop],0))</f>
        <v>#N/A</v>
      </c>
      <c r="AA18" t="e">
        <f>INDEX(tbl_name[VITD],MATCH(F18,tbl_name[crop],0))</f>
        <v>#N/A</v>
      </c>
      <c r="AB18" t="e">
        <f>INDEX(tbl_name[VITE],MATCH(F18,tbl_name[crop],0))</f>
        <v>#N/A</v>
      </c>
      <c r="AC18" t="e">
        <f>INDEX(tbl_name[THIA],MATCH(F18,tbl_name[crop],0))</f>
        <v>#N/A</v>
      </c>
      <c r="AD18" t="e">
        <f>INDEX(tbl_name[RIBF],MATCH(F18,tbl_name[crop],0))</f>
        <v>#N/A</v>
      </c>
      <c r="AE18" t="e">
        <f>INDEX(tbl_name[NIA],MATCH(F18,tbl_name[crop],0))</f>
        <v>#N/A</v>
      </c>
      <c r="AF18" t="e">
        <f>INDEX(tbl_name[VITB6C],MATCH(F18,tbl_name[crop],0))</f>
        <v>#N/A</v>
      </c>
      <c r="AG18" t="e">
        <f>INDEX(tbl_name[FOL],MATCH(F18,tbl_name[crop],0))</f>
        <v>#N/A</v>
      </c>
      <c r="AH18" t="e">
        <f>INDEX(tbl_name[VITB12],MATCH(F18,tbl_name[crop],0))</f>
        <v>#N/A</v>
      </c>
      <c r="AI18" t="e">
        <f>INDEX(tbl_name[VITC],MATCH(F18,tbl_name[crop],0))</f>
        <v>#N/A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0837-C201-C04E-9776-5A3E0EB2F3A4}">
  <dimension ref="A1:AJ25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24" t="s">
        <v>130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24" t="s">
        <v>181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24" t="s">
        <v>161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20029</v>
      </c>
      <c r="B10">
        <f>INDEX(tbl_name[food_grp_id],MATCH(F10,tbl_name[crop],0))</f>
        <v>12</v>
      </c>
      <c r="C10">
        <f>INDEX(tbl_name[food_item_id],MATCH(F10,tbl_name[crop],0))</f>
        <v>818</v>
      </c>
      <c r="D10" t="str">
        <f>INDEX(tbl_name[Food_grp],MATCH(F10,tbl_name[crop],0))</f>
        <v>Miscellaneous</v>
      </c>
      <c r="E10" t="str">
        <f>INDEX(tbl_name[org_name],MATCH(F10,tbl_name[crop],0))</f>
        <v>Grass peas</v>
      </c>
      <c r="F10" s="24" t="s">
        <v>201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 t="e">
        <f>INDEX(tbl_name[FCT_id],MATCH(F11,tbl_name[crop],0))</f>
        <v>#N/A</v>
      </c>
      <c r="B11" t="e">
        <f>INDEX(tbl_name[food_grp_id],MATCH(F11,tbl_name[crop],0))</f>
        <v>#N/A</v>
      </c>
      <c r="C11" t="e">
        <f>INDEX(tbl_name[food_item_id],MATCH(F11,tbl_name[crop],0))</f>
        <v>#N/A</v>
      </c>
      <c r="D11" t="str">
        <f>INDEX(tbl_name[Food_grp],MATCH(F11,tbl_name[crop],0))</f>
        <v>Legumes and their products</v>
      </c>
      <c r="E11">
        <f>INDEX(tbl_name[org_name],MATCH(F11,tbl_name[crop],0))</f>
        <v>0</v>
      </c>
      <c r="F11" s="24" t="s">
        <v>136</v>
      </c>
      <c r="G11" t="e">
        <f>INDEX(tbl_name[Crop_ref],MATCH(F11,tbl_name[crop],0))</f>
        <v>#N/A</v>
      </c>
      <c r="H11" t="e">
        <f>INDEX(tbl_name[Edible],MATCH(F11,tbl_name[crop],0))</f>
        <v>#N/A</v>
      </c>
      <c r="I11" t="e">
        <f>INDEX(tbl_name[Energy],MATCH(F11,tbl_name[crop],0))</f>
        <v>#N/A</v>
      </c>
      <c r="J11" t="e">
        <f>INDEX(tbl_name[WATER],MATCH(F11,tbl_name[crop],0))</f>
        <v>#N/A</v>
      </c>
      <c r="K11" t="e">
        <f>INDEX(tbl_name[Protein],MATCH(F11,tbl_name[crop],0))</f>
        <v>#N/A</v>
      </c>
      <c r="L11" t="e">
        <f>INDEX(tbl_name[Fat],MATCH(F11,tbl_name[crop],0))</f>
        <v>#N/A</v>
      </c>
      <c r="M11" t="e">
        <f>INDEX(tbl_name[Carbohydrate],MATCH(F11,tbl_name[crop],0))</f>
        <v>#N/A</v>
      </c>
      <c r="N11" t="e">
        <f>INDEX(tbl_name[Fiber],MATCH(F11,tbl_name[crop],0))</f>
        <v>#N/A</v>
      </c>
      <c r="O11" t="e">
        <f>INDEX(tbl_name[ASH],MATCH(F11,tbl_name[crop],0))</f>
        <v>#N/A</v>
      </c>
      <c r="P11" t="e">
        <f>INDEX(tbl_name[CA],MATCH(F11,tbl_name[crop],0))</f>
        <v>#N/A</v>
      </c>
      <c r="Q11" t="e">
        <f>INDEX(tbl_name[FE],MATCH(F11,tbl_name[crop],0))</f>
        <v>#N/A</v>
      </c>
      <c r="R11" t="e">
        <f>INDEX(tbl_name[MG],MATCH(F11,tbl_name[crop],0))</f>
        <v>#N/A</v>
      </c>
      <c r="S11" t="e">
        <f>INDEX(tbl_name[P],MATCH(F11,tbl_name[crop],0))</f>
        <v>#N/A</v>
      </c>
      <c r="T11" t="e">
        <f>INDEX(tbl_name[K],MATCH(F11,tbl_name[crop],0))</f>
        <v>#N/A</v>
      </c>
      <c r="U11" t="e">
        <f>INDEX(tbl_name[NA],MATCH(F11,tbl_name[crop],0))</f>
        <v>#N/A</v>
      </c>
      <c r="V11" t="e">
        <f>INDEX(tbl_name[ZN],MATCH(F11,tbl_name[crop],0))</f>
        <v>#N/A</v>
      </c>
      <c r="W11" t="e">
        <f>INDEX(tbl_name[CU],MATCH(F11,tbl_name[crop],0))</f>
        <v>#N/A</v>
      </c>
      <c r="X11" t="e">
        <f>INDEX(tbl_name[VITA_RAE],MATCH(F11,tbl_name[crop],0))</f>
        <v>#N/A</v>
      </c>
      <c r="Y11" t="e">
        <f>INDEX(tbl_name[RETOL],MATCH(F11,tbl_name[crop],0))</f>
        <v>#N/A</v>
      </c>
      <c r="Z11" t="e">
        <f>INDEX(tbl_name[B_Cart_eq],MATCH(F11,tbl_name[crop],0))</f>
        <v>#N/A</v>
      </c>
      <c r="AA11" t="e">
        <f>INDEX(tbl_name[VITD],MATCH(F11,tbl_name[crop],0))</f>
        <v>#N/A</v>
      </c>
      <c r="AB11" t="e">
        <f>INDEX(tbl_name[VITE],MATCH(F11,tbl_name[crop],0))</f>
        <v>#N/A</v>
      </c>
      <c r="AC11" t="e">
        <f>INDEX(tbl_name[THIA],MATCH(F11,tbl_name[crop],0))</f>
        <v>#N/A</v>
      </c>
      <c r="AD11" t="e">
        <f>INDEX(tbl_name[RIBF],MATCH(F11,tbl_name[crop],0))</f>
        <v>#N/A</v>
      </c>
      <c r="AE11" t="e">
        <f>INDEX(tbl_name[NIA],MATCH(F11,tbl_name[crop],0))</f>
        <v>#N/A</v>
      </c>
      <c r="AF11" t="e">
        <f>INDEX(tbl_name[VITB6C],MATCH(F11,tbl_name[crop],0))</f>
        <v>#N/A</v>
      </c>
      <c r="AG11" t="e">
        <f>INDEX(tbl_name[FOL],MATCH(F11,tbl_name[crop],0))</f>
        <v>#N/A</v>
      </c>
      <c r="AH11" t="e">
        <f>INDEX(tbl_name[VITB12],MATCH(F11,tbl_name[crop],0))</f>
        <v>#N/A</v>
      </c>
      <c r="AI11" t="e">
        <f>INDEX(tbl_name[VITC],MATCH(F11,tbl_name[crop],0))</f>
        <v>#N/A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20030</v>
      </c>
      <c r="B12">
        <f>INDEX(tbl_name[food_grp_id],MATCH(F12,tbl_name[crop],0))</f>
        <v>12</v>
      </c>
      <c r="C12">
        <f>INDEX(tbl_name[food_item_id],MATCH(F12,tbl_name[crop],0))</f>
        <v>824</v>
      </c>
      <c r="D12" t="str">
        <f>INDEX(tbl_name[Food_grp],MATCH(F12,tbl_name[crop],0))</f>
        <v>Miscellaneous</v>
      </c>
      <c r="E12" t="str">
        <f>INDEX(tbl_name[org_name],MATCH(F12,tbl_name[crop],0))</f>
        <v>Linseed</v>
      </c>
      <c r="F12" s="24" t="s">
        <v>137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482</v>
      </c>
      <c r="J12">
        <f>INDEX(tbl_name[WATER],MATCH(F12,tbl_name[crop],0))</f>
        <v>0</v>
      </c>
      <c r="K12">
        <f>INDEX(tbl_name[Protein],MATCH(F12,tbl_name[crop],0))</f>
        <v>25</v>
      </c>
      <c r="L12">
        <f>INDEX(tbl_name[Fat],MATCH(F12,tbl_name[crop],0))</f>
        <v>31</v>
      </c>
      <c r="M12">
        <f>INDEX(tbl_name[Carbohydrate],MATCH(F12,tbl_name[crop],0))</f>
        <v>36.1</v>
      </c>
      <c r="N12">
        <f>INDEX(tbl_name[Fiber],MATCH(F12,tbl_name[crop],0))</f>
        <v>18</v>
      </c>
      <c r="O12">
        <f>INDEX(tbl_name[ASH],MATCH(F12,tbl_name[crop],0))</f>
        <v>3</v>
      </c>
      <c r="P12">
        <f>INDEX(tbl_name[CA],MATCH(F12,tbl_name[crop],0))</f>
        <v>201</v>
      </c>
      <c r="Q12">
        <f>INDEX(tbl_name[FE],MATCH(F12,tbl_name[crop],0))</f>
        <v>14.6</v>
      </c>
      <c r="R12">
        <f>INDEX(tbl_name[MG],MATCH(F12,tbl_name[crop],0))</f>
        <v>351</v>
      </c>
      <c r="S12">
        <f>INDEX(tbl_name[P],MATCH(F12,tbl_name[crop],0))</f>
        <v>547</v>
      </c>
      <c r="T12">
        <f>INDEX(tbl_name[K],MATCH(F12,tbl_name[crop],0))</f>
        <v>468</v>
      </c>
      <c r="U12">
        <f>INDEX(tbl_name[NA],MATCH(F12,tbl_name[crop],0))</f>
        <v>11</v>
      </c>
      <c r="V12">
        <f>INDEX(tbl_name[ZN],MATCH(F12,tbl_name[crop],0))</f>
        <v>7.75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Vegetables and their products</v>
      </c>
      <c r="E13">
        <f>INDEX(tbl_name[org_name],MATCH(F13,tbl_name[crop],0))</f>
        <v>0</v>
      </c>
      <c r="F13" s="24" t="s">
        <v>139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 t="e">
        <f>INDEX(tbl_name[FCT_id],MATCH(F15,tbl_name[crop],0))</f>
        <v>#N/A</v>
      </c>
      <c r="B15" t="e">
        <f>INDEX(tbl_name[food_grp_id],MATCH(F15,tbl_name[crop],0))</f>
        <v>#N/A</v>
      </c>
      <c r="C15" t="e">
        <f>INDEX(tbl_name[food_item_id],MATCH(F15,tbl_name[crop],0))</f>
        <v>#N/A</v>
      </c>
      <c r="D15" t="str">
        <f>INDEX(tbl_name[Food_grp],MATCH(F15,tbl_name[crop],0))</f>
        <v>Miscellaneous</v>
      </c>
      <c r="E15">
        <f>INDEX(tbl_name[org_name],MATCH(F15,tbl_name[crop],0))</f>
        <v>0</v>
      </c>
      <c r="F15" s="24" t="s">
        <v>173</v>
      </c>
      <c r="G15" t="e">
        <f>INDEX(tbl_name[Crop_ref],MATCH(F15,tbl_name[crop],0))</f>
        <v>#N/A</v>
      </c>
      <c r="H15" t="e">
        <f>INDEX(tbl_name[Edible],MATCH(F15,tbl_name[crop],0))</f>
        <v>#N/A</v>
      </c>
      <c r="I15" t="e">
        <f>INDEX(tbl_name[Energy],MATCH(F15,tbl_name[crop],0))</f>
        <v>#N/A</v>
      </c>
      <c r="J15" t="e">
        <f>INDEX(tbl_name[WATER],MATCH(F15,tbl_name[crop],0))</f>
        <v>#N/A</v>
      </c>
      <c r="K15" t="e">
        <f>INDEX(tbl_name[Protein],MATCH(F15,tbl_name[crop],0))</f>
        <v>#N/A</v>
      </c>
      <c r="L15" t="e">
        <f>INDEX(tbl_name[Fat],MATCH(F15,tbl_name[crop],0))</f>
        <v>#N/A</v>
      </c>
      <c r="M15" t="e">
        <f>INDEX(tbl_name[Carbohydrate],MATCH(F15,tbl_name[crop],0))</f>
        <v>#N/A</v>
      </c>
      <c r="N15" t="e">
        <f>INDEX(tbl_name[Fiber],MATCH(F15,tbl_name[crop],0))</f>
        <v>#N/A</v>
      </c>
      <c r="O15" t="e">
        <f>INDEX(tbl_name[ASH],MATCH(F15,tbl_name[crop],0))</f>
        <v>#N/A</v>
      </c>
      <c r="P15" t="e">
        <f>INDEX(tbl_name[CA],MATCH(F15,tbl_name[crop],0))</f>
        <v>#N/A</v>
      </c>
      <c r="Q15" t="e">
        <f>INDEX(tbl_name[FE],MATCH(F15,tbl_name[crop],0))</f>
        <v>#N/A</v>
      </c>
      <c r="R15" t="e">
        <f>INDEX(tbl_name[MG],MATCH(F15,tbl_name[crop],0))</f>
        <v>#N/A</v>
      </c>
      <c r="S15" t="e">
        <f>INDEX(tbl_name[P],MATCH(F15,tbl_name[crop],0))</f>
        <v>#N/A</v>
      </c>
      <c r="T15" t="e">
        <f>INDEX(tbl_name[K],MATCH(F15,tbl_name[crop],0))</f>
        <v>#N/A</v>
      </c>
      <c r="U15" t="e">
        <f>INDEX(tbl_name[NA],MATCH(F15,tbl_name[crop],0))</f>
        <v>#N/A</v>
      </c>
      <c r="V15" t="e">
        <f>INDEX(tbl_name[ZN],MATCH(F15,tbl_name[crop],0))</f>
        <v>#N/A</v>
      </c>
      <c r="W15" t="e">
        <f>INDEX(tbl_name[CU],MATCH(F15,tbl_name[crop],0))</f>
        <v>#N/A</v>
      </c>
      <c r="X15" t="e">
        <f>INDEX(tbl_name[VITA_RAE],MATCH(F15,tbl_name[crop],0))</f>
        <v>#N/A</v>
      </c>
      <c r="Y15" t="e">
        <f>INDEX(tbl_name[RETOL],MATCH(F15,tbl_name[crop],0))</f>
        <v>#N/A</v>
      </c>
      <c r="Z15" t="e">
        <f>INDEX(tbl_name[B_Cart_eq],MATCH(F15,tbl_name[crop],0))</f>
        <v>#N/A</v>
      </c>
      <c r="AA15" t="e">
        <f>INDEX(tbl_name[VITD],MATCH(F15,tbl_name[crop],0))</f>
        <v>#N/A</v>
      </c>
      <c r="AB15" t="e">
        <f>INDEX(tbl_name[VITE],MATCH(F15,tbl_name[crop],0))</f>
        <v>#N/A</v>
      </c>
      <c r="AC15" t="e">
        <f>INDEX(tbl_name[THIA],MATCH(F15,tbl_name[crop],0))</f>
        <v>#N/A</v>
      </c>
      <c r="AD15" t="e">
        <f>INDEX(tbl_name[RIBF],MATCH(F15,tbl_name[crop],0))</f>
        <v>#N/A</v>
      </c>
      <c r="AE15" t="e">
        <f>INDEX(tbl_name[NIA],MATCH(F15,tbl_name[crop],0))</f>
        <v>#N/A</v>
      </c>
      <c r="AF15" t="e">
        <f>INDEX(tbl_name[VITB6C],MATCH(F15,tbl_name[crop],0))</f>
        <v>#N/A</v>
      </c>
      <c r="AG15" t="e">
        <f>INDEX(tbl_name[FOL],MATCH(F15,tbl_name[crop],0))</f>
        <v>#N/A</v>
      </c>
      <c r="AH15" t="e">
        <f>INDEX(tbl_name[VITB12],MATCH(F15,tbl_name[crop],0))</f>
        <v>#N/A</v>
      </c>
      <c r="AI15" t="e">
        <f>INDEX(tbl_name[VITC],MATCH(F15,tbl_name[crop],0))</f>
        <v>#N/A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Starchy roots@ tubers and their products</v>
      </c>
      <c r="E17">
        <f>INDEX(tbl_name[org_name],MATCH(F17,tbl_name[crop],0))</f>
        <v>0</v>
      </c>
      <c r="F17" s="24" t="s">
        <v>162</v>
      </c>
      <c r="G17" t="e">
        <f>INDEX(tbl_name[Crop_ref],MATCH(F17,tbl_name[crop],0))</f>
        <v>#N/A</v>
      </c>
      <c r="H17" t="e">
        <f>INDEX(tbl_name[Edible],MATCH(F17,tbl_name[crop],0))</f>
        <v>#N/A</v>
      </c>
      <c r="I17" t="e">
        <f>INDEX(tbl_name[Energy],MATCH(F17,tbl_name[crop],0))</f>
        <v>#N/A</v>
      </c>
      <c r="J17" t="e">
        <f>INDEX(tbl_name[WATER],MATCH(F17,tbl_name[crop],0))</f>
        <v>#N/A</v>
      </c>
      <c r="K17" t="e">
        <f>INDEX(tbl_name[Protein],MATCH(F17,tbl_name[crop],0))</f>
        <v>#N/A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4171</v>
      </c>
      <c r="B18">
        <f>INDEX(tbl_name[food_grp_id],MATCH(F18,tbl_name[crop],0))</f>
        <v>4</v>
      </c>
      <c r="C18">
        <f>INDEX(tbl_name[food_item_id],MATCH(F18,tbl_name[crop],0))</f>
        <v>171</v>
      </c>
      <c r="D18" t="str">
        <f>INDEX(tbl_name[Food_grp],MATCH(F18,tbl_name[crop],0))</f>
        <v>Vegetables and their products</v>
      </c>
      <c r="E18" t="str">
        <f>INDEX(tbl_name[org_name],MATCH(F18,tbl_name[crop],0))</f>
        <v>Tomato@ red</v>
      </c>
      <c r="F18" s="24" t="s">
        <v>144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22</v>
      </c>
      <c r="J18">
        <f>INDEX(tbl_name[WATER],MATCH(F18,tbl_name[crop],0))</f>
        <v>93.5</v>
      </c>
      <c r="K18">
        <f>INDEX(tbl_name[Protein],MATCH(F18,tbl_name[crop],0))</f>
        <v>1</v>
      </c>
      <c r="L18">
        <f>INDEX(tbl_name[Fat],MATCH(F18,tbl_name[crop],0))</f>
        <v>0.2</v>
      </c>
      <c r="M18">
        <f>INDEX(tbl_name[Carbohydrate],MATCH(F18,tbl_name[crop],0))</f>
        <v>3.3</v>
      </c>
      <c r="N18">
        <f>INDEX(tbl_name[Fiber],MATCH(F18,tbl_name[crop],0))</f>
        <v>1.4</v>
      </c>
      <c r="O18">
        <f>INDEX(tbl_name[ASH],MATCH(F18,tbl_name[crop],0))</f>
        <v>0.6</v>
      </c>
      <c r="P18">
        <f>INDEX(tbl_name[CA],MATCH(F18,tbl_name[crop],0))</f>
        <v>13</v>
      </c>
      <c r="Q18">
        <f>INDEX(tbl_name[FE],MATCH(F18,tbl_name[crop],0))</f>
        <v>0.6</v>
      </c>
      <c r="R18">
        <f>INDEX(tbl_name[MG],MATCH(F18,tbl_name[crop],0))</f>
        <v>13</v>
      </c>
      <c r="S18">
        <f>INDEX(tbl_name[P],MATCH(F18,tbl_name[crop],0))</f>
        <v>32</v>
      </c>
      <c r="T18">
        <f>INDEX(tbl_name[K],MATCH(F18,tbl_name[crop],0))</f>
        <v>255</v>
      </c>
      <c r="U18">
        <f>INDEX(tbl_name[NA],MATCH(F18,tbl_name[crop],0))</f>
        <v>7</v>
      </c>
      <c r="V18">
        <f>INDEX(tbl_name[ZN],MATCH(F18,tbl_name[crop],0))</f>
        <v>0.7</v>
      </c>
      <c r="W18">
        <f>INDEX(tbl_name[CU],MATCH(F18,tbl_name[crop],0))</f>
        <v>0.15</v>
      </c>
      <c r="X18">
        <f>INDEX(tbl_name[VITA_RAE],MATCH(F18,tbl_name[crop],0))</f>
        <v>52</v>
      </c>
      <c r="Y18">
        <f>INDEX(tbl_name[RETOL],MATCH(F18,tbl_name[crop],0))</f>
        <v>0</v>
      </c>
      <c r="Z18">
        <f>INDEX(tbl_name[B_Cart_eq],MATCH(F18,tbl_name[crop],0))</f>
        <v>624</v>
      </c>
      <c r="AA18">
        <f>INDEX(tbl_name[VITD],MATCH(F18,tbl_name[crop],0))</f>
        <v>0</v>
      </c>
      <c r="AB18">
        <f>INDEX(tbl_name[VITE],MATCH(F18,tbl_name[crop],0))</f>
        <v>0.9</v>
      </c>
      <c r="AC18">
        <f>INDEX(tbl_name[THIA],MATCH(F18,tbl_name[crop],0))</f>
        <v>0.06</v>
      </c>
      <c r="AD18">
        <f>INDEX(tbl_name[RIBF],MATCH(F18,tbl_name[crop],0))</f>
        <v>0.04</v>
      </c>
      <c r="AE18">
        <f>INDEX(tbl_name[NIA],MATCH(F18,tbl_name[crop],0))</f>
        <v>0.6</v>
      </c>
      <c r="AF18">
        <f>INDEX(tbl_name[VITB6C],MATCH(F18,tbl_name[crop],0))</f>
        <v>0.09</v>
      </c>
      <c r="AG18">
        <f>INDEX(tbl_name[FOL],MATCH(F18,tbl_name[crop],0))</f>
        <v>21</v>
      </c>
      <c r="AH18">
        <f>INDEX(tbl_name[VITB12],MATCH(F18,tbl_name[crop],0))</f>
        <v>0</v>
      </c>
      <c r="AI18">
        <f>INDEX(tbl_name[VITC],MATCH(F18,tbl_name[crop],0))</f>
        <v>29.6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4196</v>
      </c>
      <c r="B19">
        <f>INDEX(tbl_name[food_grp_id],MATCH(F19,tbl_name[crop],0))</f>
        <v>4</v>
      </c>
      <c r="C19">
        <f>INDEX(tbl_name[food_item_id],MATCH(F19,tbl_name[crop],0))</f>
        <v>196</v>
      </c>
      <c r="D19" t="str">
        <f>INDEX(tbl_name[Food_grp],MATCH(F19,tbl_name[crop],0))</f>
        <v>Vegetables and their products</v>
      </c>
      <c r="E19" t="str">
        <f>INDEX(tbl_name[org_name],MATCH(F19,tbl_name[crop],0))</f>
        <v>Peppers@ chilli</v>
      </c>
      <c r="F19" s="24" t="s">
        <v>145</v>
      </c>
      <c r="G19">
        <f>INDEX(tbl_name[Crop_ref],MATCH(F19,tbl_name[crop],0))</f>
        <v>0</v>
      </c>
      <c r="H19">
        <f>INDEX(tbl_name[Edible],MATCH(F19,tbl_name[crop],0))</f>
        <v>0.73</v>
      </c>
      <c r="I19">
        <f>INDEX(tbl_name[Energy],MATCH(F19,tbl_name[crop],0))</f>
        <v>46</v>
      </c>
      <c r="J19">
        <f>INDEX(tbl_name[WATER],MATCH(F19,tbl_name[crop],0))</f>
        <v>87.3</v>
      </c>
      <c r="K19">
        <f>INDEX(tbl_name[Protein],MATCH(F19,tbl_name[crop],0))</f>
        <v>1.9</v>
      </c>
      <c r="L19">
        <f>INDEX(tbl_name[Fat],MATCH(F19,tbl_name[crop],0))</f>
        <v>0.3</v>
      </c>
      <c r="M19">
        <f>INDEX(tbl_name[Carbohydrate],MATCH(F19,tbl_name[crop],0))</f>
        <v>7.6</v>
      </c>
      <c r="N19">
        <f>INDEX(tbl_name[Fiber],MATCH(F19,tbl_name[crop],0))</f>
        <v>2.2000000000000002</v>
      </c>
      <c r="O19">
        <f>INDEX(tbl_name[ASH],MATCH(F19,tbl_name[crop],0))</f>
        <v>0.7</v>
      </c>
      <c r="P19">
        <f>INDEX(tbl_name[CA],MATCH(F19,tbl_name[crop],0))</f>
        <v>16</v>
      </c>
      <c r="Q19">
        <f>INDEX(tbl_name[FE],MATCH(F19,tbl_name[crop],0))</f>
        <v>1.1000000000000001</v>
      </c>
      <c r="R19">
        <f>INDEX(tbl_name[MG],MATCH(F19,tbl_name[crop],0))</f>
        <v>24</v>
      </c>
      <c r="S19">
        <f>INDEX(tbl_name[P],MATCH(F19,tbl_name[crop],0))</f>
        <v>43</v>
      </c>
      <c r="T19">
        <f>INDEX(tbl_name[K],MATCH(F19,tbl_name[crop],0))</f>
        <v>331</v>
      </c>
      <c r="U19">
        <f>INDEX(tbl_name[NA],MATCH(F19,tbl_name[crop],0))</f>
        <v>8</v>
      </c>
      <c r="V19">
        <f>INDEX(tbl_name[ZN],MATCH(F19,tbl_name[crop],0))</f>
        <v>0.28999999999999998</v>
      </c>
      <c r="W19">
        <f>INDEX(tbl_name[CU],MATCH(F19,tbl_name[crop],0))</f>
        <v>0.15</v>
      </c>
      <c r="X19">
        <f>INDEX(tbl_name[VITA_RAE],MATCH(F19,tbl_name[crop],0))</f>
        <v>53</v>
      </c>
      <c r="Y19">
        <f>INDEX(tbl_name[RETOL],MATCH(F19,tbl_name[crop],0))</f>
        <v>0</v>
      </c>
      <c r="Z19">
        <f>INDEX(tbl_name[B_Cart_eq],MATCH(F19,tbl_name[crop],0))</f>
        <v>640</v>
      </c>
      <c r="AA19">
        <f>INDEX(tbl_name[VITD],MATCH(F19,tbl_name[crop],0))</f>
        <v>0</v>
      </c>
      <c r="AB19">
        <f>INDEX(tbl_name[VITE],MATCH(F19,tbl_name[crop],0))</f>
        <v>0.69</v>
      </c>
      <c r="AC19">
        <f>INDEX(tbl_name[THIA],MATCH(F19,tbl_name[crop],0))</f>
        <v>0.08</v>
      </c>
      <c r="AD19">
        <f>INDEX(tbl_name[RIBF],MATCH(F19,tbl_name[crop],0))</f>
        <v>0.09</v>
      </c>
      <c r="AE19">
        <f>INDEX(tbl_name[NIA],MATCH(F19,tbl_name[crop],0))</f>
        <v>1.1000000000000001</v>
      </c>
      <c r="AF19">
        <f>INDEX(tbl_name[VITB6C],MATCH(F19,tbl_name[crop],0))</f>
        <v>0.39</v>
      </c>
      <c r="AG19">
        <f>INDEX(tbl_name[FOL],MATCH(F19,tbl_name[crop],0))</f>
        <v>23</v>
      </c>
      <c r="AH19">
        <f>INDEX(tbl_name[VITB12],MATCH(F19,tbl_name[crop],0))</f>
        <v>0</v>
      </c>
      <c r="AI19">
        <f>INDEX(tbl_name[VITC],MATCH(F19,tbl_name[crop],0))</f>
        <v>193.1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20026</v>
      </c>
      <c r="B20">
        <f>INDEX(tbl_name[food_grp_id],MATCH(F20,tbl_name[crop],0))</f>
        <v>12</v>
      </c>
      <c r="C20">
        <f>INDEX(tbl_name[food_item_id],MATCH(F20,tbl_name[crop],0))</f>
        <v>833</v>
      </c>
      <c r="D20" t="str">
        <f>INDEX(tbl_name[Food_grp],MATCH(F20,tbl_name[crop],0))</f>
        <v>Miscellaneous</v>
      </c>
      <c r="E20" t="str">
        <f>INDEX(tbl_name[org_name],MATCH(F20,tbl_name[crop],0))</f>
        <v>Swiss chard</v>
      </c>
      <c r="F20" s="24" t="s">
        <v>146</v>
      </c>
      <c r="G20">
        <f>INDEX(tbl_name[Crop_ref],MATCH(F20,tbl_name[crop],0))</f>
        <v>0</v>
      </c>
      <c r="H20">
        <f>INDEX(tbl_name[Edible],MATCH(F20,tbl_name[crop],0))</f>
        <v>0</v>
      </c>
      <c r="I20">
        <f>INDEX(tbl_name[Energy],MATCH(F20,tbl_name[crop],0))</f>
        <v>19</v>
      </c>
      <c r="J20">
        <f>INDEX(tbl_name[WATER],MATCH(F20,tbl_name[crop],0))</f>
        <v>0</v>
      </c>
      <c r="K20">
        <f>INDEX(tbl_name[Protein],MATCH(F20,tbl_name[crop],0))</f>
        <v>0</v>
      </c>
      <c r="L20">
        <f>INDEX(tbl_name[Fat],MATCH(F20,tbl_name[crop],0))</f>
        <v>0.1</v>
      </c>
      <c r="M20">
        <f>INDEX(tbl_name[Carbohydrate],MATCH(F20,tbl_name[crop],0))</f>
        <v>3.7</v>
      </c>
      <c r="N20">
        <f>INDEX(tbl_name[Fiber],MATCH(F20,tbl_name[crop],0))</f>
        <v>3.3</v>
      </c>
      <c r="O20">
        <f>INDEX(tbl_name[ASH],MATCH(F20,tbl_name[crop],0))</f>
        <v>1.9</v>
      </c>
      <c r="P20">
        <f>INDEX(tbl_name[CA],MATCH(F20,tbl_name[crop],0))</f>
        <v>75</v>
      </c>
      <c r="Q20">
        <f>INDEX(tbl_name[FE],MATCH(F20,tbl_name[crop],0))</f>
        <v>3.6</v>
      </c>
      <c r="R20">
        <f>INDEX(tbl_name[MG],MATCH(F20,tbl_name[crop],0))</f>
        <v>74</v>
      </c>
      <c r="S20">
        <f>INDEX(tbl_name[P],MATCH(F20,tbl_name[crop],0))</f>
        <v>33</v>
      </c>
      <c r="T20">
        <f>INDEX(tbl_name[K],MATCH(F20,tbl_name[crop],0))</f>
        <v>1200</v>
      </c>
      <c r="U20">
        <f>INDEX(tbl_name[NA],MATCH(F20,tbl_name[crop],0))</f>
        <v>71</v>
      </c>
      <c r="V20">
        <f>INDEX(tbl_name[ZN],MATCH(F20,tbl_name[crop],0))</f>
        <v>0.3</v>
      </c>
      <c r="W20">
        <f>INDEX(tbl_name[CU],MATCH(F20,tbl_name[crop],0))</f>
        <v>0.06</v>
      </c>
      <c r="X20">
        <f>INDEX(tbl_name[VITA_RAE],MATCH(F20,tbl_name[crop],0))</f>
        <v>310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</v>
      </c>
      <c r="AD20">
        <f>INDEX(tbl_name[RIBF],MATCH(F20,tbl_name[crop],0))</f>
        <v>0</v>
      </c>
      <c r="AE20">
        <f>INDEX(tbl_name[NIA],MATCH(F20,tbl_name[crop],0))</f>
        <v>0</v>
      </c>
      <c r="AF20">
        <f>INDEX(tbl_name[VITB6C],MATCH(F20,tbl_name[crop],0))</f>
        <v>0</v>
      </c>
      <c r="AG20">
        <f>INDEX(tbl_name[FOL],MATCH(F20,tbl_name[crop],0))</f>
        <v>0</v>
      </c>
      <c r="AH20">
        <f>INDEX(tbl_name[VITB12],MATCH(F20,tbl_name[crop],0))</f>
        <v>0</v>
      </c>
      <c r="AI20">
        <f>INDEX(tbl_name[VITC],MATCH(F20,tbl_name[crop],0))</f>
        <v>0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20017</v>
      </c>
      <c r="B21">
        <f>INDEX(tbl_name[food_grp_id],MATCH(F21,tbl_name[crop],0))</f>
        <v>12</v>
      </c>
      <c r="C21">
        <f>INDEX(tbl_name[food_item_id],MATCH(F21,tbl_name[crop],0))</f>
        <v>822</v>
      </c>
      <c r="D21" t="str">
        <f>INDEX(tbl_name[Food_grp],MATCH(F21,tbl_name[crop],0))</f>
        <v>Miscellaneous</v>
      </c>
      <c r="E21" t="str">
        <f>INDEX(tbl_name[org_name],MATCH(F21,tbl_name[crop],0))</f>
        <v>Kale(yabesha gomen)</v>
      </c>
      <c r="F21" s="24" t="s">
        <v>164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28</v>
      </c>
      <c r="J21">
        <f>INDEX(tbl_name[WATER],MATCH(F21,tbl_name[crop],0))</f>
        <v>0</v>
      </c>
      <c r="K21">
        <f>INDEX(tbl_name[Protein],MATCH(F21,tbl_name[crop],0))</f>
        <v>1.6</v>
      </c>
      <c r="L21">
        <f>INDEX(tbl_name[Fat],MATCH(F21,tbl_name[crop],0))</f>
        <v>0.1</v>
      </c>
      <c r="M21">
        <f>INDEX(tbl_name[Carbohydrate],MATCH(F21,tbl_name[crop],0))</f>
        <v>5.6</v>
      </c>
      <c r="N21">
        <f>INDEX(tbl_name[Fiber],MATCH(F21,tbl_name[crop],0))</f>
        <v>3.7</v>
      </c>
      <c r="O21">
        <f>INDEX(tbl_name[ASH],MATCH(F21,tbl_name[crop],0))</f>
        <v>1.5</v>
      </c>
      <c r="P21">
        <f>INDEX(tbl_name[CA],MATCH(F21,tbl_name[crop],0))</f>
        <v>220</v>
      </c>
      <c r="Q21">
        <f>INDEX(tbl_name[FE],MATCH(F21,tbl_name[crop],0))</f>
        <v>0.8</v>
      </c>
      <c r="R21">
        <f>INDEX(tbl_name[MG],MATCH(F21,tbl_name[crop],0))</f>
        <v>44</v>
      </c>
      <c r="S21">
        <f>INDEX(tbl_name[P],MATCH(F21,tbl_name[crop],0))</f>
        <v>45</v>
      </c>
      <c r="T21">
        <f>INDEX(tbl_name[K],MATCH(F21,tbl_name[crop],0))</f>
        <v>420</v>
      </c>
      <c r="U21">
        <f>INDEX(tbl_name[NA],MATCH(F21,tbl_name[crop],0))</f>
        <v>9</v>
      </c>
      <c r="V21">
        <f>INDEX(tbl_name[ZN],MATCH(F21,tbl_name[crop],0))</f>
        <v>0.3</v>
      </c>
      <c r="W21">
        <f>INDEX(tbl_name[CU],MATCH(F21,tbl_name[crop],0))</f>
        <v>0.05</v>
      </c>
      <c r="X21">
        <f>INDEX(tbl_name[VITA_RAE],MATCH(F21,tbl_name[crop],0))</f>
        <v>240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24" t="s">
        <v>184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5222</v>
      </c>
      <c r="B23">
        <f>INDEX(tbl_name[food_grp_id],MATCH(F23,tbl_name[crop],0))</f>
        <v>5</v>
      </c>
      <c r="C23">
        <f>INDEX(tbl_name[food_item_id],MATCH(F23,tbl_name[crop],0))</f>
        <v>222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Avocado@ </v>
      </c>
      <c r="F23" s="24" t="s">
        <v>147</v>
      </c>
      <c r="G23">
        <f>INDEX(tbl_name[Crop_ref],MATCH(F23,tbl_name[crop],0))</f>
        <v>0</v>
      </c>
      <c r="H23">
        <f>INDEX(tbl_name[Edible],MATCH(F23,tbl_name[crop],0))</f>
        <v>0.74</v>
      </c>
      <c r="I23">
        <f>INDEX(tbl_name[Energy],MATCH(F23,tbl_name[crop],0))</f>
        <v>152</v>
      </c>
      <c r="J23">
        <f>INDEX(tbl_name[WATER],MATCH(F23,tbl_name[crop],0))</f>
        <v>76.5</v>
      </c>
      <c r="K23">
        <f>INDEX(tbl_name[Protein],MATCH(F23,tbl_name[crop],0))</f>
        <v>1.7</v>
      </c>
      <c r="L23">
        <f>INDEX(tbl_name[Fat],MATCH(F23,tbl_name[crop],0))</f>
        <v>14.7</v>
      </c>
      <c r="M23">
        <f>INDEX(tbl_name[Carbohydrate],MATCH(F23,tbl_name[crop],0))</f>
        <v>1.4</v>
      </c>
      <c r="N23">
        <f>INDEX(tbl_name[Fiber],MATCH(F23,tbl_name[crop],0))</f>
        <v>4.7</v>
      </c>
      <c r="O23">
        <f>INDEX(tbl_name[ASH],MATCH(F23,tbl_name[crop],0))</f>
        <v>1.1000000000000001</v>
      </c>
      <c r="P23">
        <f>INDEX(tbl_name[CA],MATCH(F23,tbl_name[crop],0))</f>
        <v>15</v>
      </c>
      <c r="Q23">
        <f>INDEX(tbl_name[FE],MATCH(F23,tbl_name[crop],0))</f>
        <v>0.8</v>
      </c>
      <c r="R23">
        <f>INDEX(tbl_name[MG],MATCH(F23,tbl_name[crop],0))</f>
        <v>32</v>
      </c>
      <c r="S23">
        <f>INDEX(tbl_name[P],MATCH(F23,tbl_name[crop],0))</f>
        <v>46</v>
      </c>
      <c r="T23">
        <f>INDEX(tbl_name[K],MATCH(F23,tbl_name[crop],0))</f>
        <v>492</v>
      </c>
      <c r="U23">
        <f>INDEX(tbl_name[NA],MATCH(F23,tbl_name[crop],0))</f>
        <v>4</v>
      </c>
      <c r="V23">
        <f>INDEX(tbl_name[ZN],MATCH(F23,tbl_name[crop],0))</f>
        <v>0.51</v>
      </c>
      <c r="W23">
        <f>INDEX(tbl_name[CU],MATCH(F23,tbl_name[crop],0))</f>
        <v>0.23</v>
      </c>
      <c r="X23">
        <f>INDEX(tbl_name[VITA_RAE],MATCH(F23,tbl_name[crop],0))</f>
        <v>6</v>
      </c>
      <c r="Y23">
        <f>INDEX(tbl_name[RETOL],MATCH(F23,tbl_name[crop],0))</f>
        <v>0</v>
      </c>
      <c r="Z23">
        <f>INDEX(tbl_name[B_Cart_eq],MATCH(F23,tbl_name[crop],0))</f>
        <v>68</v>
      </c>
      <c r="AA23">
        <f>INDEX(tbl_name[VITD],MATCH(F23,tbl_name[crop],0))</f>
        <v>0</v>
      </c>
      <c r="AB23">
        <f>INDEX(tbl_name[VITE],MATCH(F23,tbl_name[crop],0))</f>
        <v>1.6</v>
      </c>
      <c r="AC23">
        <f>INDEX(tbl_name[THIA],MATCH(F23,tbl_name[crop],0))</f>
        <v>0.06</v>
      </c>
      <c r="AD23">
        <f>INDEX(tbl_name[RIBF],MATCH(F23,tbl_name[crop],0))</f>
        <v>0.15</v>
      </c>
      <c r="AE23">
        <f>INDEX(tbl_name[NIA],MATCH(F23,tbl_name[crop],0))</f>
        <v>1.8</v>
      </c>
      <c r="AF23">
        <f>INDEX(tbl_name[VITB6C],MATCH(F23,tbl_name[crop],0))</f>
        <v>0.35</v>
      </c>
      <c r="AG23">
        <f>INDEX(tbl_name[FOL],MATCH(F23,tbl_name[crop],0))</f>
        <v>35</v>
      </c>
      <c r="AH23">
        <f>INDEX(tbl_name[VITB12],MATCH(F23,tbl_name[crop],0))</f>
        <v>0</v>
      </c>
      <c r="AI23">
        <f>INDEX(tbl_name[VITC],MATCH(F23,tbl_name[crop],0))</f>
        <v>14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209">
        <f>INDEX(tbl_name[FCT_id],MATCH(F24,tbl_name[crop],0))</f>
        <v>5261</v>
      </c>
      <c r="B24" s="209">
        <f>INDEX(tbl_name[food_grp_id],MATCH(F24,tbl_name[crop],0))</f>
        <v>5</v>
      </c>
      <c r="C24" s="209">
        <f>INDEX(tbl_name[food_item_id],MATCH(F24,tbl_name[crop],0))</f>
        <v>261</v>
      </c>
      <c r="D24" s="209" t="str">
        <f>INDEX(tbl_name[Food_grp],MATCH(F24,tbl_name[crop],0))</f>
        <v>Fruits and their products</v>
      </c>
      <c r="E24" s="209" t="str">
        <f>INDEX(tbl_name[org_name],MATCH(F24,tbl_name[crop],0))</f>
        <v>Plantain@ ripe</v>
      </c>
      <c r="F24" s="24" t="s">
        <v>176</v>
      </c>
      <c r="G24" s="209">
        <f>INDEX(tbl_name[Crop_ref],MATCH(F24,tbl_name[crop],0))</f>
        <v>0</v>
      </c>
      <c r="H24" s="209">
        <f>INDEX(tbl_name[Edible],MATCH(F24,tbl_name[crop],0))</f>
        <v>0.65</v>
      </c>
      <c r="I24" s="209">
        <f>INDEX(tbl_name[Energy],MATCH(F24,tbl_name[crop],0))</f>
        <v>142</v>
      </c>
      <c r="J24" s="209">
        <f>INDEX(tbl_name[WATER],MATCH(F24,tbl_name[crop],0))</f>
        <v>63.3</v>
      </c>
      <c r="K24" s="209">
        <f>INDEX(tbl_name[Protein],MATCH(F24,tbl_name[crop],0))</f>
        <v>1.2</v>
      </c>
      <c r="L24" s="209">
        <f>INDEX(tbl_name[Fat],MATCH(F24,tbl_name[crop],0))</f>
        <v>0.3</v>
      </c>
      <c r="M24" s="209">
        <f>INDEX(tbl_name[Carbohydrate],MATCH(F24,tbl_name[crop],0))</f>
        <v>32</v>
      </c>
      <c r="N24" s="209">
        <f>INDEX(tbl_name[Fiber],MATCH(F24,tbl_name[crop],0))</f>
        <v>2.2999999999999998</v>
      </c>
      <c r="O24" s="209">
        <f>INDEX(tbl_name[ASH],MATCH(F24,tbl_name[crop],0))</f>
        <v>1</v>
      </c>
      <c r="P24" s="209">
        <f>INDEX(tbl_name[CA],MATCH(F24,tbl_name[crop],0))</f>
        <v>7</v>
      </c>
      <c r="Q24" s="209">
        <f>INDEX(tbl_name[FE],MATCH(F24,tbl_name[crop],0))</f>
        <v>0.9</v>
      </c>
      <c r="R24" s="209">
        <f>INDEX(tbl_name[MG],MATCH(F24,tbl_name[crop],0))</f>
        <v>37</v>
      </c>
      <c r="S24" s="209">
        <f>INDEX(tbl_name[P],MATCH(F24,tbl_name[crop],0))</f>
        <v>34</v>
      </c>
      <c r="T24" s="209">
        <f>INDEX(tbl_name[K],MATCH(F24,tbl_name[crop],0))</f>
        <v>500</v>
      </c>
      <c r="U24" s="209">
        <f>INDEX(tbl_name[NA],MATCH(F24,tbl_name[crop],0))</f>
        <v>4</v>
      </c>
      <c r="V24" s="209">
        <f>INDEX(tbl_name[ZN],MATCH(F24,tbl_name[crop],0))</f>
        <v>0.12</v>
      </c>
      <c r="W24" s="209">
        <f>INDEX(tbl_name[CU],MATCH(F24,tbl_name[crop],0))</f>
        <v>0.08</v>
      </c>
      <c r="X24" s="209">
        <f>INDEX(tbl_name[VITA_RAE],MATCH(F24,tbl_name[crop],0))</f>
        <v>43</v>
      </c>
      <c r="Y24" s="209">
        <f>INDEX(tbl_name[RETOL],MATCH(F24,tbl_name[crop],0))</f>
        <v>0</v>
      </c>
      <c r="Z24" s="209">
        <f>INDEX(tbl_name[B_Cart_eq],MATCH(F24,tbl_name[crop],0))</f>
        <v>518</v>
      </c>
      <c r="AA24" s="209">
        <f>INDEX(tbl_name[VITD],MATCH(F24,tbl_name[crop],0))</f>
        <v>0</v>
      </c>
      <c r="AB24" s="209">
        <f>INDEX(tbl_name[VITE],MATCH(F24,tbl_name[crop],0))</f>
        <v>0.2</v>
      </c>
      <c r="AC24" s="209">
        <f>INDEX(tbl_name[THIA],MATCH(F24,tbl_name[crop],0))</f>
        <v>7.0000000000000007E-2</v>
      </c>
      <c r="AD24" s="209">
        <f>INDEX(tbl_name[RIBF],MATCH(F24,tbl_name[crop],0))</f>
        <v>0.05</v>
      </c>
      <c r="AE24" s="209">
        <f>INDEX(tbl_name[NIA],MATCH(F24,tbl_name[crop],0))</f>
        <v>0.7</v>
      </c>
      <c r="AF24" s="209">
        <f>INDEX(tbl_name[VITB6C],MATCH(F24,tbl_name[crop],0))</f>
        <v>0.3</v>
      </c>
      <c r="AG24" s="209">
        <f>INDEX(tbl_name[FOL],MATCH(F24,tbl_name[crop],0))</f>
        <v>22</v>
      </c>
      <c r="AH24" s="209">
        <f>INDEX(tbl_name[VITB12],MATCH(F24,tbl_name[crop],0))</f>
        <v>0</v>
      </c>
      <c r="AI24" s="209">
        <f>INDEX(tbl_name[VITC],MATCH(F24,tbl_name[crop],0))</f>
        <v>18.399999999999999</v>
      </c>
      <c r="AJ24" s="209" t="str">
        <f>INDEX(tbl_name[food_group_unicef],MATCH(F24,tbl_name[crop],0))</f>
        <v xml:space="preserve">Other fruits and vegetables </v>
      </c>
    </row>
    <row r="25" spans="1:36">
      <c r="A25" s="209">
        <f>INDEX(tbl_name[FCT_id],MATCH(F25,tbl_name[crop],0))</f>
        <v>5236</v>
      </c>
      <c r="B25" s="209">
        <f>INDEX(tbl_name[food_grp_id],MATCH(F25,tbl_name[crop],0))</f>
        <v>5</v>
      </c>
      <c r="C25" s="209">
        <f>INDEX(tbl_name[food_item_id],MATCH(F25,tbl_name[crop],0))</f>
        <v>236</v>
      </c>
      <c r="D25" s="209" t="str">
        <f>INDEX(tbl_name[Food_grp],MATCH(F25,tbl_name[crop],0))</f>
        <v>Fruits and their products</v>
      </c>
      <c r="E25" s="209" t="str">
        <f>INDEX(tbl_name[org_name],MATCH(F25,tbl_name[crop],0))</f>
        <v>Papaya@ fruit@ ripe</v>
      </c>
      <c r="F25" s="24" t="s">
        <v>150</v>
      </c>
      <c r="G25" s="209">
        <f>INDEX(tbl_name[Crop_ref],MATCH(F25,tbl_name[crop],0))</f>
        <v>0</v>
      </c>
      <c r="H25" s="209">
        <f>INDEX(tbl_name[Edible],MATCH(F25,tbl_name[crop],0))</f>
        <v>0.62</v>
      </c>
      <c r="I25" s="209">
        <f>INDEX(tbl_name[Energy],MATCH(F25,tbl_name[crop],0))</f>
        <v>36</v>
      </c>
      <c r="J25" s="209">
        <f>INDEX(tbl_name[WATER],MATCH(F25,tbl_name[crop],0))</f>
        <v>89.8</v>
      </c>
      <c r="K25" s="209">
        <f>INDEX(tbl_name[Protein],MATCH(F25,tbl_name[crop],0))</f>
        <v>0.5</v>
      </c>
      <c r="L25" s="209">
        <f>INDEX(tbl_name[Fat],MATCH(F25,tbl_name[crop],0))</f>
        <v>0.1</v>
      </c>
      <c r="M25" s="209">
        <f>INDEX(tbl_name[Carbohydrate],MATCH(F25,tbl_name[crop],0))</f>
        <v>7.3</v>
      </c>
      <c r="N25" s="209">
        <f>INDEX(tbl_name[Fiber],MATCH(F25,tbl_name[crop],0))</f>
        <v>1.9</v>
      </c>
      <c r="O25" s="209">
        <f>INDEX(tbl_name[ASH],MATCH(F25,tbl_name[crop],0))</f>
        <v>0.4</v>
      </c>
      <c r="P25" s="209">
        <f>INDEX(tbl_name[CA],MATCH(F25,tbl_name[crop],0))</f>
        <v>20</v>
      </c>
      <c r="Q25" s="209">
        <f>INDEX(tbl_name[FE],MATCH(F25,tbl_name[crop],0))</f>
        <v>0.7</v>
      </c>
      <c r="R25" s="209">
        <f>INDEX(tbl_name[MG],MATCH(F25,tbl_name[crop],0))</f>
        <v>19</v>
      </c>
      <c r="S25" s="209">
        <f>INDEX(tbl_name[P],MATCH(F25,tbl_name[crop],0))</f>
        <v>15</v>
      </c>
      <c r="T25" s="209">
        <f>INDEX(tbl_name[K],MATCH(F25,tbl_name[crop],0))</f>
        <v>210</v>
      </c>
      <c r="U25" s="209">
        <f>INDEX(tbl_name[NA],MATCH(F25,tbl_name[crop],0))</f>
        <v>3</v>
      </c>
      <c r="V25" s="209">
        <f>INDEX(tbl_name[ZN],MATCH(F25,tbl_name[crop],0))</f>
        <v>0.12</v>
      </c>
      <c r="W25" s="209">
        <f>INDEX(tbl_name[CU],MATCH(F25,tbl_name[crop],0))</f>
        <v>0.02</v>
      </c>
      <c r="X25" s="209">
        <f>INDEX(tbl_name[VITA_RAE],MATCH(F25,tbl_name[crop],0))</f>
        <v>80</v>
      </c>
      <c r="Y25" s="209">
        <f>INDEX(tbl_name[RETOL],MATCH(F25,tbl_name[crop],0))</f>
        <v>0</v>
      </c>
      <c r="Z25" s="209">
        <f>INDEX(tbl_name[B_Cart_eq],MATCH(F25,tbl_name[crop],0))</f>
        <v>996</v>
      </c>
      <c r="AA25" s="209">
        <f>INDEX(tbl_name[VITD],MATCH(F25,tbl_name[crop],0))</f>
        <v>0</v>
      </c>
      <c r="AB25" s="209">
        <f>INDEX(tbl_name[VITE],MATCH(F25,tbl_name[crop],0))</f>
        <v>0.13</v>
      </c>
      <c r="AC25" s="209">
        <f>INDEX(tbl_name[THIA],MATCH(F25,tbl_name[crop],0))</f>
        <v>0.03</v>
      </c>
      <c r="AD25" s="209">
        <f>INDEX(tbl_name[RIBF],MATCH(F25,tbl_name[crop],0))</f>
        <v>0.03</v>
      </c>
      <c r="AE25" s="209">
        <f>INDEX(tbl_name[NIA],MATCH(F25,tbl_name[crop],0))</f>
        <v>0.4</v>
      </c>
      <c r="AF25" s="209">
        <f>INDEX(tbl_name[VITB6C],MATCH(F25,tbl_name[crop],0))</f>
        <v>0.02</v>
      </c>
      <c r="AG25" s="209">
        <f>INDEX(tbl_name[FOL],MATCH(F25,tbl_name[crop],0))</f>
        <v>25</v>
      </c>
      <c r="AH25" s="209">
        <f>INDEX(tbl_name[VITB12],MATCH(F25,tbl_name[crop],0))</f>
        <v>0</v>
      </c>
      <c r="AI25" s="209">
        <f>INDEX(tbl_name[VITC],MATCH(F25,tbl_name[crop],0))</f>
        <v>58</v>
      </c>
      <c r="AJ25" s="209" t="str">
        <f>INDEX(tbl_name[food_group_unicef],MATCH(F25,tbl_name[crop],0))</f>
        <v xml:space="preserve">Vitamin A rich fruits and Vegetable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82C7-FF9F-1C4E-AFB1-D975F9607022}">
  <dimension ref="A1:AJ25"/>
  <sheetViews>
    <sheetView zoomScaleNormal="100" workbookViewId="0">
      <selection activeCell="F7" sqref="F7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218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24" t="s">
        <v>181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24" t="s">
        <v>161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 t="e">
        <f>INDEX(tbl_name[FCT_id],MATCH(F9,tbl_name[crop],0))</f>
        <v>#N/A</v>
      </c>
      <c r="B9" t="e">
        <f>INDEX(tbl_name[food_grp_id],MATCH(F9,tbl_name[crop],0))</f>
        <v>#N/A</v>
      </c>
      <c r="C9" t="e">
        <f>INDEX(tbl_name[food_item_id],MATCH(F9,tbl_name[crop],0))</f>
        <v>#N/A</v>
      </c>
      <c r="D9" t="str">
        <f>INDEX(tbl_name[Food_grp],MATCH(F9,tbl_name[crop],0))</f>
        <v>Cereals and their products</v>
      </c>
      <c r="E9">
        <f>INDEX(tbl_name[org_name],MATCH(F9,tbl_name[crop],0))</f>
        <v>0</v>
      </c>
      <c r="F9" s="24" t="s">
        <v>193</v>
      </c>
      <c r="G9" t="e">
        <f>INDEX(tbl_name[Crop_ref],MATCH(F9,tbl_name[crop],0))</f>
        <v>#N/A</v>
      </c>
      <c r="H9" t="e">
        <f>INDEX(tbl_name[Edible],MATCH(F9,tbl_name[crop],0))</f>
        <v>#N/A</v>
      </c>
      <c r="I9" t="e">
        <f>INDEX(tbl_name[Energy],MATCH(F9,tbl_name[crop],0))</f>
        <v>#N/A</v>
      </c>
      <c r="J9" t="e">
        <f>INDEX(tbl_name[WATER],MATCH(F9,tbl_name[crop],0))</f>
        <v>#N/A</v>
      </c>
      <c r="K9" t="e">
        <f>INDEX(tbl_name[Protein],MATCH(F9,tbl_name[crop],0))</f>
        <v>#N/A</v>
      </c>
      <c r="L9" t="e">
        <f>INDEX(tbl_name[Fat],MATCH(F9,tbl_name[crop],0))</f>
        <v>#N/A</v>
      </c>
      <c r="M9" t="e">
        <f>INDEX(tbl_name[Carbohydrate],MATCH(F9,tbl_name[crop],0))</f>
        <v>#N/A</v>
      </c>
      <c r="N9" t="e">
        <f>INDEX(tbl_name[Fiber],MATCH(F9,tbl_name[crop],0))</f>
        <v>#N/A</v>
      </c>
      <c r="O9" t="e">
        <f>INDEX(tbl_name[ASH],MATCH(F9,tbl_name[crop],0))</f>
        <v>#N/A</v>
      </c>
      <c r="P9" t="e">
        <f>INDEX(tbl_name[CA],MATCH(F9,tbl_name[crop],0))</f>
        <v>#N/A</v>
      </c>
      <c r="Q9" t="e">
        <f>INDEX(tbl_name[FE],MATCH(F9,tbl_name[crop],0))</f>
        <v>#N/A</v>
      </c>
      <c r="R9" t="e">
        <f>INDEX(tbl_name[MG],MATCH(F9,tbl_name[crop],0))</f>
        <v>#N/A</v>
      </c>
      <c r="S9" t="e">
        <f>INDEX(tbl_name[P],MATCH(F9,tbl_name[crop],0))</f>
        <v>#N/A</v>
      </c>
      <c r="T9" t="e">
        <f>INDEX(tbl_name[K],MATCH(F9,tbl_name[crop],0))</f>
        <v>#N/A</v>
      </c>
      <c r="U9" t="e">
        <f>INDEX(tbl_name[NA],MATCH(F9,tbl_name[crop],0))</f>
        <v>#N/A</v>
      </c>
      <c r="V9" t="e">
        <f>INDEX(tbl_name[ZN],MATCH(F9,tbl_name[crop],0))</f>
        <v>#N/A</v>
      </c>
      <c r="W9" t="e">
        <f>INDEX(tbl_name[CU],MATCH(F9,tbl_name[crop],0))</f>
        <v>#N/A</v>
      </c>
      <c r="X9" t="e">
        <f>INDEX(tbl_name[VITA_RAE],MATCH(F9,tbl_name[crop],0))</f>
        <v>#N/A</v>
      </c>
      <c r="Y9" t="e">
        <f>INDEX(tbl_name[RETOL],MATCH(F9,tbl_name[crop],0))</f>
        <v>#N/A</v>
      </c>
      <c r="Z9" t="e">
        <f>INDEX(tbl_name[B_Cart_eq],MATCH(F9,tbl_name[crop],0))</f>
        <v>#N/A</v>
      </c>
      <c r="AA9" t="e">
        <f>INDEX(tbl_name[VITD],MATCH(F9,tbl_name[crop],0))</f>
        <v>#N/A</v>
      </c>
      <c r="AB9" t="e">
        <f>INDEX(tbl_name[VITE],MATCH(F9,tbl_name[crop],0))</f>
        <v>#N/A</v>
      </c>
      <c r="AC9" t="e">
        <f>INDEX(tbl_name[THIA],MATCH(F9,tbl_name[crop],0))</f>
        <v>#N/A</v>
      </c>
      <c r="AD9" t="e">
        <f>INDEX(tbl_name[RIBF],MATCH(F9,tbl_name[crop],0))</f>
        <v>#N/A</v>
      </c>
      <c r="AE9" t="e">
        <f>INDEX(tbl_name[NIA],MATCH(F9,tbl_name[crop],0))</f>
        <v>#N/A</v>
      </c>
      <c r="AF9" t="e">
        <f>INDEX(tbl_name[VITB6C],MATCH(F9,tbl_name[crop],0))</f>
        <v>#N/A</v>
      </c>
      <c r="AG9" t="e">
        <f>INDEX(tbl_name[FOL],MATCH(F9,tbl_name[crop],0))</f>
        <v>#N/A</v>
      </c>
      <c r="AH9" t="e">
        <f>INDEX(tbl_name[VITB12],MATCH(F9,tbl_name[crop],0))</f>
        <v>#N/A</v>
      </c>
      <c r="AI9" t="e">
        <f>INDEX(tbl_name[VITC],MATCH(F9,tbl_name[crop],0))</f>
        <v>#N/A</v>
      </c>
      <c r="AJ9" t="str">
        <f>INDEX(tbl_name[food_group_unicef],MATCH(F9,tbl_name[crop],0))</f>
        <v xml:space="preserve">Grains@ roots and tubers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4" t="s">
        <v>194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3118</v>
      </c>
      <c r="B11">
        <f>INDEX(tbl_name[food_grp_id],MATCH(F11,tbl_name[crop],0))</f>
        <v>3</v>
      </c>
      <c r="C11">
        <f>INDEX(tbl_name[food_item_id],MATCH(F11,tbl_name[crop],0))</f>
        <v>118</v>
      </c>
      <c r="D11" t="str">
        <f>INDEX(tbl_name[Food_grp],MATCH(F11,tbl_name[crop],0))</f>
        <v>Legumes and their products</v>
      </c>
      <c r="E11" t="str">
        <f>INDEX(tbl_name[org_name],MATCH(F11,tbl_name[crop],0))</f>
        <v>Soya bean@ dried</v>
      </c>
      <c r="F11" s="24" t="s">
        <v>182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411</v>
      </c>
      <c r="J11">
        <f>INDEX(tbl_name[WATER],MATCH(F11,tbl_name[crop],0))</f>
        <v>9.3000000000000007</v>
      </c>
      <c r="K11">
        <f>INDEX(tbl_name[Protein],MATCH(F11,tbl_name[crop],0))</f>
        <v>32</v>
      </c>
      <c r="L11">
        <f>INDEX(tbl_name[Fat],MATCH(F11,tbl_name[crop],0))</f>
        <v>17</v>
      </c>
      <c r="M11">
        <f>INDEX(tbl_name[Carbohydrate],MATCH(F11,tbl_name[crop],0))</f>
        <v>27.6</v>
      </c>
      <c r="N11">
        <f>INDEX(tbl_name[Fiber],MATCH(F11,tbl_name[crop],0))</f>
        <v>9.3000000000000007</v>
      </c>
      <c r="O11">
        <f>INDEX(tbl_name[ASH],MATCH(F11,tbl_name[crop],0))</f>
        <v>4.9000000000000004</v>
      </c>
      <c r="P11">
        <f>INDEX(tbl_name[CA],MATCH(F11,tbl_name[crop],0))</f>
        <v>232</v>
      </c>
      <c r="Q11">
        <f>INDEX(tbl_name[FE],MATCH(F11,tbl_name[crop],0))</f>
        <v>7.8</v>
      </c>
      <c r="R11">
        <f>INDEX(tbl_name[MG],MATCH(F11,tbl_name[crop],0))</f>
        <v>245</v>
      </c>
      <c r="S11">
        <f>INDEX(tbl_name[P],MATCH(F11,tbl_name[crop],0))</f>
        <v>468</v>
      </c>
      <c r="T11">
        <f>INDEX(tbl_name[K],MATCH(F11,tbl_name[crop],0))</f>
        <v>1740</v>
      </c>
      <c r="U11">
        <f>INDEX(tbl_name[NA],MATCH(F11,tbl_name[crop],0))</f>
        <v>5</v>
      </c>
      <c r="V11">
        <f>INDEX(tbl_name[ZN],MATCH(F11,tbl_name[crop],0))</f>
        <v>4.7300000000000004</v>
      </c>
      <c r="W11">
        <f>INDEX(tbl_name[CU],MATCH(F11,tbl_name[crop],0))</f>
        <v>1.48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13</v>
      </c>
      <c r="AA11">
        <f>INDEX(tbl_name[VITD],MATCH(F11,tbl_name[crop],0))</f>
        <v>0</v>
      </c>
      <c r="AB11">
        <f>INDEX(tbl_name[VITE],MATCH(F11,tbl_name[crop],0))</f>
        <v>0.72</v>
      </c>
      <c r="AC11">
        <f>INDEX(tbl_name[THIA],MATCH(F11,tbl_name[crop],0))</f>
        <v>0.7</v>
      </c>
      <c r="AD11">
        <f>INDEX(tbl_name[RIBF],MATCH(F11,tbl_name[crop],0))</f>
        <v>0.28000000000000003</v>
      </c>
      <c r="AE11">
        <f>INDEX(tbl_name[NIA],MATCH(F11,tbl_name[crop],0))</f>
        <v>2</v>
      </c>
      <c r="AF11">
        <f>INDEX(tbl_name[VITB6C],MATCH(F11,tbl_name[crop],0))</f>
        <v>0.82</v>
      </c>
      <c r="AG11">
        <f>INDEX(tbl_name[FOL],MATCH(F11,tbl_name[crop],0))</f>
        <v>375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 t="e">
        <f>INDEX(tbl_name[FCT_id],MATCH(F12,tbl_name[crop],0))</f>
        <v>#N/A</v>
      </c>
      <c r="B12" t="e">
        <f>INDEX(tbl_name[food_grp_id],MATCH(F12,tbl_name[crop],0))</f>
        <v>#N/A</v>
      </c>
      <c r="C12" t="e">
        <f>INDEX(tbl_name[food_item_id],MATCH(F12,tbl_name[crop],0))</f>
        <v>#N/A</v>
      </c>
      <c r="D12" t="str">
        <f>INDEX(tbl_name[Food_grp],MATCH(F12,tbl_name[crop],0))</f>
        <v>Legumes and their products</v>
      </c>
      <c r="E12">
        <f>INDEX(tbl_name[org_name],MATCH(F12,tbl_name[crop],0))</f>
        <v>0</v>
      </c>
      <c r="F12" s="24" t="s">
        <v>136</v>
      </c>
      <c r="G12" t="e">
        <f>INDEX(tbl_name[Crop_ref],MATCH(F12,tbl_name[crop],0))</f>
        <v>#N/A</v>
      </c>
      <c r="H12" t="e">
        <f>INDEX(tbl_name[Edible],MATCH(F12,tbl_name[crop],0))</f>
        <v>#N/A</v>
      </c>
      <c r="I12" t="e">
        <f>INDEX(tbl_name[Energy],MATCH(F12,tbl_name[crop],0))</f>
        <v>#N/A</v>
      </c>
      <c r="J12" t="e">
        <f>INDEX(tbl_name[WATER],MATCH(F12,tbl_name[crop],0))</f>
        <v>#N/A</v>
      </c>
      <c r="K12" t="e">
        <f>INDEX(tbl_name[Protein],MATCH(F12,tbl_name[crop],0))</f>
        <v>#N/A</v>
      </c>
      <c r="L12" t="e">
        <f>INDEX(tbl_name[Fat],MATCH(F12,tbl_name[crop],0))</f>
        <v>#N/A</v>
      </c>
      <c r="M12" t="e">
        <f>INDEX(tbl_name[Carbohydrate],MATCH(F12,tbl_name[crop],0))</f>
        <v>#N/A</v>
      </c>
      <c r="N12" t="e">
        <f>INDEX(tbl_name[Fiber],MATCH(F12,tbl_name[crop],0))</f>
        <v>#N/A</v>
      </c>
      <c r="O12" t="e">
        <f>INDEX(tbl_name[ASH],MATCH(F12,tbl_name[crop],0))</f>
        <v>#N/A</v>
      </c>
      <c r="P12" t="e">
        <f>INDEX(tbl_name[CA],MATCH(F12,tbl_name[crop],0))</f>
        <v>#N/A</v>
      </c>
      <c r="Q12" t="e">
        <f>INDEX(tbl_name[FE],MATCH(F12,tbl_name[crop],0))</f>
        <v>#N/A</v>
      </c>
      <c r="R12" t="e">
        <f>INDEX(tbl_name[MG],MATCH(F12,tbl_name[crop],0))</f>
        <v>#N/A</v>
      </c>
      <c r="S12" t="e">
        <f>INDEX(tbl_name[P],MATCH(F12,tbl_name[crop],0))</f>
        <v>#N/A</v>
      </c>
      <c r="T12" t="e">
        <f>INDEX(tbl_name[K],MATCH(F12,tbl_name[crop],0))</f>
        <v>#N/A</v>
      </c>
      <c r="U12" t="e">
        <f>INDEX(tbl_name[NA],MATCH(F12,tbl_name[crop],0))</f>
        <v>#N/A</v>
      </c>
      <c r="V12" t="e">
        <f>INDEX(tbl_name[ZN],MATCH(F12,tbl_name[crop],0))</f>
        <v>#N/A</v>
      </c>
      <c r="W12" t="e">
        <f>INDEX(tbl_name[CU],MATCH(F12,tbl_name[crop],0))</f>
        <v>#N/A</v>
      </c>
      <c r="X12" t="e">
        <f>INDEX(tbl_name[VITA_RAE],MATCH(F12,tbl_name[crop],0))</f>
        <v>#N/A</v>
      </c>
      <c r="Y12" t="e">
        <f>INDEX(tbl_name[RETOL],MATCH(F12,tbl_name[crop],0))</f>
        <v>#N/A</v>
      </c>
      <c r="Z12" t="e">
        <f>INDEX(tbl_name[B_Cart_eq],MATCH(F12,tbl_name[crop],0))</f>
        <v>#N/A</v>
      </c>
      <c r="AA12" t="e">
        <f>INDEX(tbl_name[VITD],MATCH(F12,tbl_name[crop],0))</f>
        <v>#N/A</v>
      </c>
      <c r="AB12" t="e">
        <f>INDEX(tbl_name[VITE],MATCH(F12,tbl_name[crop],0))</f>
        <v>#N/A</v>
      </c>
      <c r="AC12" t="e">
        <f>INDEX(tbl_name[THIA],MATCH(F12,tbl_name[crop],0))</f>
        <v>#N/A</v>
      </c>
      <c r="AD12" t="e">
        <f>INDEX(tbl_name[RIBF],MATCH(F12,tbl_name[crop],0))</f>
        <v>#N/A</v>
      </c>
      <c r="AE12" t="e">
        <f>INDEX(tbl_name[NIA],MATCH(F12,tbl_name[crop],0))</f>
        <v>#N/A</v>
      </c>
      <c r="AF12" t="e">
        <f>INDEX(tbl_name[VITB6C],MATCH(F12,tbl_name[crop],0))</f>
        <v>#N/A</v>
      </c>
      <c r="AG12" t="e">
        <f>INDEX(tbl_name[FOL],MATCH(F12,tbl_name[crop],0))</f>
        <v>#N/A</v>
      </c>
      <c r="AH12" t="e">
        <f>INDEX(tbl_name[VITB12],MATCH(F12,tbl_name[crop],0))</f>
        <v>#N/A</v>
      </c>
      <c r="AI12" t="e">
        <f>INDEX(tbl_name[VITC],MATCH(F12,tbl_name[crop],0))</f>
        <v>#N/A</v>
      </c>
      <c r="AJ12" t="str">
        <f>INDEX(tbl_name[food_group_unicef],MATCH(F12,tbl_name[crop],0))</f>
        <v xml:space="preserve">Legumes and nuts </v>
      </c>
    </row>
    <row r="13" spans="1:36" ht="12" customHeight="1">
      <c r="A13" t="e">
        <f>INDEX(tbl_name[FCT_id],MATCH(F13,tbl_name[crop],0))</f>
        <v>#N/A</v>
      </c>
      <c r="B13" t="e">
        <f>INDEX(tbl_name[food_grp_id],MATCH(F13,tbl_name[crop],0))</f>
        <v>#N/A</v>
      </c>
      <c r="C13" t="e">
        <f>INDEX(tbl_name[food_item_id],MATCH(F13,tbl_name[crop],0))</f>
        <v>#N/A</v>
      </c>
      <c r="D13" t="str">
        <f>INDEX(tbl_name[Food_grp],MATCH(F13,tbl_name[crop],0))</f>
        <v>Vegetables and their products</v>
      </c>
      <c r="E13">
        <f>INDEX(tbl_name[org_name],MATCH(F13,tbl_name[crop],0))</f>
        <v>0</v>
      </c>
      <c r="F13" s="24" t="s">
        <v>139</v>
      </c>
      <c r="G13" t="e">
        <f>INDEX(tbl_name[Crop_ref],MATCH(F13,tbl_name[crop],0))</f>
        <v>#N/A</v>
      </c>
      <c r="H13" t="e">
        <f>INDEX(tbl_name[Edible],MATCH(F13,tbl_name[crop],0))</f>
        <v>#N/A</v>
      </c>
      <c r="I13" t="e">
        <f>INDEX(tbl_name[Energy],MATCH(F13,tbl_name[crop],0))</f>
        <v>#N/A</v>
      </c>
      <c r="J13" t="e">
        <f>INDEX(tbl_name[WATER],MATCH(F13,tbl_name[crop],0))</f>
        <v>#N/A</v>
      </c>
      <c r="K13" t="e">
        <f>INDEX(tbl_name[Protein],MATCH(F13,tbl_name[crop],0))</f>
        <v>#N/A</v>
      </c>
      <c r="L13" t="e">
        <f>INDEX(tbl_name[Fat],MATCH(F13,tbl_name[crop],0))</f>
        <v>#N/A</v>
      </c>
      <c r="M13" t="e">
        <f>INDEX(tbl_name[Carbohydrate],MATCH(F13,tbl_name[crop],0))</f>
        <v>#N/A</v>
      </c>
      <c r="N13" t="e">
        <f>INDEX(tbl_name[Fiber],MATCH(F13,tbl_name[crop],0))</f>
        <v>#N/A</v>
      </c>
      <c r="O13" t="e">
        <f>INDEX(tbl_name[ASH],MATCH(F13,tbl_name[crop],0))</f>
        <v>#N/A</v>
      </c>
      <c r="P13" t="e">
        <f>INDEX(tbl_name[CA],MATCH(F13,tbl_name[crop],0))</f>
        <v>#N/A</v>
      </c>
      <c r="Q13" t="e">
        <f>INDEX(tbl_name[FE],MATCH(F13,tbl_name[crop],0))</f>
        <v>#N/A</v>
      </c>
      <c r="R13" t="e">
        <f>INDEX(tbl_name[MG],MATCH(F13,tbl_name[crop],0))</f>
        <v>#N/A</v>
      </c>
      <c r="S13" t="e">
        <f>INDEX(tbl_name[P],MATCH(F13,tbl_name[crop],0))</f>
        <v>#N/A</v>
      </c>
      <c r="T13" t="e">
        <f>INDEX(tbl_name[K],MATCH(F13,tbl_name[crop],0))</f>
        <v>#N/A</v>
      </c>
      <c r="U13" t="e">
        <f>INDEX(tbl_name[NA],MATCH(F13,tbl_name[crop],0))</f>
        <v>#N/A</v>
      </c>
      <c r="V13" t="e">
        <f>INDEX(tbl_name[ZN],MATCH(F13,tbl_name[crop],0))</f>
        <v>#N/A</v>
      </c>
      <c r="W13" t="e">
        <f>INDEX(tbl_name[CU],MATCH(F13,tbl_name[crop],0))</f>
        <v>#N/A</v>
      </c>
      <c r="X13" t="e">
        <f>INDEX(tbl_name[VITA_RAE],MATCH(F13,tbl_name[crop],0))</f>
        <v>#N/A</v>
      </c>
      <c r="Y13" t="e">
        <f>INDEX(tbl_name[RETOL],MATCH(F13,tbl_name[crop],0))</f>
        <v>#N/A</v>
      </c>
      <c r="Z13" t="e">
        <f>INDEX(tbl_name[B_Cart_eq],MATCH(F13,tbl_name[crop],0))</f>
        <v>#N/A</v>
      </c>
      <c r="AA13" t="e">
        <f>INDEX(tbl_name[VITD],MATCH(F13,tbl_name[crop],0))</f>
        <v>#N/A</v>
      </c>
      <c r="AB13" t="e">
        <f>INDEX(tbl_name[VITE],MATCH(F13,tbl_name[crop],0))</f>
        <v>#N/A</v>
      </c>
      <c r="AC13" t="e">
        <f>INDEX(tbl_name[THIA],MATCH(F13,tbl_name[crop],0))</f>
        <v>#N/A</v>
      </c>
      <c r="AD13" t="e">
        <f>INDEX(tbl_name[RIBF],MATCH(F13,tbl_name[crop],0))</f>
        <v>#N/A</v>
      </c>
      <c r="AE13" t="e">
        <f>INDEX(tbl_name[NIA],MATCH(F13,tbl_name[crop],0))</f>
        <v>#N/A</v>
      </c>
      <c r="AF13" t="e">
        <f>INDEX(tbl_name[VITB6C],MATCH(F13,tbl_name[crop],0))</f>
        <v>#N/A</v>
      </c>
      <c r="AG13" t="e">
        <f>INDEX(tbl_name[FOL],MATCH(F13,tbl_name[crop],0))</f>
        <v>#N/A</v>
      </c>
      <c r="AH13" t="e">
        <f>INDEX(tbl_name[VITB12],MATCH(F13,tbl_name[crop],0))</f>
        <v>#N/A</v>
      </c>
      <c r="AI13" t="e">
        <f>INDEX(tbl_name[VITC],MATCH(F13,tbl_name[crop],0))</f>
        <v>#N/A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2089</v>
      </c>
      <c r="B15">
        <f>INDEX(tbl_name[food_grp_id],MATCH(F15,tbl_name[crop],0))</f>
        <v>2</v>
      </c>
      <c r="C15">
        <f>INDEX(tbl_name[food_item_id],MATCH(F15,tbl_name[crop],0))</f>
        <v>89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Taro@ tuber</v>
      </c>
      <c r="F15" s="24" t="s">
        <v>171</v>
      </c>
      <c r="G15">
        <f>INDEX(tbl_name[Crop_ref],MATCH(F15,tbl_name[crop],0))</f>
        <v>0</v>
      </c>
      <c r="H15">
        <f>INDEX(tbl_name[Edible],MATCH(F15,tbl_name[crop],0))</f>
        <v>0.86</v>
      </c>
      <c r="I15">
        <f>INDEX(tbl_name[Energy],MATCH(F15,tbl_name[crop],0))</f>
        <v>93</v>
      </c>
      <c r="J15">
        <f>INDEX(tbl_name[WATER],MATCH(F15,tbl_name[crop],0))</f>
        <v>74</v>
      </c>
      <c r="K15">
        <f>INDEX(tbl_name[Protein],MATCH(F15,tbl_name[crop],0))</f>
        <v>1.7</v>
      </c>
      <c r="L15">
        <f>INDEX(tbl_name[Fat],MATCH(F15,tbl_name[crop],0))</f>
        <v>0.1</v>
      </c>
      <c r="M15">
        <f>INDEX(tbl_name[Carbohydrate],MATCH(F15,tbl_name[crop],0))</f>
        <v>19</v>
      </c>
      <c r="N15">
        <f>INDEX(tbl_name[Fiber],MATCH(F15,tbl_name[crop],0))</f>
        <v>4.0999999999999996</v>
      </c>
      <c r="O15">
        <f>INDEX(tbl_name[ASH],MATCH(F15,tbl_name[crop],0))</f>
        <v>1.1000000000000001</v>
      </c>
      <c r="P15">
        <f>INDEX(tbl_name[CA],MATCH(F15,tbl_name[crop],0))</f>
        <v>33</v>
      </c>
      <c r="Q15">
        <f>INDEX(tbl_name[FE],MATCH(F15,tbl_name[crop],0))</f>
        <v>0.9</v>
      </c>
      <c r="R15">
        <f>INDEX(tbl_name[MG],MATCH(F15,tbl_name[crop],0))</f>
        <v>22</v>
      </c>
      <c r="S15">
        <f>INDEX(tbl_name[P],MATCH(F15,tbl_name[crop],0))</f>
        <v>88</v>
      </c>
      <c r="T15">
        <f>INDEX(tbl_name[K],MATCH(F15,tbl_name[crop],0))</f>
        <v>399</v>
      </c>
      <c r="U15">
        <f>INDEX(tbl_name[NA],MATCH(F15,tbl_name[crop],0))</f>
        <v>12</v>
      </c>
      <c r="V15">
        <f>INDEX(tbl_name[ZN],MATCH(F15,tbl_name[crop],0))</f>
        <v>0.42</v>
      </c>
      <c r="W15">
        <f>INDEX(tbl_name[CU],MATCH(F15,tbl_name[crop],0))</f>
        <v>0.2</v>
      </c>
      <c r="X15">
        <f>INDEX(tbl_name[VITA_RAE],MATCH(F15,tbl_name[crop],0))</f>
        <v>2</v>
      </c>
      <c r="Y15">
        <f>INDEX(tbl_name[RETOL],MATCH(F15,tbl_name[crop],0))</f>
        <v>0</v>
      </c>
      <c r="Z15">
        <f>INDEX(tbl_name[B_Cart_eq],MATCH(F15,tbl_name[crop],0))</f>
        <v>23</v>
      </c>
      <c r="AA15">
        <f>INDEX(tbl_name[VITD],MATCH(F15,tbl_name[crop],0))</f>
        <v>0</v>
      </c>
      <c r="AB15">
        <f>INDEX(tbl_name[VITE],MATCH(F15,tbl_name[crop],0))</f>
        <v>1.19</v>
      </c>
      <c r="AC15">
        <f>INDEX(tbl_name[THIA],MATCH(F15,tbl_name[crop],0))</f>
        <v>0.1</v>
      </c>
      <c r="AD15">
        <f>INDEX(tbl_name[RIBF],MATCH(F15,tbl_name[crop],0))</f>
        <v>0.03</v>
      </c>
      <c r="AE15">
        <f>INDEX(tbl_name[NIA],MATCH(F15,tbl_name[crop],0))</f>
        <v>0.8</v>
      </c>
      <c r="AF15">
        <f>INDEX(tbl_name[VITB6C],MATCH(F15,tbl_name[crop],0))</f>
        <v>0.24</v>
      </c>
      <c r="AG15">
        <f>INDEX(tbl_name[FOL],MATCH(F15,tbl_name[crop],0))</f>
        <v>22</v>
      </c>
      <c r="AH15">
        <f>INDEX(tbl_name[VITB12],MATCH(F15,tbl_name[crop],0))</f>
        <v>0</v>
      </c>
      <c r="AI15">
        <f>INDEX(tbl_name[VITC],MATCH(F15,tbl_name[crop],0))</f>
        <v>8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Starchy roots@ tubers and their products</v>
      </c>
      <c r="E17">
        <f>INDEX(tbl_name[org_name],MATCH(F17,tbl_name[crop],0))</f>
        <v>0</v>
      </c>
      <c r="F17" s="24" t="s">
        <v>162</v>
      </c>
      <c r="G17" t="e">
        <f>INDEX(tbl_name[Crop_ref],MATCH(F17,tbl_name[crop],0))</f>
        <v>#N/A</v>
      </c>
      <c r="H17" t="e">
        <f>INDEX(tbl_name[Edible],MATCH(F17,tbl_name[crop],0))</f>
        <v>#N/A</v>
      </c>
      <c r="I17" t="e">
        <f>INDEX(tbl_name[Energy],MATCH(F17,tbl_name[crop],0))</f>
        <v>#N/A</v>
      </c>
      <c r="J17" t="e">
        <f>INDEX(tbl_name[WATER],MATCH(F17,tbl_name[crop],0))</f>
        <v>#N/A</v>
      </c>
      <c r="K17" t="e">
        <f>INDEX(tbl_name[Protein],MATCH(F17,tbl_name[crop],0))</f>
        <v>#N/A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 t="e">
        <f>INDEX(tbl_name[FCT_id],MATCH(F19,tbl_name[crop],0))</f>
        <v>#N/A</v>
      </c>
      <c r="B19" t="e">
        <f>INDEX(tbl_name[food_grp_id],MATCH(F19,tbl_name[crop],0))</f>
        <v>#N/A</v>
      </c>
      <c r="C19" t="e">
        <f>INDEX(tbl_name[food_item_id],MATCH(F19,tbl_name[crop],0))</f>
        <v>#N/A</v>
      </c>
      <c r="D19" t="str">
        <f>INDEX(tbl_name[Food_grp],MATCH(F19,tbl_name[crop],0))</f>
        <v>Vegetables and their products</v>
      </c>
      <c r="E19">
        <f>INDEX(tbl_name[org_name],MATCH(F19,tbl_name[crop],0))</f>
        <v>0</v>
      </c>
      <c r="F19" s="24" t="s">
        <v>163</v>
      </c>
      <c r="G19" t="e">
        <f>INDEX(tbl_name[Crop_ref],MATCH(F19,tbl_name[crop],0))</f>
        <v>#N/A</v>
      </c>
      <c r="H19" t="e">
        <f>INDEX(tbl_name[Edible],MATCH(F19,tbl_name[crop],0))</f>
        <v>#N/A</v>
      </c>
      <c r="I19">
        <f>INDEX(tbl_name[Energy],MATCH(F19,tbl_name[crop],0))</f>
        <v>75</v>
      </c>
      <c r="J19" t="e">
        <f>INDEX(tbl_name[WATER],MATCH(F19,tbl_name[crop],0))</f>
        <v>#N/A</v>
      </c>
      <c r="K19">
        <f>INDEX(tbl_name[Protein],MATCH(F19,tbl_name[crop],0))</f>
        <v>2.5</v>
      </c>
      <c r="L19" t="e">
        <f>INDEX(tbl_name[Fat],MATCH(F19,tbl_name[crop],0))</f>
        <v>#N/A</v>
      </c>
      <c r="M19" t="e">
        <f>INDEX(tbl_name[Carbohydrate],MATCH(F19,tbl_name[crop],0))</f>
        <v>#N/A</v>
      </c>
      <c r="N19" t="e">
        <f>INDEX(tbl_name[Fiber],MATCH(F19,tbl_name[crop],0))</f>
        <v>#N/A</v>
      </c>
      <c r="O19" t="e">
        <f>INDEX(tbl_name[ASH],MATCH(F19,tbl_name[crop],0))</f>
        <v>#N/A</v>
      </c>
      <c r="P19" t="e">
        <f>INDEX(tbl_name[CA],MATCH(F19,tbl_name[crop],0))</f>
        <v>#N/A</v>
      </c>
      <c r="Q19" t="e">
        <f>INDEX(tbl_name[FE],MATCH(F19,tbl_name[crop],0))</f>
        <v>#N/A</v>
      </c>
      <c r="R19" t="e">
        <f>INDEX(tbl_name[MG],MATCH(F19,tbl_name[crop],0))</f>
        <v>#N/A</v>
      </c>
      <c r="S19" t="e">
        <f>INDEX(tbl_name[P],MATCH(F19,tbl_name[crop],0))</f>
        <v>#N/A</v>
      </c>
      <c r="T19" t="e">
        <f>INDEX(tbl_name[K],MATCH(F19,tbl_name[crop],0))</f>
        <v>#N/A</v>
      </c>
      <c r="U19" t="e">
        <f>INDEX(tbl_name[NA],MATCH(F19,tbl_name[crop],0))</f>
        <v>#N/A</v>
      </c>
      <c r="V19" t="e">
        <f>INDEX(tbl_name[ZN],MATCH(F19,tbl_name[crop],0))</f>
        <v>#N/A</v>
      </c>
      <c r="W19" t="e">
        <f>INDEX(tbl_name[CU],MATCH(F19,tbl_name[crop],0))</f>
        <v>#N/A</v>
      </c>
      <c r="X19" t="e">
        <f>INDEX(tbl_name[VITA_RAE],MATCH(F19,tbl_name[crop],0))</f>
        <v>#N/A</v>
      </c>
      <c r="Y19" t="e">
        <f>INDEX(tbl_name[RETOL],MATCH(F19,tbl_name[crop],0))</f>
        <v>#N/A</v>
      </c>
      <c r="Z19" t="e">
        <f>INDEX(tbl_name[B_Cart_eq],MATCH(F19,tbl_name[crop],0))</f>
        <v>#N/A</v>
      </c>
      <c r="AA19" t="e">
        <f>INDEX(tbl_name[VITD],MATCH(F19,tbl_name[crop],0))</f>
        <v>#N/A</v>
      </c>
      <c r="AB19" t="e">
        <f>INDEX(tbl_name[VITE],MATCH(F19,tbl_name[crop],0))</f>
        <v>#N/A</v>
      </c>
      <c r="AC19" t="e">
        <f>INDEX(tbl_name[THIA],MATCH(F19,tbl_name[crop],0))</f>
        <v>#N/A</v>
      </c>
      <c r="AD19" t="e">
        <f>INDEX(tbl_name[RIBF],MATCH(F19,tbl_name[crop],0))</f>
        <v>#N/A</v>
      </c>
      <c r="AE19" t="e">
        <f>INDEX(tbl_name[NIA],MATCH(F19,tbl_name[crop],0))</f>
        <v>#N/A</v>
      </c>
      <c r="AF19" t="e">
        <f>INDEX(tbl_name[VITB6C],MATCH(F19,tbl_name[crop],0))</f>
        <v>#N/A</v>
      </c>
      <c r="AG19" t="e">
        <f>INDEX(tbl_name[FOL],MATCH(F19,tbl_name[crop],0))</f>
        <v>#N/A</v>
      </c>
      <c r="AH19" t="e">
        <f>INDEX(tbl_name[VITB12],MATCH(F19,tbl_name[crop],0))</f>
        <v>#N/A</v>
      </c>
      <c r="AI19" t="e">
        <f>INDEX(tbl_name[VITC],MATCH(F19,tbl_name[crop],0))</f>
        <v>#N/A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4201</v>
      </c>
      <c r="B23">
        <f>INDEX(tbl_name[food_grp_id],MATCH(F23,tbl_name[crop],0))</f>
        <v>4</v>
      </c>
      <c r="C23">
        <f>INDEX(tbl_name[food_item_id],MATCH(F23,tbl_name[crop],0))</f>
        <v>201</v>
      </c>
      <c r="D23" t="str">
        <f>INDEX(tbl_name[Food_grp],MATCH(F23,tbl_name[crop],0))</f>
        <v>Vegetables and their products</v>
      </c>
      <c r="E23" t="str">
        <f>INDEX(tbl_name[org_name],MATCH(F23,tbl_name[crop],0))</f>
        <v>Pumpkin@ squash</v>
      </c>
      <c r="F23" s="24" t="s">
        <v>203</v>
      </c>
      <c r="G23">
        <f>INDEX(tbl_name[Crop_ref],MATCH(F23,tbl_name[crop],0))</f>
        <v>0</v>
      </c>
      <c r="H23">
        <f>INDEX(tbl_name[Edible],MATCH(F23,tbl_name[crop],0))</f>
        <v>0.7</v>
      </c>
      <c r="I23">
        <f>INDEX(tbl_name[Energy],MATCH(F23,tbl_name[crop],0))</f>
        <v>29</v>
      </c>
      <c r="J23">
        <f>INDEX(tbl_name[WATER],MATCH(F23,tbl_name[crop],0))</f>
        <v>91.9</v>
      </c>
      <c r="K23">
        <f>INDEX(tbl_name[Protein],MATCH(F23,tbl_name[crop],0))</f>
        <v>1</v>
      </c>
      <c r="L23">
        <f>INDEX(tbl_name[Fat],MATCH(F23,tbl_name[crop],0))</f>
        <v>0.1</v>
      </c>
      <c r="M23">
        <f>INDEX(tbl_name[Carbohydrate],MATCH(F23,tbl_name[crop],0))</f>
        <v>5.6</v>
      </c>
      <c r="N23">
        <f>INDEX(tbl_name[Fiber],MATCH(F23,tbl_name[crop],0))</f>
        <v>0.8</v>
      </c>
      <c r="O23">
        <f>INDEX(tbl_name[ASH],MATCH(F23,tbl_name[crop],0))</f>
        <v>0.7</v>
      </c>
      <c r="P23">
        <f>INDEX(tbl_name[CA],MATCH(F23,tbl_name[crop],0))</f>
        <v>19</v>
      </c>
      <c r="Q23">
        <f>INDEX(tbl_name[FE],MATCH(F23,tbl_name[crop],0))</f>
        <v>1.2</v>
      </c>
      <c r="R23">
        <f>INDEX(tbl_name[MG],MATCH(F23,tbl_name[crop],0))</f>
        <v>14</v>
      </c>
      <c r="S23">
        <f>INDEX(tbl_name[P],MATCH(F23,tbl_name[crop],0))</f>
        <v>33</v>
      </c>
      <c r="T23">
        <f>INDEX(tbl_name[K],MATCH(F23,tbl_name[crop],0))</f>
        <v>280</v>
      </c>
      <c r="U23">
        <f>INDEX(tbl_name[NA],MATCH(F23,tbl_name[crop],0))</f>
        <v>8</v>
      </c>
      <c r="V23">
        <f>INDEX(tbl_name[ZN],MATCH(F23,tbl_name[crop],0))</f>
        <v>0.32</v>
      </c>
      <c r="W23">
        <f>INDEX(tbl_name[CU],MATCH(F23,tbl_name[crop],0))</f>
        <v>0.13</v>
      </c>
      <c r="X23">
        <f>INDEX(tbl_name[VITA_RAE],MATCH(F23,tbl_name[crop],0))</f>
        <v>100</v>
      </c>
      <c r="Y23">
        <f>INDEX(tbl_name[RETOL],MATCH(F23,tbl_name[crop],0))</f>
        <v>0</v>
      </c>
      <c r="Z23">
        <f>INDEX(tbl_name[B_Cart_eq],MATCH(F23,tbl_name[crop],0))</f>
        <v>1200</v>
      </c>
      <c r="AA23">
        <f>INDEX(tbl_name[VITD],MATCH(F23,tbl_name[crop],0))</f>
        <v>0</v>
      </c>
      <c r="AB23">
        <f>INDEX(tbl_name[VITE],MATCH(F23,tbl_name[crop],0))</f>
        <v>1.06</v>
      </c>
      <c r="AC23">
        <f>INDEX(tbl_name[THIA],MATCH(F23,tbl_name[crop],0))</f>
        <v>0.05</v>
      </c>
      <c r="AD23">
        <f>INDEX(tbl_name[RIBF],MATCH(F23,tbl_name[crop],0))</f>
        <v>0.02</v>
      </c>
      <c r="AE23">
        <f>INDEX(tbl_name[NIA],MATCH(F23,tbl_name[crop],0))</f>
        <v>0.5</v>
      </c>
      <c r="AF23">
        <f>INDEX(tbl_name[VITB6C],MATCH(F23,tbl_name[crop],0))</f>
        <v>0.1</v>
      </c>
      <c r="AG23">
        <f>INDEX(tbl_name[FOL],MATCH(F23,tbl_name[crop],0))</f>
        <v>8</v>
      </c>
      <c r="AH23">
        <f>INDEX(tbl_name[VITB12],MATCH(F23,tbl_name[crop],0))</f>
        <v>0</v>
      </c>
      <c r="AI23">
        <f>INDEX(tbl_name[VITC],MATCH(F23,tbl_name[crop],0))</f>
        <v>8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209">
        <f>INDEX(tbl_name[FCT_id],MATCH(F24,tbl_name[crop],0))</f>
        <v>20026</v>
      </c>
      <c r="B24" s="209">
        <f>INDEX(tbl_name[food_grp_id],MATCH(F24,tbl_name[crop],0))</f>
        <v>12</v>
      </c>
      <c r="C24" s="209">
        <f>INDEX(tbl_name[food_item_id],MATCH(F24,tbl_name[crop],0))</f>
        <v>833</v>
      </c>
      <c r="D24" s="209" t="str">
        <f>INDEX(tbl_name[Food_grp],MATCH(F24,tbl_name[crop],0))</f>
        <v>Miscellaneous</v>
      </c>
      <c r="E24" s="209" t="str">
        <f>INDEX(tbl_name[org_name],MATCH(F24,tbl_name[crop],0))</f>
        <v>Swiss chard</v>
      </c>
      <c r="F24" s="24" t="s">
        <v>146</v>
      </c>
      <c r="G24" s="209">
        <f>INDEX(tbl_name[Crop_ref],MATCH(F24,tbl_name[crop],0))</f>
        <v>0</v>
      </c>
      <c r="H24" s="209">
        <f>INDEX(tbl_name[Edible],MATCH(F24,tbl_name[crop],0))</f>
        <v>0</v>
      </c>
      <c r="I24" s="209">
        <f>INDEX(tbl_name[Energy],MATCH(F24,tbl_name[crop],0))</f>
        <v>19</v>
      </c>
      <c r="J24" s="209">
        <f>INDEX(tbl_name[WATER],MATCH(F24,tbl_name[crop],0))</f>
        <v>0</v>
      </c>
      <c r="K24" s="209">
        <f>INDEX(tbl_name[Protein],MATCH(F24,tbl_name[crop],0))</f>
        <v>0</v>
      </c>
      <c r="L24" s="209">
        <f>INDEX(tbl_name[Fat],MATCH(F24,tbl_name[crop],0))</f>
        <v>0.1</v>
      </c>
      <c r="M24" s="209">
        <f>INDEX(tbl_name[Carbohydrate],MATCH(F24,tbl_name[crop],0))</f>
        <v>3.7</v>
      </c>
      <c r="N24" s="209">
        <f>INDEX(tbl_name[Fiber],MATCH(F24,tbl_name[crop],0))</f>
        <v>3.3</v>
      </c>
      <c r="O24" s="209">
        <f>INDEX(tbl_name[ASH],MATCH(F24,tbl_name[crop],0))</f>
        <v>1.9</v>
      </c>
      <c r="P24" s="209">
        <f>INDEX(tbl_name[CA],MATCH(F24,tbl_name[crop],0))</f>
        <v>75</v>
      </c>
      <c r="Q24" s="209">
        <f>INDEX(tbl_name[FE],MATCH(F24,tbl_name[crop],0))</f>
        <v>3.6</v>
      </c>
      <c r="R24" s="209">
        <f>INDEX(tbl_name[MG],MATCH(F24,tbl_name[crop],0))</f>
        <v>74</v>
      </c>
      <c r="S24" s="209">
        <f>INDEX(tbl_name[P],MATCH(F24,tbl_name[crop],0))</f>
        <v>33</v>
      </c>
      <c r="T24" s="209">
        <f>INDEX(tbl_name[K],MATCH(F24,tbl_name[crop],0))</f>
        <v>1200</v>
      </c>
      <c r="U24" s="209">
        <f>INDEX(tbl_name[NA],MATCH(F24,tbl_name[crop],0))</f>
        <v>71</v>
      </c>
      <c r="V24" s="209">
        <f>INDEX(tbl_name[ZN],MATCH(F24,tbl_name[crop],0))</f>
        <v>0.3</v>
      </c>
      <c r="W24" s="209">
        <f>INDEX(tbl_name[CU],MATCH(F24,tbl_name[crop],0))</f>
        <v>0.06</v>
      </c>
      <c r="X24" s="209">
        <f>INDEX(tbl_name[VITA_RAE],MATCH(F24,tbl_name[crop],0))</f>
        <v>310</v>
      </c>
      <c r="Y24" s="209">
        <f>INDEX(tbl_name[RETOL],MATCH(F24,tbl_name[crop],0))</f>
        <v>0</v>
      </c>
      <c r="Z24" s="209">
        <f>INDEX(tbl_name[B_Cart_eq],MATCH(F24,tbl_name[crop],0))</f>
        <v>0</v>
      </c>
      <c r="AA24" s="209">
        <f>INDEX(tbl_name[VITD],MATCH(F24,tbl_name[crop],0))</f>
        <v>0</v>
      </c>
      <c r="AB24" s="209">
        <f>INDEX(tbl_name[VITE],MATCH(F24,tbl_name[crop],0))</f>
        <v>0</v>
      </c>
      <c r="AC24" s="209">
        <f>INDEX(tbl_name[THIA],MATCH(F24,tbl_name[crop],0))</f>
        <v>0</v>
      </c>
      <c r="AD24" s="209">
        <f>INDEX(tbl_name[RIBF],MATCH(F24,tbl_name[crop],0))</f>
        <v>0</v>
      </c>
      <c r="AE24" s="209">
        <f>INDEX(tbl_name[NIA],MATCH(F24,tbl_name[crop],0))</f>
        <v>0</v>
      </c>
      <c r="AF24" s="209">
        <f>INDEX(tbl_name[VITB6C],MATCH(F24,tbl_name[crop],0))</f>
        <v>0</v>
      </c>
      <c r="AG24" s="209">
        <f>INDEX(tbl_name[FOL],MATCH(F24,tbl_name[crop],0))</f>
        <v>0</v>
      </c>
      <c r="AH24" s="209">
        <f>INDEX(tbl_name[VITB12],MATCH(F24,tbl_name[crop],0))</f>
        <v>0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Other fruits and vegetables </v>
      </c>
    </row>
    <row r="25" spans="1:36">
      <c r="A25" s="209">
        <f>INDEX(tbl_name[FCT_id],MATCH(F25,tbl_name[crop],0))</f>
        <v>20017</v>
      </c>
      <c r="B25" s="209">
        <f>INDEX(tbl_name[food_grp_id],MATCH(F25,tbl_name[crop],0))</f>
        <v>12</v>
      </c>
      <c r="C25" s="209">
        <f>INDEX(tbl_name[food_item_id],MATCH(F25,tbl_name[crop],0))</f>
        <v>822</v>
      </c>
      <c r="D25" s="209" t="str">
        <f>INDEX(tbl_name[Food_grp],MATCH(F25,tbl_name[crop],0))</f>
        <v>Miscellaneous</v>
      </c>
      <c r="E25" s="209" t="str">
        <f>INDEX(tbl_name[org_name],MATCH(F25,tbl_name[crop],0))</f>
        <v>Kale(yabesha gomen)</v>
      </c>
      <c r="F25" s="24" t="s">
        <v>164</v>
      </c>
      <c r="G25" s="209">
        <f>INDEX(tbl_name[Crop_ref],MATCH(F25,tbl_name[crop],0))</f>
        <v>0</v>
      </c>
      <c r="H25" s="209">
        <f>INDEX(tbl_name[Edible],MATCH(F25,tbl_name[crop],0))</f>
        <v>0</v>
      </c>
      <c r="I25" s="209">
        <f>INDEX(tbl_name[Energy],MATCH(F25,tbl_name[crop],0))</f>
        <v>28</v>
      </c>
      <c r="J25" s="209">
        <f>INDEX(tbl_name[WATER],MATCH(F25,tbl_name[crop],0))</f>
        <v>0</v>
      </c>
      <c r="K25" s="209">
        <f>INDEX(tbl_name[Protein],MATCH(F25,tbl_name[crop],0))</f>
        <v>1.6</v>
      </c>
      <c r="L25" s="209">
        <f>INDEX(tbl_name[Fat],MATCH(F25,tbl_name[crop],0))</f>
        <v>0.1</v>
      </c>
      <c r="M25" s="209">
        <f>INDEX(tbl_name[Carbohydrate],MATCH(F25,tbl_name[crop],0))</f>
        <v>5.6</v>
      </c>
      <c r="N25" s="209">
        <f>INDEX(tbl_name[Fiber],MATCH(F25,tbl_name[crop],0))</f>
        <v>3.7</v>
      </c>
      <c r="O25" s="209">
        <f>INDEX(tbl_name[ASH],MATCH(F25,tbl_name[crop],0))</f>
        <v>1.5</v>
      </c>
      <c r="P25" s="209">
        <f>INDEX(tbl_name[CA],MATCH(F25,tbl_name[crop],0))</f>
        <v>220</v>
      </c>
      <c r="Q25" s="209">
        <f>INDEX(tbl_name[FE],MATCH(F25,tbl_name[crop],0))</f>
        <v>0.8</v>
      </c>
      <c r="R25" s="209">
        <f>INDEX(tbl_name[MG],MATCH(F25,tbl_name[crop],0))</f>
        <v>44</v>
      </c>
      <c r="S25" s="209">
        <f>INDEX(tbl_name[P],MATCH(F25,tbl_name[crop],0))</f>
        <v>45</v>
      </c>
      <c r="T25" s="209">
        <f>INDEX(tbl_name[K],MATCH(F25,tbl_name[crop],0))</f>
        <v>420</v>
      </c>
      <c r="U25" s="209">
        <f>INDEX(tbl_name[NA],MATCH(F25,tbl_name[crop],0))</f>
        <v>9</v>
      </c>
      <c r="V25" s="209">
        <f>INDEX(tbl_name[ZN],MATCH(F25,tbl_name[crop],0))</f>
        <v>0.3</v>
      </c>
      <c r="W25" s="209">
        <f>INDEX(tbl_name[CU],MATCH(F25,tbl_name[crop],0))</f>
        <v>0.05</v>
      </c>
      <c r="X25" s="209">
        <f>INDEX(tbl_name[VITA_RAE],MATCH(F25,tbl_name[crop],0))</f>
        <v>240</v>
      </c>
      <c r="Y25" s="209">
        <f>INDEX(tbl_name[RETOL],MATCH(F25,tbl_name[crop],0))</f>
        <v>0</v>
      </c>
      <c r="Z25" s="209">
        <f>INDEX(tbl_name[B_Cart_eq],MATCH(F25,tbl_name[crop],0))</f>
        <v>0</v>
      </c>
      <c r="AA25" s="209">
        <f>INDEX(tbl_name[VITD],MATCH(F25,tbl_name[crop],0))</f>
        <v>0</v>
      </c>
      <c r="AB25" s="209">
        <f>INDEX(tbl_name[VITE],MATCH(F25,tbl_name[crop],0))</f>
        <v>0</v>
      </c>
      <c r="AC25" s="209">
        <f>INDEX(tbl_name[THIA],MATCH(F25,tbl_name[crop],0))</f>
        <v>0</v>
      </c>
      <c r="AD25" s="209">
        <f>INDEX(tbl_name[RIBF],MATCH(F25,tbl_name[crop],0))</f>
        <v>0</v>
      </c>
      <c r="AE25" s="209">
        <f>INDEX(tbl_name[NIA],MATCH(F25,tbl_name[crop],0))</f>
        <v>0</v>
      </c>
      <c r="AF25" s="209">
        <f>INDEX(tbl_name[VITB6C],MATCH(F25,tbl_name[crop],0))</f>
        <v>0</v>
      </c>
      <c r="AG25" s="209">
        <f>INDEX(tbl_name[FOL],MATCH(F25,tbl_name[crop],0))</f>
        <v>0</v>
      </c>
      <c r="AH25" s="209">
        <f>INDEX(tbl_name[VITB12],MATCH(F25,tbl_name[crop],0))</f>
        <v>0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Other fruits and vegetables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3FBB-C22B-4841-95B6-2E9080AF9DA1}">
  <dimension ref="A1:AJ26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190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24" t="s">
        <v>191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181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20033</v>
      </c>
      <c r="B11">
        <f>INDEX(tbl_name[food_grp_id],MATCH(F11,tbl_name[crop],0))</f>
        <v>12</v>
      </c>
      <c r="C11">
        <f>INDEX(tbl_name[food_item_id],MATCH(F11,tbl_name[crop],0))</f>
        <v>808</v>
      </c>
      <c r="D11" t="str">
        <f>INDEX(tbl_name[Food_grp],MATCH(F11,tbl_name[crop],0))</f>
        <v>Miscellaneous</v>
      </c>
      <c r="E11" t="str">
        <f>INDEX(tbl_name[org_name],MATCH(F11,tbl_name[crop],0))</f>
        <v>Chick peas@ white</v>
      </c>
      <c r="F11" s="24" t="s">
        <v>133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337</v>
      </c>
      <c r="J11">
        <f>INDEX(tbl_name[WATER],MATCH(F11,tbl_name[crop],0))</f>
        <v>0</v>
      </c>
      <c r="K11">
        <f>INDEX(tbl_name[Protein],MATCH(F11,tbl_name[crop],0))</f>
        <v>20.399999999999999</v>
      </c>
      <c r="L11">
        <f>INDEX(tbl_name[Fat],MATCH(F11,tbl_name[crop],0))</f>
        <v>5.2</v>
      </c>
      <c r="M11">
        <f>INDEX(tbl_name[Carbohydrate],MATCH(F11,tbl_name[crop],0))</f>
        <v>42</v>
      </c>
      <c r="N11">
        <f>INDEX(tbl_name[Fiber],MATCH(F11,tbl_name[crop],0))</f>
        <v>20.7</v>
      </c>
      <c r="O11">
        <f>INDEX(tbl_name[ASH],MATCH(F11,tbl_name[crop],0))</f>
        <v>2.8</v>
      </c>
      <c r="P11">
        <f>INDEX(tbl_name[CA],MATCH(F11,tbl_name[crop],0))</f>
        <v>121.1</v>
      </c>
      <c r="Q11">
        <f>INDEX(tbl_name[FE],MATCH(F11,tbl_name[crop],0))</f>
        <v>6.6</v>
      </c>
      <c r="R11">
        <f>INDEX(tbl_name[MG],MATCH(F11,tbl_name[crop],0))</f>
        <v>131.5</v>
      </c>
      <c r="S11">
        <f>INDEX(tbl_name[P],MATCH(F11,tbl_name[crop],0))</f>
        <v>264.39999999999998</v>
      </c>
      <c r="T11">
        <f>INDEX(tbl_name[K],MATCH(F11,tbl_name[crop],0))</f>
        <v>819.1</v>
      </c>
      <c r="U11">
        <f>INDEX(tbl_name[NA],MATCH(F11,tbl_name[crop],0))</f>
        <v>11.8</v>
      </c>
      <c r="V11">
        <f>INDEX(tbl_name[ZN],MATCH(F11,tbl_name[crop],0))</f>
        <v>3.12</v>
      </c>
      <c r="W11">
        <f>INDEX(tbl_name[CU],MATCH(F11,tbl_name[crop],0))</f>
        <v>0.44</v>
      </c>
      <c r="X11">
        <f>INDEX(tbl_name[VITA_RAE],MATCH(F11,tbl_name[crop],0))</f>
        <v>4.5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3140</v>
      </c>
      <c r="B12">
        <f>INDEX(tbl_name[food_grp_id],MATCH(F12,tbl_name[crop],0))</f>
        <v>3</v>
      </c>
      <c r="C12">
        <f>INDEX(tbl_name[food_item_id],MATCH(F12,tbl_name[crop],0))</f>
        <v>140</v>
      </c>
      <c r="D12" t="str">
        <f>INDEX(tbl_name[Food_grp],MATCH(F12,tbl_name[crop],0))</f>
        <v>Legumes and their products</v>
      </c>
      <c r="E12" t="str">
        <f>INDEX(tbl_name[org_name],MATCH(F12,tbl_name[crop],0))</f>
        <v>Lentils@ dried</v>
      </c>
      <c r="F12" s="24" t="s">
        <v>134</v>
      </c>
      <c r="G12">
        <f>INDEX(tbl_name[Crop_ref],MATCH(F12,tbl_name[crop],0))</f>
        <v>0</v>
      </c>
      <c r="H12">
        <f>INDEX(tbl_name[Edible],MATCH(F12,tbl_name[crop],0))</f>
        <v>1</v>
      </c>
      <c r="I12">
        <f>INDEX(tbl_name[Energy],MATCH(F12,tbl_name[crop],0))</f>
        <v>296</v>
      </c>
      <c r="J12">
        <f>INDEX(tbl_name[WATER],MATCH(F12,tbl_name[crop],0))</f>
        <v>10.3</v>
      </c>
      <c r="K12">
        <f>INDEX(tbl_name[Protein],MATCH(F12,tbl_name[crop],0))</f>
        <v>25.4</v>
      </c>
      <c r="L12">
        <f>INDEX(tbl_name[Fat],MATCH(F12,tbl_name[crop],0))</f>
        <v>1.8</v>
      </c>
      <c r="M12">
        <f>INDEX(tbl_name[Carbohydrate],MATCH(F12,tbl_name[crop],0))</f>
        <v>29.4</v>
      </c>
      <c r="N12">
        <f>INDEX(tbl_name[Fiber],MATCH(F12,tbl_name[crop],0))</f>
        <v>30.5</v>
      </c>
      <c r="O12">
        <f>INDEX(tbl_name[ASH],MATCH(F12,tbl_name[crop],0))</f>
        <v>2.5</v>
      </c>
      <c r="P12">
        <f>INDEX(tbl_name[CA],MATCH(F12,tbl_name[crop],0))</f>
        <v>61</v>
      </c>
      <c r="Q12">
        <f>INDEX(tbl_name[FE],MATCH(F12,tbl_name[crop],0))</f>
        <v>7</v>
      </c>
      <c r="R12">
        <f>INDEX(tbl_name[MG],MATCH(F12,tbl_name[crop],0))</f>
        <v>103</v>
      </c>
      <c r="S12">
        <f>INDEX(tbl_name[P],MATCH(F12,tbl_name[crop],0))</f>
        <v>391</v>
      </c>
      <c r="T12">
        <f>INDEX(tbl_name[K],MATCH(F12,tbl_name[crop],0))</f>
        <v>855</v>
      </c>
      <c r="U12">
        <f>INDEX(tbl_name[NA],MATCH(F12,tbl_name[crop],0))</f>
        <v>9</v>
      </c>
      <c r="V12">
        <f>INDEX(tbl_name[ZN],MATCH(F12,tbl_name[crop],0))</f>
        <v>3.9</v>
      </c>
      <c r="W12">
        <f>INDEX(tbl_name[CU],MATCH(F12,tbl_name[crop],0))</f>
        <v>0.74</v>
      </c>
      <c r="X12">
        <f>INDEX(tbl_name[VITA_RAE],MATCH(F12,tbl_name[crop],0))</f>
        <v>3</v>
      </c>
      <c r="Y12">
        <f>INDEX(tbl_name[RETOL],MATCH(F12,tbl_name[crop],0))</f>
        <v>0</v>
      </c>
      <c r="Z12">
        <f>INDEX(tbl_name[B_Cart_eq],MATCH(F12,tbl_name[crop],0))</f>
        <v>42</v>
      </c>
      <c r="AA12">
        <f>INDEX(tbl_name[VITD],MATCH(F12,tbl_name[crop],0))</f>
        <v>0</v>
      </c>
      <c r="AB12">
        <f>INDEX(tbl_name[VITE],MATCH(F12,tbl_name[crop],0))</f>
        <v>0.49</v>
      </c>
      <c r="AC12">
        <f>INDEX(tbl_name[THIA],MATCH(F12,tbl_name[crop],0))</f>
        <v>0.59</v>
      </c>
      <c r="AD12">
        <f>INDEX(tbl_name[RIBF],MATCH(F12,tbl_name[crop],0))</f>
        <v>0.23</v>
      </c>
      <c r="AE12">
        <f>INDEX(tbl_name[NIA],MATCH(F12,tbl_name[crop],0))</f>
        <v>2.2999999999999998</v>
      </c>
      <c r="AF12">
        <f>INDEX(tbl_name[VITB6C],MATCH(F12,tbl_name[crop],0))</f>
        <v>0.68</v>
      </c>
      <c r="AG12">
        <f>INDEX(tbl_name[FOL],MATCH(F12,tbl_name[crop],0))</f>
        <v>295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20029</v>
      </c>
      <c r="B13">
        <f>INDEX(tbl_name[food_grp_id],MATCH(F13,tbl_name[crop],0))</f>
        <v>12</v>
      </c>
      <c r="C13">
        <f>INDEX(tbl_name[food_item_id],MATCH(F13,tbl_name[crop],0))</f>
        <v>818</v>
      </c>
      <c r="D13" t="str">
        <f>INDEX(tbl_name[Food_grp],MATCH(F13,tbl_name[crop],0))</f>
        <v>Miscellaneous</v>
      </c>
      <c r="E13" t="str">
        <f>INDEX(tbl_name[org_name],MATCH(F13,tbl_name[crop],0))</f>
        <v>Grass peas</v>
      </c>
      <c r="F13" s="24" t="s">
        <v>201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 t="e">
        <f>INDEX(tbl_name[FCT_id],MATCH(F14,tbl_name[crop],0))</f>
        <v>#N/A</v>
      </c>
      <c r="B14" t="e">
        <f>INDEX(tbl_name[food_grp_id],MATCH(F14,tbl_name[crop],0))</f>
        <v>#N/A</v>
      </c>
      <c r="C14" t="e">
        <f>INDEX(tbl_name[food_item_id],MATCH(F14,tbl_name[crop],0))</f>
        <v>#N/A</v>
      </c>
      <c r="D14" t="str">
        <f>INDEX(tbl_name[Food_grp],MATCH(F14,tbl_name[crop],0))</f>
        <v>Legumes and their products</v>
      </c>
      <c r="E14">
        <f>INDEX(tbl_name[org_name],MATCH(F14,tbl_name[crop],0))</f>
        <v>0</v>
      </c>
      <c r="F14" s="24" t="s">
        <v>136</v>
      </c>
      <c r="G14" t="e">
        <f>INDEX(tbl_name[Crop_ref],MATCH(F14,tbl_name[crop],0))</f>
        <v>#N/A</v>
      </c>
      <c r="H14" t="e">
        <f>INDEX(tbl_name[Edible],MATCH(F14,tbl_name[crop],0))</f>
        <v>#N/A</v>
      </c>
      <c r="I14" t="e">
        <f>INDEX(tbl_name[Energy],MATCH(F14,tbl_name[crop],0))</f>
        <v>#N/A</v>
      </c>
      <c r="J14" t="e">
        <f>INDEX(tbl_name[WATER],MATCH(F14,tbl_name[crop],0))</f>
        <v>#N/A</v>
      </c>
      <c r="K14" t="e">
        <f>INDEX(tbl_name[Protein],MATCH(F14,tbl_name[crop],0))</f>
        <v>#N/A</v>
      </c>
      <c r="L14" t="e">
        <f>INDEX(tbl_name[Fat],MATCH(F14,tbl_name[crop],0))</f>
        <v>#N/A</v>
      </c>
      <c r="M14" t="e">
        <f>INDEX(tbl_name[Carbohydrate],MATCH(F14,tbl_name[crop],0))</f>
        <v>#N/A</v>
      </c>
      <c r="N14" t="e">
        <f>INDEX(tbl_name[Fiber],MATCH(F14,tbl_name[crop],0))</f>
        <v>#N/A</v>
      </c>
      <c r="O14" t="e">
        <f>INDEX(tbl_name[ASH],MATCH(F14,tbl_name[crop],0))</f>
        <v>#N/A</v>
      </c>
      <c r="P14" t="e">
        <f>INDEX(tbl_name[CA],MATCH(F14,tbl_name[crop],0))</f>
        <v>#N/A</v>
      </c>
      <c r="Q14" t="e">
        <f>INDEX(tbl_name[FE],MATCH(F14,tbl_name[crop],0))</f>
        <v>#N/A</v>
      </c>
      <c r="R14" t="e">
        <f>INDEX(tbl_name[MG],MATCH(F14,tbl_name[crop],0))</f>
        <v>#N/A</v>
      </c>
      <c r="S14" t="e">
        <f>INDEX(tbl_name[P],MATCH(F14,tbl_name[crop],0))</f>
        <v>#N/A</v>
      </c>
      <c r="T14" t="e">
        <f>INDEX(tbl_name[K],MATCH(F14,tbl_name[crop],0))</f>
        <v>#N/A</v>
      </c>
      <c r="U14" t="e">
        <f>INDEX(tbl_name[NA],MATCH(F14,tbl_name[crop],0))</f>
        <v>#N/A</v>
      </c>
      <c r="V14" t="e">
        <f>INDEX(tbl_name[ZN],MATCH(F14,tbl_name[crop],0))</f>
        <v>#N/A</v>
      </c>
      <c r="W14" t="e">
        <f>INDEX(tbl_name[CU],MATCH(F14,tbl_name[crop],0))</f>
        <v>#N/A</v>
      </c>
      <c r="X14" t="e">
        <f>INDEX(tbl_name[VITA_RAE],MATCH(F14,tbl_name[crop],0))</f>
        <v>#N/A</v>
      </c>
      <c r="Y14" t="e">
        <f>INDEX(tbl_name[RETOL],MATCH(F14,tbl_name[crop],0))</f>
        <v>#N/A</v>
      </c>
      <c r="Z14" t="e">
        <f>INDEX(tbl_name[B_Cart_eq],MATCH(F14,tbl_name[crop],0))</f>
        <v>#N/A</v>
      </c>
      <c r="AA14" t="e">
        <f>INDEX(tbl_name[VITD],MATCH(F14,tbl_name[crop],0))</f>
        <v>#N/A</v>
      </c>
      <c r="AB14" t="e">
        <f>INDEX(tbl_name[VITE],MATCH(F14,tbl_name[crop],0))</f>
        <v>#N/A</v>
      </c>
      <c r="AC14" t="e">
        <f>INDEX(tbl_name[THIA],MATCH(F14,tbl_name[crop],0))</f>
        <v>#N/A</v>
      </c>
      <c r="AD14" t="e">
        <f>INDEX(tbl_name[RIBF],MATCH(F14,tbl_name[crop],0))</f>
        <v>#N/A</v>
      </c>
      <c r="AE14" t="e">
        <f>INDEX(tbl_name[NIA],MATCH(F14,tbl_name[crop],0))</f>
        <v>#N/A</v>
      </c>
      <c r="AF14" t="e">
        <f>INDEX(tbl_name[VITB6C],MATCH(F14,tbl_name[crop],0))</f>
        <v>#N/A</v>
      </c>
      <c r="AG14" t="e">
        <f>INDEX(tbl_name[FOL],MATCH(F14,tbl_name[crop],0))</f>
        <v>#N/A</v>
      </c>
      <c r="AH14" t="e">
        <f>INDEX(tbl_name[VITB12],MATCH(F14,tbl_name[crop],0))</f>
        <v>#N/A</v>
      </c>
      <c r="AI14" t="e">
        <f>INDEX(tbl_name[VITC],MATCH(F14,tbl_name[crop],0))</f>
        <v>#N/A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Starchy roots@ tubers and their products</v>
      </c>
      <c r="E17">
        <f>INDEX(tbl_name[org_name],MATCH(F17,tbl_name[crop],0))</f>
        <v>0</v>
      </c>
      <c r="F17" s="24" t="s">
        <v>162</v>
      </c>
      <c r="G17" t="e">
        <f>INDEX(tbl_name[Crop_ref],MATCH(F17,tbl_name[crop],0))</f>
        <v>#N/A</v>
      </c>
      <c r="H17" t="e">
        <f>INDEX(tbl_name[Edible],MATCH(F17,tbl_name[crop],0))</f>
        <v>#N/A</v>
      </c>
      <c r="I17" t="e">
        <f>INDEX(tbl_name[Energy],MATCH(F17,tbl_name[crop],0))</f>
        <v>#N/A</v>
      </c>
      <c r="J17" t="e">
        <f>INDEX(tbl_name[WATER],MATCH(F17,tbl_name[crop],0))</f>
        <v>#N/A</v>
      </c>
      <c r="K17" t="e">
        <f>INDEX(tbl_name[Protein],MATCH(F17,tbl_name[crop],0))</f>
        <v>#N/A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 t="e">
        <f>INDEX(tbl_name[FCT_id],MATCH(F19,tbl_name[crop],0))</f>
        <v>#N/A</v>
      </c>
      <c r="B19" t="e">
        <f>INDEX(tbl_name[food_grp_id],MATCH(F19,tbl_name[crop],0))</f>
        <v>#N/A</v>
      </c>
      <c r="C19" t="e">
        <f>INDEX(tbl_name[food_item_id],MATCH(F19,tbl_name[crop],0))</f>
        <v>#N/A</v>
      </c>
      <c r="D19" t="str">
        <f>INDEX(tbl_name[Food_grp],MATCH(F19,tbl_name[crop],0))</f>
        <v>Vegetables and their products</v>
      </c>
      <c r="E19">
        <f>INDEX(tbl_name[org_name],MATCH(F19,tbl_name[crop],0))</f>
        <v>0</v>
      </c>
      <c r="F19" s="24" t="s">
        <v>163</v>
      </c>
      <c r="G19" t="e">
        <f>INDEX(tbl_name[Crop_ref],MATCH(F19,tbl_name[crop],0))</f>
        <v>#N/A</v>
      </c>
      <c r="H19" t="e">
        <f>INDEX(tbl_name[Edible],MATCH(F19,tbl_name[crop],0))</f>
        <v>#N/A</v>
      </c>
      <c r="I19">
        <f>INDEX(tbl_name[Energy],MATCH(F19,tbl_name[crop],0))</f>
        <v>75</v>
      </c>
      <c r="J19" t="e">
        <f>INDEX(tbl_name[WATER],MATCH(F19,tbl_name[crop],0))</f>
        <v>#N/A</v>
      </c>
      <c r="K19">
        <f>INDEX(tbl_name[Protein],MATCH(F19,tbl_name[crop],0))</f>
        <v>2.5</v>
      </c>
      <c r="L19" t="e">
        <f>INDEX(tbl_name[Fat],MATCH(F19,tbl_name[crop],0))</f>
        <v>#N/A</v>
      </c>
      <c r="M19" t="e">
        <f>INDEX(tbl_name[Carbohydrate],MATCH(F19,tbl_name[crop],0))</f>
        <v>#N/A</v>
      </c>
      <c r="N19" t="e">
        <f>INDEX(tbl_name[Fiber],MATCH(F19,tbl_name[crop],0))</f>
        <v>#N/A</v>
      </c>
      <c r="O19" t="e">
        <f>INDEX(tbl_name[ASH],MATCH(F19,tbl_name[crop],0))</f>
        <v>#N/A</v>
      </c>
      <c r="P19" t="e">
        <f>INDEX(tbl_name[CA],MATCH(F19,tbl_name[crop],0))</f>
        <v>#N/A</v>
      </c>
      <c r="Q19" t="e">
        <f>INDEX(tbl_name[FE],MATCH(F19,tbl_name[crop],0))</f>
        <v>#N/A</v>
      </c>
      <c r="R19" t="e">
        <f>INDEX(tbl_name[MG],MATCH(F19,tbl_name[crop],0))</f>
        <v>#N/A</v>
      </c>
      <c r="S19" t="e">
        <f>INDEX(tbl_name[P],MATCH(F19,tbl_name[crop],0))</f>
        <v>#N/A</v>
      </c>
      <c r="T19" t="e">
        <f>INDEX(tbl_name[K],MATCH(F19,tbl_name[crop],0))</f>
        <v>#N/A</v>
      </c>
      <c r="U19" t="e">
        <f>INDEX(tbl_name[NA],MATCH(F19,tbl_name[crop],0))</f>
        <v>#N/A</v>
      </c>
      <c r="V19" t="e">
        <f>INDEX(tbl_name[ZN],MATCH(F19,tbl_name[crop],0))</f>
        <v>#N/A</v>
      </c>
      <c r="W19" t="e">
        <f>INDEX(tbl_name[CU],MATCH(F19,tbl_name[crop],0))</f>
        <v>#N/A</v>
      </c>
      <c r="X19" t="e">
        <f>INDEX(tbl_name[VITA_RAE],MATCH(F19,tbl_name[crop],0))</f>
        <v>#N/A</v>
      </c>
      <c r="Y19" t="e">
        <f>INDEX(tbl_name[RETOL],MATCH(F19,tbl_name[crop],0))</f>
        <v>#N/A</v>
      </c>
      <c r="Z19" t="e">
        <f>INDEX(tbl_name[B_Cart_eq],MATCH(F19,tbl_name[crop],0))</f>
        <v>#N/A</v>
      </c>
      <c r="AA19" t="e">
        <f>INDEX(tbl_name[VITD],MATCH(F19,tbl_name[crop],0))</f>
        <v>#N/A</v>
      </c>
      <c r="AB19" t="e">
        <f>INDEX(tbl_name[VITE],MATCH(F19,tbl_name[crop],0))</f>
        <v>#N/A</v>
      </c>
      <c r="AC19" t="e">
        <f>INDEX(tbl_name[THIA],MATCH(F19,tbl_name[crop],0))</f>
        <v>#N/A</v>
      </c>
      <c r="AD19" t="e">
        <f>INDEX(tbl_name[RIBF],MATCH(F19,tbl_name[crop],0))</f>
        <v>#N/A</v>
      </c>
      <c r="AE19" t="e">
        <f>INDEX(tbl_name[NIA],MATCH(F19,tbl_name[crop],0))</f>
        <v>#N/A</v>
      </c>
      <c r="AF19" t="e">
        <f>INDEX(tbl_name[VITB6C],MATCH(F19,tbl_name[crop],0))</f>
        <v>#N/A</v>
      </c>
      <c r="AG19" t="e">
        <f>INDEX(tbl_name[FOL],MATCH(F19,tbl_name[crop],0))</f>
        <v>#N/A</v>
      </c>
      <c r="AH19" t="e">
        <f>INDEX(tbl_name[VITB12],MATCH(F19,tbl_name[crop],0))</f>
        <v>#N/A</v>
      </c>
      <c r="AI19" t="e">
        <f>INDEX(tbl_name[VITC],MATCH(F19,tbl_name[crop],0))</f>
        <v>#N/A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4201</v>
      </c>
      <c r="B23">
        <f>INDEX(tbl_name[food_grp_id],MATCH(F23,tbl_name[crop],0))</f>
        <v>4</v>
      </c>
      <c r="C23">
        <f>INDEX(tbl_name[food_item_id],MATCH(F23,tbl_name[crop],0))</f>
        <v>201</v>
      </c>
      <c r="D23" t="str">
        <f>INDEX(tbl_name[Food_grp],MATCH(F23,tbl_name[crop],0))</f>
        <v>Vegetables and their products</v>
      </c>
      <c r="E23" t="str">
        <f>INDEX(tbl_name[org_name],MATCH(F23,tbl_name[crop],0))</f>
        <v>Pumpkin@ squash</v>
      </c>
      <c r="F23" s="24" t="s">
        <v>203</v>
      </c>
      <c r="G23">
        <f>INDEX(tbl_name[Crop_ref],MATCH(F23,tbl_name[crop],0))</f>
        <v>0</v>
      </c>
      <c r="H23">
        <f>INDEX(tbl_name[Edible],MATCH(F23,tbl_name[crop],0))</f>
        <v>0.7</v>
      </c>
      <c r="I23">
        <f>INDEX(tbl_name[Energy],MATCH(F23,tbl_name[crop],0))</f>
        <v>29</v>
      </c>
      <c r="J23">
        <f>INDEX(tbl_name[WATER],MATCH(F23,tbl_name[crop],0))</f>
        <v>91.9</v>
      </c>
      <c r="K23">
        <f>INDEX(tbl_name[Protein],MATCH(F23,tbl_name[crop],0))</f>
        <v>1</v>
      </c>
      <c r="L23">
        <f>INDEX(tbl_name[Fat],MATCH(F23,tbl_name[crop],0))</f>
        <v>0.1</v>
      </c>
      <c r="M23">
        <f>INDEX(tbl_name[Carbohydrate],MATCH(F23,tbl_name[crop],0))</f>
        <v>5.6</v>
      </c>
      <c r="N23">
        <f>INDEX(tbl_name[Fiber],MATCH(F23,tbl_name[crop],0))</f>
        <v>0.8</v>
      </c>
      <c r="O23">
        <f>INDEX(tbl_name[ASH],MATCH(F23,tbl_name[crop],0))</f>
        <v>0.7</v>
      </c>
      <c r="P23">
        <f>INDEX(tbl_name[CA],MATCH(F23,tbl_name[crop],0))</f>
        <v>19</v>
      </c>
      <c r="Q23">
        <f>INDEX(tbl_name[FE],MATCH(F23,tbl_name[crop],0))</f>
        <v>1.2</v>
      </c>
      <c r="R23">
        <f>INDEX(tbl_name[MG],MATCH(F23,tbl_name[crop],0))</f>
        <v>14</v>
      </c>
      <c r="S23">
        <f>INDEX(tbl_name[P],MATCH(F23,tbl_name[crop],0))</f>
        <v>33</v>
      </c>
      <c r="T23">
        <f>INDEX(tbl_name[K],MATCH(F23,tbl_name[crop],0))</f>
        <v>280</v>
      </c>
      <c r="U23">
        <f>INDEX(tbl_name[NA],MATCH(F23,tbl_name[crop],0))</f>
        <v>8</v>
      </c>
      <c r="V23">
        <f>INDEX(tbl_name[ZN],MATCH(F23,tbl_name[crop],0))</f>
        <v>0.32</v>
      </c>
      <c r="W23">
        <f>INDEX(tbl_name[CU],MATCH(F23,tbl_name[crop],0))</f>
        <v>0.13</v>
      </c>
      <c r="X23">
        <f>INDEX(tbl_name[VITA_RAE],MATCH(F23,tbl_name[crop],0))</f>
        <v>100</v>
      </c>
      <c r="Y23">
        <f>INDEX(tbl_name[RETOL],MATCH(F23,tbl_name[crop],0))</f>
        <v>0</v>
      </c>
      <c r="Z23">
        <f>INDEX(tbl_name[B_Cart_eq],MATCH(F23,tbl_name[crop],0))</f>
        <v>1200</v>
      </c>
      <c r="AA23">
        <f>INDEX(tbl_name[VITD],MATCH(F23,tbl_name[crop],0))</f>
        <v>0</v>
      </c>
      <c r="AB23">
        <f>INDEX(tbl_name[VITE],MATCH(F23,tbl_name[crop],0))</f>
        <v>1.06</v>
      </c>
      <c r="AC23">
        <f>INDEX(tbl_name[THIA],MATCH(F23,tbl_name[crop],0))</f>
        <v>0.05</v>
      </c>
      <c r="AD23">
        <f>INDEX(tbl_name[RIBF],MATCH(F23,tbl_name[crop],0))</f>
        <v>0.02</v>
      </c>
      <c r="AE23">
        <f>INDEX(tbl_name[NIA],MATCH(F23,tbl_name[crop],0))</f>
        <v>0.5</v>
      </c>
      <c r="AF23">
        <f>INDEX(tbl_name[VITB6C],MATCH(F23,tbl_name[crop],0))</f>
        <v>0.1</v>
      </c>
      <c r="AG23">
        <f>INDEX(tbl_name[FOL],MATCH(F23,tbl_name[crop],0))</f>
        <v>8</v>
      </c>
      <c r="AH23">
        <f>INDEX(tbl_name[VITB12],MATCH(F23,tbl_name[crop],0))</f>
        <v>0</v>
      </c>
      <c r="AI23">
        <f>INDEX(tbl_name[VITC],MATCH(F23,tbl_name[crop],0))</f>
        <v>8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209">
        <f>INDEX(tbl_name[FCT_id],MATCH(F24,tbl_name[crop],0))</f>
        <v>20026</v>
      </c>
      <c r="B24" s="209">
        <f>INDEX(tbl_name[food_grp_id],MATCH(F24,tbl_name[crop],0))</f>
        <v>12</v>
      </c>
      <c r="C24" s="209">
        <f>INDEX(tbl_name[food_item_id],MATCH(F24,tbl_name[crop],0))</f>
        <v>833</v>
      </c>
      <c r="D24" s="209" t="str">
        <f>INDEX(tbl_name[Food_grp],MATCH(F24,tbl_name[crop],0))</f>
        <v>Miscellaneous</v>
      </c>
      <c r="E24" s="209" t="str">
        <f>INDEX(tbl_name[org_name],MATCH(F24,tbl_name[crop],0))</f>
        <v>Swiss chard</v>
      </c>
      <c r="F24" s="24" t="s">
        <v>146</v>
      </c>
      <c r="G24" s="209">
        <f>INDEX(tbl_name[Crop_ref],MATCH(F24,tbl_name[crop],0))</f>
        <v>0</v>
      </c>
      <c r="H24" s="209">
        <f>INDEX(tbl_name[Edible],MATCH(F24,tbl_name[crop],0))</f>
        <v>0</v>
      </c>
      <c r="I24" s="209">
        <f>INDEX(tbl_name[Energy],MATCH(F24,tbl_name[crop],0))</f>
        <v>19</v>
      </c>
      <c r="J24" s="209">
        <f>INDEX(tbl_name[WATER],MATCH(F24,tbl_name[crop],0))</f>
        <v>0</v>
      </c>
      <c r="K24" s="209">
        <f>INDEX(tbl_name[Protein],MATCH(F24,tbl_name[crop],0))</f>
        <v>0</v>
      </c>
      <c r="L24" s="209">
        <f>INDEX(tbl_name[Fat],MATCH(F24,tbl_name[crop],0))</f>
        <v>0.1</v>
      </c>
      <c r="M24" s="209">
        <f>INDEX(tbl_name[Carbohydrate],MATCH(F24,tbl_name[crop],0))</f>
        <v>3.7</v>
      </c>
      <c r="N24" s="209">
        <f>INDEX(tbl_name[Fiber],MATCH(F24,tbl_name[crop],0))</f>
        <v>3.3</v>
      </c>
      <c r="O24" s="209">
        <f>INDEX(tbl_name[ASH],MATCH(F24,tbl_name[crop],0))</f>
        <v>1.9</v>
      </c>
      <c r="P24" s="209">
        <f>INDEX(tbl_name[CA],MATCH(F24,tbl_name[crop],0))</f>
        <v>75</v>
      </c>
      <c r="Q24" s="209">
        <f>INDEX(tbl_name[FE],MATCH(F24,tbl_name[crop],0))</f>
        <v>3.6</v>
      </c>
      <c r="R24" s="209">
        <f>INDEX(tbl_name[MG],MATCH(F24,tbl_name[crop],0))</f>
        <v>74</v>
      </c>
      <c r="S24" s="209">
        <f>INDEX(tbl_name[P],MATCH(F24,tbl_name[crop],0))</f>
        <v>33</v>
      </c>
      <c r="T24" s="209">
        <f>INDEX(tbl_name[K],MATCH(F24,tbl_name[crop],0))</f>
        <v>1200</v>
      </c>
      <c r="U24" s="209">
        <f>INDEX(tbl_name[NA],MATCH(F24,tbl_name[crop],0))</f>
        <v>71</v>
      </c>
      <c r="V24" s="209">
        <f>INDEX(tbl_name[ZN],MATCH(F24,tbl_name[crop],0))</f>
        <v>0.3</v>
      </c>
      <c r="W24" s="209">
        <f>INDEX(tbl_name[CU],MATCH(F24,tbl_name[crop],0))</f>
        <v>0.06</v>
      </c>
      <c r="X24" s="209">
        <f>INDEX(tbl_name[VITA_RAE],MATCH(F24,tbl_name[crop],0))</f>
        <v>310</v>
      </c>
      <c r="Y24" s="209">
        <f>INDEX(tbl_name[RETOL],MATCH(F24,tbl_name[crop],0))</f>
        <v>0</v>
      </c>
      <c r="Z24" s="209">
        <f>INDEX(tbl_name[B_Cart_eq],MATCH(F24,tbl_name[crop],0))</f>
        <v>0</v>
      </c>
      <c r="AA24" s="209">
        <f>INDEX(tbl_name[VITD],MATCH(F24,tbl_name[crop],0))</f>
        <v>0</v>
      </c>
      <c r="AB24" s="209">
        <f>INDEX(tbl_name[VITE],MATCH(F24,tbl_name[crop],0))</f>
        <v>0</v>
      </c>
      <c r="AC24" s="209">
        <f>INDEX(tbl_name[THIA],MATCH(F24,tbl_name[crop],0))</f>
        <v>0</v>
      </c>
      <c r="AD24" s="209">
        <f>INDEX(tbl_name[RIBF],MATCH(F24,tbl_name[crop],0))</f>
        <v>0</v>
      </c>
      <c r="AE24" s="209">
        <f>INDEX(tbl_name[NIA],MATCH(F24,tbl_name[crop],0))</f>
        <v>0</v>
      </c>
      <c r="AF24" s="209">
        <f>INDEX(tbl_name[VITB6C],MATCH(F24,tbl_name[crop],0))</f>
        <v>0</v>
      </c>
      <c r="AG24" s="209">
        <f>INDEX(tbl_name[FOL],MATCH(F24,tbl_name[crop],0))</f>
        <v>0</v>
      </c>
      <c r="AH24" s="209">
        <f>INDEX(tbl_name[VITB12],MATCH(F24,tbl_name[crop],0))</f>
        <v>0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Other fruits and vegetables </v>
      </c>
    </row>
    <row r="25" spans="1:36">
      <c r="A25" s="209">
        <f>INDEX(tbl_name[FCT_id],MATCH(F25,tbl_name[crop],0))</f>
        <v>20017</v>
      </c>
      <c r="B25" s="209">
        <f>INDEX(tbl_name[food_grp_id],MATCH(F25,tbl_name[crop],0))</f>
        <v>12</v>
      </c>
      <c r="C25" s="209">
        <f>INDEX(tbl_name[food_item_id],MATCH(F25,tbl_name[crop],0))</f>
        <v>822</v>
      </c>
      <c r="D25" s="209" t="str">
        <f>INDEX(tbl_name[Food_grp],MATCH(F25,tbl_name[crop],0))</f>
        <v>Miscellaneous</v>
      </c>
      <c r="E25" s="209" t="str">
        <f>INDEX(tbl_name[org_name],MATCH(F25,tbl_name[crop],0))</f>
        <v>Kale(yabesha gomen)</v>
      </c>
      <c r="F25" s="24" t="s">
        <v>164</v>
      </c>
      <c r="G25" s="209">
        <f>INDEX(tbl_name[Crop_ref],MATCH(F25,tbl_name[crop],0))</f>
        <v>0</v>
      </c>
      <c r="H25" s="209">
        <f>INDEX(tbl_name[Edible],MATCH(F25,tbl_name[crop],0))</f>
        <v>0</v>
      </c>
      <c r="I25" s="209">
        <f>INDEX(tbl_name[Energy],MATCH(F25,tbl_name[crop],0))</f>
        <v>28</v>
      </c>
      <c r="J25" s="209">
        <f>INDEX(tbl_name[WATER],MATCH(F25,tbl_name[crop],0))</f>
        <v>0</v>
      </c>
      <c r="K25" s="209">
        <f>INDEX(tbl_name[Protein],MATCH(F25,tbl_name[crop],0))</f>
        <v>1.6</v>
      </c>
      <c r="L25" s="209">
        <f>INDEX(tbl_name[Fat],MATCH(F25,tbl_name[crop],0))</f>
        <v>0.1</v>
      </c>
      <c r="M25" s="209">
        <f>INDEX(tbl_name[Carbohydrate],MATCH(F25,tbl_name[crop],0))</f>
        <v>5.6</v>
      </c>
      <c r="N25" s="209">
        <f>INDEX(tbl_name[Fiber],MATCH(F25,tbl_name[crop],0))</f>
        <v>3.7</v>
      </c>
      <c r="O25" s="209">
        <f>INDEX(tbl_name[ASH],MATCH(F25,tbl_name[crop],0))</f>
        <v>1.5</v>
      </c>
      <c r="P25" s="209">
        <f>INDEX(tbl_name[CA],MATCH(F25,tbl_name[crop],0))</f>
        <v>220</v>
      </c>
      <c r="Q25" s="209">
        <f>INDEX(tbl_name[FE],MATCH(F25,tbl_name[crop],0))</f>
        <v>0.8</v>
      </c>
      <c r="R25" s="209">
        <f>INDEX(tbl_name[MG],MATCH(F25,tbl_name[crop],0))</f>
        <v>44</v>
      </c>
      <c r="S25" s="209">
        <f>INDEX(tbl_name[P],MATCH(F25,tbl_name[crop],0))</f>
        <v>45</v>
      </c>
      <c r="T25" s="209">
        <f>INDEX(tbl_name[K],MATCH(F25,tbl_name[crop],0))</f>
        <v>420</v>
      </c>
      <c r="U25" s="209">
        <f>INDEX(tbl_name[NA],MATCH(F25,tbl_name[crop],0))</f>
        <v>9</v>
      </c>
      <c r="V25" s="209">
        <f>INDEX(tbl_name[ZN],MATCH(F25,tbl_name[crop],0))</f>
        <v>0.3</v>
      </c>
      <c r="W25" s="209">
        <f>INDEX(tbl_name[CU],MATCH(F25,tbl_name[crop],0))</f>
        <v>0.05</v>
      </c>
      <c r="X25" s="209">
        <f>INDEX(tbl_name[VITA_RAE],MATCH(F25,tbl_name[crop],0))</f>
        <v>240</v>
      </c>
      <c r="Y25" s="209">
        <f>INDEX(tbl_name[RETOL],MATCH(F25,tbl_name[crop],0))</f>
        <v>0</v>
      </c>
      <c r="Z25" s="209">
        <f>INDEX(tbl_name[B_Cart_eq],MATCH(F25,tbl_name[crop],0))</f>
        <v>0</v>
      </c>
      <c r="AA25" s="209">
        <f>INDEX(tbl_name[VITD],MATCH(F25,tbl_name[crop],0))</f>
        <v>0</v>
      </c>
      <c r="AB25" s="209">
        <f>INDEX(tbl_name[VITE],MATCH(F25,tbl_name[crop],0))</f>
        <v>0</v>
      </c>
      <c r="AC25" s="209">
        <f>INDEX(tbl_name[THIA],MATCH(F25,tbl_name[crop],0))</f>
        <v>0</v>
      </c>
      <c r="AD25" s="209">
        <f>INDEX(tbl_name[RIBF],MATCH(F25,tbl_name[crop],0))</f>
        <v>0</v>
      </c>
      <c r="AE25" s="209">
        <f>INDEX(tbl_name[NIA],MATCH(F25,tbl_name[crop],0))</f>
        <v>0</v>
      </c>
      <c r="AF25" s="209">
        <f>INDEX(tbl_name[VITB6C],MATCH(F25,tbl_name[crop],0))</f>
        <v>0</v>
      </c>
      <c r="AG25" s="209">
        <f>INDEX(tbl_name[FOL],MATCH(F25,tbl_name[crop],0))</f>
        <v>0</v>
      </c>
      <c r="AH25" s="209">
        <f>INDEX(tbl_name[VITB12],MATCH(F25,tbl_name[crop],0))</f>
        <v>0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Other fruits and vegetables </v>
      </c>
    </row>
    <row r="26" spans="1:36">
      <c r="A26" s="209">
        <f>INDEX(tbl_name[FCT_id],MATCH(F26,tbl_name[crop],0))</f>
        <v>5245</v>
      </c>
      <c r="B26" s="209">
        <f>INDEX(tbl_name[food_grp_id],MATCH(F26,tbl_name[crop],0))</f>
        <v>5</v>
      </c>
      <c r="C26" s="209">
        <f>INDEX(tbl_name[food_item_id],MATCH(F26,tbl_name[crop],0))</f>
        <v>245</v>
      </c>
      <c r="D26" s="209" t="str">
        <f>INDEX(tbl_name[Food_grp],MATCH(F26,tbl_name[crop],0))</f>
        <v>Fruits and their products</v>
      </c>
      <c r="E26" s="209" t="str">
        <f>INDEX(tbl_name[org_name],MATCH(F26,tbl_name[crop],0))</f>
        <v>Apple@ with skin</v>
      </c>
      <c r="F26" s="24" t="s">
        <v>184</v>
      </c>
      <c r="G26" s="209">
        <f>INDEX(tbl_name[Crop_ref],MATCH(F26,tbl_name[crop],0))</f>
        <v>0</v>
      </c>
      <c r="H26" s="209">
        <f>INDEX(tbl_name[Edible],MATCH(F26,tbl_name[crop],0))</f>
        <v>0.9</v>
      </c>
      <c r="I26" s="209">
        <f>INDEX(tbl_name[Energy],MATCH(F26,tbl_name[crop],0))</f>
        <v>54</v>
      </c>
      <c r="J26" s="209">
        <f>INDEX(tbl_name[WATER],MATCH(F26,tbl_name[crop],0))</f>
        <v>85.6</v>
      </c>
      <c r="K26" s="209">
        <f>INDEX(tbl_name[Protein],MATCH(F26,tbl_name[crop],0))</f>
        <v>0.3</v>
      </c>
      <c r="L26" s="209">
        <f>INDEX(tbl_name[Fat],MATCH(F26,tbl_name[crop],0))</f>
        <v>0.2</v>
      </c>
      <c r="M26" s="209">
        <f>INDEX(tbl_name[Carbohydrate],MATCH(F26,tbl_name[crop],0))</f>
        <v>11.4</v>
      </c>
      <c r="N26" s="209">
        <f>INDEX(tbl_name[Fiber],MATCH(F26,tbl_name[crop],0))</f>
        <v>2.4</v>
      </c>
      <c r="O26" s="209">
        <f>INDEX(tbl_name[ASH],MATCH(F26,tbl_name[crop],0))</f>
        <v>0.2</v>
      </c>
      <c r="P26" s="209">
        <f>INDEX(tbl_name[CA],MATCH(F26,tbl_name[crop],0))</f>
        <v>6</v>
      </c>
      <c r="Q26" s="209">
        <f>INDEX(tbl_name[FE],MATCH(F26,tbl_name[crop],0))</f>
        <v>0.1</v>
      </c>
      <c r="R26" s="209">
        <f>INDEX(tbl_name[MG],MATCH(F26,tbl_name[crop],0))</f>
        <v>5</v>
      </c>
      <c r="S26" s="209">
        <f>INDEX(tbl_name[P],MATCH(F26,tbl_name[crop],0))</f>
        <v>11</v>
      </c>
      <c r="T26" s="209">
        <f>INDEX(tbl_name[K],MATCH(F26,tbl_name[crop],0))</f>
        <v>107</v>
      </c>
      <c r="U26" s="209">
        <f>INDEX(tbl_name[NA],MATCH(F26,tbl_name[crop],0))</f>
        <v>1</v>
      </c>
      <c r="V26" s="209">
        <f>INDEX(tbl_name[ZN],MATCH(F26,tbl_name[crop],0))</f>
        <v>0.04</v>
      </c>
      <c r="W26" s="209">
        <f>INDEX(tbl_name[CU],MATCH(F26,tbl_name[crop],0))</f>
        <v>0.03</v>
      </c>
      <c r="X26" s="209">
        <f>INDEX(tbl_name[VITA_RAE],MATCH(F26,tbl_name[crop],0))</f>
        <v>3</v>
      </c>
      <c r="Y26" s="209">
        <f>INDEX(tbl_name[RETOL],MATCH(F26,tbl_name[crop],0))</f>
        <v>0</v>
      </c>
      <c r="Z26" s="209">
        <f>INDEX(tbl_name[B_Cart_eq],MATCH(F26,tbl_name[crop],0))</f>
        <v>33</v>
      </c>
      <c r="AA26" s="209">
        <f>INDEX(tbl_name[VITD],MATCH(F26,tbl_name[crop],0))</f>
        <v>0</v>
      </c>
      <c r="AB26" s="209">
        <f>INDEX(tbl_name[VITE],MATCH(F26,tbl_name[crop],0))</f>
        <v>0</v>
      </c>
      <c r="AC26" s="209">
        <f>INDEX(tbl_name[THIA],MATCH(F26,tbl_name[crop],0))</f>
        <v>0.02</v>
      </c>
      <c r="AD26" s="209">
        <f>INDEX(tbl_name[RIBF],MATCH(F26,tbl_name[crop],0))</f>
        <v>0.03</v>
      </c>
      <c r="AE26" s="209">
        <f>INDEX(tbl_name[NIA],MATCH(F26,tbl_name[crop],0))</f>
        <v>0.1</v>
      </c>
      <c r="AF26" s="209">
        <f>INDEX(tbl_name[VITB6C],MATCH(F26,tbl_name[crop],0))</f>
        <v>0.04</v>
      </c>
      <c r="AG26" s="209">
        <f>INDEX(tbl_name[FOL],MATCH(F26,tbl_name[crop],0))</f>
        <v>3</v>
      </c>
      <c r="AH26" s="209">
        <f>INDEX(tbl_name[VITB12],MATCH(F26,tbl_name[crop],0))</f>
        <v>0</v>
      </c>
      <c r="AI26" s="209">
        <f>INDEX(tbl_name[VITC],MATCH(F26,tbl_name[crop],0))</f>
        <v>4.5999999999999996</v>
      </c>
      <c r="AJ26" s="209" t="str">
        <f>INDEX(tbl_name[food_group_unicef],MATCH(F26,tbl_name[crop],0))</f>
        <v xml:space="preserve">Other fruits and vegetables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zoomScale="140" zoomScaleNormal="140" workbookViewId="0">
      <selection activeCell="A3" sqref="A3:A13"/>
    </sheetView>
  </sheetViews>
  <sheetFormatPr baseColWidth="10" defaultColWidth="9" defaultRowHeight="13"/>
  <cols>
    <col min="1" max="1" width="14.796875" customWidth="1"/>
    <col min="2" max="3" width="6.3984375" customWidth="1"/>
    <col min="4" max="4" width="7.19921875" customWidth="1"/>
    <col min="5" max="5" width="6.796875" customWidth="1"/>
    <col min="6" max="6" width="6" customWidth="1"/>
    <col min="7" max="7" width="6.3984375" customWidth="1"/>
    <col min="8" max="8" width="11.3984375" customWidth="1"/>
    <col min="9" max="9" width="8.3984375" customWidth="1"/>
    <col min="10" max="12" width="8.19921875" customWidth="1"/>
    <col min="13" max="13" width="12" customWidth="1"/>
  </cols>
  <sheetData>
    <row r="1" spans="1:13" ht="16.5" customHeight="1">
      <c r="A1" s="93" t="s">
        <v>0</v>
      </c>
      <c r="B1" s="95" t="s">
        <v>1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6.5" customHeight="1">
      <c r="A2" s="94"/>
      <c r="B2" s="1" t="s">
        <v>96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6.5" customHeight="1">
      <c r="A3" s="2" t="s">
        <v>14</v>
      </c>
      <c r="B3" s="3"/>
      <c r="C3" s="4" t="s">
        <v>15</v>
      </c>
      <c r="D3" s="27" t="s">
        <v>16</v>
      </c>
      <c r="E3" s="27" t="s">
        <v>16</v>
      </c>
      <c r="F3" s="28" t="s">
        <v>17</v>
      </c>
      <c r="G3" s="3"/>
      <c r="H3" s="7" t="s">
        <v>18</v>
      </c>
      <c r="I3" s="7" t="s">
        <v>18</v>
      </c>
      <c r="J3" s="29" t="s">
        <v>19</v>
      </c>
      <c r="K3" s="29" t="s">
        <v>19</v>
      </c>
      <c r="L3" s="29" t="s">
        <v>19</v>
      </c>
      <c r="M3" s="3"/>
    </row>
    <row r="4" spans="1:13" ht="16.5" customHeight="1">
      <c r="A4" s="2" t="s">
        <v>21</v>
      </c>
      <c r="B4" s="3"/>
      <c r="C4" s="3"/>
      <c r="D4" s="27" t="s">
        <v>16</v>
      </c>
      <c r="E4" s="27" t="s">
        <v>16</v>
      </c>
      <c r="F4" s="28" t="s">
        <v>17</v>
      </c>
      <c r="G4" s="3"/>
      <c r="H4" s="7" t="s">
        <v>18</v>
      </c>
      <c r="I4" s="7" t="s">
        <v>18</v>
      </c>
      <c r="J4" s="29" t="s">
        <v>19</v>
      </c>
      <c r="K4" s="29" t="s">
        <v>27</v>
      </c>
      <c r="L4" s="29" t="s">
        <v>19</v>
      </c>
      <c r="M4" s="3"/>
    </row>
    <row r="5" spans="1:13" ht="16.5" customHeight="1">
      <c r="A5" s="2" t="s">
        <v>25</v>
      </c>
      <c r="B5" s="3"/>
      <c r="C5" s="3"/>
      <c r="D5" s="27" t="s">
        <v>16</v>
      </c>
      <c r="E5" s="27" t="s">
        <v>16</v>
      </c>
      <c r="F5" s="28" t="s">
        <v>17</v>
      </c>
      <c r="G5" s="3"/>
      <c r="H5" s="3"/>
      <c r="I5" s="7" t="s">
        <v>18</v>
      </c>
      <c r="J5" s="7" t="s">
        <v>18</v>
      </c>
      <c r="K5" s="29" t="s">
        <v>27</v>
      </c>
      <c r="L5" s="9" t="s">
        <v>20</v>
      </c>
      <c r="M5" s="3"/>
    </row>
    <row r="6" spans="1:13" ht="16.5" customHeight="1">
      <c r="A6" s="2" t="s">
        <v>26</v>
      </c>
      <c r="B6" s="3"/>
      <c r="C6" s="4" t="s">
        <v>15</v>
      </c>
      <c r="D6" s="27" t="s">
        <v>16</v>
      </c>
      <c r="E6" s="27" t="s">
        <v>16</v>
      </c>
      <c r="F6" s="28" t="s">
        <v>17</v>
      </c>
      <c r="G6" s="3"/>
      <c r="H6" s="7" t="s">
        <v>18</v>
      </c>
      <c r="I6" s="7" t="s">
        <v>18</v>
      </c>
      <c r="J6" s="29" t="s">
        <v>19</v>
      </c>
      <c r="K6" s="29" t="s">
        <v>19</v>
      </c>
      <c r="L6" s="9" t="s">
        <v>20</v>
      </c>
      <c r="M6" s="3"/>
    </row>
    <row r="7" spans="1:13" ht="16.5" customHeight="1">
      <c r="A7" s="2" t="s">
        <v>28</v>
      </c>
      <c r="B7" s="3"/>
      <c r="C7" s="3"/>
      <c r="D7" s="27" t="s">
        <v>16</v>
      </c>
      <c r="E7" s="27" t="s">
        <v>16</v>
      </c>
      <c r="F7" s="28" t="s">
        <v>17</v>
      </c>
      <c r="G7" s="3"/>
      <c r="H7" s="7" t="s">
        <v>18</v>
      </c>
      <c r="I7" s="7" t="s">
        <v>18</v>
      </c>
      <c r="J7" s="7" t="s">
        <v>18</v>
      </c>
      <c r="K7" s="29" t="s">
        <v>19</v>
      </c>
      <c r="L7" s="29" t="s">
        <v>27</v>
      </c>
      <c r="M7" s="3"/>
    </row>
    <row r="8" spans="1:13" ht="16.5" customHeight="1">
      <c r="A8" s="2" t="s">
        <v>29</v>
      </c>
      <c r="B8" s="3"/>
      <c r="C8" s="3"/>
      <c r="D8" s="27" t="s">
        <v>22</v>
      </c>
      <c r="E8" s="27" t="s">
        <v>22</v>
      </c>
      <c r="F8" s="27" t="s">
        <v>22</v>
      </c>
      <c r="G8" s="28" t="s">
        <v>17</v>
      </c>
      <c r="H8" s="7" t="s">
        <v>18</v>
      </c>
      <c r="I8" s="7" t="s">
        <v>18</v>
      </c>
      <c r="J8" s="7" t="s">
        <v>18</v>
      </c>
      <c r="K8" s="29" t="s">
        <v>19</v>
      </c>
      <c r="L8" s="29" t="s">
        <v>27</v>
      </c>
      <c r="M8" s="3"/>
    </row>
    <row r="9" spans="1:13" ht="16.5" customHeight="1">
      <c r="A9" s="2" t="s">
        <v>97</v>
      </c>
      <c r="B9" s="3"/>
      <c r="C9" s="3"/>
      <c r="D9" s="27" t="s">
        <v>16</v>
      </c>
      <c r="E9" s="27" t="s">
        <v>16</v>
      </c>
      <c r="F9" s="28" t="s">
        <v>17</v>
      </c>
      <c r="G9" s="3"/>
      <c r="H9" s="7" t="s">
        <v>18</v>
      </c>
      <c r="I9" s="7" t="s">
        <v>18</v>
      </c>
      <c r="J9" s="7" t="s">
        <v>18</v>
      </c>
      <c r="K9" s="7" t="s">
        <v>18</v>
      </c>
      <c r="L9" s="9" t="s">
        <v>20</v>
      </c>
      <c r="M9" s="3"/>
    </row>
    <row r="10" spans="1:13" ht="16.5" customHeight="1">
      <c r="A10" s="2" t="s">
        <v>98</v>
      </c>
      <c r="B10" s="3"/>
      <c r="C10" s="3"/>
      <c r="D10" s="27" t="s">
        <v>16</v>
      </c>
      <c r="E10" s="27" t="s">
        <v>16</v>
      </c>
      <c r="F10" s="3"/>
      <c r="G10" s="3"/>
      <c r="H10" s="7" t="s">
        <v>18</v>
      </c>
      <c r="I10" s="7" t="s">
        <v>18</v>
      </c>
      <c r="J10" s="7" t="s">
        <v>18</v>
      </c>
      <c r="K10" s="7" t="s">
        <v>18</v>
      </c>
      <c r="L10" s="9" t="s">
        <v>20</v>
      </c>
      <c r="M10" s="3"/>
    </row>
    <row r="11" spans="1:13" ht="16.5" customHeight="1">
      <c r="A11" s="2" t="s">
        <v>99</v>
      </c>
      <c r="B11" s="3"/>
      <c r="C11" s="3"/>
      <c r="D11" s="4" t="s">
        <v>15</v>
      </c>
      <c r="E11" s="28" t="s">
        <v>17</v>
      </c>
      <c r="F11" s="3"/>
      <c r="G11" s="3"/>
      <c r="H11" s="3"/>
      <c r="I11" s="3"/>
      <c r="J11" s="7" t="s">
        <v>18</v>
      </c>
      <c r="K11" s="3"/>
      <c r="L11" s="9" t="s">
        <v>20</v>
      </c>
      <c r="M11" s="3"/>
    </row>
    <row r="12" spans="1:13" ht="16.5" customHeight="1">
      <c r="A12" s="2" t="s">
        <v>100</v>
      </c>
      <c r="B12" s="3"/>
      <c r="C12" s="3"/>
      <c r="D12" s="27" t="s">
        <v>16</v>
      </c>
      <c r="E12" s="27" t="s">
        <v>16</v>
      </c>
      <c r="F12" s="28" t="s">
        <v>17</v>
      </c>
      <c r="G12" s="3"/>
      <c r="H12" s="7" t="s">
        <v>18</v>
      </c>
      <c r="I12" s="7" t="s">
        <v>18</v>
      </c>
      <c r="J12" s="7" t="s">
        <v>18</v>
      </c>
      <c r="K12" s="7" t="s">
        <v>18</v>
      </c>
      <c r="L12" s="9" t="s">
        <v>20</v>
      </c>
      <c r="M12" s="3"/>
    </row>
    <row r="13" spans="1:13" ht="16.5" customHeight="1">
      <c r="A13" s="2" t="s">
        <v>101</v>
      </c>
      <c r="B13" s="3"/>
      <c r="C13" s="3"/>
      <c r="D13" s="4" t="s">
        <v>15</v>
      </c>
      <c r="E13" s="4" t="s">
        <v>15</v>
      </c>
      <c r="F13" s="3"/>
      <c r="G13" s="3"/>
      <c r="H13" s="23"/>
      <c r="I13" s="23"/>
      <c r="J13" s="7" t="s">
        <v>18</v>
      </c>
      <c r="K13" s="7" t="s">
        <v>18</v>
      </c>
      <c r="L13" s="29" t="s">
        <v>19</v>
      </c>
      <c r="M13" s="3"/>
    </row>
    <row r="14" spans="1:13" ht="16.5" customHeight="1">
      <c r="A14" s="95" t="s">
        <v>35</v>
      </c>
      <c r="B14" s="96"/>
      <c r="C14" s="96"/>
      <c r="D14" s="97"/>
    </row>
    <row r="15" spans="1:13" ht="33" customHeight="1">
      <c r="A15" s="102" t="s">
        <v>36</v>
      </c>
      <c r="B15" s="103"/>
      <c r="C15" s="104"/>
      <c r="D15" s="105"/>
    </row>
    <row r="16" spans="1:13" ht="16.5" customHeight="1">
      <c r="A16" s="106" t="s">
        <v>37</v>
      </c>
      <c r="B16" s="107"/>
      <c r="C16" s="108"/>
      <c r="D16" s="109"/>
    </row>
    <row r="17" spans="1:4" ht="16.5" customHeight="1">
      <c r="A17" s="106" t="s">
        <v>38</v>
      </c>
      <c r="B17" s="107"/>
      <c r="C17" s="110"/>
      <c r="D17" s="111"/>
    </row>
    <row r="18" spans="1:4" ht="16.5" customHeight="1">
      <c r="A18" s="106" t="s">
        <v>39</v>
      </c>
      <c r="B18" s="107"/>
      <c r="C18" s="112"/>
      <c r="D18" s="113"/>
    </row>
    <row r="19" spans="1:4" ht="33" customHeight="1">
      <c r="A19" s="102" t="s">
        <v>40</v>
      </c>
      <c r="B19" s="114"/>
      <c r="C19" s="103"/>
      <c r="D19" s="30"/>
    </row>
    <row r="20" spans="1:4" ht="33" customHeight="1">
      <c r="A20" s="102" t="s">
        <v>42</v>
      </c>
      <c r="B20" s="114"/>
      <c r="C20" s="103"/>
      <c r="D20" s="31"/>
    </row>
  </sheetData>
  <mergeCells count="13">
    <mergeCell ref="A1:A2"/>
    <mergeCell ref="B1:M1"/>
    <mergeCell ref="A14:D14"/>
    <mergeCell ref="A15:B15"/>
    <mergeCell ref="C15:D15"/>
    <mergeCell ref="A19:C19"/>
    <mergeCell ref="A20:C20"/>
    <mergeCell ref="A16:B16"/>
    <mergeCell ref="C16:D16"/>
    <mergeCell ref="A17:B17"/>
    <mergeCell ref="C17:D17"/>
    <mergeCell ref="A18:B18"/>
    <mergeCell ref="C18:D18"/>
  </mergeCells>
  <phoneticPr fontId="22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9B29-F438-8C4B-A177-0F05AB15AD3B}">
  <dimension ref="A1:AJ24"/>
  <sheetViews>
    <sheetView zoomScaleNormal="100" workbookViewId="0">
      <selection activeCell="F6" sqref="F6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218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4" t="s">
        <v>128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20033</v>
      </c>
      <c r="B7">
        <f>INDEX(tbl_name[food_grp_id],MATCH(F7,tbl_name[crop],0))</f>
        <v>12</v>
      </c>
      <c r="C7">
        <f>INDEX(tbl_name[food_item_id],MATCH(F7,tbl_name[crop],0))</f>
        <v>808</v>
      </c>
      <c r="D7" t="str">
        <f>INDEX(tbl_name[Food_grp],MATCH(F7,tbl_name[crop],0))</f>
        <v>Miscellaneous</v>
      </c>
      <c r="E7" t="str">
        <f>INDEX(tbl_name[org_name],MATCH(F7,tbl_name[crop],0))</f>
        <v>Chick peas@ white</v>
      </c>
      <c r="F7" s="24" t="s">
        <v>133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337</v>
      </c>
      <c r="J7">
        <f>INDEX(tbl_name[WATER],MATCH(F7,tbl_name[crop],0))</f>
        <v>0</v>
      </c>
      <c r="K7">
        <f>INDEX(tbl_name[Protein],MATCH(F7,tbl_name[crop],0))</f>
        <v>20.399999999999999</v>
      </c>
      <c r="L7">
        <f>INDEX(tbl_name[Fat],MATCH(F7,tbl_name[crop],0))</f>
        <v>5.2</v>
      </c>
      <c r="M7">
        <f>INDEX(tbl_name[Carbohydrate],MATCH(F7,tbl_name[crop],0))</f>
        <v>42</v>
      </c>
      <c r="N7">
        <f>INDEX(tbl_name[Fiber],MATCH(F7,tbl_name[crop],0))</f>
        <v>20.7</v>
      </c>
      <c r="O7">
        <f>INDEX(tbl_name[ASH],MATCH(F7,tbl_name[crop],0))</f>
        <v>2.8</v>
      </c>
      <c r="P7">
        <f>INDEX(tbl_name[CA],MATCH(F7,tbl_name[crop],0))</f>
        <v>121.1</v>
      </c>
      <c r="Q7">
        <f>INDEX(tbl_name[FE],MATCH(F7,tbl_name[crop],0))</f>
        <v>6.6</v>
      </c>
      <c r="R7">
        <f>INDEX(tbl_name[MG],MATCH(F7,tbl_name[crop],0))</f>
        <v>131.5</v>
      </c>
      <c r="S7">
        <f>INDEX(tbl_name[P],MATCH(F7,tbl_name[crop],0))</f>
        <v>264.39999999999998</v>
      </c>
      <c r="T7">
        <f>INDEX(tbl_name[K],MATCH(F7,tbl_name[crop],0))</f>
        <v>819.1</v>
      </c>
      <c r="U7">
        <f>INDEX(tbl_name[NA],MATCH(F7,tbl_name[crop],0))</f>
        <v>11.8</v>
      </c>
      <c r="V7">
        <f>INDEX(tbl_name[ZN],MATCH(F7,tbl_name[crop],0))</f>
        <v>3.12</v>
      </c>
      <c r="W7">
        <f>INDEX(tbl_name[CU],MATCH(F7,tbl_name[crop],0))</f>
        <v>0.44</v>
      </c>
      <c r="X7">
        <f>INDEX(tbl_name[VITA_RAE],MATCH(F7,tbl_name[crop],0))</f>
        <v>4.5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3118</v>
      </c>
      <c r="B8">
        <f>INDEX(tbl_name[food_grp_id],MATCH(F8,tbl_name[crop],0))</f>
        <v>3</v>
      </c>
      <c r="C8">
        <f>INDEX(tbl_name[food_item_id],MATCH(F8,tbl_name[crop],0))</f>
        <v>118</v>
      </c>
      <c r="D8" t="str">
        <f>INDEX(tbl_name[Food_grp],MATCH(F8,tbl_name[crop],0))</f>
        <v>Legumes and their products</v>
      </c>
      <c r="E8" t="str">
        <f>INDEX(tbl_name[org_name],MATCH(F8,tbl_name[crop],0))</f>
        <v>Soya bean@ dried</v>
      </c>
      <c r="F8" s="24" t="s">
        <v>182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411</v>
      </c>
      <c r="J8">
        <f>INDEX(tbl_name[WATER],MATCH(F8,tbl_name[crop],0))</f>
        <v>9.3000000000000007</v>
      </c>
      <c r="K8">
        <f>INDEX(tbl_name[Protein],MATCH(F8,tbl_name[crop],0))</f>
        <v>32</v>
      </c>
      <c r="L8">
        <f>INDEX(tbl_name[Fat],MATCH(F8,tbl_name[crop],0))</f>
        <v>17</v>
      </c>
      <c r="M8">
        <f>INDEX(tbl_name[Carbohydrate],MATCH(F8,tbl_name[crop],0))</f>
        <v>27.6</v>
      </c>
      <c r="N8">
        <f>INDEX(tbl_name[Fiber],MATCH(F8,tbl_name[crop],0))</f>
        <v>9.3000000000000007</v>
      </c>
      <c r="O8">
        <f>INDEX(tbl_name[ASH],MATCH(F8,tbl_name[crop],0))</f>
        <v>4.9000000000000004</v>
      </c>
      <c r="P8">
        <f>INDEX(tbl_name[CA],MATCH(F8,tbl_name[crop],0))</f>
        <v>232</v>
      </c>
      <c r="Q8">
        <f>INDEX(tbl_name[FE],MATCH(F8,tbl_name[crop],0))</f>
        <v>7.8</v>
      </c>
      <c r="R8">
        <f>INDEX(tbl_name[MG],MATCH(F8,tbl_name[crop],0))</f>
        <v>245</v>
      </c>
      <c r="S8">
        <f>INDEX(tbl_name[P],MATCH(F8,tbl_name[crop],0))</f>
        <v>468</v>
      </c>
      <c r="T8">
        <f>INDEX(tbl_name[K],MATCH(F8,tbl_name[crop],0))</f>
        <v>1740</v>
      </c>
      <c r="U8">
        <f>INDEX(tbl_name[NA],MATCH(F8,tbl_name[crop],0))</f>
        <v>5</v>
      </c>
      <c r="V8">
        <f>INDEX(tbl_name[ZN],MATCH(F8,tbl_name[crop],0))</f>
        <v>4.7300000000000004</v>
      </c>
      <c r="W8">
        <f>INDEX(tbl_name[CU],MATCH(F8,tbl_name[crop],0))</f>
        <v>1.48</v>
      </c>
      <c r="X8">
        <f>INDEX(tbl_name[VITA_RAE],MATCH(F8,tbl_name[crop],0))</f>
        <v>1</v>
      </c>
      <c r="Y8">
        <f>INDEX(tbl_name[RETOL],MATCH(F8,tbl_name[crop],0))</f>
        <v>0</v>
      </c>
      <c r="Z8">
        <f>INDEX(tbl_name[B_Cart_eq],MATCH(F8,tbl_name[crop],0))</f>
        <v>13</v>
      </c>
      <c r="AA8">
        <f>INDEX(tbl_name[VITD],MATCH(F8,tbl_name[crop],0))</f>
        <v>0</v>
      </c>
      <c r="AB8">
        <f>INDEX(tbl_name[VITE],MATCH(F8,tbl_name[crop],0))</f>
        <v>0.72</v>
      </c>
      <c r="AC8">
        <f>INDEX(tbl_name[THIA],MATCH(F8,tbl_name[crop],0))</f>
        <v>0.7</v>
      </c>
      <c r="AD8">
        <f>INDEX(tbl_name[RIBF],MATCH(F8,tbl_name[crop],0))</f>
        <v>0.28000000000000003</v>
      </c>
      <c r="AE8">
        <f>INDEX(tbl_name[NIA],MATCH(F8,tbl_name[crop],0))</f>
        <v>2</v>
      </c>
      <c r="AF8">
        <f>INDEX(tbl_name[VITB6C],MATCH(F8,tbl_name[crop],0))</f>
        <v>0.82</v>
      </c>
      <c r="AG8">
        <f>INDEX(tbl_name[FOL],MATCH(F8,tbl_name[crop],0))</f>
        <v>375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 t="e">
        <f>INDEX(tbl_name[FCT_id],MATCH(F9,tbl_name[crop],0))</f>
        <v>#N/A</v>
      </c>
      <c r="B9" t="e">
        <f>INDEX(tbl_name[food_grp_id],MATCH(F9,tbl_name[crop],0))</f>
        <v>#N/A</v>
      </c>
      <c r="C9" t="e">
        <f>INDEX(tbl_name[food_item_id],MATCH(F9,tbl_name[crop],0))</f>
        <v>#N/A</v>
      </c>
      <c r="D9" t="str">
        <f>INDEX(tbl_name[Food_grp],MATCH(F9,tbl_name[crop],0))</f>
        <v>Legumes and their products</v>
      </c>
      <c r="E9">
        <f>INDEX(tbl_name[org_name],MATCH(F9,tbl_name[crop],0))</f>
        <v>0</v>
      </c>
      <c r="F9" s="24" t="s">
        <v>136</v>
      </c>
      <c r="G9" t="e">
        <f>INDEX(tbl_name[Crop_ref],MATCH(F9,tbl_name[crop],0))</f>
        <v>#N/A</v>
      </c>
      <c r="H9" t="e">
        <f>INDEX(tbl_name[Edible],MATCH(F9,tbl_name[crop],0))</f>
        <v>#N/A</v>
      </c>
      <c r="I9" t="e">
        <f>INDEX(tbl_name[Energy],MATCH(F9,tbl_name[crop],0))</f>
        <v>#N/A</v>
      </c>
      <c r="J9" t="e">
        <f>INDEX(tbl_name[WATER],MATCH(F9,tbl_name[crop],0))</f>
        <v>#N/A</v>
      </c>
      <c r="K9" t="e">
        <f>INDEX(tbl_name[Protein],MATCH(F9,tbl_name[crop],0))</f>
        <v>#N/A</v>
      </c>
      <c r="L9" t="e">
        <f>INDEX(tbl_name[Fat],MATCH(F9,tbl_name[crop],0))</f>
        <v>#N/A</v>
      </c>
      <c r="M9" t="e">
        <f>INDEX(tbl_name[Carbohydrate],MATCH(F9,tbl_name[crop],0))</f>
        <v>#N/A</v>
      </c>
      <c r="N9" t="e">
        <f>INDEX(tbl_name[Fiber],MATCH(F9,tbl_name[crop],0))</f>
        <v>#N/A</v>
      </c>
      <c r="O9" t="e">
        <f>INDEX(tbl_name[ASH],MATCH(F9,tbl_name[crop],0))</f>
        <v>#N/A</v>
      </c>
      <c r="P9" t="e">
        <f>INDEX(tbl_name[CA],MATCH(F9,tbl_name[crop],0))</f>
        <v>#N/A</v>
      </c>
      <c r="Q9" t="e">
        <f>INDEX(tbl_name[FE],MATCH(F9,tbl_name[crop],0))</f>
        <v>#N/A</v>
      </c>
      <c r="R9" t="e">
        <f>INDEX(tbl_name[MG],MATCH(F9,tbl_name[crop],0))</f>
        <v>#N/A</v>
      </c>
      <c r="S9" t="e">
        <f>INDEX(tbl_name[P],MATCH(F9,tbl_name[crop],0))</f>
        <v>#N/A</v>
      </c>
      <c r="T9" t="e">
        <f>INDEX(tbl_name[K],MATCH(F9,tbl_name[crop],0))</f>
        <v>#N/A</v>
      </c>
      <c r="U9" t="e">
        <f>INDEX(tbl_name[NA],MATCH(F9,tbl_name[crop],0))</f>
        <v>#N/A</v>
      </c>
      <c r="V9" t="e">
        <f>INDEX(tbl_name[ZN],MATCH(F9,tbl_name[crop],0))</f>
        <v>#N/A</v>
      </c>
      <c r="W9" t="e">
        <f>INDEX(tbl_name[CU],MATCH(F9,tbl_name[crop],0))</f>
        <v>#N/A</v>
      </c>
      <c r="X9" t="e">
        <f>INDEX(tbl_name[VITA_RAE],MATCH(F9,tbl_name[crop],0))</f>
        <v>#N/A</v>
      </c>
      <c r="Y9" t="e">
        <f>INDEX(tbl_name[RETOL],MATCH(F9,tbl_name[crop],0))</f>
        <v>#N/A</v>
      </c>
      <c r="Z9" t="e">
        <f>INDEX(tbl_name[B_Cart_eq],MATCH(F9,tbl_name[crop],0))</f>
        <v>#N/A</v>
      </c>
      <c r="AA9" t="e">
        <f>INDEX(tbl_name[VITD],MATCH(F9,tbl_name[crop],0))</f>
        <v>#N/A</v>
      </c>
      <c r="AB9" t="e">
        <f>INDEX(tbl_name[VITE],MATCH(F9,tbl_name[crop],0))</f>
        <v>#N/A</v>
      </c>
      <c r="AC9" t="e">
        <f>INDEX(tbl_name[THIA],MATCH(F9,tbl_name[crop],0))</f>
        <v>#N/A</v>
      </c>
      <c r="AD9" t="e">
        <f>INDEX(tbl_name[RIBF],MATCH(F9,tbl_name[crop],0))</f>
        <v>#N/A</v>
      </c>
      <c r="AE9" t="e">
        <f>INDEX(tbl_name[NIA],MATCH(F9,tbl_name[crop],0))</f>
        <v>#N/A</v>
      </c>
      <c r="AF9" t="e">
        <f>INDEX(tbl_name[VITB6C],MATCH(F9,tbl_name[crop],0))</f>
        <v>#N/A</v>
      </c>
      <c r="AG9" t="e">
        <f>INDEX(tbl_name[FOL],MATCH(F9,tbl_name[crop],0))</f>
        <v>#N/A</v>
      </c>
      <c r="AH9" t="e">
        <f>INDEX(tbl_name[VITB12],MATCH(F9,tbl_name[crop],0))</f>
        <v>#N/A</v>
      </c>
      <c r="AI9" t="e">
        <f>INDEX(tbl_name[VITC],MATCH(F9,tbl_name[crop],0))</f>
        <v>#N/A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6276</v>
      </c>
      <c r="B10">
        <f>INDEX(tbl_name[food_grp_id],MATCH(F10,tbl_name[crop],0))</f>
        <v>6</v>
      </c>
      <c r="C10">
        <f>INDEX(tbl_name[food_item_id],MATCH(F10,tbl_name[crop],0))</f>
        <v>276</v>
      </c>
      <c r="D10" t="str">
        <f>INDEX(tbl_name[Food_grp],MATCH(F10,tbl_name[crop],0))</f>
        <v>Nuts@ seeds and their products</v>
      </c>
      <c r="E10" t="str">
        <f>INDEX(tbl_name[org_name],MATCH(F10,tbl_name[crop],0))</f>
        <v>Sesame seeds</v>
      </c>
      <c r="F10" s="24" t="s">
        <v>205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569</v>
      </c>
      <c r="J10">
        <f>INDEX(tbl_name[WATER],MATCH(F10,tbl_name[crop],0))</f>
        <v>5.0999999999999996</v>
      </c>
      <c r="K10">
        <f>INDEX(tbl_name[Protein],MATCH(F10,tbl_name[crop],0))</f>
        <v>18.2</v>
      </c>
      <c r="L10">
        <f>INDEX(tbl_name[Fat],MATCH(F10,tbl_name[crop],0))</f>
        <v>48.9</v>
      </c>
      <c r="M10">
        <f>INDEX(tbl_name[Carbohydrate],MATCH(F10,tbl_name[crop],0))</f>
        <v>10</v>
      </c>
      <c r="N10">
        <f>INDEX(tbl_name[Fiber],MATCH(F10,tbl_name[crop],0))</f>
        <v>11.8</v>
      </c>
      <c r="O10">
        <f>INDEX(tbl_name[ASH],MATCH(F10,tbl_name[crop],0))</f>
        <v>6</v>
      </c>
      <c r="P10">
        <f>INDEX(tbl_name[CA],MATCH(F10,tbl_name[crop],0))</f>
        <v>983</v>
      </c>
      <c r="Q10">
        <f>INDEX(tbl_name[FE],MATCH(F10,tbl_name[crop],0))</f>
        <v>11.8</v>
      </c>
      <c r="R10">
        <f>INDEX(tbl_name[MG],MATCH(F10,tbl_name[crop],0))</f>
        <v>351</v>
      </c>
      <c r="S10">
        <f>INDEX(tbl_name[P],MATCH(F10,tbl_name[crop],0))</f>
        <v>643</v>
      </c>
      <c r="T10">
        <f>INDEX(tbl_name[K],MATCH(F10,tbl_name[crop],0))</f>
        <v>468</v>
      </c>
      <c r="U10">
        <f>INDEX(tbl_name[NA],MATCH(F10,tbl_name[crop],0))</f>
        <v>11</v>
      </c>
      <c r="V10">
        <f>INDEX(tbl_name[ZN],MATCH(F10,tbl_name[crop],0))</f>
        <v>7.75</v>
      </c>
      <c r="W10">
        <f>INDEX(tbl_name[CU],MATCH(F10,tbl_name[crop],0))</f>
        <v>4.08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30</v>
      </c>
      <c r="AA10">
        <f>INDEX(tbl_name[VITD],MATCH(F10,tbl_name[crop],0))</f>
        <v>0</v>
      </c>
      <c r="AB10">
        <f>INDEX(tbl_name[VITE],MATCH(F10,tbl_name[crop],0))</f>
        <v>0.25</v>
      </c>
      <c r="AC10">
        <f>INDEX(tbl_name[THIA],MATCH(F10,tbl_name[crop],0))</f>
        <v>0.68</v>
      </c>
      <c r="AD10">
        <f>INDEX(tbl_name[RIBF],MATCH(F10,tbl_name[crop],0))</f>
        <v>0.19</v>
      </c>
      <c r="AE10">
        <f>INDEX(tbl_name[NIA],MATCH(F10,tbl_name[crop],0))</f>
        <v>3.4</v>
      </c>
      <c r="AF10">
        <f>INDEX(tbl_name[VITB6C],MATCH(F10,tbl_name[crop],0))</f>
        <v>0.79</v>
      </c>
      <c r="AG10">
        <f>INDEX(tbl_name[FOL],MATCH(F10,tbl_name[crop],0))</f>
        <v>97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6272</v>
      </c>
      <c r="B11">
        <f>INDEX(tbl_name[food_grp_id],MATCH(F11,tbl_name[crop],0))</f>
        <v>6</v>
      </c>
      <c r="C11">
        <f>INDEX(tbl_name[food_item_id],MATCH(F11,tbl_name[crop],0))</f>
        <v>272</v>
      </c>
      <c r="D11" t="str">
        <f>INDEX(tbl_name[Food_grp],MATCH(F11,tbl_name[crop],0))</f>
        <v>Nuts@ seeds and their products</v>
      </c>
      <c r="E11" t="str">
        <f>INDEX(tbl_name[org_name],MATCH(F11,tbl_name[crop],0))</f>
        <v>Groundnut</v>
      </c>
      <c r="F11" s="24" t="s">
        <v>206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571</v>
      </c>
      <c r="J11">
        <f>INDEX(tbl_name[WATER],MATCH(F11,tbl_name[crop],0))</f>
        <v>6.3</v>
      </c>
      <c r="K11">
        <f>INDEX(tbl_name[Protein],MATCH(F11,tbl_name[crop],0))</f>
        <v>22.4</v>
      </c>
      <c r="L11">
        <f>INDEX(tbl_name[Fat],MATCH(F11,tbl_name[crop],0))</f>
        <v>45.9</v>
      </c>
      <c r="M11">
        <f>INDEX(tbl_name[Carbohydrate],MATCH(F11,tbl_name[crop],0))</f>
        <v>14.6</v>
      </c>
      <c r="N11">
        <f>INDEX(tbl_name[Fiber],MATCH(F11,tbl_name[crop],0))</f>
        <v>8.5</v>
      </c>
      <c r="O11">
        <f>INDEX(tbl_name[ASH],MATCH(F11,tbl_name[crop],0))</f>
        <v>2.2999999999999998</v>
      </c>
      <c r="P11">
        <f>INDEX(tbl_name[CA],MATCH(F11,tbl_name[crop],0))</f>
        <v>47</v>
      </c>
      <c r="Q11">
        <f>INDEX(tbl_name[FE],MATCH(F11,tbl_name[crop],0))</f>
        <v>3.9</v>
      </c>
      <c r="R11">
        <f>INDEX(tbl_name[MG],MATCH(F11,tbl_name[crop],0))</f>
        <v>191</v>
      </c>
      <c r="S11">
        <f>INDEX(tbl_name[P],MATCH(F11,tbl_name[crop],0))</f>
        <v>359</v>
      </c>
      <c r="T11">
        <f>INDEX(tbl_name[K],MATCH(F11,tbl_name[crop],0))</f>
        <v>727</v>
      </c>
      <c r="U11">
        <f>INDEX(tbl_name[NA],MATCH(F11,tbl_name[crop],0))</f>
        <v>6</v>
      </c>
      <c r="V11">
        <f>INDEX(tbl_name[ZN],MATCH(F11,tbl_name[crop],0))</f>
        <v>2.5</v>
      </c>
      <c r="W11">
        <f>INDEX(tbl_name[CU],MATCH(F11,tbl_name[crop],0))</f>
        <v>0.86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10.9</v>
      </c>
      <c r="AC11">
        <f>INDEX(tbl_name[THIA],MATCH(F11,tbl_name[crop],0))</f>
        <v>0.87</v>
      </c>
      <c r="AD11">
        <f>INDEX(tbl_name[RIBF],MATCH(F11,tbl_name[crop],0))</f>
        <v>0.14000000000000001</v>
      </c>
      <c r="AE11">
        <f>INDEX(tbl_name[NIA],MATCH(F11,tbl_name[crop],0))</f>
        <v>15.5</v>
      </c>
      <c r="AF11">
        <f>INDEX(tbl_name[VITB6C],MATCH(F11,tbl_name[crop],0))</f>
        <v>0.59</v>
      </c>
      <c r="AG11">
        <f>INDEX(tbl_name[FOL],MATCH(F11,tbl_name[crop],0))</f>
        <v>110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 t="e">
        <f>INDEX(tbl_name[FCT_id],MATCH(F12,tbl_name[crop],0))</f>
        <v>#N/A</v>
      </c>
      <c r="B12" t="e">
        <f>INDEX(tbl_name[food_grp_id],MATCH(F12,tbl_name[crop],0))</f>
        <v>#N/A</v>
      </c>
      <c r="C12" t="e">
        <f>INDEX(tbl_name[food_item_id],MATCH(F12,tbl_name[crop],0))</f>
        <v>#N/A</v>
      </c>
      <c r="D12" t="str">
        <f>INDEX(tbl_name[Food_grp],MATCH(F12,tbl_name[crop],0))</f>
        <v>Vegetables and their products</v>
      </c>
      <c r="E12">
        <f>INDEX(tbl_name[org_name],MATCH(F12,tbl_name[crop],0))</f>
        <v>0</v>
      </c>
      <c r="F12" s="24" t="s">
        <v>139</v>
      </c>
      <c r="G12" t="e">
        <f>INDEX(tbl_name[Crop_ref],MATCH(F12,tbl_name[crop],0))</f>
        <v>#N/A</v>
      </c>
      <c r="H12" t="e">
        <f>INDEX(tbl_name[Edible],MATCH(F12,tbl_name[crop],0))</f>
        <v>#N/A</v>
      </c>
      <c r="I12" t="e">
        <f>INDEX(tbl_name[Energy],MATCH(F12,tbl_name[crop],0))</f>
        <v>#N/A</v>
      </c>
      <c r="J12" t="e">
        <f>INDEX(tbl_name[WATER],MATCH(F12,tbl_name[crop],0))</f>
        <v>#N/A</v>
      </c>
      <c r="K12" t="e">
        <f>INDEX(tbl_name[Protein],MATCH(F12,tbl_name[crop],0))</f>
        <v>#N/A</v>
      </c>
      <c r="L12" t="e">
        <f>INDEX(tbl_name[Fat],MATCH(F12,tbl_name[crop],0))</f>
        <v>#N/A</v>
      </c>
      <c r="M12" t="e">
        <f>INDEX(tbl_name[Carbohydrate],MATCH(F12,tbl_name[crop],0))</f>
        <v>#N/A</v>
      </c>
      <c r="N12" t="e">
        <f>INDEX(tbl_name[Fiber],MATCH(F12,tbl_name[crop],0))</f>
        <v>#N/A</v>
      </c>
      <c r="O12" t="e">
        <f>INDEX(tbl_name[ASH],MATCH(F12,tbl_name[crop],0))</f>
        <v>#N/A</v>
      </c>
      <c r="P12" t="e">
        <f>INDEX(tbl_name[CA],MATCH(F12,tbl_name[crop],0))</f>
        <v>#N/A</v>
      </c>
      <c r="Q12" t="e">
        <f>INDEX(tbl_name[FE],MATCH(F12,tbl_name[crop],0))</f>
        <v>#N/A</v>
      </c>
      <c r="R12" t="e">
        <f>INDEX(tbl_name[MG],MATCH(F12,tbl_name[crop],0))</f>
        <v>#N/A</v>
      </c>
      <c r="S12" t="e">
        <f>INDEX(tbl_name[P],MATCH(F12,tbl_name[crop],0))</f>
        <v>#N/A</v>
      </c>
      <c r="T12" t="e">
        <f>INDEX(tbl_name[K],MATCH(F12,tbl_name[crop],0))</f>
        <v>#N/A</v>
      </c>
      <c r="U12" t="e">
        <f>INDEX(tbl_name[NA],MATCH(F12,tbl_name[crop],0))</f>
        <v>#N/A</v>
      </c>
      <c r="V12" t="e">
        <f>INDEX(tbl_name[ZN],MATCH(F12,tbl_name[crop],0))</f>
        <v>#N/A</v>
      </c>
      <c r="W12" t="e">
        <f>INDEX(tbl_name[CU],MATCH(F12,tbl_name[crop],0))</f>
        <v>#N/A</v>
      </c>
      <c r="X12" t="e">
        <f>INDEX(tbl_name[VITA_RAE],MATCH(F12,tbl_name[crop],0))</f>
        <v>#N/A</v>
      </c>
      <c r="Y12" t="e">
        <f>INDEX(tbl_name[RETOL],MATCH(F12,tbl_name[crop],0))</f>
        <v>#N/A</v>
      </c>
      <c r="Z12" t="e">
        <f>INDEX(tbl_name[B_Cart_eq],MATCH(F12,tbl_name[crop],0))</f>
        <v>#N/A</v>
      </c>
      <c r="AA12" t="e">
        <f>INDEX(tbl_name[VITD],MATCH(F12,tbl_name[crop],0))</f>
        <v>#N/A</v>
      </c>
      <c r="AB12" t="e">
        <f>INDEX(tbl_name[VITE],MATCH(F12,tbl_name[crop],0))</f>
        <v>#N/A</v>
      </c>
      <c r="AC12" t="e">
        <f>INDEX(tbl_name[THIA],MATCH(F12,tbl_name[crop],0))</f>
        <v>#N/A</v>
      </c>
      <c r="AD12" t="e">
        <f>INDEX(tbl_name[RIBF],MATCH(F12,tbl_name[crop],0))</f>
        <v>#N/A</v>
      </c>
      <c r="AE12" t="e">
        <f>INDEX(tbl_name[NIA],MATCH(F12,tbl_name[crop],0))</f>
        <v>#N/A</v>
      </c>
      <c r="AF12" t="e">
        <f>INDEX(tbl_name[VITB6C],MATCH(F12,tbl_name[crop],0))</f>
        <v>#N/A</v>
      </c>
      <c r="AG12" t="e">
        <f>INDEX(tbl_name[FOL],MATCH(F12,tbl_name[crop],0))</f>
        <v>#N/A</v>
      </c>
      <c r="AH12" t="e">
        <f>INDEX(tbl_name[VITB12],MATCH(F12,tbl_name[crop],0))</f>
        <v>#N/A</v>
      </c>
      <c r="AI12" t="e">
        <f>INDEX(tbl_name[VITC],MATCH(F12,tbl_name[crop],0))</f>
        <v>#N/A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2083</v>
      </c>
      <c r="B13">
        <f>INDEX(tbl_name[food_grp_id],MATCH(F13,tbl_name[crop],0))</f>
        <v>2</v>
      </c>
      <c r="C13">
        <f>INDEX(tbl_name[food_item_id],MATCH(F13,tbl_name[crop],0))</f>
        <v>83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Potato</v>
      </c>
      <c r="F13" s="24" t="s">
        <v>140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81</v>
      </c>
      <c r="J13">
        <f>INDEX(tbl_name[WATER],MATCH(F13,tbl_name[crop],0))</f>
        <v>77.8</v>
      </c>
      <c r="K13">
        <f>INDEX(tbl_name[Protein],MATCH(F13,tbl_name[crop],0))</f>
        <v>1.9</v>
      </c>
      <c r="L13">
        <f>INDEX(tbl_name[Fat],MATCH(F13,tbl_name[crop],0))</f>
        <v>0.1</v>
      </c>
      <c r="M13">
        <f>INDEX(tbl_name[Carbohydrate],MATCH(F13,tbl_name[crop],0))</f>
        <v>16.899999999999999</v>
      </c>
      <c r="N13">
        <f>INDEX(tbl_name[Fiber],MATCH(F13,tbl_name[crop],0))</f>
        <v>1.8</v>
      </c>
      <c r="O13">
        <f>INDEX(tbl_name[ASH],MATCH(F13,tbl_name[crop],0))</f>
        <v>1.5</v>
      </c>
      <c r="P13">
        <f>INDEX(tbl_name[CA],MATCH(F13,tbl_name[crop],0))</f>
        <v>11</v>
      </c>
      <c r="Q13">
        <f>INDEX(tbl_name[FE],MATCH(F13,tbl_name[crop],0))</f>
        <v>0.9</v>
      </c>
      <c r="R13">
        <f>INDEX(tbl_name[MG],MATCH(F13,tbl_name[crop],0))</f>
        <v>27</v>
      </c>
      <c r="S13">
        <f>INDEX(tbl_name[P],MATCH(F13,tbl_name[crop],0))</f>
        <v>50</v>
      </c>
      <c r="T13">
        <f>INDEX(tbl_name[K],MATCH(F13,tbl_name[crop],0))</f>
        <v>551</v>
      </c>
      <c r="U13">
        <f>INDEX(tbl_name[NA],MATCH(F13,tbl_name[crop],0))</f>
        <v>7</v>
      </c>
      <c r="V13">
        <f>INDEX(tbl_name[ZN],MATCH(F13,tbl_name[crop],0))</f>
        <v>0.35</v>
      </c>
      <c r="W13">
        <f>INDEX(tbl_name[CU],MATCH(F13,tbl_name[crop],0))</f>
        <v>0.09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14</v>
      </c>
      <c r="AA13">
        <f>INDEX(tbl_name[VITD],MATCH(F13,tbl_name[crop],0))</f>
        <v>0</v>
      </c>
      <c r="AB13">
        <f>INDEX(tbl_name[VITE],MATCH(F13,tbl_name[crop],0))</f>
        <v>0.06</v>
      </c>
      <c r="AC13">
        <f>INDEX(tbl_name[THIA],MATCH(F13,tbl_name[crop],0))</f>
        <v>0.08</v>
      </c>
      <c r="AD13">
        <f>INDEX(tbl_name[RIBF],MATCH(F13,tbl_name[crop],0))</f>
        <v>0.12</v>
      </c>
      <c r="AE13">
        <f>INDEX(tbl_name[NIA],MATCH(F13,tbl_name[crop],0))</f>
        <v>1.2</v>
      </c>
      <c r="AF13">
        <f>INDEX(tbl_name[VITB6C],MATCH(F13,tbl_name[crop],0))</f>
        <v>0.27</v>
      </c>
      <c r="AG13">
        <f>INDEX(tbl_name[FOL],MATCH(F13,tbl_name[crop],0))</f>
        <v>18</v>
      </c>
      <c r="AH13">
        <f>INDEX(tbl_name[VITB12],MATCH(F13,tbl_name[crop],0))</f>
        <v>0</v>
      </c>
      <c r="AI13">
        <f>INDEX(tbl_name[VITC],MATCH(F13,tbl_name[crop],0))</f>
        <v>17.3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2085</v>
      </c>
      <c r="B14">
        <f>INDEX(tbl_name[food_grp_id],MATCH(F14,tbl_name[crop],0))</f>
        <v>2</v>
      </c>
      <c r="C14">
        <f>INDEX(tbl_name[food_item_id],MATCH(F14,tbl_name[crop],0))</f>
        <v>85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Sweet potato@ deep yellow</v>
      </c>
      <c r="F14" s="24" t="s">
        <v>207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114</v>
      </c>
      <c r="J14">
        <f>INDEX(tbl_name[WATER],MATCH(F14,tbl_name[crop],0))</f>
        <v>69.8</v>
      </c>
      <c r="K14">
        <f>INDEX(tbl_name[Protein],MATCH(F14,tbl_name[crop],0))</f>
        <v>1.5</v>
      </c>
      <c r="L14">
        <f>INDEX(tbl_name[Fat],MATCH(F14,tbl_name[crop],0))</f>
        <v>0.3</v>
      </c>
      <c r="M14">
        <f>INDEX(tbl_name[Carbohydrate],MATCH(F14,tbl_name[crop],0))</f>
        <v>24.5</v>
      </c>
      <c r="N14">
        <f>INDEX(tbl_name[Fiber],MATCH(F14,tbl_name[crop],0))</f>
        <v>3</v>
      </c>
      <c r="O14">
        <f>INDEX(tbl_name[ASH],MATCH(F14,tbl_name[crop],0))</f>
        <v>0.9</v>
      </c>
      <c r="P14">
        <f>INDEX(tbl_name[CA],MATCH(F14,tbl_name[crop],0))</f>
        <v>26</v>
      </c>
      <c r="Q14">
        <f>INDEX(tbl_name[FE],MATCH(F14,tbl_name[crop],0))</f>
        <v>1.1000000000000001</v>
      </c>
      <c r="R14">
        <f>INDEX(tbl_name[MG],MATCH(F14,tbl_name[crop],0))</f>
        <v>16</v>
      </c>
      <c r="S14">
        <f>INDEX(tbl_name[P],MATCH(F14,tbl_name[crop],0))</f>
        <v>40</v>
      </c>
      <c r="T14">
        <f>INDEX(tbl_name[K],MATCH(F14,tbl_name[crop],0))</f>
        <v>330</v>
      </c>
      <c r="U14">
        <f>INDEX(tbl_name[NA],MATCH(F14,tbl_name[crop],0))</f>
        <v>19</v>
      </c>
      <c r="V14">
        <f>INDEX(tbl_name[ZN],MATCH(F14,tbl_name[crop],0))</f>
        <v>0.39</v>
      </c>
      <c r="W14">
        <f>INDEX(tbl_name[CU],MATCH(F14,tbl_name[crop],0))</f>
        <v>0.13</v>
      </c>
      <c r="X14">
        <f>INDEX(tbl_name[VITA_RAE],MATCH(F14,tbl_name[crop],0))</f>
        <v>397</v>
      </c>
      <c r="Y14">
        <f>INDEX(tbl_name[RETOL],MATCH(F14,tbl_name[crop],0))</f>
        <v>0</v>
      </c>
      <c r="Z14">
        <f>INDEX(tbl_name[B_Cart_eq],MATCH(F14,tbl_name[crop],0))</f>
        <v>4770</v>
      </c>
      <c r="AA14">
        <f>INDEX(tbl_name[VITD],MATCH(F14,tbl_name[crop],0))</f>
        <v>0</v>
      </c>
      <c r="AB14">
        <f>INDEX(tbl_name[VITE],MATCH(F14,tbl_name[crop],0))</f>
        <v>0.23</v>
      </c>
      <c r="AC14">
        <f>INDEX(tbl_name[THIA],MATCH(F14,tbl_name[crop],0))</f>
        <v>0.09</v>
      </c>
      <c r="AD14">
        <f>INDEX(tbl_name[RIBF],MATCH(F14,tbl_name[crop],0))</f>
        <v>0.05</v>
      </c>
      <c r="AE14">
        <f>INDEX(tbl_name[NIA],MATCH(F14,tbl_name[crop],0))</f>
        <v>0.7</v>
      </c>
      <c r="AF14">
        <f>INDEX(tbl_name[VITB6C],MATCH(F14,tbl_name[crop],0))</f>
        <v>0.2</v>
      </c>
      <c r="AG14">
        <f>INDEX(tbl_name[FOL],MATCH(F14,tbl_name[crop],0))</f>
        <v>52</v>
      </c>
      <c r="AH14">
        <f>INDEX(tbl_name[VITB12],MATCH(F14,tbl_name[crop],0))</f>
        <v>0</v>
      </c>
      <c r="AI14">
        <f>INDEX(tbl_name[VITC],MATCH(F14,tbl_name[crop],0))</f>
        <v>31</v>
      </c>
      <c r="AJ14" t="str">
        <f>INDEX(tbl_name[food_group_unicef],MATCH(F14,tbl_name[crop],0))</f>
        <v xml:space="preserve">Vitamin A rich fruits and Vegetable </v>
      </c>
    </row>
    <row r="15" spans="1:36" ht="12" customHeight="1">
      <c r="A15">
        <f>INDEX(tbl_name[FCT_id],MATCH(F15,tbl_name[crop],0))</f>
        <v>2077</v>
      </c>
      <c r="B15">
        <f>INDEX(tbl_name[food_grp_id],MATCH(F15,tbl_name[crop],0))</f>
        <v>2</v>
      </c>
      <c r="C15">
        <f>INDEX(tbl_name[food_item_id],MATCH(F15,tbl_name[crop],0))</f>
        <v>77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Cassava@ tuber</v>
      </c>
      <c r="F15" s="24" t="s">
        <v>208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155</v>
      </c>
      <c r="J15">
        <f>INDEX(tbl_name[WATER],MATCH(F15,tbl_name[crop],0))</f>
        <v>60.3</v>
      </c>
      <c r="K15">
        <f>INDEX(tbl_name[Protein],MATCH(F15,tbl_name[crop],0))</f>
        <v>1.2</v>
      </c>
      <c r="L15">
        <f>INDEX(tbl_name[Fat],MATCH(F15,tbl_name[crop],0))</f>
        <v>0.3</v>
      </c>
      <c r="M15">
        <f>INDEX(tbl_name[Carbohydrate],MATCH(F15,tbl_name[crop],0))</f>
        <v>35.6</v>
      </c>
      <c r="N15">
        <f>INDEX(tbl_name[Fiber],MATCH(F15,tbl_name[crop],0))</f>
        <v>1.8</v>
      </c>
      <c r="O15">
        <f>INDEX(tbl_name[ASH],MATCH(F15,tbl_name[crop],0))</f>
        <v>1</v>
      </c>
      <c r="P15">
        <f>INDEX(tbl_name[CA],MATCH(F15,tbl_name[crop],0))</f>
        <v>43</v>
      </c>
      <c r="Q15">
        <f>INDEX(tbl_name[FE],MATCH(F15,tbl_name[crop],0))</f>
        <v>0.7</v>
      </c>
      <c r="R15">
        <f>INDEX(tbl_name[MG],MATCH(F15,tbl_name[crop],0))</f>
        <v>21</v>
      </c>
      <c r="S15">
        <f>INDEX(tbl_name[P],MATCH(F15,tbl_name[crop],0))</f>
        <v>47</v>
      </c>
      <c r="T15">
        <f>INDEX(tbl_name[K],MATCH(F15,tbl_name[crop],0))</f>
        <v>271</v>
      </c>
      <c r="U15">
        <f>INDEX(tbl_name[NA],MATCH(F15,tbl_name[crop],0))</f>
        <v>14</v>
      </c>
      <c r="V15">
        <f>INDEX(tbl_name[ZN],MATCH(F15,tbl_name[crop],0))</f>
        <v>0.34</v>
      </c>
      <c r="W15">
        <f>INDEX(tbl_name[CU],MATCH(F15,tbl_name[crop],0))</f>
        <v>0.1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15</v>
      </c>
      <c r="AA15">
        <f>INDEX(tbl_name[VITD],MATCH(F15,tbl_name[crop],0))</f>
        <v>0</v>
      </c>
      <c r="AB15">
        <f>INDEX(tbl_name[VITE],MATCH(F15,tbl_name[crop],0))</f>
        <v>0.19</v>
      </c>
      <c r="AC15">
        <f>INDEX(tbl_name[THIA],MATCH(F15,tbl_name[crop],0))</f>
        <v>0.04</v>
      </c>
      <c r="AD15">
        <f>INDEX(tbl_name[RIBF],MATCH(F15,tbl_name[crop],0))</f>
        <v>0.05</v>
      </c>
      <c r="AE15">
        <f>INDEX(tbl_name[NIA],MATCH(F15,tbl_name[crop],0))</f>
        <v>0.7</v>
      </c>
      <c r="AF15">
        <f>INDEX(tbl_name[VITB6C],MATCH(F15,tbl_name[crop],0))</f>
        <v>0.09</v>
      </c>
      <c r="AG15">
        <f>INDEX(tbl_name[FOL],MATCH(F15,tbl_name[crop],0))</f>
        <v>24</v>
      </c>
      <c r="AH15">
        <f>INDEX(tbl_name[VITB12],MATCH(F15,tbl_name[crop],0))</f>
        <v>0</v>
      </c>
      <c r="AI15">
        <f>INDEX(tbl_name[VITC],MATCH(F15,tbl_name[crop],0))</f>
        <v>30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2093</v>
      </c>
      <c r="B16">
        <f>INDEX(tbl_name[food_grp_id],MATCH(F16,tbl_name[crop],0))</f>
        <v>2</v>
      </c>
      <c r="C16">
        <f>INDEX(tbl_name[food_item_id],MATCH(F16,tbl_name[crop],0))</f>
        <v>93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Yam tuber</v>
      </c>
      <c r="F16" s="24" t="s">
        <v>209</v>
      </c>
      <c r="G16">
        <f>INDEX(tbl_name[Crop_ref],MATCH(F16,tbl_name[crop],0))</f>
        <v>0</v>
      </c>
      <c r="H16">
        <f>INDEX(tbl_name[Edible],MATCH(F16,tbl_name[crop],0))</f>
        <v>0.81</v>
      </c>
      <c r="I16">
        <f>INDEX(tbl_name[Energy],MATCH(F16,tbl_name[crop],0))</f>
        <v>129</v>
      </c>
      <c r="J16">
        <f>INDEX(tbl_name[WATER],MATCH(F16,tbl_name[crop],0))</f>
        <v>65.2</v>
      </c>
      <c r="K16">
        <f>INDEX(tbl_name[Protein],MATCH(F16,tbl_name[crop],0))</f>
        <v>1.9</v>
      </c>
      <c r="L16">
        <f>INDEX(tbl_name[Fat],MATCH(F16,tbl_name[crop],0))</f>
        <v>0.2</v>
      </c>
      <c r="M16">
        <f>INDEX(tbl_name[Carbohydrate],MATCH(F16,tbl_name[crop],0))</f>
        <v>27.5</v>
      </c>
      <c r="N16">
        <f>INDEX(tbl_name[Fiber],MATCH(F16,tbl_name[crop],0))</f>
        <v>4.0999999999999996</v>
      </c>
      <c r="O16">
        <f>INDEX(tbl_name[ASH],MATCH(F16,tbl_name[crop],0))</f>
        <v>1.1000000000000001</v>
      </c>
      <c r="P16">
        <f>INDEX(tbl_name[CA],MATCH(F16,tbl_name[crop],0))</f>
        <v>26</v>
      </c>
      <c r="Q16">
        <f>INDEX(tbl_name[FE],MATCH(F16,tbl_name[crop],0))</f>
        <v>0.8</v>
      </c>
      <c r="R16">
        <f>INDEX(tbl_name[MG],MATCH(F16,tbl_name[crop],0))</f>
        <v>12</v>
      </c>
      <c r="S16">
        <f>INDEX(tbl_name[P],MATCH(F16,tbl_name[crop],0))</f>
        <v>53</v>
      </c>
      <c r="T16">
        <f>INDEX(tbl_name[K],MATCH(F16,tbl_name[crop],0))</f>
        <v>816</v>
      </c>
      <c r="U16">
        <f>INDEX(tbl_name[NA],MATCH(F16,tbl_name[crop],0))</f>
        <v>5</v>
      </c>
      <c r="V16">
        <f>INDEX(tbl_name[ZN],MATCH(F16,tbl_name[crop],0))</f>
        <v>0.64</v>
      </c>
      <c r="W16">
        <f>INDEX(tbl_name[CU],MATCH(F16,tbl_name[crop],0))</f>
        <v>0.11</v>
      </c>
      <c r="X16">
        <f>INDEX(tbl_name[VITA_RAE],MATCH(F16,tbl_name[crop],0))</f>
        <v>2</v>
      </c>
      <c r="Y16">
        <f>INDEX(tbl_name[RETOL],MATCH(F16,tbl_name[crop],0))</f>
        <v>0</v>
      </c>
      <c r="Z16">
        <f>INDEX(tbl_name[B_Cart_eq],MATCH(F16,tbl_name[crop],0))</f>
        <v>30</v>
      </c>
      <c r="AA16">
        <f>INDEX(tbl_name[VITD],MATCH(F16,tbl_name[crop],0))</f>
        <v>0</v>
      </c>
      <c r="AB16">
        <f>INDEX(tbl_name[VITE],MATCH(F16,tbl_name[crop],0))</f>
        <v>0.46</v>
      </c>
      <c r="AC16">
        <f>INDEX(tbl_name[THIA],MATCH(F16,tbl_name[crop],0))</f>
        <v>0.32</v>
      </c>
      <c r="AD16">
        <f>INDEX(tbl_name[RIBF],MATCH(F16,tbl_name[crop],0))</f>
        <v>7.0000000000000007E-2</v>
      </c>
      <c r="AE16">
        <f>INDEX(tbl_name[NIA],MATCH(F16,tbl_name[crop],0))</f>
        <v>0.4</v>
      </c>
      <c r="AF16">
        <f>INDEX(tbl_name[VITB6C],MATCH(F16,tbl_name[crop],0))</f>
        <v>0.34</v>
      </c>
      <c r="AG16">
        <f>INDEX(tbl_name[FOL],MATCH(F16,tbl_name[crop],0))</f>
        <v>26</v>
      </c>
      <c r="AH16">
        <f>INDEX(tbl_name[VITB12],MATCH(F16,tbl_name[crop],0))</f>
        <v>0</v>
      </c>
      <c r="AI16">
        <f>INDEX(tbl_name[VITC],MATCH(F16,tbl_name[crop],0))</f>
        <v>12.8</v>
      </c>
      <c r="AJ16" t="str">
        <f>INDEX(tbl_name[food_group_unicef],MATCH(F16,tbl_name[crop],0))</f>
        <v xml:space="preserve">Grains@ roots and tubers </v>
      </c>
    </row>
    <row r="17" spans="1:36" ht="12" customHeight="1">
      <c r="A17">
        <f>INDEX(tbl_name[FCT_id],MATCH(F17,tbl_name[crop],0))</f>
        <v>4156</v>
      </c>
      <c r="B17">
        <f>INDEX(tbl_name[food_grp_id],MATCH(F17,tbl_name[crop],0))</f>
        <v>4</v>
      </c>
      <c r="C17">
        <f>INDEX(tbl_name[food_item_id],MATCH(F17,tbl_name[crop],0))</f>
        <v>156</v>
      </c>
      <c r="D17" t="str">
        <f>INDEX(tbl_name[Food_grp],MATCH(F17,tbl_name[crop],0))</f>
        <v>Vegetables and their products</v>
      </c>
      <c r="E17" t="str">
        <f>INDEX(tbl_name[org_name],MATCH(F17,tbl_name[crop],0))</f>
        <v>Carrot</v>
      </c>
      <c r="F17" s="24" t="s">
        <v>141</v>
      </c>
      <c r="G17">
        <f>INDEX(tbl_name[Crop_ref],MATCH(F17,tbl_name[crop],0))</f>
        <v>0</v>
      </c>
      <c r="H17">
        <f>INDEX(tbl_name[Edible],MATCH(F17,tbl_name[crop],0))</f>
        <v>0.89</v>
      </c>
      <c r="I17">
        <f>INDEX(tbl_name[Energy],MATCH(F17,tbl_name[crop],0))</f>
        <v>36</v>
      </c>
      <c r="J17">
        <f>INDEX(tbl_name[WATER],MATCH(F17,tbl_name[crop],0))</f>
        <v>88.8</v>
      </c>
      <c r="K17">
        <f>INDEX(tbl_name[Protein],MATCH(F17,tbl_name[crop],0))</f>
        <v>1</v>
      </c>
      <c r="L17">
        <f>INDEX(tbl_name[Fat],MATCH(F17,tbl_name[crop],0))</f>
        <v>0.3</v>
      </c>
      <c r="M17">
        <f>INDEX(tbl_name[Carbohydrate],MATCH(F17,tbl_name[crop],0))</f>
        <v>5.7</v>
      </c>
      <c r="N17">
        <f>INDEX(tbl_name[Fiber],MATCH(F17,tbl_name[crop],0))</f>
        <v>3.1</v>
      </c>
      <c r="O17">
        <f>INDEX(tbl_name[ASH],MATCH(F17,tbl_name[crop],0))</f>
        <v>1.1000000000000001</v>
      </c>
      <c r="P17">
        <f>INDEX(tbl_name[CA],MATCH(F17,tbl_name[crop],0))</f>
        <v>35</v>
      </c>
      <c r="Q17">
        <f>INDEX(tbl_name[FE],MATCH(F17,tbl_name[crop],0))</f>
        <v>0.7</v>
      </c>
      <c r="R17">
        <f>INDEX(tbl_name[MG],MATCH(F17,tbl_name[crop],0))</f>
        <v>12</v>
      </c>
      <c r="S17">
        <f>INDEX(tbl_name[P],MATCH(F17,tbl_name[crop],0))</f>
        <v>42</v>
      </c>
      <c r="T17">
        <f>INDEX(tbl_name[K],MATCH(F17,tbl_name[crop],0))</f>
        <v>266</v>
      </c>
      <c r="U17">
        <f>INDEX(tbl_name[NA],MATCH(F17,tbl_name[crop],0))</f>
        <v>42</v>
      </c>
      <c r="V17">
        <f>INDEX(tbl_name[ZN],MATCH(F17,tbl_name[crop],0))</f>
        <v>0.26</v>
      </c>
      <c r="W17">
        <f>INDEX(tbl_name[CU],MATCH(F17,tbl_name[crop],0))</f>
        <v>0.06</v>
      </c>
      <c r="X17">
        <f>INDEX(tbl_name[VITA_RAE],MATCH(F17,tbl_name[crop],0))</f>
        <v>713</v>
      </c>
      <c r="Y17">
        <f>INDEX(tbl_name[RETOL],MATCH(F17,tbl_name[crop],0))</f>
        <v>0</v>
      </c>
      <c r="Z17">
        <f>INDEX(tbl_name[B_Cart_eq],MATCH(F17,tbl_name[crop],0))</f>
        <v>8560</v>
      </c>
      <c r="AA17">
        <f>INDEX(tbl_name[VITD],MATCH(F17,tbl_name[crop],0))</f>
        <v>0</v>
      </c>
      <c r="AB17">
        <f>INDEX(tbl_name[VITE],MATCH(F17,tbl_name[crop],0))</f>
        <v>0.47</v>
      </c>
      <c r="AC17">
        <f>INDEX(tbl_name[THIA],MATCH(F17,tbl_name[crop],0))</f>
        <v>0.06</v>
      </c>
      <c r="AD17">
        <f>INDEX(tbl_name[RIBF],MATCH(F17,tbl_name[crop],0))</f>
        <v>0.05</v>
      </c>
      <c r="AE17">
        <f>INDEX(tbl_name[NIA],MATCH(F17,tbl_name[crop],0))</f>
        <v>0.7</v>
      </c>
      <c r="AF17">
        <f>INDEX(tbl_name[VITB6C],MATCH(F17,tbl_name[crop],0))</f>
        <v>0.23</v>
      </c>
      <c r="AG17">
        <f>INDEX(tbl_name[FOL],MATCH(F17,tbl_name[crop],0))</f>
        <v>31</v>
      </c>
      <c r="AH17">
        <f>INDEX(tbl_name[VITB12],MATCH(F17,tbl_name[crop],0))</f>
        <v>0</v>
      </c>
      <c r="AI17">
        <f>INDEX(tbl_name[VITC],MATCH(F17,tbl_name[crop],0))</f>
        <v>7</v>
      </c>
      <c r="AJ17" t="str">
        <f>INDEX(tbl_name[food_group_unicef],MATCH(F17,tbl_name[crop],0))</f>
        <v xml:space="preserve">Vitamin A rich fruits and Vegetable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4201</v>
      </c>
      <c r="B19">
        <f>INDEX(tbl_name[food_grp_id],MATCH(F19,tbl_name[crop],0))</f>
        <v>4</v>
      </c>
      <c r="C19">
        <f>INDEX(tbl_name[food_item_id],MATCH(F19,tbl_name[crop],0))</f>
        <v>201</v>
      </c>
      <c r="D19" t="str">
        <f>INDEX(tbl_name[Food_grp],MATCH(F19,tbl_name[crop],0))</f>
        <v>Vegetables and their products</v>
      </c>
      <c r="E19" t="str">
        <f>INDEX(tbl_name[org_name],MATCH(F19,tbl_name[crop],0))</f>
        <v>Pumpkin@ squash</v>
      </c>
      <c r="F19" s="24" t="s">
        <v>203</v>
      </c>
      <c r="G19">
        <f>INDEX(tbl_name[Crop_ref],MATCH(F19,tbl_name[crop],0))</f>
        <v>0</v>
      </c>
      <c r="H19">
        <f>INDEX(tbl_name[Edible],MATCH(F19,tbl_name[crop],0))</f>
        <v>0.7</v>
      </c>
      <c r="I19">
        <f>INDEX(tbl_name[Energy],MATCH(F19,tbl_name[crop],0))</f>
        <v>29</v>
      </c>
      <c r="J19">
        <f>INDEX(tbl_name[WATER],MATCH(F19,tbl_name[crop],0))</f>
        <v>91.9</v>
      </c>
      <c r="K19">
        <f>INDEX(tbl_name[Protein],MATCH(F19,tbl_name[crop],0))</f>
        <v>1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0.8</v>
      </c>
      <c r="O19">
        <f>INDEX(tbl_name[ASH],MATCH(F19,tbl_name[crop],0))</f>
        <v>0.7</v>
      </c>
      <c r="P19">
        <f>INDEX(tbl_name[CA],MATCH(F19,tbl_name[crop],0))</f>
        <v>19</v>
      </c>
      <c r="Q19">
        <f>INDEX(tbl_name[FE],MATCH(F19,tbl_name[crop],0))</f>
        <v>1.2</v>
      </c>
      <c r="R19">
        <f>INDEX(tbl_name[MG],MATCH(F19,tbl_name[crop],0))</f>
        <v>14</v>
      </c>
      <c r="S19">
        <f>INDEX(tbl_name[P],MATCH(F19,tbl_name[crop],0))</f>
        <v>33</v>
      </c>
      <c r="T19">
        <f>INDEX(tbl_name[K],MATCH(F19,tbl_name[crop],0))</f>
        <v>280</v>
      </c>
      <c r="U19">
        <f>INDEX(tbl_name[NA],MATCH(F19,tbl_name[crop],0))</f>
        <v>8</v>
      </c>
      <c r="V19">
        <f>INDEX(tbl_name[ZN],MATCH(F19,tbl_name[crop],0))</f>
        <v>0.32</v>
      </c>
      <c r="W19">
        <f>INDEX(tbl_name[CU],MATCH(F19,tbl_name[crop],0))</f>
        <v>0.13</v>
      </c>
      <c r="X19">
        <f>INDEX(tbl_name[VITA_RAE],MATCH(F19,tbl_name[crop],0))</f>
        <v>100</v>
      </c>
      <c r="Y19">
        <f>INDEX(tbl_name[RETOL],MATCH(F19,tbl_name[crop],0))</f>
        <v>0</v>
      </c>
      <c r="Z19">
        <f>INDEX(tbl_name[B_Cart_eq],MATCH(F19,tbl_name[crop],0))</f>
        <v>1200</v>
      </c>
      <c r="AA19">
        <f>INDEX(tbl_name[VITD],MATCH(F19,tbl_name[crop],0))</f>
        <v>0</v>
      </c>
      <c r="AB19">
        <f>INDEX(tbl_name[VITE],MATCH(F19,tbl_name[crop],0))</f>
        <v>1.06</v>
      </c>
      <c r="AC19">
        <f>INDEX(tbl_name[THIA],MATCH(F19,tbl_name[crop],0))</f>
        <v>0.05</v>
      </c>
      <c r="AD19">
        <f>INDEX(tbl_name[RIBF],MATCH(F19,tbl_name[crop],0))</f>
        <v>0.02</v>
      </c>
      <c r="AE19">
        <f>INDEX(tbl_name[NIA],MATCH(F19,tbl_name[crop],0))</f>
        <v>0.5</v>
      </c>
      <c r="AF19">
        <f>INDEX(tbl_name[VITB6C],MATCH(F19,tbl_name[crop],0))</f>
        <v>0.1</v>
      </c>
      <c r="AG19">
        <f>INDEX(tbl_name[FOL],MATCH(F19,tbl_name[crop],0))</f>
        <v>8</v>
      </c>
      <c r="AH19">
        <f>INDEX(tbl_name[VITB12],MATCH(F19,tbl_name[crop],0))</f>
        <v>0</v>
      </c>
      <c r="AI19">
        <f>INDEX(tbl_name[VITC],MATCH(F19,tbl_name[crop],0))</f>
        <v>8</v>
      </c>
      <c r="AJ19" t="str">
        <f>INDEX(tbl_name[food_group_unicef],MATCH(F19,tbl_name[crop],0))</f>
        <v xml:space="preserve">Vitamin A rich fruits and Vegetable </v>
      </c>
    </row>
    <row r="20" spans="1:36" ht="12" customHeight="1">
      <c r="A20">
        <f>INDEX(tbl_name[FCT_id],MATCH(F20,tbl_name[crop],0))</f>
        <v>5222</v>
      </c>
      <c r="B20">
        <f>INDEX(tbl_name[food_grp_id],MATCH(F20,tbl_name[crop],0))</f>
        <v>5</v>
      </c>
      <c r="C20">
        <f>INDEX(tbl_name[food_item_id],MATCH(F20,tbl_name[crop],0))</f>
        <v>222</v>
      </c>
      <c r="D20" t="str">
        <f>INDEX(tbl_name[Food_grp],MATCH(F20,tbl_name[crop],0))</f>
        <v>Fruits and their products</v>
      </c>
      <c r="E20" t="str">
        <f>INDEX(tbl_name[org_name],MATCH(F20,tbl_name[crop],0))</f>
        <v xml:space="preserve">Avocado@ </v>
      </c>
      <c r="F20" s="24" t="s">
        <v>147</v>
      </c>
      <c r="G20">
        <f>INDEX(tbl_name[Crop_ref],MATCH(F20,tbl_name[crop],0))</f>
        <v>0</v>
      </c>
      <c r="H20">
        <f>INDEX(tbl_name[Edible],MATCH(F20,tbl_name[crop],0))</f>
        <v>0.74</v>
      </c>
      <c r="I20">
        <f>INDEX(tbl_name[Energy],MATCH(F20,tbl_name[crop],0))</f>
        <v>152</v>
      </c>
      <c r="J20">
        <f>INDEX(tbl_name[WATER],MATCH(F20,tbl_name[crop],0))</f>
        <v>76.5</v>
      </c>
      <c r="K20">
        <f>INDEX(tbl_name[Protein],MATCH(F20,tbl_name[crop],0))</f>
        <v>1.7</v>
      </c>
      <c r="L20">
        <f>INDEX(tbl_name[Fat],MATCH(F20,tbl_name[crop],0))</f>
        <v>14.7</v>
      </c>
      <c r="M20">
        <f>INDEX(tbl_name[Carbohydrate],MATCH(F20,tbl_name[crop],0))</f>
        <v>1.4</v>
      </c>
      <c r="N20">
        <f>INDEX(tbl_name[Fiber],MATCH(F20,tbl_name[crop],0))</f>
        <v>4.7</v>
      </c>
      <c r="O20">
        <f>INDEX(tbl_name[ASH],MATCH(F20,tbl_name[crop],0))</f>
        <v>1.1000000000000001</v>
      </c>
      <c r="P20">
        <f>INDEX(tbl_name[CA],MATCH(F20,tbl_name[crop],0))</f>
        <v>15</v>
      </c>
      <c r="Q20">
        <f>INDEX(tbl_name[FE],MATCH(F20,tbl_name[crop],0))</f>
        <v>0.8</v>
      </c>
      <c r="R20">
        <f>INDEX(tbl_name[MG],MATCH(F20,tbl_name[crop],0))</f>
        <v>32</v>
      </c>
      <c r="S20">
        <f>INDEX(tbl_name[P],MATCH(F20,tbl_name[crop],0))</f>
        <v>46</v>
      </c>
      <c r="T20">
        <f>INDEX(tbl_name[K],MATCH(F20,tbl_name[crop],0))</f>
        <v>492</v>
      </c>
      <c r="U20">
        <f>INDEX(tbl_name[NA],MATCH(F20,tbl_name[crop],0))</f>
        <v>4</v>
      </c>
      <c r="V20">
        <f>INDEX(tbl_name[ZN],MATCH(F20,tbl_name[crop],0))</f>
        <v>0.51</v>
      </c>
      <c r="W20">
        <f>INDEX(tbl_name[CU],MATCH(F20,tbl_name[crop],0))</f>
        <v>0.23</v>
      </c>
      <c r="X20">
        <f>INDEX(tbl_name[VITA_RAE],MATCH(F20,tbl_name[crop],0))</f>
        <v>6</v>
      </c>
      <c r="Y20">
        <f>INDEX(tbl_name[RETOL],MATCH(F20,tbl_name[crop],0))</f>
        <v>0</v>
      </c>
      <c r="Z20">
        <f>INDEX(tbl_name[B_Cart_eq],MATCH(F20,tbl_name[crop],0))</f>
        <v>68</v>
      </c>
      <c r="AA20">
        <f>INDEX(tbl_name[VITD],MATCH(F20,tbl_name[crop],0))</f>
        <v>0</v>
      </c>
      <c r="AB20">
        <f>INDEX(tbl_name[VITE],MATCH(F20,tbl_name[crop],0))</f>
        <v>1.6</v>
      </c>
      <c r="AC20">
        <f>INDEX(tbl_name[THIA],MATCH(F20,tbl_name[crop],0))</f>
        <v>0.06</v>
      </c>
      <c r="AD20">
        <f>INDEX(tbl_name[RIBF],MATCH(F20,tbl_name[crop],0))</f>
        <v>0.15</v>
      </c>
      <c r="AE20">
        <f>INDEX(tbl_name[NIA],MATCH(F20,tbl_name[crop],0))</f>
        <v>1.8</v>
      </c>
      <c r="AF20">
        <f>INDEX(tbl_name[VITB6C],MATCH(F20,tbl_name[crop],0))</f>
        <v>0.35</v>
      </c>
      <c r="AG20">
        <f>INDEX(tbl_name[FOL],MATCH(F20,tbl_name[crop],0))</f>
        <v>35</v>
      </c>
      <c r="AH20">
        <f>INDEX(tbl_name[VITB12],MATCH(F20,tbl_name[crop],0))</f>
        <v>0</v>
      </c>
      <c r="AI20">
        <f>INDEX(tbl_name[VITC],MATCH(F20,tbl_name[crop],0))</f>
        <v>14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5261</v>
      </c>
      <c r="B21">
        <f>INDEX(tbl_name[food_grp_id],MATCH(F21,tbl_name[crop],0))</f>
        <v>5</v>
      </c>
      <c r="C21">
        <f>INDEX(tbl_name[food_item_id],MATCH(F21,tbl_name[crop],0))</f>
        <v>261</v>
      </c>
      <c r="D21" t="str">
        <f>INDEX(tbl_name[Food_grp],MATCH(F21,tbl_name[crop],0))</f>
        <v>Fruits and their products</v>
      </c>
      <c r="E21" t="str">
        <f>INDEX(tbl_name[org_name],MATCH(F21,tbl_name[crop],0))</f>
        <v>Plantain@ ripe</v>
      </c>
      <c r="F21" s="24" t="s">
        <v>176</v>
      </c>
      <c r="G21">
        <f>INDEX(tbl_name[Crop_ref],MATCH(F21,tbl_name[crop],0))</f>
        <v>0</v>
      </c>
      <c r="H21">
        <f>INDEX(tbl_name[Edible],MATCH(F21,tbl_name[crop],0))</f>
        <v>0.65</v>
      </c>
      <c r="I21">
        <f>INDEX(tbl_name[Energy],MATCH(F21,tbl_name[crop],0))</f>
        <v>142</v>
      </c>
      <c r="J21">
        <f>INDEX(tbl_name[WATER],MATCH(F21,tbl_name[crop],0))</f>
        <v>63.3</v>
      </c>
      <c r="K21">
        <f>INDEX(tbl_name[Protein],MATCH(F21,tbl_name[crop],0))</f>
        <v>1.2</v>
      </c>
      <c r="L21">
        <f>INDEX(tbl_name[Fat],MATCH(F21,tbl_name[crop],0))</f>
        <v>0.3</v>
      </c>
      <c r="M21">
        <f>INDEX(tbl_name[Carbohydrate],MATCH(F21,tbl_name[crop],0))</f>
        <v>32</v>
      </c>
      <c r="N21">
        <f>INDEX(tbl_name[Fiber],MATCH(F21,tbl_name[crop],0))</f>
        <v>2.2999999999999998</v>
      </c>
      <c r="O21">
        <f>INDEX(tbl_name[ASH],MATCH(F21,tbl_name[crop],0))</f>
        <v>1</v>
      </c>
      <c r="P21">
        <f>INDEX(tbl_name[CA],MATCH(F21,tbl_name[crop],0))</f>
        <v>7</v>
      </c>
      <c r="Q21">
        <f>INDEX(tbl_name[FE],MATCH(F21,tbl_name[crop],0))</f>
        <v>0.9</v>
      </c>
      <c r="R21">
        <f>INDEX(tbl_name[MG],MATCH(F21,tbl_name[crop],0))</f>
        <v>37</v>
      </c>
      <c r="S21">
        <f>INDEX(tbl_name[P],MATCH(F21,tbl_name[crop],0))</f>
        <v>34</v>
      </c>
      <c r="T21">
        <f>INDEX(tbl_name[K],MATCH(F21,tbl_name[crop],0))</f>
        <v>500</v>
      </c>
      <c r="U21">
        <f>INDEX(tbl_name[NA],MATCH(F21,tbl_name[crop],0))</f>
        <v>4</v>
      </c>
      <c r="V21">
        <f>INDEX(tbl_name[ZN],MATCH(F21,tbl_name[crop],0))</f>
        <v>0.12</v>
      </c>
      <c r="W21">
        <f>INDEX(tbl_name[CU],MATCH(F21,tbl_name[crop],0))</f>
        <v>0.08</v>
      </c>
      <c r="X21">
        <f>INDEX(tbl_name[VITA_RAE],MATCH(F21,tbl_name[crop],0))</f>
        <v>43</v>
      </c>
      <c r="Y21">
        <f>INDEX(tbl_name[RETOL],MATCH(F21,tbl_name[crop],0))</f>
        <v>0</v>
      </c>
      <c r="Z21">
        <f>INDEX(tbl_name[B_Cart_eq],MATCH(F21,tbl_name[crop],0))</f>
        <v>518</v>
      </c>
      <c r="AA21">
        <f>INDEX(tbl_name[VITD],MATCH(F21,tbl_name[crop],0))</f>
        <v>0</v>
      </c>
      <c r="AB21">
        <f>INDEX(tbl_name[VITE],MATCH(F21,tbl_name[crop],0))</f>
        <v>0.2</v>
      </c>
      <c r="AC21">
        <f>INDEX(tbl_name[THIA],MATCH(F21,tbl_name[crop],0))</f>
        <v>7.0000000000000007E-2</v>
      </c>
      <c r="AD21">
        <f>INDEX(tbl_name[RIBF],MATCH(F21,tbl_name[crop],0))</f>
        <v>0.05</v>
      </c>
      <c r="AE21">
        <f>INDEX(tbl_name[NIA],MATCH(F21,tbl_name[crop],0))</f>
        <v>0.7</v>
      </c>
      <c r="AF21">
        <f>INDEX(tbl_name[VITB6C],MATCH(F21,tbl_name[crop],0))</f>
        <v>0.3</v>
      </c>
      <c r="AG21">
        <f>INDEX(tbl_name[FOL],MATCH(F21,tbl_name[crop],0))</f>
        <v>22</v>
      </c>
      <c r="AH21">
        <f>INDEX(tbl_name[VITB12],MATCH(F21,tbl_name[crop],0))</f>
        <v>0</v>
      </c>
      <c r="AI21">
        <f>INDEX(tbl_name[VITC],MATCH(F21,tbl_name[crop],0))</f>
        <v>18.399999999999999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5229</v>
      </c>
      <c r="B22">
        <f>INDEX(tbl_name[food_grp_id],MATCH(F22,tbl_name[crop],0))</f>
        <v>5</v>
      </c>
      <c r="C22">
        <f>INDEX(tbl_name[food_item_id],MATCH(F22,tbl_name[crop],0))</f>
        <v>229</v>
      </c>
      <c r="D22" t="str">
        <f>INDEX(tbl_name[Food_grp],MATCH(F22,tbl_name[crop],0))</f>
        <v>Fruits and their products</v>
      </c>
      <c r="E22" t="str">
        <f>INDEX(tbl_name[org_name],MATCH(F22,tbl_name[crop],0))</f>
        <v>Guava@ fruit</v>
      </c>
      <c r="F22" s="24" t="s">
        <v>148</v>
      </c>
      <c r="G22">
        <f>INDEX(tbl_name[Crop_ref],MATCH(F22,tbl_name[crop],0))</f>
        <v>0</v>
      </c>
      <c r="H22">
        <f>INDEX(tbl_name[Edible],MATCH(F22,tbl_name[crop],0))</f>
        <v>0.78</v>
      </c>
      <c r="I22">
        <f>INDEX(tbl_name[Energy],MATCH(F22,tbl_name[crop],0))</f>
        <v>57</v>
      </c>
      <c r="J22">
        <f>INDEX(tbl_name[WATER],MATCH(F22,tbl_name[crop],0))</f>
        <v>82.9</v>
      </c>
      <c r="K22">
        <f>INDEX(tbl_name[Protein],MATCH(F22,tbl_name[crop],0))</f>
        <v>1</v>
      </c>
      <c r="L22">
        <f>INDEX(tbl_name[Fat],MATCH(F22,tbl_name[crop],0))</f>
        <v>0.4</v>
      </c>
      <c r="M22">
        <f>INDEX(tbl_name[Carbohydrate],MATCH(F22,tbl_name[crop],0))</f>
        <v>9.5</v>
      </c>
      <c r="N22">
        <f>INDEX(tbl_name[Fiber],MATCH(F22,tbl_name[crop],0))</f>
        <v>5.6</v>
      </c>
      <c r="O22">
        <f>INDEX(tbl_name[ASH],MATCH(F22,tbl_name[crop],0))</f>
        <v>0.6</v>
      </c>
      <c r="P22">
        <f>INDEX(tbl_name[CA],MATCH(F22,tbl_name[crop],0))</f>
        <v>23</v>
      </c>
      <c r="Q22">
        <f>INDEX(tbl_name[FE],MATCH(F22,tbl_name[crop],0))</f>
        <v>0.7</v>
      </c>
      <c r="R22">
        <f>INDEX(tbl_name[MG],MATCH(F22,tbl_name[crop],0))</f>
        <v>13</v>
      </c>
      <c r="S22">
        <f>INDEX(tbl_name[P],MATCH(F22,tbl_name[crop],0))</f>
        <v>32</v>
      </c>
      <c r="T22">
        <f>INDEX(tbl_name[K],MATCH(F22,tbl_name[crop],0))</f>
        <v>270</v>
      </c>
      <c r="U22">
        <f>INDEX(tbl_name[NA],MATCH(F22,tbl_name[crop],0))</f>
        <v>4</v>
      </c>
      <c r="V22">
        <f>INDEX(tbl_name[ZN],MATCH(F22,tbl_name[crop],0))</f>
        <v>0.32</v>
      </c>
      <c r="W22">
        <f>INDEX(tbl_name[CU],MATCH(F22,tbl_name[crop],0))</f>
        <v>0.06</v>
      </c>
      <c r="X22">
        <f>INDEX(tbl_name[VITA_RAE],MATCH(F22,tbl_name[crop],0))</f>
        <v>35</v>
      </c>
      <c r="Y22">
        <f>INDEX(tbl_name[RETOL],MATCH(F22,tbl_name[crop],0))</f>
        <v>0</v>
      </c>
      <c r="Z22">
        <f>INDEX(tbl_name[B_Cart_eq],MATCH(F22,tbl_name[crop],0))</f>
        <v>419</v>
      </c>
      <c r="AA22">
        <f>INDEX(tbl_name[VITD],MATCH(F22,tbl_name[crop],0))</f>
        <v>0</v>
      </c>
      <c r="AB22">
        <f>INDEX(tbl_name[VITE],MATCH(F22,tbl_name[crop],0))</f>
        <v>0.32</v>
      </c>
      <c r="AC22">
        <f>INDEX(tbl_name[THIA],MATCH(F22,tbl_name[crop],0))</f>
        <v>0.05</v>
      </c>
      <c r="AD22">
        <f>INDEX(tbl_name[RIBF],MATCH(F22,tbl_name[crop],0))</f>
        <v>0.04</v>
      </c>
      <c r="AE22">
        <f>INDEX(tbl_name[NIA],MATCH(F22,tbl_name[crop],0))</f>
        <v>1.2</v>
      </c>
      <c r="AF22">
        <f>INDEX(tbl_name[VITB6C],MATCH(F22,tbl_name[crop],0))</f>
        <v>0.14000000000000001</v>
      </c>
      <c r="AG22">
        <f>INDEX(tbl_name[FOL],MATCH(F22,tbl_name[crop],0))</f>
        <v>7</v>
      </c>
      <c r="AH22">
        <f>INDEX(tbl_name[VITB12],MATCH(F22,tbl_name[crop],0))</f>
        <v>0</v>
      </c>
      <c r="AI22">
        <f>INDEX(tbl_name[VITC],MATCH(F22,tbl_name[crop],0))</f>
        <v>261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5234</v>
      </c>
      <c r="B23">
        <f>INDEX(tbl_name[food_grp_id],MATCH(F23,tbl_name[crop],0))</f>
        <v>5</v>
      </c>
      <c r="C23">
        <f>INDEX(tbl_name[food_item_id],MATCH(F23,tbl_name[crop],0))</f>
        <v>234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Mango@ orange </v>
      </c>
      <c r="F23" s="24" t="s">
        <v>149</v>
      </c>
      <c r="G23">
        <f>INDEX(tbl_name[Crop_ref],MATCH(F23,tbl_name[crop],0))</f>
        <v>0</v>
      </c>
      <c r="H23">
        <f>INDEX(tbl_name[Edible],MATCH(F23,tbl_name[crop],0))</f>
        <v>0.71</v>
      </c>
      <c r="I23">
        <f>INDEX(tbl_name[Energy],MATCH(F23,tbl_name[crop],0))</f>
        <v>65</v>
      </c>
      <c r="J23">
        <f>INDEX(tbl_name[WATER],MATCH(F23,tbl_name[crop],0))</f>
        <v>82.7</v>
      </c>
      <c r="K23">
        <f>INDEX(tbl_name[Protein],MATCH(F23,tbl_name[crop],0))</f>
        <v>0.6</v>
      </c>
      <c r="L23">
        <f>INDEX(tbl_name[Fat],MATCH(F23,tbl_name[crop],0))</f>
        <v>0.2</v>
      </c>
      <c r="M23">
        <f>INDEX(tbl_name[Carbohydrate],MATCH(F23,tbl_name[crop],0))</f>
        <v>13.9</v>
      </c>
      <c r="N23">
        <f>INDEX(tbl_name[Fiber],MATCH(F23,tbl_name[crop],0))</f>
        <v>2.1</v>
      </c>
      <c r="O23">
        <f>INDEX(tbl_name[ASH],MATCH(F23,tbl_name[crop],0))</f>
        <v>0.5</v>
      </c>
      <c r="P23">
        <f>INDEX(tbl_name[CA],MATCH(F23,tbl_name[crop],0))</f>
        <v>17</v>
      </c>
      <c r="Q23">
        <f>INDEX(tbl_name[FE],MATCH(F23,tbl_name[crop],0))</f>
        <v>0.7</v>
      </c>
      <c r="R23">
        <f>INDEX(tbl_name[MG],MATCH(F23,tbl_name[crop],0))</f>
        <v>9</v>
      </c>
      <c r="S23">
        <f>INDEX(tbl_name[P],MATCH(F23,tbl_name[crop],0))</f>
        <v>18</v>
      </c>
      <c r="T23">
        <f>INDEX(tbl_name[K],MATCH(F23,tbl_name[crop],0))</f>
        <v>180</v>
      </c>
      <c r="U23">
        <f>INDEX(tbl_name[NA],MATCH(F23,tbl_name[crop],0))</f>
        <v>3</v>
      </c>
      <c r="V23">
        <f>INDEX(tbl_name[ZN],MATCH(F23,tbl_name[crop],0))</f>
        <v>0.11</v>
      </c>
      <c r="W23">
        <f>INDEX(tbl_name[CU],MATCH(F23,tbl_name[crop],0))</f>
        <v>0.06</v>
      </c>
      <c r="X23">
        <f>INDEX(tbl_name[VITA_RAE],MATCH(F23,tbl_name[crop],0))</f>
        <v>168</v>
      </c>
      <c r="Y23">
        <f>INDEX(tbl_name[RETOL],MATCH(F23,tbl_name[crop],0))</f>
        <v>0</v>
      </c>
      <c r="Z23">
        <f>INDEX(tbl_name[B_Cart_eq],MATCH(F23,tbl_name[crop],0))</f>
        <v>2020</v>
      </c>
      <c r="AA23">
        <f>INDEX(tbl_name[VITD],MATCH(F23,tbl_name[crop],0))</f>
        <v>0</v>
      </c>
      <c r="AB23">
        <f>INDEX(tbl_name[VITE],MATCH(F23,tbl_name[crop],0))</f>
        <v>1.05</v>
      </c>
      <c r="AC23">
        <f>INDEX(tbl_name[THIA],MATCH(F23,tbl_name[crop],0))</f>
        <v>0.03</v>
      </c>
      <c r="AD23">
        <f>INDEX(tbl_name[RIBF],MATCH(F23,tbl_name[crop],0))</f>
        <v>0.05</v>
      </c>
      <c r="AE23">
        <f>INDEX(tbl_name[NIA],MATCH(F23,tbl_name[crop],0))</f>
        <v>0.4</v>
      </c>
      <c r="AF23">
        <f>INDEX(tbl_name[VITB6C],MATCH(F23,tbl_name[crop],0))</f>
        <v>0.11</v>
      </c>
      <c r="AG23">
        <f>INDEX(tbl_name[FOL],MATCH(F23,tbl_name[crop],0))</f>
        <v>25</v>
      </c>
      <c r="AH23">
        <f>INDEX(tbl_name[VITB12],MATCH(F23,tbl_name[crop],0))</f>
        <v>0</v>
      </c>
      <c r="AI23">
        <f>INDEX(tbl_name[VITC],MATCH(F23,tbl_name[crop],0))</f>
        <v>36.299999999999997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209">
        <f>INDEX(tbl_name[FCT_id],MATCH(F24,tbl_name[crop],0))</f>
        <v>5236</v>
      </c>
      <c r="B24" s="209">
        <f>INDEX(tbl_name[food_grp_id],MATCH(F24,tbl_name[crop],0))</f>
        <v>5</v>
      </c>
      <c r="C24" s="209">
        <f>INDEX(tbl_name[food_item_id],MATCH(F24,tbl_name[crop],0))</f>
        <v>236</v>
      </c>
      <c r="D24" s="209" t="str">
        <f>INDEX(tbl_name[Food_grp],MATCH(F24,tbl_name[crop],0))</f>
        <v>Fruits and their products</v>
      </c>
      <c r="E24" s="209" t="str">
        <f>INDEX(tbl_name[org_name],MATCH(F24,tbl_name[crop],0))</f>
        <v>Papaya@ fruit@ ripe</v>
      </c>
      <c r="F24" s="24" t="s">
        <v>150</v>
      </c>
      <c r="G24" s="209">
        <f>INDEX(tbl_name[Crop_ref],MATCH(F24,tbl_name[crop],0))</f>
        <v>0</v>
      </c>
      <c r="H24" s="209">
        <f>INDEX(tbl_name[Edible],MATCH(F24,tbl_name[crop],0))</f>
        <v>0.62</v>
      </c>
      <c r="I24" s="209">
        <f>INDEX(tbl_name[Energy],MATCH(F24,tbl_name[crop],0))</f>
        <v>36</v>
      </c>
      <c r="J24" s="209">
        <f>INDEX(tbl_name[WATER],MATCH(F24,tbl_name[crop],0))</f>
        <v>89.8</v>
      </c>
      <c r="K24" s="209">
        <f>INDEX(tbl_name[Protein],MATCH(F24,tbl_name[crop],0))</f>
        <v>0.5</v>
      </c>
      <c r="L24" s="209">
        <f>INDEX(tbl_name[Fat],MATCH(F24,tbl_name[crop],0))</f>
        <v>0.1</v>
      </c>
      <c r="M24" s="209">
        <f>INDEX(tbl_name[Carbohydrate],MATCH(F24,tbl_name[crop],0))</f>
        <v>7.3</v>
      </c>
      <c r="N24" s="209">
        <f>INDEX(tbl_name[Fiber],MATCH(F24,tbl_name[crop],0))</f>
        <v>1.9</v>
      </c>
      <c r="O24" s="209">
        <f>INDEX(tbl_name[ASH],MATCH(F24,tbl_name[crop],0))</f>
        <v>0.4</v>
      </c>
      <c r="P24" s="209">
        <f>INDEX(tbl_name[CA],MATCH(F24,tbl_name[crop],0))</f>
        <v>20</v>
      </c>
      <c r="Q24" s="209">
        <f>INDEX(tbl_name[FE],MATCH(F24,tbl_name[crop],0))</f>
        <v>0.7</v>
      </c>
      <c r="R24" s="209">
        <f>INDEX(tbl_name[MG],MATCH(F24,tbl_name[crop],0))</f>
        <v>19</v>
      </c>
      <c r="S24" s="209">
        <f>INDEX(tbl_name[P],MATCH(F24,tbl_name[crop],0))</f>
        <v>15</v>
      </c>
      <c r="T24" s="209">
        <f>INDEX(tbl_name[K],MATCH(F24,tbl_name[crop],0))</f>
        <v>210</v>
      </c>
      <c r="U24" s="209">
        <f>INDEX(tbl_name[NA],MATCH(F24,tbl_name[crop],0))</f>
        <v>3</v>
      </c>
      <c r="V24" s="209">
        <f>INDEX(tbl_name[ZN],MATCH(F24,tbl_name[crop],0))</f>
        <v>0.12</v>
      </c>
      <c r="W24" s="209">
        <f>INDEX(tbl_name[CU],MATCH(F24,tbl_name[crop],0))</f>
        <v>0.02</v>
      </c>
      <c r="X24" s="209">
        <f>INDEX(tbl_name[VITA_RAE],MATCH(F24,tbl_name[crop],0))</f>
        <v>80</v>
      </c>
      <c r="Y24" s="209">
        <f>INDEX(tbl_name[RETOL],MATCH(F24,tbl_name[crop],0))</f>
        <v>0</v>
      </c>
      <c r="Z24" s="209">
        <f>INDEX(tbl_name[B_Cart_eq],MATCH(F24,tbl_name[crop],0))</f>
        <v>996</v>
      </c>
      <c r="AA24" s="209">
        <f>INDEX(tbl_name[VITD],MATCH(F24,tbl_name[crop],0))</f>
        <v>0</v>
      </c>
      <c r="AB24" s="209">
        <f>INDEX(tbl_name[VITE],MATCH(F24,tbl_name[crop],0))</f>
        <v>0.13</v>
      </c>
      <c r="AC24" s="209">
        <f>INDEX(tbl_name[THIA],MATCH(F24,tbl_name[crop],0))</f>
        <v>0.03</v>
      </c>
      <c r="AD24" s="209">
        <f>INDEX(tbl_name[RIBF],MATCH(F24,tbl_name[crop],0))</f>
        <v>0.03</v>
      </c>
      <c r="AE24" s="209">
        <f>INDEX(tbl_name[NIA],MATCH(F24,tbl_name[crop],0))</f>
        <v>0.4</v>
      </c>
      <c r="AF24" s="209">
        <f>INDEX(tbl_name[VITB6C],MATCH(F24,tbl_name[crop],0))</f>
        <v>0.02</v>
      </c>
      <c r="AG24" s="209">
        <f>INDEX(tbl_name[FOL],MATCH(F24,tbl_name[crop],0))</f>
        <v>25</v>
      </c>
      <c r="AH24" s="209">
        <f>INDEX(tbl_name[VITB12],MATCH(F24,tbl_name[crop],0))</f>
        <v>0</v>
      </c>
      <c r="AI24" s="209">
        <f>INDEX(tbl_name[VITC],MATCH(F24,tbl_name[crop],0))</f>
        <v>58</v>
      </c>
      <c r="AJ24" s="209" t="str">
        <f>INDEX(tbl_name[food_group_unicef],MATCH(F24,tbl_name[crop],0))</f>
        <v xml:space="preserve">Vitamin A rich fruits and Vegetable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05D-6DB6-3343-967A-7B881C4E6EBC}">
  <dimension ref="A1:AJ24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20020</v>
      </c>
      <c r="B6">
        <f>INDEX(tbl_name[food_grp_id],MATCH(F6,tbl_name[crop],0))</f>
        <v>12</v>
      </c>
      <c r="C6">
        <f>INDEX(tbl_name[food_item_id],MATCH(F6,tbl_name[crop],0))</f>
        <v>828</v>
      </c>
      <c r="D6" t="str">
        <f>INDEX(tbl_name[Food_grp],MATCH(F6,tbl_name[crop],0))</f>
        <v>Miscellaneous</v>
      </c>
      <c r="E6" t="str">
        <f>INDEX(tbl_name[org_name],MATCH(F6,tbl_name[crop],0))</f>
        <v>Oats / Aja</v>
      </c>
      <c r="F6" s="24" t="s">
        <v>191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377</v>
      </c>
      <c r="J6">
        <f>INDEX(tbl_name[WATER],MATCH(F6,tbl_name[crop],0))</f>
        <v>0</v>
      </c>
      <c r="K6">
        <f>INDEX(tbl_name[Protein],MATCH(F6,tbl_name[crop],0))</f>
        <v>11.9</v>
      </c>
      <c r="L6">
        <f>INDEX(tbl_name[Fat],MATCH(F6,tbl_name[crop],0))</f>
        <v>7.8</v>
      </c>
      <c r="M6">
        <f>INDEX(tbl_name[Carbohydrate],MATCH(F6,tbl_name[crop],0))</f>
        <v>59.7</v>
      </c>
      <c r="N6">
        <f>INDEX(tbl_name[Fiber],MATCH(F6,tbl_name[crop],0))</f>
        <v>10.199999999999999</v>
      </c>
      <c r="O6">
        <f>INDEX(tbl_name[ASH],MATCH(F6,tbl_name[crop],0))</f>
        <v>1.6</v>
      </c>
      <c r="P6">
        <f>INDEX(tbl_name[CA],MATCH(F6,tbl_name[crop],0))</f>
        <v>54</v>
      </c>
      <c r="Q6">
        <f>INDEX(tbl_name[FE],MATCH(F6,tbl_name[crop],0))</f>
        <v>4.4000000000000004</v>
      </c>
      <c r="R6">
        <f>INDEX(tbl_name[MG],MATCH(F6,tbl_name[crop],0))</f>
        <v>153</v>
      </c>
      <c r="S6">
        <f>INDEX(tbl_name[P],MATCH(F6,tbl_name[crop],0))</f>
        <v>491</v>
      </c>
      <c r="T6">
        <f>INDEX(tbl_name[K],MATCH(F6,tbl_name[crop],0))</f>
        <v>362</v>
      </c>
      <c r="U6">
        <f>INDEX(tbl_name[NA],MATCH(F6,tbl_name[crop],0))</f>
        <v>12</v>
      </c>
      <c r="V6">
        <f>INDEX(tbl_name[ZN],MATCH(F6,tbl_name[crop],0))</f>
        <v>3.18</v>
      </c>
      <c r="W6">
        <f>INDEX(tbl_name[CU],MATCH(F6,tbl_name[crop],0))</f>
        <v>0.36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24" t="s">
        <v>130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20016</v>
      </c>
      <c r="B8">
        <f>INDEX(tbl_name[food_grp_id],MATCH(F8,tbl_name[crop],0))</f>
        <v>12</v>
      </c>
      <c r="C8">
        <f>INDEX(tbl_name[food_item_id],MATCH(F8,tbl_name[crop],0))</f>
        <v>813</v>
      </c>
      <c r="D8" t="str">
        <f>INDEX(tbl_name[Food_grp],MATCH(F8,tbl_name[crop],0))</f>
        <v>Miscellaneous</v>
      </c>
      <c r="E8" t="str">
        <f>INDEX(tbl_name[org_name],MATCH(F8,tbl_name[crop],0))</f>
        <v>Field peas</v>
      </c>
      <c r="F8" s="24" t="s">
        <v>181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3140</v>
      </c>
      <c r="B10">
        <f>INDEX(tbl_name[food_grp_id],MATCH(F10,tbl_name[crop],0))</f>
        <v>3</v>
      </c>
      <c r="C10">
        <f>INDEX(tbl_name[food_item_id],MATCH(F10,tbl_name[crop],0))</f>
        <v>140</v>
      </c>
      <c r="D10" t="str">
        <f>INDEX(tbl_name[Food_grp],MATCH(F10,tbl_name[crop],0))</f>
        <v>Legumes and their products</v>
      </c>
      <c r="E10" t="str">
        <f>INDEX(tbl_name[org_name],MATCH(F10,tbl_name[crop],0))</f>
        <v>Lentils@ dried</v>
      </c>
      <c r="F10" s="24" t="s">
        <v>134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296</v>
      </c>
      <c r="J10">
        <f>INDEX(tbl_name[WATER],MATCH(F10,tbl_name[crop],0))</f>
        <v>10.3</v>
      </c>
      <c r="K10">
        <f>INDEX(tbl_name[Protein],MATCH(F10,tbl_name[crop],0))</f>
        <v>25.4</v>
      </c>
      <c r="L10">
        <f>INDEX(tbl_name[Fat],MATCH(F10,tbl_name[crop],0))</f>
        <v>1.8</v>
      </c>
      <c r="M10">
        <f>INDEX(tbl_name[Carbohydrate],MATCH(F10,tbl_name[crop],0))</f>
        <v>29.4</v>
      </c>
      <c r="N10">
        <f>INDEX(tbl_name[Fiber],MATCH(F10,tbl_name[crop],0))</f>
        <v>30.5</v>
      </c>
      <c r="O10">
        <f>INDEX(tbl_name[ASH],MATCH(F10,tbl_name[crop],0))</f>
        <v>2.5</v>
      </c>
      <c r="P10">
        <f>INDEX(tbl_name[CA],MATCH(F10,tbl_name[crop],0))</f>
        <v>61</v>
      </c>
      <c r="Q10">
        <f>INDEX(tbl_name[FE],MATCH(F10,tbl_name[crop],0))</f>
        <v>7</v>
      </c>
      <c r="R10">
        <f>INDEX(tbl_name[MG],MATCH(F10,tbl_name[crop],0))</f>
        <v>103</v>
      </c>
      <c r="S10">
        <f>INDEX(tbl_name[P],MATCH(F10,tbl_name[crop],0))</f>
        <v>391</v>
      </c>
      <c r="T10">
        <f>INDEX(tbl_name[K],MATCH(F10,tbl_name[crop],0))</f>
        <v>855</v>
      </c>
      <c r="U10">
        <f>INDEX(tbl_name[NA],MATCH(F10,tbl_name[crop],0))</f>
        <v>9</v>
      </c>
      <c r="V10">
        <f>INDEX(tbl_name[ZN],MATCH(F10,tbl_name[crop],0))</f>
        <v>3.9</v>
      </c>
      <c r="W10">
        <f>INDEX(tbl_name[CU],MATCH(F10,tbl_name[crop],0))</f>
        <v>0.74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42</v>
      </c>
      <c r="AA10">
        <f>INDEX(tbl_name[VITD],MATCH(F10,tbl_name[crop],0))</f>
        <v>0</v>
      </c>
      <c r="AB10">
        <f>INDEX(tbl_name[VITE],MATCH(F10,tbl_name[crop],0))</f>
        <v>0.49</v>
      </c>
      <c r="AC10">
        <f>INDEX(tbl_name[THIA],MATCH(F10,tbl_name[crop],0))</f>
        <v>0.59</v>
      </c>
      <c r="AD10">
        <f>INDEX(tbl_name[RIBF],MATCH(F10,tbl_name[crop],0))</f>
        <v>0.23</v>
      </c>
      <c r="AE10">
        <f>INDEX(tbl_name[NIA],MATCH(F10,tbl_name[crop],0))</f>
        <v>2.2999999999999998</v>
      </c>
      <c r="AF10">
        <f>INDEX(tbl_name[VITB6C],MATCH(F10,tbl_name[crop],0))</f>
        <v>0.68</v>
      </c>
      <c r="AG10">
        <f>INDEX(tbl_name[FOL],MATCH(F10,tbl_name[crop],0))</f>
        <v>295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24" t="s">
        <v>201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 t="e">
        <f>INDEX(tbl_name[FCT_id],MATCH(F12,tbl_name[crop],0))</f>
        <v>#N/A</v>
      </c>
      <c r="B12" t="e">
        <f>INDEX(tbl_name[food_grp_id],MATCH(F12,tbl_name[crop],0))</f>
        <v>#N/A</v>
      </c>
      <c r="C12" t="e">
        <f>INDEX(tbl_name[food_item_id],MATCH(F12,tbl_name[crop],0))</f>
        <v>#N/A</v>
      </c>
      <c r="D12" t="str">
        <f>INDEX(tbl_name[Food_grp],MATCH(F12,tbl_name[crop],0))</f>
        <v>Cereals and their products</v>
      </c>
      <c r="E12">
        <f>INDEX(tbl_name[org_name],MATCH(F12,tbl_name[crop],0))</f>
        <v>0</v>
      </c>
      <c r="F12" s="24" t="s">
        <v>193</v>
      </c>
      <c r="G12" t="e">
        <f>INDEX(tbl_name[Crop_ref],MATCH(F12,tbl_name[crop],0))</f>
        <v>#N/A</v>
      </c>
      <c r="H12" t="e">
        <f>INDEX(tbl_name[Edible],MATCH(F12,tbl_name[crop],0))</f>
        <v>#N/A</v>
      </c>
      <c r="I12" t="e">
        <f>INDEX(tbl_name[Energy],MATCH(F12,tbl_name[crop],0))</f>
        <v>#N/A</v>
      </c>
      <c r="J12" t="e">
        <f>INDEX(tbl_name[WATER],MATCH(F12,tbl_name[crop],0))</f>
        <v>#N/A</v>
      </c>
      <c r="K12" t="e">
        <f>INDEX(tbl_name[Protein],MATCH(F12,tbl_name[crop],0))</f>
        <v>#N/A</v>
      </c>
      <c r="L12" t="e">
        <f>INDEX(tbl_name[Fat],MATCH(F12,tbl_name[crop],0))</f>
        <v>#N/A</v>
      </c>
      <c r="M12" t="e">
        <f>INDEX(tbl_name[Carbohydrate],MATCH(F12,tbl_name[crop],0))</f>
        <v>#N/A</v>
      </c>
      <c r="N12" t="e">
        <f>INDEX(tbl_name[Fiber],MATCH(F12,tbl_name[crop],0))</f>
        <v>#N/A</v>
      </c>
      <c r="O12" t="e">
        <f>INDEX(tbl_name[ASH],MATCH(F12,tbl_name[crop],0))</f>
        <v>#N/A</v>
      </c>
      <c r="P12" t="e">
        <f>INDEX(tbl_name[CA],MATCH(F12,tbl_name[crop],0))</f>
        <v>#N/A</v>
      </c>
      <c r="Q12" t="e">
        <f>INDEX(tbl_name[FE],MATCH(F12,tbl_name[crop],0))</f>
        <v>#N/A</v>
      </c>
      <c r="R12" t="e">
        <f>INDEX(tbl_name[MG],MATCH(F12,tbl_name[crop],0))</f>
        <v>#N/A</v>
      </c>
      <c r="S12" t="e">
        <f>INDEX(tbl_name[P],MATCH(F12,tbl_name[crop],0))</f>
        <v>#N/A</v>
      </c>
      <c r="T12" t="e">
        <f>INDEX(tbl_name[K],MATCH(F12,tbl_name[crop],0))</f>
        <v>#N/A</v>
      </c>
      <c r="U12" t="e">
        <f>INDEX(tbl_name[NA],MATCH(F12,tbl_name[crop],0))</f>
        <v>#N/A</v>
      </c>
      <c r="V12" t="e">
        <f>INDEX(tbl_name[ZN],MATCH(F12,tbl_name[crop],0))</f>
        <v>#N/A</v>
      </c>
      <c r="W12" t="e">
        <f>INDEX(tbl_name[CU],MATCH(F12,tbl_name[crop],0))</f>
        <v>#N/A</v>
      </c>
      <c r="X12" t="e">
        <f>INDEX(tbl_name[VITA_RAE],MATCH(F12,tbl_name[crop],0))</f>
        <v>#N/A</v>
      </c>
      <c r="Y12" t="e">
        <f>INDEX(tbl_name[RETOL],MATCH(F12,tbl_name[crop],0))</f>
        <v>#N/A</v>
      </c>
      <c r="Z12" t="e">
        <f>INDEX(tbl_name[B_Cart_eq],MATCH(F12,tbl_name[crop],0))</f>
        <v>#N/A</v>
      </c>
      <c r="AA12" t="e">
        <f>INDEX(tbl_name[VITD],MATCH(F12,tbl_name[crop],0))</f>
        <v>#N/A</v>
      </c>
      <c r="AB12" t="e">
        <f>INDEX(tbl_name[VITE],MATCH(F12,tbl_name[crop],0))</f>
        <v>#N/A</v>
      </c>
      <c r="AC12" t="e">
        <f>INDEX(tbl_name[THIA],MATCH(F12,tbl_name[crop],0))</f>
        <v>#N/A</v>
      </c>
      <c r="AD12" t="e">
        <f>INDEX(tbl_name[RIBF],MATCH(F12,tbl_name[crop],0))</f>
        <v>#N/A</v>
      </c>
      <c r="AE12" t="e">
        <f>INDEX(tbl_name[NIA],MATCH(F12,tbl_name[crop],0))</f>
        <v>#N/A</v>
      </c>
      <c r="AF12" t="e">
        <f>INDEX(tbl_name[VITB6C],MATCH(F12,tbl_name[crop],0))</f>
        <v>#N/A</v>
      </c>
      <c r="AG12" t="e">
        <f>INDEX(tbl_name[FOL],MATCH(F12,tbl_name[crop],0))</f>
        <v>#N/A</v>
      </c>
      <c r="AH12" t="e">
        <f>INDEX(tbl_name[VITB12],MATCH(F12,tbl_name[crop],0))</f>
        <v>#N/A</v>
      </c>
      <c r="AI12" t="e">
        <f>INDEX(tbl_name[VITC],MATCH(F12,tbl_name[crop],0))</f>
        <v>#N/A</v>
      </c>
      <c r="AJ12" t="str">
        <f>INDEX(tbl_name[food_group_unicef],MATCH(F12,tbl_name[crop],0))</f>
        <v xml:space="preserve">Grains@ roots and tubers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24" t="s">
        <v>137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 t="e">
        <f>INDEX(tbl_name[FCT_id],MATCH(F14,tbl_name[crop],0))</f>
        <v>#N/A</v>
      </c>
      <c r="B14" t="e">
        <f>INDEX(tbl_name[food_grp_id],MATCH(F14,tbl_name[crop],0))</f>
        <v>#N/A</v>
      </c>
      <c r="C14" t="e">
        <f>INDEX(tbl_name[food_item_id],MATCH(F14,tbl_name[crop],0))</f>
        <v>#N/A</v>
      </c>
      <c r="D14" t="str">
        <f>INDEX(tbl_name[Food_grp],MATCH(F14,tbl_name[crop],0))</f>
        <v>Vegetables and their products</v>
      </c>
      <c r="E14">
        <f>INDEX(tbl_name[org_name],MATCH(F14,tbl_name[crop],0))</f>
        <v>0</v>
      </c>
      <c r="F14" s="24" t="s">
        <v>139</v>
      </c>
      <c r="G14" t="e">
        <f>INDEX(tbl_name[Crop_ref],MATCH(F14,tbl_name[crop],0))</f>
        <v>#N/A</v>
      </c>
      <c r="H14" t="e">
        <f>INDEX(tbl_name[Edible],MATCH(F14,tbl_name[crop],0))</f>
        <v>#N/A</v>
      </c>
      <c r="I14" t="e">
        <f>INDEX(tbl_name[Energy],MATCH(F14,tbl_name[crop],0))</f>
        <v>#N/A</v>
      </c>
      <c r="J14" t="e">
        <f>INDEX(tbl_name[WATER],MATCH(F14,tbl_name[crop],0))</f>
        <v>#N/A</v>
      </c>
      <c r="K14" t="e">
        <f>INDEX(tbl_name[Protein],MATCH(F14,tbl_name[crop],0))</f>
        <v>#N/A</v>
      </c>
      <c r="L14" t="e">
        <f>INDEX(tbl_name[Fat],MATCH(F14,tbl_name[crop],0))</f>
        <v>#N/A</v>
      </c>
      <c r="M14" t="e">
        <f>INDEX(tbl_name[Carbohydrate],MATCH(F14,tbl_name[crop],0))</f>
        <v>#N/A</v>
      </c>
      <c r="N14" t="e">
        <f>INDEX(tbl_name[Fiber],MATCH(F14,tbl_name[crop],0))</f>
        <v>#N/A</v>
      </c>
      <c r="O14" t="e">
        <f>INDEX(tbl_name[ASH],MATCH(F14,tbl_name[crop],0))</f>
        <v>#N/A</v>
      </c>
      <c r="P14" t="e">
        <f>INDEX(tbl_name[CA],MATCH(F14,tbl_name[crop],0))</f>
        <v>#N/A</v>
      </c>
      <c r="Q14" t="e">
        <f>INDEX(tbl_name[FE],MATCH(F14,tbl_name[crop],0))</f>
        <v>#N/A</v>
      </c>
      <c r="R14" t="e">
        <f>INDEX(tbl_name[MG],MATCH(F14,tbl_name[crop],0))</f>
        <v>#N/A</v>
      </c>
      <c r="S14" t="e">
        <f>INDEX(tbl_name[P],MATCH(F14,tbl_name[crop],0))</f>
        <v>#N/A</v>
      </c>
      <c r="T14" t="e">
        <f>INDEX(tbl_name[K],MATCH(F14,tbl_name[crop],0))</f>
        <v>#N/A</v>
      </c>
      <c r="U14" t="e">
        <f>INDEX(tbl_name[NA],MATCH(F14,tbl_name[crop],0))</f>
        <v>#N/A</v>
      </c>
      <c r="V14" t="e">
        <f>INDEX(tbl_name[ZN],MATCH(F14,tbl_name[crop],0))</f>
        <v>#N/A</v>
      </c>
      <c r="W14" t="e">
        <f>INDEX(tbl_name[CU],MATCH(F14,tbl_name[crop],0))</f>
        <v>#N/A</v>
      </c>
      <c r="X14" t="e">
        <f>INDEX(tbl_name[VITA_RAE],MATCH(F14,tbl_name[crop],0))</f>
        <v>#N/A</v>
      </c>
      <c r="Y14" t="e">
        <f>INDEX(tbl_name[RETOL],MATCH(F14,tbl_name[crop],0))</f>
        <v>#N/A</v>
      </c>
      <c r="Z14" t="e">
        <f>INDEX(tbl_name[B_Cart_eq],MATCH(F14,tbl_name[crop],0))</f>
        <v>#N/A</v>
      </c>
      <c r="AA14" t="e">
        <f>INDEX(tbl_name[VITD],MATCH(F14,tbl_name[crop],0))</f>
        <v>#N/A</v>
      </c>
      <c r="AB14" t="e">
        <f>INDEX(tbl_name[VITE],MATCH(F14,tbl_name[crop],0))</f>
        <v>#N/A</v>
      </c>
      <c r="AC14" t="e">
        <f>INDEX(tbl_name[THIA],MATCH(F14,tbl_name[crop],0))</f>
        <v>#N/A</v>
      </c>
      <c r="AD14" t="e">
        <f>INDEX(tbl_name[RIBF],MATCH(F14,tbl_name[crop],0))</f>
        <v>#N/A</v>
      </c>
      <c r="AE14" t="e">
        <f>INDEX(tbl_name[NIA],MATCH(F14,tbl_name[crop],0))</f>
        <v>#N/A</v>
      </c>
      <c r="AF14" t="e">
        <f>INDEX(tbl_name[VITB6C],MATCH(F14,tbl_name[crop],0))</f>
        <v>#N/A</v>
      </c>
      <c r="AG14" t="e">
        <f>INDEX(tbl_name[FOL],MATCH(F14,tbl_name[crop],0))</f>
        <v>#N/A</v>
      </c>
      <c r="AH14" t="e">
        <f>INDEX(tbl_name[VITB12],MATCH(F14,tbl_name[crop],0))</f>
        <v>#N/A</v>
      </c>
      <c r="AI14" t="e">
        <f>INDEX(tbl_name[VITC],MATCH(F14,tbl_name[crop],0))</f>
        <v>#N/A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24" t="s">
        <v>142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 t="e">
        <f>INDEX(tbl_name[FCT_id],MATCH(F18,tbl_name[crop],0))</f>
        <v>#N/A</v>
      </c>
      <c r="B18" t="e">
        <f>INDEX(tbl_name[food_grp_id],MATCH(F18,tbl_name[crop],0))</f>
        <v>#N/A</v>
      </c>
      <c r="C18" t="e">
        <f>INDEX(tbl_name[food_item_id],MATCH(F18,tbl_name[crop],0))</f>
        <v>#N/A</v>
      </c>
      <c r="D18" t="str">
        <f>INDEX(tbl_name[Food_grp],MATCH(F18,tbl_name[crop],0))</f>
        <v>Vegetables and their products</v>
      </c>
      <c r="E18">
        <f>INDEX(tbl_name[org_name],MATCH(F18,tbl_name[crop],0))</f>
        <v>0</v>
      </c>
      <c r="F18" s="24" t="s">
        <v>163</v>
      </c>
      <c r="G18" t="e">
        <f>INDEX(tbl_name[Crop_ref],MATCH(F18,tbl_name[crop],0))</f>
        <v>#N/A</v>
      </c>
      <c r="H18" t="e">
        <f>INDEX(tbl_name[Edible],MATCH(F18,tbl_name[crop],0))</f>
        <v>#N/A</v>
      </c>
      <c r="I18">
        <f>INDEX(tbl_name[Energy],MATCH(F18,tbl_name[crop],0))</f>
        <v>75</v>
      </c>
      <c r="J18" t="e">
        <f>INDEX(tbl_name[WATER],MATCH(F18,tbl_name[crop],0))</f>
        <v>#N/A</v>
      </c>
      <c r="K18">
        <f>INDEX(tbl_name[Protein],MATCH(F18,tbl_name[crop],0))</f>
        <v>2.5</v>
      </c>
      <c r="L18" t="e">
        <f>INDEX(tbl_name[Fat],MATCH(F18,tbl_name[crop],0))</f>
        <v>#N/A</v>
      </c>
      <c r="M18" t="e">
        <f>INDEX(tbl_name[Carbohydrate],MATCH(F18,tbl_name[crop],0))</f>
        <v>#N/A</v>
      </c>
      <c r="N18" t="e">
        <f>INDEX(tbl_name[Fiber],MATCH(F18,tbl_name[crop],0))</f>
        <v>#N/A</v>
      </c>
      <c r="O18" t="e">
        <f>INDEX(tbl_name[ASH],MATCH(F18,tbl_name[crop],0))</f>
        <v>#N/A</v>
      </c>
      <c r="P18" t="e">
        <f>INDEX(tbl_name[CA],MATCH(F18,tbl_name[crop],0))</f>
        <v>#N/A</v>
      </c>
      <c r="Q18" t="e">
        <f>INDEX(tbl_name[FE],MATCH(F18,tbl_name[crop],0))</f>
        <v>#N/A</v>
      </c>
      <c r="R18" t="e">
        <f>INDEX(tbl_name[MG],MATCH(F18,tbl_name[crop],0))</f>
        <v>#N/A</v>
      </c>
      <c r="S18" t="e">
        <f>INDEX(tbl_name[P],MATCH(F18,tbl_name[crop],0))</f>
        <v>#N/A</v>
      </c>
      <c r="T18" t="e">
        <f>INDEX(tbl_name[K],MATCH(F18,tbl_name[crop],0))</f>
        <v>#N/A</v>
      </c>
      <c r="U18" t="e">
        <f>INDEX(tbl_name[NA],MATCH(F18,tbl_name[crop],0))</f>
        <v>#N/A</v>
      </c>
      <c r="V18" t="e">
        <f>INDEX(tbl_name[ZN],MATCH(F18,tbl_name[crop],0))</f>
        <v>#N/A</v>
      </c>
      <c r="W18" t="e">
        <f>INDEX(tbl_name[CU],MATCH(F18,tbl_name[crop],0))</f>
        <v>#N/A</v>
      </c>
      <c r="X18" t="e">
        <f>INDEX(tbl_name[VITA_RAE],MATCH(F18,tbl_name[crop],0))</f>
        <v>#N/A</v>
      </c>
      <c r="Y18" t="e">
        <f>INDEX(tbl_name[RETOL],MATCH(F18,tbl_name[crop],0))</f>
        <v>#N/A</v>
      </c>
      <c r="Z18" t="e">
        <f>INDEX(tbl_name[B_Cart_eq],MATCH(F18,tbl_name[crop],0))</f>
        <v>#N/A</v>
      </c>
      <c r="AA18" t="e">
        <f>INDEX(tbl_name[VITD],MATCH(F18,tbl_name[crop],0))</f>
        <v>#N/A</v>
      </c>
      <c r="AB18" t="e">
        <f>INDEX(tbl_name[VITE],MATCH(F18,tbl_name[crop],0))</f>
        <v>#N/A</v>
      </c>
      <c r="AC18" t="e">
        <f>INDEX(tbl_name[THIA],MATCH(F18,tbl_name[crop],0))</f>
        <v>#N/A</v>
      </c>
      <c r="AD18" t="e">
        <f>INDEX(tbl_name[RIBF],MATCH(F18,tbl_name[crop],0))</f>
        <v>#N/A</v>
      </c>
      <c r="AE18" t="e">
        <f>INDEX(tbl_name[NIA],MATCH(F18,tbl_name[crop],0))</f>
        <v>#N/A</v>
      </c>
      <c r="AF18" t="e">
        <f>INDEX(tbl_name[VITB6C],MATCH(F18,tbl_name[crop],0))</f>
        <v>#N/A</v>
      </c>
      <c r="AG18" t="e">
        <f>INDEX(tbl_name[FOL],MATCH(F18,tbl_name[crop],0))</f>
        <v>#N/A</v>
      </c>
      <c r="AH18" t="e">
        <f>INDEX(tbl_name[VITB12],MATCH(F18,tbl_name[crop],0))</f>
        <v>#N/A</v>
      </c>
      <c r="AI18" t="e">
        <f>INDEX(tbl_name[VITC],MATCH(F18,tbl_name[crop],0))</f>
        <v>#N/A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4171</v>
      </c>
      <c r="B20">
        <f>INDEX(tbl_name[food_grp_id],MATCH(F20,tbl_name[crop],0))</f>
        <v>4</v>
      </c>
      <c r="C20">
        <f>INDEX(tbl_name[food_item_id],MATCH(F20,tbl_name[crop],0))</f>
        <v>171</v>
      </c>
      <c r="D20" t="str">
        <f>INDEX(tbl_name[Food_grp],MATCH(F20,tbl_name[crop],0))</f>
        <v>Vegetables and their products</v>
      </c>
      <c r="E20" t="str">
        <f>INDEX(tbl_name[org_name],MATCH(F20,tbl_name[crop],0))</f>
        <v>Tomato@ red</v>
      </c>
      <c r="F20" s="24" t="s">
        <v>144</v>
      </c>
      <c r="G20">
        <f>INDEX(tbl_name[Crop_ref],MATCH(F20,tbl_name[crop],0))</f>
        <v>0</v>
      </c>
      <c r="H20">
        <f>INDEX(tbl_name[Edible],MATCH(F20,tbl_name[crop],0))</f>
        <v>0.91</v>
      </c>
      <c r="I20">
        <f>INDEX(tbl_name[Energy],MATCH(F20,tbl_name[crop],0))</f>
        <v>22</v>
      </c>
      <c r="J20">
        <f>INDEX(tbl_name[WATER],MATCH(F20,tbl_name[crop],0))</f>
        <v>93.5</v>
      </c>
      <c r="K20">
        <f>INDEX(tbl_name[Protein],MATCH(F20,tbl_name[crop],0))</f>
        <v>1</v>
      </c>
      <c r="L20">
        <f>INDEX(tbl_name[Fat],MATCH(F20,tbl_name[crop],0))</f>
        <v>0.2</v>
      </c>
      <c r="M20">
        <f>INDEX(tbl_name[Carbohydrate],MATCH(F20,tbl_name[crop],0))</f>
        <v>3.3</v>
      </c>
      <c r="N20">
        <f>INDEX(tbl_name[Fiber],MATCH(F20,tbl_name[crop],0))</f>
        <v>1.4</v>
      </c>
      <c r="O20">
        <f>INDEX(tbl_name[ASH],MATCH(F20,tbl_name[crop],0))</f>
        <v>0.6</v>
      </c>
      <c r="P20">
        <f>INDEX(tbl_name[CA],MATCH(F20,tbl_name[crop],0))</f>
        <v>13</v>
      </c>
      <c r="Q20">
        <f>INDEX(tbl_name[FE],MATCH(F20,tbl_name[crop],0))</f>
        <v>0.6</v>
      </c>
      <c r="R20">
        <f>INDEX(tbl_name[MG],MATCH(F20,tbl_name[crop],0))</f>
        <v>13</v>
      </c>
      <c r="S20">
        <f>INDEX(tbl_name[P],MATCH(F20,tbl_name[crop],0))</f>
        <v>32</v>
      </c>
      <c r="T20">
        <f>INDEX(tbl_name[K],MATCH(F20,tbl_name[crop],0))</f>
        <v>255</v>
      </c>
      <c r="U20">
        <f>INDEX(tbl_name[NA],MATCH(F20,tbl_name[crop],0))</f>
        <v>7</v>
      </c>
      <c r="V20">
        <f>INDEX(tbl_name[ZN],MATCH(F20,tbl_name[crop],0))</f>
        <v>0.7</v>
      </c>
      <c r="W20">
        <f>INDEX(tbl_name[CU],MATCH(F20,tbl_name[crop],0))</f>
        <v>0.15</v>
      </c>
      <c r="X20">
        <f>INDEX(tbl_name[VITA_RAE],MATCH(F20,tbl_name[crop],0))</f>
        <v>52</v>
      </c>
      <c r="Y20">
        <f>INDEX(tbl_name[RETOL],MATCH(F20,tbl_name[crop],0))</f>
        <v>0</v>
      </c>
      <c r="Z20">
        <f>INDEX(tbl_name[B_Cart_eq],MATCH(F20,tbl_name[crop],0))</f>
        <v>624</v>
      </c>
      <c r="AA20">
        <f>INDEX(tbl_name[VITD],MATCH(F20,tbl_name[crop],0))</f>
        <v>0</v>
      </c>
      <c r="AB20">
        <f>INDEX(tbl_name[VITE],MATCH(F20,tbl_name[crop],0))</f>
        <v>0.9</v>
      </c>
      <c r="AC20">
        <f>INDEX(tbl_name[THIA],MATCH(F20,tbl_name[crop],0))</f>
        <v>0.06</v>
      </c>
      <c r="AD20">
        <f>INDEX(tbl_name[RIBF],MATCH(F20,tbl_name[crop],0))</f>
        <v>0.04</v>
      </c>
      <c r="AE20">
        <f>INDEX(tbl_name[NIA],MATCH(F20,tbl_name[crop],0))</f>
        <v>0.6</v>
      </c>
      <c r="AF20">
        <f>INDEX(tbl_name[VITB6C],MATCH(F20,tbl_name[crop],0))</f>
        <v>0.09</v>
      </c>
      <c r="AG20">
        <f>INDEX(tbl_name[FOL],MATCH(F20,tbl_name[crop],0))</f>
        <v>21</v>
      </c>
      <c r="AH20">
        <f>INDEX(tbl_name[VITB12],MATCH(F20,tbl_name[crop],0))</f>
        <v>0</v>
      </c>
      <c r="AI20">
        <f>INDEX(tbl_name[VITC],MATCH(F20,tbl_name[crop],0))</f>
        <v>29.6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20026</v>
      </c>
      <c r="B21">
        <f>INDEX(tbl_name[food_grp_id],MATCH(F21,tbl_name[crop],0))</f>
        <v>12</v>
      </c>
      <c r="C21">
        <f>INDEX(tbl_name[food_item_id],MATCH(F21,tbl_name[crop],0))</f>
        <v>833</v>
      </c>
      <c r="D21" t="str">
        <f>INDEX(tbl_name[Food_grp],MATCH(F21,tbl_name[crop],0))</f>
        <v>Miscellaneous</v>
      </c>
      <c r="E21" t="str">
        <f>INDEX(tbl_name[org_name],MATCH(F21,tbl_name[crop],0))</f>
        <v>Swiss chard</v>
      </c>
      <c r="F21" s="24" t="s">
        <v>146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19</v>
      </c>
      <c r="J21">
        <f>INDEX(tbl_name[WATER],MATCH(F21,tbl_name[crop],0))</f>
        <v>0</v>
      </c>
      <c r="K21">
        <f>INDEX(tbl_name[Protein],MATCH(F21,tbl_name[crop],0))</f>
        <v>0</v>
      </c>
      <c r="L21">
        <f>INDEX(tbl_name[Fat],MATCH(F21,tbl_name[crop],0))</f>
        <v>0.1</v>
      </c>
      <c r="M21">
        <f>INDEX(tbl_name[Carbohydrate],MATCH(F21,tbl_name[crop],0))</f>
        <v>3.7</v>
      </c>
      <c r="N21">
        <f>INDEX(tbl_name[Fiber],MATCH(F21,tbl_name[crop],0))</f>
        <v>3.3</v>
      </c>
      <c r="O21">
        <f>INDEX(tbl_name[ASH],MATCH(F21,tbl_name[crop],0))</f>
        <v>1.9</v>
      </c>
      <c r="P21">
        <f>INDEX(tbl_name[CA],MATCH(F21,tbl_name[crop],0))</f>
        <v>75</v>
      </c>
      <c r="Q21">
        <f>INDEX(tbl_name[FE],MATCH(F21,tbl_name[crop],0))</f>
        <v>3.6</v>
      </c>
      <c r="R21">
        <f>INDEX(tbl_name[MG],MATCH(F21,tbl_name[crop],0))</f>
        <v>74</v>
      </c>
      <c r="S21">
        <f>INDEX(tbl_name[P],MATCH(F21,tbl_name[crop],0))</f>
        <v>33</v>
      </c>
      <c r="T21">
        <f>INDEX(tbl_name[K],MATCH(F21,tbl_name[crop],0))</f>
        <v>1200</v>
      </c>
      <c r="U21">
        <f>INDEX(tbl_name[NA],MATCH(F21,tbl_name[crop],0))</f>
        <v>71</v>
      </c>
      <c r="V21">
        <f>INDEX(tbl_name[ZN],MATCH(F21,tbl_name[crop],0))</f>
        <v>0.3</v>
      </c>
      <c r="W21">
        <f>INDEX(tbl_name[CU],MATCH(F21,tbl_name[crop],0))</f>
        <v>0.06</v>
      </c>
      <c r="X21">
        <f>INDEX(tbl_name[VITA_RAE],MATCH(F21,tbl_name[crop],0))</f>
        <v>310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24" t="s">
        <v>184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>
      <c r="A23" t="e">
        <f>INDEX(tbl_name[FCT_id],MATCH(F23,tbl_name[crop],0))</f>
        <v>#N/A</v>
      </c>
      <c r="B23" t="e">
        <f>INDEX(tbl_name[food_grp_id],MATCH(F23,tbl_name[crop],0))</f>
        <v>#N/A</v>
      </c>
      <c r="C23" t="e">
        <f>INDEX(tbl_name[food_item_id],MATCH(F23,tbl_name[crop],0))</f>
        <v>#N/A</v>
      </c>
      <c r="D23" t="str">
        <f>INDEX(tbl_name[Food_grp],MATCH(F23,tbl_name[crop],0))</f>
        <v>Fruits and their products</v>
      </c>
      <c r="E23">
        <f>INDEX(tbl_name[org_name],MATCH(F23,tbl_name[crop],0))</f>
        <v>0</v>
      </c>
      <c r="F23" s="24" t="s">
        <v>210</v>
      </c>
      <c r="G23" t="e">
        <f>INDEX(tbl_name[Crop_ref],MATCH(F23,tbl_name[crop],0))</f>
        <v>#N/A</v>
      </c>
      <c r="H23" t="e">
        <f>INDEX(tbl_name[Edible],MATCH(F23,tbl_name[crop],0))</f>
        <v>#N/A</v>
      </c>
      <c r="I23" t="e">
        <f>INDEX(tbl_name[Energy],MATCH(F23,tbl_name[crop],0))</f>
        <v>#N/A</v>
      </c>
      <c r="J23" t="e">
        <f>INDEX(tbl_name[WATER],MATCH(F23,tbl_name[crop],0))</f>
        <v>#N/A</v>
      </c>
      <c r="K23" t="e">
        <f>INDEX(tbl_name[Protein],MATCH(F23,tbl_name[crop],0))</f>
        <v>#N/A</v>
      </c>
      <c r="L23" t="e">
        <f>INDEX(tbl_name[Fat],MATCH(F23,tbl_name[crop],0))</f>
        <v>#N/A</v>
      </c>
      <c r="M23" t="e">
        <f>INDEX(tbl_name[Carbohydrate],MATCH(F23,tbl_name[crop],0))</f>
        <v>#N/A</v>
      </c>
      <c r="N23" t="e">
        <f>INDEX(tbl_name[Fiber],MATCH(F23,tbl_name[crop],0))</f>
        <v>#N/A</v>
      </c>
      <c r="O23" t="e">
        <f>INDEX(tbl_name[ASH],MATCH(F23,tbl_name[crop],0))</f>
        <v>#N/A</v>
      </c>
      <c r="P23" t="e">
        <f>INDEX(tbl_name[CA],MATCH(F23,tbl_name[crop],0))</f>
        <v>#N/A</v>
      </c>
      <c r="Q23" t="e">
        <f>INDEX(tbl_name[FE],MATCH(F23,tbl_name[crop],0))</f>
        <v>#N/A</v>
      </c>
      <c r="R23" t="e">
        <f>INDEX(tbl_name[MG],MATCH(F23,tbl_name[crop],0))</f>
        <v>#N/A</v>
      </c>
      <c r="S23" t="e">
        <f>INDEX(tbl_name[P],MATCH(F23,tbl_name[crop],0))</f>
        <v>#N/A</v>
      </c>
      <c r="T23" t="e">
        <f>INDEX(tbl_name[K],MATCH(F23,tbl_name[crop],0))</f>
        <v>#N/A</v>
      </c>
      <c r="U23" t="e">
        <f>INDEX(tbl_name[NA],MATCH(F23,tbl_name[crop],0))</f>
        <v>#N/A</v>
      </c>
      <c r="V23" t="e">
        <f>INDEX(tbl_name[ZN],MATCH(F23,tbl_name[crop],0))</f>
        <v>#N/A</v>
      </c>
      <c r="W23" t="e">
        <f>INDEX(tbl_name[CU],MATCH(F23,tbl_name[crop],0))</f>
        <v>#N/A</v>
      </c>
      <c r="X23" t="e">
        <f>INDEX(tbl_name[VITA_RAE],MATCH(F23,tbl_name[crop],0))</f>
        <v>#N/A</v>
      </c>
      <c r="Y23" t="e">
        <f>INDEX(tbl_name[RETOL],MATCH(F23,tbl_name[crop],0))</f>
        <v>#N/A</v>
      </c>
      <c r="Z23" t="e">
        <f>INDEX(tbl_name[B_Cart_eq],MATCH(F23,tbl_name[crop],0))</f>
        <v>#N/A</v>
      </c>
      <c r="AA23" t="e">
        <f>INDEX(tbl_name[VITD],MATCH(F23,tbl_name[crop],0))</f>
        <v>#N/A</v>
      </c>
      <c r="AB23" t="e">
        <f>INDEX(tbl_name[VITE],MATCH(F23,tbl_name[crop],0))</f>
        <v>#N/A</v>
      </c>
      <c r="AC23" t="e">
        <f>INDEX(tbl_name[THIA],MATCH(F23,tbl_name[crop],0))</f>
        <v>#N/A</v>
      </c>
      <c r="AD23" t="e">
        <f>INDEX(tbl_name[RIBF],MATCH(F23,tbl_name[crop],0))</f>
        <v>#N/A</v>
      </c>
      <c r="AE23" t="e">
        <f>INDEX(tbl_name[NIA],MATCH(F23,tbl_name[crop],0))</f>
        <v>#N/A</v>
      </c>
      <c r="AF23" t="e">
        <f>INDEX(tbl_name[VITB6C],MATCH(F23,tbl_name[crop],0))</f>
        <v>#N/A</v>
      </c>
      <c r="AG23" t="e">
        <f>INDEX(tbl_name[FOL],MATCH(F23,tbl_name[crop],0))</f>
        <v>#N/A</v>
      </c>
      <c r="AH23" t="e">
        <f>INDEX(tbl_name[VITB12],MATCH(F23,tbl_name[crop],0))</f>
        <v>#N/A</v>
      </c>
      <c r="AI23" t="e">
        <f>INDEX(tbl_name[VITC],MATCH(F23,tbl_name[crop],0))</f>
        <v>#N/A</v>
      </c>
      <c r="AJ23" t="str">
        <f>INDEX(tbl_name[food_group_unicef],MATCH(F23,tbl_name[crop],0))</f>
        <v xml:space="preserve">Other fruits and vegetables </v>
      </c>
    </row>
    <row r="24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3027-F813-C249-9646-1373346716CE}">
  <dimension ref="A1:AJ19"/>
  <sheetViews>
    <sheetView zoomScaleNormal="100" workbookViewId="0">
      <selection activeCell="F8" sqref="F8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24" t="s">
        <v>124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210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24" t="s">
        <v>125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190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218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218" t="s">
        <v>737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20033</v>
      </c>
      <c r="B8">
        <f>INDEX(tbl_name[food_grp_id],MATCH(F8,tbl_name[crop],0))</f>
        <v>12</v>
      </c>
      <c r="C8">
        <f>INDEX(tbl_name[food_item_id],MATCH(F8,tbl_name[crop],0))</f>
        <v>808</v>
      </c>
      <c r="D8" t="str">
        <f>INDEX(tbl_name[Food_grp],MATCH(F8,tbl_name[crop],0))</f>
        <v>Miscellaneous</v>
      </c>
      <c r="E8" t="str">
        <f>INDEX(tbl_name[org_name],MATCH(F8,tbl_name[crop],0))</f>
        <v>Chick peas@ white</v>
      </c>
      <c r="F8" s="24" t="s">
        <v>133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337</v>
      </c>
      <c r="J8">
        <f>INDEX(tbl_name[WATER],MATCH(F8,tbl_name[crop],0))</f>
        <v>0</v>
      </c>
      <c r="K8">
        <f>INDEX(tbl_name[Protein],MATCH(F8,tbl_name[crop],0))</f>
        <v>20.399999999999999</v>
      </c>
      <c r="L8">
        <f>INDEX(tbl_name[Fat],MATCH(F8,tbl_name[crop],0))</f>
        <v>5.2</v>
      </c>
      <c r="M8">
        <f>INDEX(tbl_name[Carbohydrate],MATCH(F8,tbl_name[crop],0))</f>
        <v>42</v>
      </c>
      <c r="N8">
        <f>INDEX(tbl_name[Fiber],MATCH(F8,tbl_name[crop],0))</f>
        <v>20.7</v>
      </c>
      <c r="O8">
        <f>INDEX(tbl_name[ASH],MATCH(F8,tbl_name[crop],0))</f>
        <v>2.8</v>
      </c>
      <c r="P8">
        <f>INDEX(tbl_name[CA],MATCH(F8,tbl_name[crop],0))</f>
        <v>121.1</v>
      </c>
      <c r="Q8">
        <f>INDEX(tbl_name[FE],MATCH(F8,tbl_name[crop],0))</f>
        <v>6.6</v>
      </c>
      <c r="R8">
        <f>INDEX(tbl_name[MG],MATCH(F8,tbl_name[crop],0))</f>
        <v>131.5</v>
      </c>
      <c r="S8">
        <f>INDEX(tbl_name[P],MATCH(F8,tbl_name[crop],0))</f>
        <v>264.39999999999998</v>
      </c>
      <c r="T8">
        <f>INDEX(tbl_name[K],MATCH(F8,tbl_name[crop],0))</f>
        <v>819.1</v>
      </c>
      <c r="U8">
        <f>INDEX(tbl_name[NA],MATCH(F8,tbl_name[crop],0))</f>
        <v>11.8</v>
      </c>
      <c r="V8">
        <f>INDEX(tbl_name[ZN],MATCH(F8,tbl_name[crop],0))</f>
        <v>3.12</v>
      </c>
      <c r="W8">
        <f>INDEX(tbl_name[CU],MATCH(F8,tbl_name[crop],0))</f>
        <v>0.44</v>
      </c>
      <c r="X8">
        <f>INDEX(tbl_name[VITA_RAE],MATCH(F8,tbl_name[crop],0))</f>
        <v>4.5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3140</v>
      </c>
      <c r="B9">
        <f>INDEX(tbl_name[food_grp_id],MATCH(F9,tbl_name[crop],0))</f>
        <v>3</v>
      </c>
      <c r="C9">
        <f>INDEX(tbl_name[food_item_id],MATCH(F9,tbl_name[crop],0))</f>
        <v>140</v>
      </c>
      <c r="D9" t="str">
        <f>INDEX(tbl_name[Food_grp],MATCH(F9,tbl_name[crop],0))</f>
        <v>Legumes and their products</v>
      </c>
      <c r="E9" t="str">
        <f>INDEX(tbl_name[org_name],MATCH(F9,tbl_name[crop],0))</f>
        <v>Lentils@ dried</v>
      </c>
      <c r="F9" s="24" t="s">
        <v>134</v>
      </c>
      <c r="G9">
        <f>INDEX(tbl_name[Crop_ref],MATCH(F9,tbl_name[crop],0))</f>
        <v>0</v>
      </c>
      <c r="H9">
        <f>INDEX(tbl_name[Edible],MATCH(F9,tbl_name[crop],0))</f>
        <v>1</v>
      </c>
      <c r="I9">
        <f>INDEX(tbl_name[Energy],MATCH(F9,tbl_name[crop],0))</f>
        <v>296</v>
      </c>
      <c r="J9">
        <f>INDEX(tbl_name[WATER],MATCH(F9,tbl_name[crop],0))</f>
        <v>10.3</v>
      </c>
      <c r="K9">
        <f>INDEX(tbl_name[Protein],MATCH(F9,tbl_name[crop],0))</f>
        <v>25.4</v>
      </c>
      <c r="L9">
        <f>INDEX(tbl_name[Fat],MATCH(F9,tbl_name[crop],0))</f>
        <v>1.8</v>
      </c>
      <c r="M9">
        <f>INDEX(tbl_name[Carbohydrate],MATCH(F9,tbl_name[crop],0))</f>
        <v>29.4</v>
      </c>
      <c r="N9">
        <f>INDEX(tbl_name[Fiber],MATCH(F9,tbl_name[crop],0))</f>
        <v>30.5</v>
      </c>
      <c r="O9">
        <f>INDEX(tbl_name[ASH],MATCH(F9,tbl_name[crop],0))</f>
        <v>2.5</v>
      </c>
      <c r="P9">
        <f>INDEX(tbl_name[CA],MATCH(F9,tbl_name[crop],0))</f>
        <v>61</v>
      </c>
      <c r="Q9">
        <f>INDEX(tbl_name[FE],MATCH(F9,tbl_name[crop],0))</f>
        <v>7</v>
      </c>
      <c r="R9">
        <f>INDEX(tbl_name[MG],MATCH(F9,tbl_name[crop],0))</f>
        <v>103</v>
      </c>
      <c r="S9">
        <f>INDEX(tbl_name[P],MATCH(F9,tbl_name[crop],0))</f>
        <v>391</v>
      </c>
      <c r="T9">
        <f>INDEX(tbl_name[K],MATCH(F9,tbl_name[crop],0))</f>
        <v>855</v>
      </c>
      <c r="U9">
        <f>INDEX(tbl_name[NA],MATCH(F9,tbl_name[crop],0))</f>
        <v>9</v>
      </c>
      <c r="V9">
        <f>INDEX(tbl_name[ZN],MATCH(F9,tbl_name[crop],0))</f>
        <v>3.9</v>
      </c>
      <c r="W9">
        <f>INDEX(tbl_name[CU],MATCH(F9,tbl_name[crop],0))</f>
        <v>0.74</v>
      </c>
      <c r="X9">
        <f>INDEX(tbl_name[VITA_RAE],MATCH(F9,tbl_name[crop],0))</f>
        <v>3</v>
      </c>
      <c r="Y9">
        <f>INDEX(tbl_name[RETOL],MATCH(F9,tbl_name[crop],0))</f>
        <v>0</v>
      </c>
      <c r="Z9">
        <f>INDEX(tbl_name[B_Cart_eq],MATCH(F9,tbl_name[crop],0))</f>
        <v>42</v>
      </c>
      <c r="AA9">
        <f>INDEX(tbl_name[VITD],MATCH(F9,tbl_name[crop],0))</f>
        <v>0</v>
      </c>
      <c r="AB9">
        <f>INDEX(tbl_name[VITE],MATCH(F9,tbl_name[crop],0))</f>
        <v>0.49</v>
      </c>
      <c r="AC9">
        <f>INDEX(tbl_name[THIA],MATCH(F9,tbl_name[crop],0))</f>
        <v>0.59</v>
      </c>
      <c r="AD9">
        <f>INDEX(tbl_name[RIBF],MATCH(F9,tbl_name[crop],0))</f>
        <v>0.23</v>
      </c>
      <c r="AE9">
        <f>INDEX(tbl_name[NIA],MATCH(F9,tbl_name[crop],0))</f>
        <v>2.2999999999999998</v>
      </c>
      <c r="AF9">
        <f>INDEX(tbl_name[VITB6C],MATCH(F9,tbl_name[crop],0))</f>
        <v>0.68</v>
      </c>
      <c r="AG9">
        <f>INDEX(tbl_name[FOL],MATCH(F9,tbl_name[crop],0))</f>
        <v>295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4" t="s">
        <v>194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3118</v>
      </c>
      <c r="B11">
        <f>INDEX(tbl_name[food_grp_id],MATCH(F11,tbl_name[crop],0))</f>
        <v>3</v>
      </c>
      <c r="C11">
        <f>INDEX(tbl_name[food_item_id],MATCH(F11,tbl_name[crop],0))</f>
        <v>118</v>
      </c>
      <c r="D11" t="str">
        <f>INDEX(tbl_name[Food_grp],MATCH(F11,tbl_name[crop],0))</f>
        <v>Legumes and their products</v>
      </c>
      <c r="E11" t="str">
        <f>INDEX(tbl_name[org_name],MATCH(F11,tbl_name[crop],0))</f>
        <v>Soya bean@ dried</v>
      </c>
      <c r="F11" s="24" t="s">
        <v>182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411</v>
      </c>
      <c r="J11">
        <f>INDEX(tbl_name[WATER],MATCH(F11,tbl_name[crop],0))</f>
        <v>9.3000000000000007</v>
      </c>
      <c r="K11">
        <f>INDEX(tbl_name[Protein],MATCH(F11,tbl_name[crop],0))</f>
        <v>32</v>
      </c>
      <c r="L11">
        <f>INDEX(tbl_name[Fat],MATCH(F11,tbl_name[crop],0))</f>
        <v>17</v>
      </c>
      <c r="M11">
        <f>INDEX(tbl_name[Carbohydrate],MATCH(F11,tbl_name[crop],0))</f>
        <v>27.6</v>
      </c>
      <c r="N11">
        <f>INDEX(tbl_name[Fiber],MATCH(F11,tbl_name[crop],0))</f>
        <v>9.3000000000000007</v>
      </c>
      <c r="O11">
        <f>INDEX(tbl_name[ASH],MATCH(F11,tbl_name[crop],0))</f>
        <v>4.9000000000000004</v>
      </c>
      <c r="P11">
        <f>INDEX(tbl_name[CA],MATCH(F11,tbl_name[crop],0))</f>
        <v>232</v>
      </c>
      <c r="Q11">
        <f>INDEX(tbl_name[FE],MATCH(F11,tbl_name[crop],0))</f>
        <v>7.8</v>
      </c>
      <c r="R11">
        <f>INDEX(tbl_name[MG],MATCH(F11,tbl_name[crop],0))</f>
        <v>245</v>
      </c>
      <c r="S11">
        <f>INDEX(tbl_name[P],MATCH(F11,tbl_name[crop],0))</f>
        <v>468</v>
      </c>
      <c r="T11">
        <f>INDEX(tbl_name[K],MATCH(F11,tbl_name[crop],0))</f>
        <v>1740</v>
      </c>
      <c r="U11">
        <f>INDEX(tbl_name[NA],MATCH(F11,tbl_name[crop],0))</f>
        <v>5</v>
      </c>
      <c r="V11">
        <f>INDEX(tbl_name[ZN],MATCH(F11,tbl_name[crop],0))</f>
        <v>4.7300000000000004</v>
      </c>
      <c r="W11">
        <f>INDEX(tbl_name[CU],MATCH(F11,tbl_name[crop],0))</f>
        <v>1.48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13</v>
      </c>
      <c r="AA11">
        <f>INDEX(tbl_name[VITD],MATCH(F11,tbl_name[crop],0))</f>
        <v>0</v>
      </c>
      <c r="AB11">
        <f>INDEX(tbl_name[VITE],MATCH(F11,tbl_name[crop],0))</f>
        <v>0.72</v>
      </c>
      <c r="AC11">
        <f>INDEX(tbl_name[THIA],MATCH(F11,tbl_name[crop],0))</f>
        <v>0.7</v>
      </c>
      <c r="AD11">
        <f>INDEX(tbl_name[RIBF],MATCH(F11,tbl_name[crop],0))</f>
        <v>0.28000000000000003</v>
      </c>
      <c r="AE11">
        <f>INDEX(tbl_name[NIA],MATCH(F11,tbl_name[crop],0))</f>
        <v>2</v>
      </c>
      <c r="AF11">
        <f>INDEX(tbl_name[VITB6C],MATCH(F11,tbl_name[crop],0))</f>
        <v>0.82</v>
      </c>
      <c r="AG11">
        <f>INDEX(tbl_name[FOL],MATCH(F11,tbl_name[crop],0))</f>
        <v>375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20030</v>
      </c>
      <c r="B12">
        <f>INDEX(tbl_name[food_grp_id],MATCH(F12,tbl_name[crop],0))</f>
        <v>12</v>
      </c>
      <c r="C12">
        <f>INDEX(tbl_name[food_item_id],MATCH(F12,tbl_name[crop],0))</f>
        <v>824</v>
      </c>
      <c r="D12" t="str">
        <f>INDEX(tbl_name[Food_grp],MATCH(F12,tbl_name[crop],0))</f>
        <v>Miscellaneous</v>
      </c>
      <c r="E12" t="str">
        <f>INDEX(tbl_name[org_name],MATCH(F12,tbl_name[crop],0))</f>
        <v>Linseed</v>
      </c>
      <c r="F12" s="24" t="s">
        <v>137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482</v>
      </c>
      <c r="J12">
        <f>INDEX(tbl_name[WATER],MATCH(F12,tbl_name[crop],0))</f>
        <v>0</v>
      </c>
      <c r="K12">
        <f>INDEX(tbl_name[Protein],MATCH(F12,tbl_name[crop],0))</f>
        <v>25</v>
      </c>
      <c r="L12">
        <f>INDEX(tbl_name[Fat],MATCH(F12,tbl_name[crop],0))</f>
        <v>31</v>
      </c>
      <c r="M12">
        <f>INDEX(tbl_name[Carbohydrate],MATCH(F12,tbl_name[crop],0))</f>
        <v>36.1</v>
      </c>
      <c r="N12">
        <f>INDEX(tbl_name[Fiber],MATCH(F12,tbl_name[crop],0))</f>
        <v>18</v>
      </c>
      <c r="O12">
        <f>INDEX(tbl_name[ASH],MATCH(F12,tbl_name[crop],0))</f>
        <v>3</v>
      </c>
      <c r="P12">
        <f>INDEX(tbl_name[CA],MATCH(F12,tbl_name[crop],0))</f>
        <v>201</v>
      </c>
      <c r="Q12">
        <f>INDEX(tbl_name[FE],MATCH(F12,tbl_name[crop],0))</f>
        <v>14.6</v>
      </c>
      <c r="R12">
        <f>INDEX(tbl_name[MG],MATCH(F12,tbl_name[crop],0))</f>
        <v>351</v>
      </c>
      <c r="S12">
        <f>INDEX(tbl_name[P],MATCH(F12,tbl_name[crop],0))</f>
        <v>547</v>
      </c>
      <c r="T12">
        <f>INDEX(tbl_name[K],MATCH(F12,tbl_name[crop],0))</f>
        <v>468</v>
      </c>
      <c r="U12">
        <f>INDEX(tbl_name[NA],MATCH(F12,tbl_name[crop],0))</f>
        <v>11</v>
      </c>
      <c r="V12">
        <f>INDEX(tbl_name[ZN],MATCH(F12,tbl_name[crop],0))</f>
        <v>7.75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2083</v>
      </c>
      <c r="B13">
        <f>INDEX(tbl_name[food_grp_id],MATCH(F13,tbl_name[crop],0))</f>
        <v>2</v>
      </c>
      <c r="C13">
        <f>INDEX(tbl_name[food_item_id],MATCH(F13,tbl_name[crop],0))</f>
        <v>83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Potato</v>
      </c>
      <c r="F13" s="24" t="s">
        <v>140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81</v>
      </c>
      <c r="J13">
        <f>INDEX(tbl_name[WATER],MATCH(F13,tbl_name[crop],0))</f>
        <v>77.8</v>
      </c>
      <c r="K13">
        <f>INDEX(tbl_name[Protein],MATCH(F13,tbl_name[crop],0))</f>
        <v>1.9</v>
      </c>
      <c r="L13">
        <f>INDEX(tbl_name[Fat],MATCH(F13,tbl_name[crop],0))</f>
        <v>0.1</v>
      </c>
      <c r="M13">
        <f>INDEX(tbl_name[Carbohydrate],MATCH(F13,tbl_name[crop],0))</f>
        <v>16.899999999999999</v>
      </c>
      <c r="N13">
        <f>INDEX(tbl_name[Fiber],MATCH(F13,tbl_name[crop],0))</f>
        <v>1.8</v>
      </c>
      <c r="O13">
        <f>INDEX(tbl_name[ASH],MATCH(F13,tbl_name[crop],0))</f>
        <v>1.5</v>
      </c>
      <c r="P13">
        <f>INDEX(tbl_name[CA],MATCH(F13,tbl_name[crop],0))</f>
        <v>11</v>
      </c>
      <c r="Q13">
        <f>INDEX(tbl_name[FE],MATCH(F13,tbl_name[crop],0))</f>
        <v>0.9</v>
      </c>
      <c r="R13">
        <f>INDEX(tbl_name[MG],MATCH(F13,tbl_name[crop],0))</f>
        <v>27</v>
      </c>
      <c r="S13">
        <f>INDEX(tbl_name[P],MATCH(F13,tbl_name[crop],0))</f>
        <v>50</v>
      </c>
      <c r="T13">
        <f>INDEX(tbl_name[K],MATCH(F13,tbl_name[crop],0))</f>
        <v>551</v>
      </c>
      <c r="U13">
        <f>INDEX(tbl_name[NA],MATCH(F13,tbl_name[crop],0))</f>
        <v>7</v>
      </c>
      <c r="V13">
        <f>INDEX(tbl_name[ZN],MATCH(F13,tbl_name[crop],0))</f>
        <v>0.35</v>
      </c>
      <c r="W13">
        <f>INDEX(tbl_name[CU],MATCH(F13,tbl_name[crop],0))</f>
        <v>0.09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14</v>
      </c>
      <c r="AA13">
        <f>INDEX(tbl_name[VITD],MATCH(F13,tbl_name[crop],0))</f>
        <v>0</v>
      </c>
      <c r="AB13">
        <f>INDEX(tbl_name[VITE],MATCH(F13,tbl_name[crop],0))</f>
        <v>0.06</v>
      </c>
      <c r="AC13">
        <f>INDEX(tbl_name[THIA],MATCH(F13,tbl_name[crop],0))</f>
        <v>0.08</v>
      </c>
      <c r="AD13">
        <f>INDEX(tbl_name[RIBF],MATCH(F13,tbl_name[crop],0))</f>
        <v>0.12</v>
      </c>
      <c r="AE13">
        <f>INDEX(tbl_name[NIA],MATCH(F13,tbl_name[crop],0))</f>
        <v>1.2</v>
      </c>
      <c r="AF13">
        <f>INDEX(tbl_name[VITB6C],MATCH(F13,tbl_name[crop],0))</f>
        <v>0.27</v>
      </c>
      <c r="AG13">
        <f>INDEX(tbl_name[FOL],MATCH(F13,tbl_name[crop],0))</f>
        <v>18</v>
      </c>
      <c r="AH13">
        <f>INDEX(tbl_name[VITB12],MATCH(F13,tbl_name[crop],0))</f>
        <v>0</v>
      </c>
      <c r="AI13">
        <f>INDEX(tbl_name[VITC],MATCH(F13,tbl_name[crop],0))</f>
        <v>17.3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4156</v>
      </c>
      <c r="B14">
        <f>INDEX(tbl_name[food_grp_id],MATCH(F14,tbl_name[crop],0))</f>
        <v>4</v>
      </c>
      <c r="C14">
        <f>INDEX(tbl_name[food_item_id],MATCH(F14,tbl_name[crop],0))</f>
        <v>156</v>
      </c>
      <c r="D14" t="str">
        <f>INDEX(tbl_name[Food_grp],MATCH(F14,tbl_name[crop],0))</f>
        <v>Vegetables and their products</v>
      </c>
      <c r="E14" t="str">
        <f>INDEX(tbl_name[org_name],MATCH(F14,tbl_name[crop],0))</f>
        <v>Carrot</v>
      </c>
      <c r="F14" s="24" t="s">
        <v>141</v>
      </c>
      <c r="G14">
        <f>INDEX(tbl_name[Crop_ref],MATCH(F14,tbl_name[crop],0))</f>
        <v>0</v>
      </c>
      <c r="H14">
        <f>INDEX(tbl_name[Edible],MATCH(F14,tbl_name[crop],0))</f>
        <v>0.89</v>
      </c>
      <c r="I14">
        <f>INDEX(tbl_name[Energy],MATCH(F14,tbl_name[crop],0))</f>
        <v>36</v>
      </c>
      <c r="J14">
        <f>INDEX(tbl_name[WATER],MATCH(F14,tbl_name[crop],0))</f>
        <v>88.8</v>
      </c>
      <c r="K14">
        <f>INDEX(tbl_name[Protein],MATCH(F14,tbl_name[crop],0))</f>
        <v>1</v>
      </c>
      <c r="L14">
        <f>INDEX(tbl_name[Fat],MATCH(F14,tbl_name[crop],0))</f>
        <v>0.3</v>
      </c>
      <c r="M14">
        <f>INDEX(tbl_name[Carbohydrate],MATCH(F14,tbl_name[crop],0))</f>
        <v>5.7</v>
      </c>
      <c r="N14">
        <f>INDEX(tbl_name[Fiber],MATCH(F14,tbl_name[crop],0))</f>
        <v>3.1</v>
      </c>
      <c r="O14">
        <f>INDEX(tbl_name[ASH],MATCH(F14,tbl_name[crop],0))</f>
        <v>1.1000000000000001</v>
      </c>
      <c r="P14">
        <f>INDEX(tbl_name[CA],MATCH(F14,tbl_name[crop],0))</f>
        <v>35</v>
      </c>
      <c r="Q14">
        <f>INDEX(tbl_name[FE],MATCH(F14,tbl_name[crop],0))</f>
        <v>0.7</v>
      </c>
      <c r="R14">
        <f>INDEX(tbl_name[MG],MATCH(F14,tbl_name[crop],0))</f>
        <v>12</v>
      </c>
      <c r="S14">
        <f>INDEX(tbl_name[P],MATCH(F14,tbl_name[crop],0))</f>
        <v>42</v>
      </c>
      <c r="T14">
        <f>INDEX(tbl_name[K],MATCH(F14,tbl_name[crop],0))</f>
        <v>266</v>
      </c>
      <c r="U14">
        <f>INDEX(tbl_name[NA],MATCH(F14,tbl_name[crop],0))</f>
        <v>42</v>
      </c>
      <c r="V14">
        <f>INDEX(tbl_name[ZN],MATCH(F14,tbl_name[crop],0))</f>
        <v>0.26</v>
      </c>
      <c r="W14">
        <f>INDEX(tbl_name[CU],MATCH(F14,tbl_name[crop],0))</f>
        <v>0.06</v>
      </c>
      <c r="X14">
        <f>INDEX(tbl_name[VITA_RAE],MATCH(F14,tbl_name[crop],0))</f>
        <v>713</v>
      </c>
      <c r="Y14">
        <f>INDEX(tbl_name[RETOL],MATCH(F14,tbl_name[crop],0))</f>
        <v>0</v>
      </c>
      <c r="Z14">
        <f>INDEX(tbl_name[B_Cart_eq],MATCH(F14,tbl_name[crop],0))</f>
        <v>8560</v>
      </c>
      <c r="AA14">
        <f>INDEX(tbl_name[VITD],MATCH(F14,tbl_name[crop],0))</f>
        <v>0</v>
      </c>
      <c r="AB14">
        <f>INDEX(tbl_name[VITE],MATCH(F14,tbl_name[crop],0))</f>
        <v>0.47</v>
      </c>
      <c r="AC14">
        <f>INDEX(tbl_name[THIA],MATCH(F14,tbl_name[crop],0))</f>
        <v>0.06</v>
      </c>
      <c r="AD14">
        <f>INDEX(tbl_name[RIBF],MATCH(F14,tbl_name[crop],0))</f>
        <v>0.05</v>
      </c>
      <c r="AE14">
        <f>INDEX(tbl_name[NIA],MATCH(F14,tbl_name[crop],0))</f>
        <v>0.7</v>
      </c>
      <c r="AF14">
        <f>INDEX(tbl_name[VITB6C],MATCH(F14,tbl_name[crop],0))</f>
        <v>0.23</v>
      </c>
      <c r="AG14">
        <f>INDEX(tbl_name[FOL],MATCH(F14,tbl_name[crop],0))</f>
        <v>31</v>
      </c>
      <c r="AH14">
        <f>INDEX(tbl_name[VITB12],MATCH(F14,tbl_name[crop],0))</f>
        <v>0</v>
      </c>
      <c r="AI14">
        <f>INDEX(tbl_name[VITC],MATCH(F14,tbl_name[crop],0))</f>
        <v>7</v>
      </c>
      <c r="AJ14" t="str">
        <f>INDEX(tbl_name[food_group_unicef],MATCH(F14,tbl_name[crop],0))</f>
        <v xml:space="preserve">Vitamin A rich fruits and Vegetable </v>
      </c>
    </row>
    <row r="15" spans="1:36" ht="12" customHeight="1">
      <c r="A15">
        <f>INDEX(tbl_name[FCT_id],MATCH(F15,tbl_name[crop],0))</f>
        <v>4168</v>
      </c>
      <c r="B15">
        <f>INDEX(tbl_name[food_grp_id],MATCH(F15,tbl_name[crop],0))</f>
        <v>4</v>
      </c>
      <c r="C15">
        <f>INDEX(tbl_name[food_item_id],MATCH(F15,tbl_name[crop],0))</f>
        <v>168</v>
      </c>
      <c r="D15" t="str">
        <f>INDEX(tbl_name[Food_grp],MATCH(F15,tbl_name[crop],0))</f>
        <v>Vegetables and their products</v>
      </c>
      <c r="E15" t="str">
        <f>INDEX(tbl_name[org_name],MATCH(F15,tbl_name[crop],0))</f>
        <v>Onion</v>
      </c>
      <c r="F15" s="24" t="s">
        <v>142</v>
      </c>
      <c r="G15">
        <f>INDEX(tbl_name[Crop_ref],MATCH(F15,tbl_name[crop],0))</f>
        <v>0</v>
      </c>
      <c r="H15">
        <f>INDEX(tbl_name[Edible],MATCH(F15,tbl_name[crop],0))</f>
        <v>0.91</v>
      </c>
      <c r="I15">
        <f>INDEX(tbl_name[Energy],MATCH(F15,tbl_name[crop],0))</f>
        <v>37</v>
      </c>
      <c r="J15">
        <f>INDEX(tbl_name[WATER],MATCH(F15,tbl_name[crop],0))</f>
        <v>89.5</v>
      </c>
      <c r="K15">
        <f>INDEX(tbl_name[Protein],MATCH(F15,tbl_name[crop],0))</f>
        <v>1.1000000000000001</v>
      </c>
      <c r="L15">
        <f>INDEX(tbl_name[Fat],MATCH(F15,tbl_name[crop],0))</f>
        <v>0.1</v>
      </c>
      <c r="M15">
        <f>INDEX(tbl_name[Carbohydrate],MATCH(F15,tbl_name[crop],0))</f>
        <v>6.9</v>
      </c>
      <c r="N15">
        <f>INDEX(tbl_name[Fiber],MATCH(F15,tbl_name[crop],0))</f>
        <v>1.8</v>
      </c>
      <c r="O15">
        <f>INDEX(tbl_name[ASH],MATCH(F15,tbl_name[crop],0))</f>
        <v>0.6</v>
      </c>
      <c r="P15">
        <f>INDEX(tbl_name[CA],MATCH(F15,tbl_name[crop],0))</f>
        <v>25</v>
      </c>
      <c r="Q15">
        <f>INDEX(tbl_name[FE],MATCH(F15,tbl_name[crop],0))</f>
        <v>0.3</v>
      </c>
      <c r="R15">
        <f>INDEX(tbl_name[MG],MATCH(F15,tbl_name[crop],0))</f>
        <v>10</v>
      </c>
      <c r="S15">
        <f>INDEX(tbl_name[P],MATCH(F15,tbl_name[crop],0))</f>
        <v>39</v>
      </c>
      <c r="T15">
        <f>INDEX(tbl_name[K],MATCH(F15,tbl_name[crop],0))</f>
        <v>183</v>
      </c>
      <c r="U15">
        <f>INDEX(tbl_name[NA],MATCH(F15,tbl_name[crop],0))</f>
        <v>4</v>
      </c>
      <c r="V15">
        <f>INDEX(tbl_name[ZN],MATCH(F15,tbl_name[crop],0))</f>
        <v>0.26</v>
      </c>
      <c r="W15">
        <f>INDEX(tbl_name[CU],MATCH(F15,tbl_name[crop],0))</f>
        <v>0.04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1</v>
      </c>
      <c r="AA15">
        <f>INDEX(tbl_name[VITD],MATCH(F15,tbl_name[crop],0))</f>
        <v>0</v>
      </c>
      <c r="AB15">
        <f>INDEX(tbl_name[VITE],MATCH(F15,tbl_name[crop],0))</f>
        <v>0.04</v>
      </c>
      <c r="AC15">
        <f>INDEX(tbl_name[THIA],MATCH(F15,tbl_name[crop],0))</f>
        <v>0.05</v>
      </c>
      <c r="AD15">
        <f>INDEX(tbl_name[RIBF],MATCH(F15,tbl_name[crop],0))</f>
        <v>0.04</v>
      </c>
      <c r="AE15">
        <f>INDEX(tbl_name[NIA],MATCH(F15,tbl_name[crop],0))</f>
        <v>0.2</v>
      </c>
      <c r="AF15">
        <f>INDEX(tbl_name[VITB6C],MATCH(F15,tbl_name[crop],0))</f>
        <v>0.1</v>
      </c>
      <c r="AG15">
        <f>INDEX(tbl_name[FOL],MATCH(F15,tbl_name[crop],0))</f>
        <v>16</v>
      </c>
      <c r="AH15">
        <f>INDEX(tbl_name[VITB12],MATCH(F15,tbl_name[crop],0))</f>
        <v>0</v>
      </c>
      <c r="AI15">
        <f>INDEX(tbl_name[VITC],MATCH(F15,tbl_name[crop],0))</f>
        <v>10.3</v>
      </c>
      <c r="AJ15" t="str">
        <f>INDEX(tbl_name[food_group_unicef],MATCH(F15,tbl_name[crop],0))</f>
        <v xml:space="preserve">Other fruits and vegetables </v>
      </c>
    </row>
    <row r="16" spans="1:36" ht="12" customHeight="1">
      <c r="A16" t="e">
        <f>INDEX(tbl_name[FCT_id],MATCH(F16,tbl_name[crop],0))</f>
        <v>#N/A</v>
      </c>
      <c r="B16" t="e">
        <f>INDEX(tbl_name[food_grp_id],MATCH(F16,tbl_name[crop],0))</f>
        <v>#N/A</v>
      </c>
      <c r="C16" t="e">
        <f>INDEX(tbl_name[food_item_id],MATCH(F16,tbl_name[crop],0))</f>
        <v>#N/A</v>
      </c>
      <c r="D16" t="str">
        <f>INDEX(tbl_name[Food_grp],MATCH(F16,tbl_name[crop],0))</f>
        <v>Vegetables and their products</v>
      </c>
      <c r="E16">
        <f>INDEX(tbl_name[org_name],MATCH(F16,tbl_name[crop],0))</f>
        <v>0</v>
      </c>
      <c r="F16" s="24" t="s">
        <v>163</v>
      </c>
      <c r="G16" t="e">
        <f>INDEX(tbl_name[Crop_ref],MATCH(F16,tbl_name[crop],0))</f>
        <v>#N/A</v>
      </c>
      <c r="H16" t="e">
        <f>INDEX(tbl_name[Edible],MATCH(F16,tbl_name[crop],0))</f>
        <v>#N/A</v>
      </c>
      <c r="I16">
        <f>INDEX(tbl_name[Energy],MATCH(F16,tbl_name[crop],0))</f>
        <v>75</v>
      </c>
      <c r="J16" t="e">
        <f>INDEX(tbl_name[WATER],MATCH(F16,tbl_name[crop],0))</f>
        <v>#N/A</v>
      </c>
      <c r="K16">
        <f>INDEX(tbl_name[Protein],MATCH(F16,tbl_name[crop],0))</f>
        <v>2.5</v>
      </c>
      <c r="L16" t="e">
        <f>INDEX(tbl_name[Fat],MATCH(F16,tbl_name[crop],0))</f>
        <v>#N/A</v>
      </c>
      <c r="M16" t="e">
        <f>INDEX(tbl_name[Carbohydrate],MATCH(F16,tbl_name[crop],0))</f>
        <v>#N/A</v>
      </c>
      <c r="N16" t="e">
        <f>INDEX(tbl_name[Fiber],MATCH(F16,tbl_name[crop],0))</f>
        <v>#N/A</v>
      </c>
      <c r="O16" t="e">
        <f>INDEX(tbl_name[ASH],MATCH(F16,tbl_name[crop],0))</f>
        <v>#N/A</v>
      </c>
      <c r="P16" t="e">
        <f>INDEX(tbl_name[CA],MATCH(F16,tbl_name[crop],0))</f>
        <v>#N/A</v>
      </c>
      <c r="Q16" t="e">
        <f>INDEX(tbl_name[FE],MATCH(F16,tbl_name[crop],0))</f>
        <v>#N/A</v>
      </c>
      <c r="R16" t="e">
        <f>INDEX(tbl_name[MG],MATCH(F16,tbl_name[crop],0))</f>
        <v>#N/A</v>
      </c>
      <c r="S16" t="e">
        <f>INDEX(tbl_name[P],MATCH(F16,tbl_name[crop],0))</f>
        <v>#N/A</v>
      </c>
      <c r="T16" t="e">
        <f>INDEX(tbl_name[K],MATCH(F16,tbl_name[crop],0))</f>
        <v>#N/A</v>
      </c>
      <c r="U16" t="e">
        <f>INDEX(tbl_name[NA],MATCH(F16,tbl_name[crop],0))</f>
        <v>#N/A</v>
      </c>
      <c r="V16" t="e">
        <f>INDEX(tbl_name[ZN],MATCH(F16,tbl_name[crop],0))</f>
        <v>#N/A</v>
      </c>
      <c r="W16" t="e">
        <f>INDEX(tbl_name[CU],MATCH(F16,tbl_name[crop],0))</f>
        <v>#N/A</v>
      </c>
      <c r="X16" t="e">
        <f>INDEX(tbl_name[VITA_RAE],MATCH(F16,tbl_name[crop],0))</f>
        <v>#N/A</v>
      </c>
      <c r="Y16" t="e">
        <f>INDEX(tbl_name[RETOL],MATCH(F16,tbl_name[crop],0))</f>
        <v>#N/A</v>
      </c>
      <c r="Z16" t="e">
        <f>INDEX(tbl_name[B_Cart_eq],MATCH(F16,tbl_name[crop],0))</f>
        <v>#N/A</v>
      </c>
      <c r="AA16" t="e">
        <f>INDEX(tbl_name[VITD],MATCH(F16,tbl_name[crop],0))</f>
        <v>#N/A</v>
      </c>
      <c r="AB16" t="e">
        <f>INDEX(tbl_name[VITE],MATCH(F16,tbl_name[crop],0))</f>
        <v>#N/A</v>
      </c>
      <c r="AC16" t="e">
        <f>INDEX(tbl_name[THIA],MATCH(F16,tbl_name[crop],0))</f>
        <v>#N/A</v>
      </c>
      <c r="AD16" t="e">
        <f>INDEX(tbl_name[RIBF],MATCH(F16,tbl_name[crop],0))</f>
        <v>#N/A</v>
      </c>
      <c r="AE16" t="e">
        <f>INDEX(tbl_name[NIA],MATCH(F16,tbl_name[crop],0))</f>
        <v>#N/A</v>
      </c>
      <c r="AF16" t="e">
        <f>INDEX(tbl_name[VITB6C],MATCH(F16,tbl_name[crop],0))</f>
        <v>#N/A</v>
      </c>
      <c r="AG16" t="e">
        <f>INDEX(tbl_name[FOL],MATCH(F16,tbl_name[crop],0))</f>
        <v>#N/A</v>
      </c>
      <c r="AH16" t="e">
        <f>INDEX(tbl_name[VITB12],MATCH(F16,tbl_name[crop],0))</f>
        <v>#N/A</v>
      </c>
      <c r="AI16" t="e">
        <f>INDEX(tbl_name[VITC],MATCH(F16,tbl_name[crop],0))</f>
        <v>#N/A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4165</v>
      </c>
      <c r="B17">
        <f>INDEX(tbl_name[food_grp_id],MATCH(F17,tbl_name[crop],0))</f>
        <v>4</v>
      </c>
      <c r="C17">
        <f>INDEX(tbl_name[food_item_id],MATCH(F17,tbl_name[crop],0))</f>
        <v>165</v>
      </c>
      <c r="D17" t="str">
        <f>INDEX(tbl_name[Food_grp],MATCH(F17,tbl_name[crop],0))</f>
        <v>Vegetables and their products</v>
      </c>
      <c r="E17" t="str">
        <f>INDEX(tbl_name[org_name],MATCH(F17,tbl_name[crop],0))</f>
        <v>Garlic</v>
      </c>
      <c r="F17" s="24" t="s">
        <v>143</v>
      </c>
      <c r="G17">
        <f>INDEX(tbl_name[Crop_ref],MATCH(F17,tbl_name[crop],0))</f>
        <v>0</v>
      </c>
      <c r="H17">
        <f>INDEX(tbl_name[Edible],MATCH(F17,tbl_name[crop],0))</f>
        <v>0.87</v>
      </c>
      <c r="I17">
        <f>INDEX(tbl_name[Energy],MATCH(F17,tbl_name[crop],0))</f>
        <v>137</v>
      </c>
      <c r="J17">
        <f>INDEX(tbl_name[WATER],MATCH(F17,tbl_name[crop],0))</f>
        <v>64.3</v>
      </c>
      <c r="K17">
        <f>INDEX(tbl_name[Protein],MATCH(F17,tbl_name[crop],0))</f>
        <v>6.8</v>
      </c>
      <c r="L17">
        <f>INDEX(tbl_name[Fat],MATCH(F17,tbl_name[crop],0))</f>
        <v>0.4</v>
      </c>
      <c r="M17">
        <f>INDEX(tbl_name[Carbohydrate],MATCH(F17,tbl_name[crop],0))</f>
        <v>25</v>
      </c>
      <c r="N17">
        <f>INDEX(tbl_name[Fiber],MATCH(F17,tbl_name[crop],0))</f>
        <v>2.2999999999999998</v>
      </c>
      <c r="O17">
        <f>INDEX(tbl_name[ASH],MATCH(F17,tbl_name[crop],0))</f>
        <v>1.3</v>
      </c>
      <c r="P17">
        <f>INDEX(tbl_name[CA],MATCH(F17,tbl_name[crop],0))</f>
        <v>32</v>
      </c>
      <c r="Q17">
        <f>INDEX(tbl_name[FE],MATCH(F17,tbl_name[crop],0))</f>
        <v>1.6</v>
      </c>
      <c r="R17">
        <f>INDEX(tbl_name[MG],MATCH(F17,tbl_name[crop],0))</f>
        <v>21</v>
      </c>
      <c r="S17">
        <f>INDEX(tbl_name[P],MATCH(F17,tbl_name[crop],0))</f>
        <v>158</v>
      </c>
      <c r="T17">
        <f>INDEX(tbl_name[K],MATCH(F17,tbl_name[crop],0))</f>
        <v>533</v>
      </c>
      <c r="U17">
        <f>INDEX(tbl_name[NA],MATCH(F17,tbl_name[crop],0))</f>
        <v>11</v>
      </c>
      <c r="V17">
        <f>INDEX(tbl_name[ZN],MATCH(F17,tbl_name[crop],0))</f>
        <v>0.79</v>
      </c>
      <c r="W17">
        <f>INDEX(tbl_name[CU],MATCH(F17,tbl_name[crop],0))</f>
        <v>0.15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0.01</v>
      </c>
      <c r="AC17">
        <f>INDEX(tbl_name[THIA],MATCH(F17,tbl_name[crop],0))</f>
        <v>0.17</v>
      </c>
      <c r="AD17">
        <f>INDEX(tbl_name[RIBF],MATCH(F17,tbl_name[crop],0))</f>
        <v>0.06</v>
      </c>
      <c r="AE17">
        <f>INDEX(tbl_name[NIA],MATCH(F17,tbl_name[crop],0))</f>
        <v>0.5</v>
      </c>
      <c r="AF17">
        <f>INDEX(tbl_name[VITB6C],MATCH(F17,tbl_name[crop],0))</f>
        <v>0.79</v>
      </c>
      <c r="AG17">
        <f>INDEX(tbl_name[FOL],MATCH(F17,tbl_name[crop],0))</f>
        <v>4</v>
      </c>
      <c r="AH17">
        <f>INDEX(tbl_name[VITB12],MATCH(F17,tbl_name[crop],0))</f>
        <v>0</v>
      </c>
      <c r="AI17">
        <f>INDEX(tbl_name[VITC],MATCH(F17,tbl_name[crop],0))</f>
        <v>18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20017</v>
      </c>
      <c r="B18">
        <f>INDEX(tbl_name[food_grp_id],MATCH(F18,tbl_name[crop],0))</f>
        <v>12</v>
      </c>
      <c r="C18">
        <f>INDEX(tbl_name[food_item_id],MATCH(F18,tbl_name[crop],0))</f>
        <v>822</v>
      </c>
      <c r="D18" t="str">
        <f>INDEX(tbl_name[Food_grp],MATCH(F18,tbl_name[crop],0))</f>
        <v>Miscellaneous</v>
      </c>
      <c r="E18" t="str">
        <f>INDEX(tbl_name[org_name],MATCH(F18,tbl_name[crop],0))</f>
        <v>Kale(yabesha gomen)</v>
      </c>
      <c r="F18" s="24" t="s">
        <v>164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28</v>
      </c>
      <c r="J18">
        <f>INDEX(tbl_name[WATER],MATCH(F18,tbl_name[crop],0))</f>
        <v>0</v>
      </c>
      <c r="K18">
        <f>INDEX(tbl_name[Protein],MATCH(F18,tbl_name[crop],0))</f>
        <v>1.6</v>
      </c>
      <c r="L18">
        <f>INDEX(tbl_name[Fat],MATCH(F18,tbl_name[crop],0))</f>
        <v>0.1</v>
      </c>
      <c r="M18">
        <f>INDEX(tbl_name[Carbohydrate],MATCH(F18,tbl_name[crop],0))</f>
        <v>5.6</v>
      </c>
      <c r="N18">
        <f>INDEX(tbl_name[Fiber],MATCH(F18,tbl_name[crop],0))</f>
        <v>3.7</v>
      </c>
      <c r="O18">
        <f>INDEX(tbl_name[ASH],MATCH(F18,tbl_name[crop],0))</f>
        <v>1.5</v>
      </c>
      <c r="P18">
        <f>INDEX(tbl_name[CA],MATCH(F18,tbl_name[crop],0))</f>
        <v>220</v>
      </c>
      <c r="Q18">
        <f>INDEX(tbl_name[FE],MATCH(F18,tbl_name[crop],0))</f>
        <v>0.8</v>
      </c>
      <c r="R18">
        <f>INDEX(tbl_name[MG],MATCH(F18,tbl_name[crop],0))</f>
        <v>44</v>
      </c>
      <c r="S18">
        <f>INDEX(tbl_name[P],MATCH(F18,tbl_name[crop],0))</f>
        <v>45</v>
      </c>
      <c r="T18">
        <f>INDEX(tbl_name[K],MATCH(F18,tbl_name[crop],0))</f>
        <v>420</v>
      </c>
      <c r="U18">
        <f>INDEX(tbl_name[NA],MATCH(F18,tbl_name[crop],0))</f>
        <v>9</v>
      </c>
      <c r="V18">
        <f>INDEX(tbl_name[ZN],MATCH(F18,tbl_name[crop],0))</f>
        <v>0.3</v>
      </c>
      <c r="W18">
        <f>INDEX(tbl_name[CU],MATCH(F18,tbl_name[crop],0))</f>
        <v>0.05</v>
      </c>
      <c r="X18">
        <f>INDEX(tbl_name[VITA_RAE],MATCH(F18,tbl_name[crop],0))</f>
        <v>240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7C64-C7F5-2744-BF53-484D3383EEA4}">
  <dimension ref="A1:AJ16"/>
  <sheetViews>
    <sheetView zoomScaleNormal="100" workbookViewId="0">
      <selection activeCell="F6" sqref="F6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20003</v>
      </c>
      <c r="B2">
        <f>INDEX(tbl_name[food_grp_id],MATCH(F2,tbl_name[crop],0))</f>
        <v>12</v>
      </c>
      <c r="C2">
        <f>INDEX(tbl_name[food_item_id],MATCH(F2,tbl_name[crop],0))</f>
        <v>800</v>
      </c>
      <c r="D2" t="str">
        <f>INDEX(tbl_name[Food_grp],MATCH(F2,tbl_name[crop],0))</f>
        <v>Miscellaneous</v>
      </c>
      <c r="E2" t="str">
        <f>INDEX(tbl_name[org_name],MATCH(F2,tbl_name[crop],0))</f>
        <v>Barley</v>
      </c>
      <c r="F2" s="56" t="s">
        <v>125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340</v>
      </c>
      <c r="J2" s="210">
        <f>INDEX(tbl_name[WATER],MATCH(F2,tbl_name[crop],0))</f>
        <v>0</v>
      </c>
      <c r="K2">
        <f>INDEX(tbl_name[Protein],MATCH(F2,tbl_name[crop],0))</f>
        <v>5.4</v>
      </c>
      <c r="L2">
        <f>INDEX(tbl_name[Fat],MATCH(F2,tbl_name[crop],0))</f>
        <v>1.1000000000000001</v>
      </c>
      <c r="M2">
        <f>INDEX(tbl_name[Carbohydrate],MATCH(F2,tbl_name[crop],0))</f>
        <v>77.8</v>
      </c>
      <c r="N2">
        <f>INDEX(tbl_name[Fiber],MATCH(F2,tbl_name[crop],0))</f>
        <v>9.6</v>
      </c>
      <c r="O2">
        <f>INDEX(tbl_name[ASH],MATCH(F2,tbl_name[crop],0))</f>
        <v>0.7</v>
      </c>
      <c r="P2">
        <f>INDEX(tbl_name[CA],MATCH(F2,tbl_name[crop],0))</f>
        <v>17</v>
      </c>
      <c r="Q2">
        <f>INDEX(tbl_name[FE],MATCH(F2,tbl_name[crop],0))</f>
        <v>1</v>
      </c>
      <c r="R2">
        <f>INDEX(tbl_name[MG],MATCH(F2,tbl_name[crop],0))</f>
        <v>25</v>
      </c>
      <c r="S2">
        <f>INDEX(tbl_name[P],MATCH(F2,tbl_name[crop],0))</f>
        <v>110</v>
      </c>
      <c r="T2">
        <f>INDEX(tbl_name[K],MATCH(F2,tbl_name[crop],0))</f>
        <v>170</v>
      </c>
      <c r="U2">
        <f>INDEX(tbl_name[NA],MATCH(F2,tbl_name[crop],0))</f>
        <v>2</v>
      </c>
      <c r="V2">
        <f>INDEX(tbl_name[ZN],MATCH(F2,tbl_name[crop],0))</f>
        <v>1.2</v>
      </c>
      <c r="W2">
        <f>INDEX(tbl_name[CU],MATCH(F2,tbl_name[crop],0))</f>
        <v>0.4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1004</v>
      </c>
      <c r="B3">
        <f>INDEX(tbl_name[food_grp_id],MATCH(F3,tbl_name[crop],0))</f>
        <v>1</v>
      </c>
      <c r="C3">
        <f>INDEX(tbl_name[food_item_id],MATCH(F3,tbl_name[crop],0))</f>
        <v>4</v>
      </c>
      <c r="D3" t="str">
        <f>INDEX(tbl_name[Food_grp],MATCH(F3,tbl_name[crop],0))</f>
        <v>Cereals and their products</v>
      </c>
      <c r="E3" t="str">
        <f>INDEX(tbl_name[org_name],MATCH(F3,tbl_name[crop],0))</f>
        <v>Maize@ white</v>
      </c>
      <c r="F3" s="24" t="s">
        <v>128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351</v>
      </c>
      <c r="J3">
        <f>INDEX(tbl_name[WATER],MATCH(F3,tbl_name[crop],0))</f>
        <v>11.4</v>
      </c>
      <c r="K3">
        <f>INDEX(tbl_name[Protein],MATCH(F3,tbl_name[crop],0))</f>
        <v>9.1999999999999993</v>
      </c>
      <c r="L3">
        <f>INDEX(tbl_name[Fat],MATCH(F3,tbl_name[crop],0))</f>
        <v>4.0999999999999996</v>
      </c>
      <c r="M3">
        <f>INDEX(tbl_name[Carbohydrate],MATCH(F3,tbl_name[crop],0))</f>
        <v>63.9</v>
      </c>
      <c r="N3">
        <f>INDEX(tbl_name[Fiber],MATCH(F3,tbl_name[crop],0))</f>
        <v>9.6999999999999993</v>
      </c>
      <c r="O3">
        <f>INDEX(tbl_name[ASH],MATCH(F3,tbl_name[crop],0))</f>
        <v>1.8</v>
      </c>
      <c r="P3">
        <f>INDEX(tbl_name[CA],MATCH(F3,tbl_name[crop],0))</f>
        <v>19</v>
      </c>
      <c r="Q3">
        <f>INDEX(tbl_name[FE],MATCH(F3,tbl_name[crop],0))</f>
        <v>3.1</v>
      </c>
      <c r="R3">
        <f>INDEX(tbl_name[MG],MATCH(F3,tbl_name[crop],0))</f>
        <v>82</v>
      </c>
      <c r="S3">
        <f>INDEX(tbl_name[P],MATCH(F3,tbl_name[crop],0))</f>
        <v>246</v>
      </c>
      <c r="T3">
        <f>INDEX(tbl_name[K],MATCH(F3,tbl_name[crop],0))</f>
        <v>310</v>
      </c>
      <c r="U3">
        <f>INDEX(tbl_name[NA],MATCH(F3,tbl_name[crop],0))</f>
        <v>11</v>
      </c>
      <c r="V3">
        <f>INDEX(tbl_name[ZN],MATCH(F3,tbl_name[crop],0))</f>
        <v>1.55</v>
      </c>
      <c r="W3">
        <f>INDEX(tbl_name[CU],MATCH(F3,tbl_name[crop],0))</f>
        <v>0.18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1.3</v>
      </c>
      <c r="AC3">
        <f>INDEX(tbl_name[THIA],MATCH(F3,tbl_name[crop],0))</f>
        <v>0.35</v>
      </c>
      <c r="AD3">
        <f>INDEX(tbl_name[RIBF],MATCH(F3,tbl_name[crop],0))</f>
        <v>0.1</v>
      </c>
      <c r="AE3">
        <f>INDEX(tbl_name[NIA],MATCH(F3,tbl_name[crop],0))</f>
        <v>2.1</v>
      </c>
      <c r="AF3">
        <f>INDEX(tbl_name[VITB6C],MATCH(F3,tbl_name[crop],0))</f>
        <v>0.2</v>
      </c>
      <c r="AG3">
        <f>INDEX(tbl_name[FOL],MATCH(F3,tbl_name[crop],0))</f>
        <v>26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20021</v>
      </c>
      <c r="B4">
        <f>INDEX(tbl_name[food_grp_id],MATCH(F4,tbl_name[crop],0))</f>
        <v>12</v>
      </c>
      <c r="C4">
        <f>INDEX(tbl_name[food_item_id],MATCH(F4,tbl_name[crop],0))</f>
        <v>811</v>
      </c>
      <c r="D4" t="str">
        <f>INDEX(tbl_name[Food_grp],MATCH(F4,tbl_name[crop],0))</f>
        <v>Miscellaneous</v>
      </c>
      <c r="E4" t="str">
        <f>INDEX(tbl_name[org_name],MATCH(F4,tbl_name[crop],0))</f>
        <v>Faba bean</v>
      </c>
      <c r="F4" s="218" t="s">
        <v>735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309</v>
      </c>
      <c r="J4">
        <f>INDEX(tbl_name[WATER],MATCH(F4,tbl_name[crop],0))</f>
        <v>0</v>
      </c>
      <c r="K4">
        <f>INDEX(tbl_name[Protein],MATCH(F4,tbl_name[crop],0))</f>
        <v>25.3</v>
      </c>
      <c r="L4">
        <f>INDEX(tbl_name[Fat],MATCH(F4,tbl_name[crop],0))</f>
        <v>1.4</v>
      </c>
      <c r="M4">
        <f>INDEX(tbl_name[Carbohydrate],MATCH(F4,tbl_name[crop],0))</f>
        <v>38.299999999999997</v>
      </c>
      <c r="N4">
        <f>INDEX(tbl_name[Fiber],MATCH(F4,tbl_name[crop],0))</f>
        <v>20.8</v>
      </c>
      <c r="O4">
        <f>INDEX(tbl_name[ASH],MATCH(F4,tbl_name[crop],0))</f>
        <v>3.3</v>
      </c>
      <c r="P4">
        <f>INDEX(tbl_name[CA],MATCH(F4,tbl_name[crop],0))</f>
        <v>95.6</v>
      </c>
      <c r="Q4">
        <f>INDEX(tbl_name[FE],MATCH(F4,tbl_name[crop],0))</f>
        <v>5.2</v>
      </c>
      <c r="R4">
        <f>INDEX(tbl_name[MG],MATCH(F4,tbl_name[crop],0))</f>
        <v>135.5</v>
      </c>
      <c r="S4">
        <f>INDEX(tbl_name[P],MATCH(F4,tbl_name[crop],0))</f>
        <v>430.6</v>
      </c>
      <c r="T4">
        <f>INDEX(tbl_name[K],MATCH(F4,tbl_name[crop],0))</f>
        <v>1190</v>
      </c>
      <c r="U4">
        <f>INDEX(tbl_name[NA],MATCH(F4,tbl_name[crop],0))</f>
        <v>25</v>
      </c>
      <c r="V4">
        <f>INDEX(tbl_name[ZN],MATCH(F4,tbl_name[crop],0))</f>
        <v>3.55</v>
      </c>
      <c r="W4">
        <f>INDEX(tbl_name[CU],MATCH(F4,tbl_name[crop],0))</f>
        <v>0.82</v>
      </c>
      <c r="X4">
        <f>INDEX(tbl_name[VITA_RAE],MATCH(F4,tbl_name[crop],0))</f>
        <v>2.4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Legumes and nuts </v>
      </c>
    </row>
    <row r="5" spans="1:36" ht="12" customHeight="1">
      <c r="A5">
        <f>INDEX(tbl_name[FCT_id],MATCH(F5,tbl_name[crop],0))</f>
        <v>20016</v>
      </c>
      <c r="B5">
        <f>INDEX(tbl_name[food_grp_id],MATCH(F5,tbl_name[crop],0))</f>
        <v>12</v>
      </c>
      <c r="C5">
        <f>INDEX(tbl_name[food_item_id],MATCH(F5,tbl_name[crop],0))</f>
        <v>813</v>
      </c>
      <c r="D5" t="str">
        <f>INDEX(tbl_name[Food_grp],MATCH(F5,tbl_name[crop],0))</f>
        <v>Miscellaneous</v>
      </c>
      <c r="E5" t="str">
        <f>INDEX(tbl_name[org_name],MATCH(F5,tbl_name[crop],0))</f>
        <v>Field peas</v>
      </c>
      <c r="F5" s="218" t="s">
        <v>737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0</v>
      </c>
      <c r="J5">
        <f>INDEX(tbl_name[WATER],MATCH(F5,tbl_name[crop],0))</f>
        <v>0</v>
      </c>
      <c r="K5">
        <f>INDEX(tbl_name[Protein],MATCH(F5,tbl_name[crop],0))</f>
        <v>0</v>
      </c>
      <c r="L5">
        <f>INDEX(tbl_name[Fat],MATCH(F5,tbl_name[crop],0))</f>
        <v>0</v>
      </c>
      <c r="M5">
        <f>INDEX(tbl_name[Carbohydrate],MATCH(F5,tbl_name[crop],0))</f>
        <v>0</v>
      </c>
      <c r="N5">
        <f>INDEX(tbl_name[Fiber],MATCH(F5,tbl_name[crop],0))</f>
        <v>0</v>
      </c>
      <c r="O5">
        <f>INDEX(tbl_name[ASH],MATCH(F5,tbl_name[crop],0))</f>
        <v>0</v>
      </c>
      <c r="P5">
        <f>INDEX(tbl_name[CA],MATCH(F5,tbl_name[crop],0))</f>
        <v>0</v>
      </c>
      <c r="Q5">
        <f>INDEX(tbl_name[FE],MATCH(F5,tbl_name[crop],0))</f>
        <v>0</v>
      </c>
      <c r="R5">
        <f>INDEX(tbl_name[MG],MATCH(F5,tbl_name[crop],0))</f>
        <v>0</v>
      </c>
      <c r="S5">
        <f>INDEX(tbl_name[P],MATCH(F5,tbl_name[crop],0))</f>
        <v>0</v>
      </c>
      <c r="T5">
        <f>INDEX(tbl_name[K],MATCH(F5,tbl_name[crop],0))</f>
        <v>0</v>
      </c>
      <c r="U5">
        <f>INDEX(tbl_name[NA],MATCH(F5,tbl_name[crop],0))</f>
        <v>0</v>
      </c>
      <c r="V5">
        <f>INDEX(tbl_name[ZN],MATCH(F5,tbl_name[crop],0))</f>
        <v>0</v>
      </c>
      <c r="W5">
        <f>INDEX(tbl_name[CU],MATCH(F5,tbl_name[crop],0))</f>
        <v>0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Legumes and nuts </v>
      </c>
    </row>
    <row r="6" spans="1:36" ht="12" customHeight="1">
      <c r="A6" t="e">
        <f>INDEX(tbl_name[FCT_id],MATCH(F6,tbl_name[crop],0))</f>
        <v>#N/A</v>
      </c>
      <c r="B6" t="e">
        <f>INDEX(tbl_name[food_grp_id],MATCH(F6,tbl_name[crop],0))</f>
        <v>#N/A</v>
      </c>
      <c r="C6" t="e">
        <f>INDEX(tbl_name[food_item_id],MATCH(F6,tbl_name[crop],0))</f>
        <v>#N/A</v>
      </c>
      <c r="D6" t="str">
        <f>INDEX(tbl_name[Food_grp],MATCH(F6,tbl_name[crop],0))</f>
        <v>Vegetables and their products</v>
      </c>
      <c r="E6">
        <f>INDEX(tbl_name[org_name],MATCH(F6,tbl_name[crop],0))</f>
        <v>0</v>
      </c>
      <c r="F6" s="24" t="s">
        <v>139</v>
      </c>
      <c r="G6" t="e">
        <f>INDEX(tbl_name[Crop_ref],MATCH(F6,tbl_name[crop],0))</f>
        <v>#N/A</v>
      </c>
      <c r="H6" t="e">
        <f>INDEX(tbl_name[Edible],MATCH(F6,tbl_name[crop],0))</f>
        <v>#N/A</v>
      </c>
      <c r="I6" t="e">
        <f>INDEX(tbl_name[Energy],MATCH(F6,tbl_name[crop],0))</f>
        <v>#N/A</v>
      </c>
      <c r="J6" t="e">
        <f>INDEX(tbl_name[WATER],MATCH(F6,tbl_name[crop],0))</f>
        <v>#N/A</v>
      </c>
      <c r="K6" t="e">
        <f>INDEX(tbl_name[Protein],MATCH(F6,tbl_name[crop],0))</f>
        <v>#N/A</v>
      </c>
      <c r="L6" t="e">
        <f>INDEX(tbl_name[Fat],MATCH(F6,tbl_name[crop],0))</f>
        <v>#N/A</v>
      </c>
      <c r="M6" t="e">
        <f>INDEX(tbl_name[Carbohydrate],MATCH(F6,tbl_name[crop],0))</f>
        <v>#N/A</v>
      </c>
      <c r="N6" t="e">
        <f>INDEX(tbl_name[Fiber],MATCH(F6,tbl_name[crop],0))</f>
        <v>#N/A</v>
      </c>
      <c r="O6" t="e">
        <f>INDEX(tbl_name[ASH],MATCH(F6,tbl_name[crop],0))</f>
        <v>#N/A</v>
      </c>
      <c r="P6" t="e">
        <f>INDEX(tbl_name[CA],MATCH(F6,tbl_name[crop],0))</f>
        <v>#N/A</v>
      </c>
      <c r="Q6" t="e">
        <f>INDEX(tbl_name[FE],MATCH(F6,tbl_name[crop],0))</f>
        <v>#N/A</v>
      </c>
      <c r="R6" t="e">
        <f>INDEX(tbl_name[MG],MATCH(F6,tbl_name[crop],0))</f>
        <v>#N/A</v>
      </c>
      <c r="S6" t="e">
        <f>INDEX(tbl_name[P],MATCH(F6,tbl_name[crop],0))</f>
        <v>#N/A</v>
      </c>
      <c r="T6" t="e">
        <f>INDEX(tbl_name[K],MATCH(F6,tbl_name[crop],0))</f>
        <v>#N/A</v>
      </c>
      <c r="U6" t="e">
        <f>INDEX(tbl_name[NA],MATCH(F6,tbl_name[crop],0))</f>
        <v>#N/A</v>
      </c>
      <c r="V6" t="e">
        <f>INDEX(tbl_name[ZN],MATCH(F6,tbl_name[crop],0))</f>
        <v>#N/A</v>
      </c>
      <c r="W6" t="e">
        <f>INDEX(tbl_name[CU],MATCH(F6,tbl_name[crop],0))</f>
        <v>#N/A</v>
      </c>
      <c r="X6" t="e">
        <f>INDEX(tbl_name[VITA_RAE],MATCH(F6,tbl_name[crop],0))</f>
        <v>#N/A</v>
      </c>
      <c r="Y6" t="e">
        <f>INDEX(tbl_name[RETOL],MATCH(F6,tbl_name[crop],0))</f>
        <v>#N/A</v>
      </c>
      <c r="Z6" t="e">
        <f>INDEX(tbl_name[B_Cart_eq],MATCH(F6,tbl_name[crop],0))</f>
        <v>#N/A</v>
      </c>
      <c r="AA6" t="e">
        <f>INDEX(tbl_name[VITD],MATCH(F6,tbl_name[crop],0))</f>
        <v>#N/A</v>
      </c>
      <c r="AB6" t="e">
        <f>INDEX(tbl_name[VITE],MATCH(F6,tbl_name[crop],0))</f>
        <v>#N/A</v>
      </c>
      <c r="AC6" t="e">
        <f>INDEX(tbl_name[THIA],MATCH(F6,tbl_name[crop],0))</f>
        <v>#N/A</v>
      </c>
      <c r="AD6" t="e">
        <f>INDEX(tbl_name[RIBF],MATCH(F6,tbl_name[crop],0))</f>
        <v>#N/A</v>
      </c>
      <c r="AE6" t="e">
        <f>INDEX(tbl_name[NIA],MATCH(F6,tbl_name[crop],0))</f>
        <v>#N/A</v>
      </c>
      <c r="AF6" t="e">
        <f>INDEX(tbl_name[VITB6C],MATCH(F6,tbl_name[crop],0))</f>
        <v>#N/A</v>
      </c>
      <c r="AG6" t="e">
        <f>INDEX(tbl_name[FOL],MATCH(F6,tbl_name[crop],0))</f>
        <v>#N/A</v>
      </c>
      <c r="AH6" t="e">
        <f>INDEX(tbl_name[VITB12],MATCH(F6,tbl_name[crop],0))</f>
        <v>#N/A</v>
      </c>
      <c r="AI6" t="e">
        <f>INDEX(tbl_name[VITC],MATCH(F6,tbl_name[crop],0))</f>
        <v>#N/A</v>
      </c>
      <c r="AJ6" t="str">
        <f>INDEX(tbl_name[food_group_unicef],MATCH(F6,tbl_name[crop],0))</f>
        <v xml:space="preserve">Other fruits and vegetables </v>
      </c>
    </row>
    <row r="7" spans="1:36" ht="12" customHeight="1">
      <c r="A7">
        <f>INDEX(tbl_name[FCT_id],MATCH(F7,tbl_name[crop],0))</f>
        <v>2083</v>
      </c>
      <c r="B7">
        <f>INDEX(tbl_name[food_grp_id],MATCH(F7,tbl_name[crop],0))</f>
        <v>2</v>
      </c>
      <c r="C7">
        <f>INDEX(tbl_name[food_item_id],MATCH(F7,tbl_name[crop],0))</f>
        <v>83</v>
      </c>
      <c r="D7" t="str">
        <f>INDEX(tbl_name[Food_grp],MATCH(F7,tbl_name[crop],0))</f>
        <v>Starchy roots@ tubers and their products</v>
      </c>
      <c r="E7" t="str">
        <f>INDEX(tbl_name[org_name],MATCH(F7,tbl_name[crop],0))</f>
        <v>Potato</v>
      </c>
      <c r="F7" s="24" t="s">
        <v>140</v>
      </c>
      <c r="G7">
        <f>INDEX(tbl_name[Crop_ref],MATCH(F7,tbl_name[crop],0))</f>
        <v>0</v>
      </c>
      <c r="H7">
        <f>INDEX(tbl_name[Edible],MATCH(F7,tbl_name[crop],0))</f>
        <v>0.84</v>
      </c>
      <c r="I7">
        <f>INDEX(tbl_name[Energy],MATCH(F7,tbl_name[crop],0))</f>
        <v>81</v>
      </c>
      <c r="J7">
        <f>INDEX(tbl_name[WATER],MATCH(F7,tbl_name[crop],0))</f>
        <v>77.8</v>
      </c>
      <c r="K7">
        <f>INDEX(tbl_name[Protein],MATCH(F7,tbl_name[crop],0))</f>
        <v>1.9</v>
      </c>
      <c r="L7">
        <f>INDEX(tbl_name[Fat],MATCH(F7,tbl_name[crop],0))</f>
        <v>0.1</v>
      </c>
      <c r="M7">
        <f>INDEX(tbl_name[Carbohydrate],MATCH(F7,tbl_name[crop],0))</f>
        <v>16.899999999999999</v>
      </c>
      <c r="N7">
        <f>INDEX(tbl_name[Fiber],MATCH(F7,tbl_name[crop],0))</f>
        <v>1.8</v>
      </c>
      <c r="O7">
        <f>INDEX(tbl_name[ASH],MATCH(F7,tbl_name[crop],0))</f>
        <v>1.5</v>
      </c>
      <c r="P7">
        <f>INDEX(tbl_name[CA],MATCH(F7,tbl_name[crop],0))</f>
        <v>11</v>
      </c>
      <c r="Q7">
        <f>INDEX(tbl_name[FE],MATCH(F7,tbl_name[crop],0))</f>
        <v>0.9</v>
      </c>
      <c r="R7">
        <f>INDEX(tbl_name[MG],MATCH(F7,tbl_name[crop],0))</f>
        <v>27</v>
      </c>
      <c r="S7">
        <f>INDEX(tbl_name[P],MATCH(F7,tbl_name[crop],0))</f>
        <v>50</v>
      </c>
      <c r="T7">
        <f>INDEX(tbl_name[K],MATCH(F7,tbl_name[crop],0))</f>
        <v>551</v>
      </c>
      <c r="U7">
        <f>INDEX(tbl_name[NA],MATCH(F7,tbl_name[crop],0))</f>
        <v>7</v>
      </c>
      <c r="V7">
        <f>INDEX(tbl_name[ZN],MATCH(F7,tbl_name[crop],0))</f>
        <v>0.35</v>
      </c>
      <c r="W7">
        <f>INDEX(tbl_name[CU],MATCH(F7,tbl_name[crop],0))</f>
        <v>0.09</v>
      </c>
      <c r="X7">
        <f>INDEX(tbl_name[VITA_RAE],MATCH(F7,tbl_name[crop],0))</f>
        <v>1</v>
      </c>
      <c r="Y7">
        <f>INDEX(tbl_name[RETOL],MATCH(F7,tbl_name[crop],0))</f>
        <v>0</v>
      </c>
      <c r="Z7">
        <f>INDEX(tbl_name[B_Cart_eq],MATCH(F7,tbl_name[crop],0))</f>
        <v>14</v>
      </c>
      <c r="AA7">
        <f>INDEX(tbl_name[VITD],MATCH(F7,tbl_name[crop],0))</f>
        <v>0</v>
      </c>
      <c r="AB7">
        <f>INDEX(tbl_name[VITE],MATCH(F7,tbl_name[crop],0))</f>
        <v>0.06</v>
      </c>
      <c r="AC7">
        <f>INDEX(tbl_name[THIA],MATCH(F7,tbl_name[crop],0))</f>
        <v>0.08</v>
      </c>
      <c r="AD7">
        <f>INDEX(tbl_name[RIBF],MATCH(F7,tbl_name[crop],0))</f>
        <v>0.12</v>
      </c>
      <c r="AE7">
        <f>INDEX(tbl_name[NIA],MATCH(F7,tbl_name[crop],0))</f>
        <v>1.2</v>
      </c>
      <c r="AF7">
        <f>INDEX(tbl_name[VITB6C],MATCH(F7,tbl_name[crop],0))</f>
        <v>0.27</v>
      </c>
      <c r="AG7">
        <f>INDEX(tbl_name[FOL],MATCH(F7,tbl_name[crop],0))</f>
        <v>18</v>
      </c>
      <c r="AH7">
        <f>INDEX(tbl_name[VITB12],MATCH(F7,tbl_name[crop],0))</f>
        <v>0</v>
      </c>
      <c r="AI7">
        <f>INDEX(tbl_name[VITC],MATCH(F7,tbl_name[crop],0))</f>
        <v>17.3</v>
      </c>
      <c r="AJ7" t="str">
        <f>INDEX(tbl_name[food_group_unicef],MATCH(F7,tbl_name[crop],0))</f>
        <v xml:space="preserve">Grains@ roots and tubers </v>
      </c>
    </row>
    <row r="8" spans="1:36" ht="12" customHeight="1">
      <c r="A8" t="e">
        <f>INDEX(tbl_name[FCT_id],MATCH(F8,tbl_name[crop],0))</f>
        <v>#N/A</v>
      </c>
      <c r="B8" t="e">
        <f>INDEX(tbl_name[food_grp_id],MATCH(F8,tbl_name[crop],0))</f>
        <v>#N/A</v>
      </c>
      <c r="C8" t="e">
        <f>INDEX(tbl_name[food_item_id],MATCH(F8,tbl_name[crop],0))</f>
        <v>#N/A</v>
      </c>
      <c r="D8" t="str">
        <f>INDEX(tbl_name[Food_grp],MATCH(F8,tbl_name[crop],0))</f>
        <v>Miscellaneous</v>
      </c>
      <c r="E8">
        <f>INDEX(tbl_name[org_name],MATCH(F8,tbl_name[crop],0))</f>
        <v>0</v>
      </c>
      <c r="F8" s="24" t="s">
        <v>173</v>
      </c>
      <c r="G8" t="e">
        <f>INDEX(tbl_name[Crop_ref],MATCH(F8,tbl_name[crop],0))</f>
        <v>#N/A</v>
      </c>
      <c r="H8" t="e">
        <f>INDEX(tbl_name[Edible],MATCH(F8,tbl_name[crop],0))</f>
        <v>#N/A</v>
      </c>
      <c r="I8" t="e">
        <f>INDEX(tbl_name[Energy],MATCH(F8,tbl_name[crop],0))</f>
        <v>#N/A</v>
      </c>
      <c r="J8" t="e">
        <f>INDEX(tbl_name[WATER],MATCH(F8,tbl_name[crop],0))</f>
        <v>#N/A</v>
      </c>
      <c r="K8" t="e">
        <f>INDEX(tbl_name[Protein],MATCH(F8,tbl_name[crop],0))</f>
        <v>#N/A</v>
      </c>
      <c r="L8" t="e">
        <f>INDEX(tbl_name[Fat],MATCH(F8,tbl_name[crop],0))</f>
        <v>#N/A</v>
      </c>
      <c r="M8" t="e">
        <f>INDEX(tbl_name[Carbohydrate],MATCH(F8,tbl_name[crop],0))</f>
        <v>#N/A</v>
      </c>
      <c r="N8" t="e">
        <f>INDEX(tbl_name[Fiber],MATCH(F8,tbl_name[crop],0))</f>
        <v>#N/A</v>
      </c>
      <c r="O8" t="e">
        <f>INDEX(tbl_name[ASH],MATCH(F8,tbl_name[crop],0))</f>
        <v>#N/A</v>
      </c>
      <c r="P8" t="e">
        <f>INDEX(tbl_name[CA],MATCH(F8,tbl_name[crop],0))</f>
        <v>#N/A</v>
      </c>
      <c r="Q8" t="e">
        <f>INDEX(tbl_name[FE],MATCH(F8,tbl_name[crop],0))</f>
        <v>#N/A</v>
      </c>
      <c r="R8" t="e">
        <f>INDEX(tbl_name[MG],MATCH(F8,tbl_name[crop],0))</f>
        <v>#N/A</v>
      </c>
      <c r="S8" t="e">
        <f>INDEX(tbl_name[P],MATCH(F8,tbl_name[crop],0))</f>
        <v>#N/A</v>
      </c>
      <c r="T8" t="e">
        <f>INDEX(tbl_name[K],MATCH(F8,tbl_name[crop],0))</f>
        <v>#N/A</v>
      </c>
      <c r="U8" t="e">
        <f>INDEX(tbl_name[NA],MATCH(F8,tbl_name[crop],0))</f>
        <v>#N/A</v>
      </c>
      <c r="V8" t="e">
        <f>INDEX(tbl_name[ZN],MATCH(F8,tbl_name[crop],0))</f>
        <v>#N/A</v>
      </c>
      <c r="W8" t="e">
        <f>INDEX(tbl_name[CU],MATCH(F8,tbl_name[crop],0))</f>
        <v>#N/A</v>
      </c>
      <c r="X8" t="e">
        <f>INDEX(tbl_name[VITA_RAE],MATCH(F8,tbl_name[crop],0))</f>
        <v>#N/A</v>
      </c>
      <c r="Y8" t="e">
        <f>INDEX(tbl_name[RETOL],MATCH(F8,tbl_name[crop],0))</f>
        <v>#N/A</v>
      </c>
      <c r="Z8" t="e">
        <f>INDEX(tbl_name[B_Cart_eq],MATCH(F8,tbl_name[crop],0))</f>
        <v>#N/A</v>
      </c>
      <c r="AA8" t="e">
        <f>INDEX(tbl_name[VITD],MATCH(F8,tbl_name[crop],0))</f>
        <v>#N/A</v>
      </c>
      <c r="AB8" t="e">
        <f>INDEX(tbl_name[VITE],MATCH(F8,tbl_name[crop],0))</f>
        <v>#N/A</v>
      </c>
      <c r="AC8" t="e">
        <f>INDEX(tbl_name[THIA],MATCH(F8,tbl_name[crop],0))</f>
        <v>#N/A</v>
      </c>
      <c r="AD8" t="e">
        <f>INDEX(tbl_name[RIBF],MATCH(F8,tbl_name[crop],0))</f>
        <v>#N/A</v>
      </c>
      <c r="AE8" t="e">
        <f>INDEX(tbl_name[NIA],MATCH(F8,tbl_name[crop],0))</f>
        <v>#N/A</v>
      </c>
      <c r="AF8" t="e">
        <f>INDEX(tbl_name[VITB6C],MATCH(F8,tbl_name[crop],0))</f>
        <v>#N/A</v>
      </c>
      <c r="AG8" t="e">
        <f>INDEX(tbl_name[FOL],MATCH(F8,tbl_name[crop],0))</f>
        <v>#N/A</v>
      </c>
      <c r="AH8" t="e">
        <f>INDEX(tbl_name[VITB12],MATCH(F8,tbl_name[crop],0))</f>
        <v>#N/A</v>
      </c>
      <c r="AI8" t="e">
        <f>INDEX(tbl_name[VITC],MATCH(F8,tbl_name[crop],0))</f>
        <v>#N/A</v>
      </c>
      <c r="AJ8" t="str">
        <f>INDEX(tbl_name[food_group_unicef],MATCH(F8,tbl_name[crop],0))</f>
        <v xml:space="preserve">Other fruits and vegetables </v>
      </c>
    </row>
    <row r="9" spans="1:36" ht="12" customHeight="1">
      <c r="A9">
        <f>INDEX(tbl_name[FCT_id],MATCH(F9,tbl_name[crop],0))</f>
        <v>4156</v>
      </c>
      <c r="B9">
        <f>INDEX(tbl_name[food_grp_id],MATCH(F9,tbl_name[crop],0))</f>
        <v>4</v>
      </c>
      <c r="C9">
        <f>INDEX(tbl_name[food_item_id],MATCH(F9,tbl_name[crop],0))</f>
        <v>156</v>
      </c>
      <c r="D9" t="str">
        <f>INDEX(tbl_name[Food_grp],MATCH(F9,tbl_name[crop],0))</f>
        <v>Vegetables and their products</v>
      </c>
      <c r="E9" t="str">
        <f>INDEX(tbl_name[org_name],MATCH(F9,tbl_name[crop],0))</f>
        <v>Carrot</v>
      </c>
      <c r="F9" s="24" t="s">
        <v>141</v>
      </c>
      <c r="G9">
        <f>INDEX(tbl_name[Crop_ref],MATCH(F9,tbl_name[crop],0))</f>
        <v>0</v>
      </c>
      <c r="H9">
        <f>INDEX(tbl_name[Edible],MATCH(F9,tbl_name[crop],0))</f>
        <v>0.89</v>
      </c>
      <c r="I9">
        <f>INDEX(tbl_name[Energy],MATCH(F9,tbl_name[crop],0))</f>
        <v>36</v>
      </c>
      <c r="J9">
        <f>INDEX(tbl_name[WATER],MATCH(F9,tbl_name[crop],0))</f>
        <v>88.8</v>
      </c>
      <c r="K9">
        <f>INDEX(tbl_name[Protein],MATCH(F9,tbl_name[crop],0))</f>
        <v>1</v>
      </c>
      <c r="L9">
        <f>INDEX(tbl_name[Fat],MATCH(F9,tbl_name[crop],0))</f>
        <v>0.3</v>
      </c>
      <c r="M9">
        <f>INDEX(tbl_name[Carbohydrate],MATCH(F9,tbl_name[crop],0))</f>
        <v>5.7</v>
      </c>
      <c r="N9">
        <f>INDEX(tbl_name[Fiber],MATCH(F9,tbl_name[crop],0))</f>
        <v>3.1</v>
      </c>
      <c r="O9">
        <f>INDEX(tbl_name[ASH],MATCH(F9,tbl_name[crop],0))</f>
        <v>1.1000000000000001</v>
      </c>
      <c r="P9">
        <f>INDEX(tbl_name[CA],MATCH(F9,tbl_name[crop],0))</f>
        <v>35</v>
      </c>
      <c r="Q9">
        <f>INDEX(tbl_name[FE],MATCH(F9,tbl_name[crop],0))</f>
        <v>0.7</v>
      </c>
      <c r="R9">
        <f>INDEX(tbl_name[MG],MATCH(F9,tbl_name[crop],0))</f>
        <v>12</v>
      </c>
      <c r="S9">
        <f>INDEX(tbl_name[P],MATCH(F9,tbl_name[crop],0))</f>
        <v>42</v>
      </c>
      <c r="T9">
        <f>INDEX(tbl_name[K],MATCH(F9,tbl_name[crop],0))</f>
        <v>266</v>
      </c>
      <c r="U9">
        <f>INDEX(tbl_name[NA],MATCH(F9,tbl_name[crop],0))</f>
        <v>42</v>
      </c>
      <c r="V9">
        <f>INDEX(tbl_name[ZN],MATCH(F9,tbl_name[crop],0))</f>
        <v>0.26</v>
      </c>
      <c r="W9">
        <f>INDEX(tbl_name[CU],MATCH(F9,tbl_name[crop],0))</f>
        <v>0.06</v>
      </c>
      <c r="X9">
        <f>INDEX(tbl_name[VITA_RAE],MATCH(F9,tbl_name[crop],0))</f>
        <v>713</v>
      </c>
      <c r="Y9">
        <f>INDEX(tbl_name[RETOL],MATCH(F9,tbl_name[crop],0))</f>
        <v>0</v>
      </c>
      <c r="Z9">
        <f>INDEX(tbl_name[B_Cart_eq],MATCH(F9,tbl_name[crop],0))</f>
        <v>8560</v>
      </c>
      <c r="AA9">
        <f>INDEX(tbl_name[VITD],MATCH(F9,tbl_name[crop],0))</f>
        <v>0</v>
      </c>
      <c r="AB9">
        <f>INDEX(tbl_name[VITE],MATCH(F9,tbl_name[crop],0))</f>
        <v>0.47</v>
      </c>
      <c r="AC9">
        <f>INDEX(tbl_name[THIA],MATCH(F9,tbl_name[crop],0))</f>
        <v>0.06</v>
      </c>
      <c r="AD9">
        <f>INDEX(tbl_name[RIBF],MATCH(F9,tbl_name[crop],0))</f>
        <v>0.05</v>
      </c>
      <c r="AE9">
        <f>INDEX(tbl_name[NIA],MATCH(F9,tbl_name[crop],0))</f>
        <v>0.7</v>
      </c>
      <c r="AF9">
        <f>INDEX(tbl_name[VITB6C],MATCH(F9,tbl_name[crop],0))</f>
        <v>0.23</v>
      </c>
      <c r="AG9">
        <f>INDEX(tbl_name[FOL],MATCH(F9,tbl_name[crop],0))</f>
        <v>31</v>
      </c>
      <c r="AH9">
        <f>INDEX(tbl_name[VITB12],MATCH(F9,tbl_name[crop],0))</f>
        <v>0</v>
      </c>
      <c r="AI9">
        <f>INDEX(tbl_name[VITC],MATCH(F9,tbl_name[crop],0))</f>
        <v>7</v>
      </c>
      <c r="AJ9" t="str">
        <f>INDEX(tbl_name[food_group_unicef],MATCH(F9,tbl_name[crop],0))</f>
        <v xml:space="preserve">Vitamin A rich fruits and Vegetable </v>
      </c>
    </row>
    <row r="10" spans="1:36" ht="12" customHeight="1">
      <c r="A10">
        <f>INDEX(tbl_name[FCT_id],MATCH(F10,tbl_name[crop],0))</f>
        <v>4168</v>
      </c>
      <c r="B10">
        <f>INDEX(tbl_name[food_grp_id],MATCH(F10,tbl_name[crop],0))</f>
        <v>4</v>
      </c>
      <c r="C10">
        <f>INDEX(tbl_name[food_item_id],MATCH(F10,tbl_name[crop],0))</f>
        <v>168</v>
      </c>
      <c r="D10" t="str">
        <f>INDEX(tbl_name[Food_grp],MATCH(F10,tbl_name[crop],0))</f>
        <v>Vegetables and their products</v>
      </c>
      <c r="E10" t="str">
        <f>INDEX(tbl_name[org_name],MATCH(F10,tbl_name[crop],0))</f>
        <v>Onion</v>
      </c>
      <c r="F10" s="24" t="s">
        <v>142</v>
      </c>
      <c r="G10">
        <f>INDEX(tbl_name[Crop_ref],MATCH(F10,tbl_name[crop],0))</f>
        <v>0</v>
      </c>
      <c r="H10">
        <f>INDEX(tbl_name[Edible],MATCH(F10,tbl_name[crop],0))</f>
        <v>0.91</v>
      </c>
      <c r="I10">
        <f>INDEX(tbl_name[Energy],MATCH(F10,tbl_name[crop],0))</f>
        <v>37</v>
      </c>
      <c r="J10">
        <f>INDEX(tbl_name[WATER],MATCH(F10,tbl_name[crop],0))</f>
        <v>89.5</v>
      </c>
      <c r="K10">
        <f>INDEX(tbl_name[Protein],MATCH(F10,tbl_name[crop],0))</f>
        <v>1.1000000000000001</v>
      </c>
      <c r="L10">
        <f>INDEX(tbl_name[Fat],MATCH(F10,tbl_name[crop],0))</f>
        <v>0.1</v>
      </c>
      <c r="M10">
        <f>INDEX(tbl_name[Carbohydrate],MATCH(F10,tbl_name[crop],0))</f>
        <v>6.9</v>
      </c>
      <c r="N10">
        <f>INDEX(tbl_name[Fiber],MATCH(F10,tbl_name[crop],0))</f>
        <v>1.8</v>
      </c>
      <c r="O10">
        <f>INDEX(tbl_name[ASH],MATCH(F10,tbl_name[crop],0))</f>
        <v>0.6</v>
      </c>
      <c r="P10">
        <f>INDEX(tbl_name[CA],MATCH(F10,tbl_name[crop],0))</f>
        <v>25</v>
      </c>
      <c r="Q10">
        <f>INDEX(tbl_name[FE],MATCH(F10,tbl_name[crop],0))</f>
        <v>0.3</v>
      </c>
      <c r="R10">
        <f>INDEX(tbl_name[MG],MATCH(F10,tbl_name[crop],0))</f>
        <v>10</v>
      </c>
      <c r="S10">
        <f>INDEX(tbl_name[P],MATCH(F10,tbl_name[crop],0))</f>
        <v>39</v>
      </c>
      <c r="T10">
        <f>INDEX(tbl_name[K],MATCH(F10,tbl_name[crop],0))</f>
        <v>183</v>
      </c>
      <c r="U10">
        <f>INDEX(tbl_name[NA],MATCH(F10,tbl_name[crop],0))</f>
        <v>4</v>
      </c>
      <c r="V10">
        <f>INDEX(tbl_name[ZN],MATCH(F10,tbl_name[crop],0))</f>
        <v>0.26</v>
      </c>
      <c r="W10">
        <f>INDEX(tbl_name[CU],MATCH(F10,tbl_name[crop],0))</f>
        <v>0.04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1</v>
      </c>
      <c r="AA10">
        <f>INDEX(tbl_name[VITD],MATCH(F10,tbl_name[crop],0))</f>
        <v>0</v>
      </c>
      <c r="AB10">
        <f>INDEX(tbl_name[VITE],MATCH(F10,tbl_name[crop],0))</f>
        <v>0.04</v>
      </c>
      <c r="AC10">
        <f>INDEX(tbl_name[THIA],MATCH(F10,tbl_name[crop],0))</f>
        <v>0.05</v>
      </c>
      <c r="AD10">
        <f>INDEX(tbl_name[RIBF],MATCH(F10,tbl_name[crop],0))</f>
        <v>0.04</v>
      </c>
      <c r="AE10">
        <f>INDEX(tbl_name[NIA],MATCH(F10,tbl_name[crop],0))</f>
        <v>0.2</v>
      </c>
      <c r="AF10">
        <f>INDEX(tbl_name[VITB6C],MATCH(F10,tbl_name[crop],0))</f>
        <v>0.1</v>
      </c>
      <c r="AG10">
        <f>INDEX(tbl_name[FOL],MATCH(F10,tbl_name[crop],0))</f>
        <v>16</v>
      </c>
      <c r="AH10">
        <f>INDEX(tbl_name[VITB12],MATCH(F10,tbl_name[crop],0))</f>
        <v>0</v>
      </c>
      <c r="AI10">
        <f>INDEX(tbl_name[VITC],MATCH(F10,tbl_name[crop],0))</f>
        <v>10.3</v>
      </c>
      <c r="AJ10" t="str">
        <f>INDEX(tbl_name[food_group_unicef],MATCH(F10,tbl_name[crop],0))</f>
        <v xml:space="preserve">Other fruits and vegetables </v>
      </c>
    </row>
    <row r="11" spans="1:36" ht="12" customHeight="1">
      <c r="A11" t="e">
        <f>INDEX(tbl_name[FCT_id],MATCH(F11,tbl_name[crop],0))</f>
        <v>#N/A</v>
      </c>
      <c r="B11" t="e">
        <f>INDEX(tbl_name[food_grp_id],MATCH(F11,tbl_name[crop],0))</f>
        <v>#N/A</v>
      </c>
      <c r="C11" t="e">
        <f>INDEX(tbl_name[food_item_id],MATCH(F11,tbl_name[crop],0))</f>
        <v>#N/A</v>
      </c>
      <c r="D11" t="str">
        <f>INDEX(tbl_name[Food_grp],MATCH(F11,tbl_name[crop],0))</f>
        <v>Vegetables and their products</v>
      </c>
      <c r="E11">
        <f>INDEX(tbl_name[org_name],MATCH(F11,tbl_name[crop],0))</f>
        <v>0</v>
      </c>
      <c r="F11" s="24" t="s">
        <v>163</v>
      </c>
      <c r="G11" t="e">
        <f>INDEX(tbl_name[Crop_ref],MATCH(F11,tbl_name[crop],0))</f>
        <v>#N/A</v>
      </c>
      <c r="H11" t="e">
        <f>INDEX(tbl_name[Edible],MATCH(F11,tbl_name[crop],0))</f>
        <v>#N/A</v>
      </c>
      <c r="I11">
        <f>INDEX(tbl_name[Energy],MATCH(F11,tbl_name[crop],0))</f>
        <v>75</v>
      </c>
      <c r="J11" t="e">
        <f>INDEX(tbl_name[WATER],MATCH(F11,tbl_name[crop],0))</f>
        <v>#N/A</v>
      </c>
      <c r="K11">
        <f>INDEX(tbl_name[Protein],MATCH(F11,tbl_name[crop],0))</f>
        <v>2.5</v>
      </c>
      <c r="L11" t="e">
        <f>INDEX(tbl_name[Fat],MATCH(F11,tbl_name[crop],0))</f>
        <v>#N/A</v>
      </c>
      <c r="M11" t="e">
        <f>INDEX(tbl_name[Carbohydrate],MATCH(F11,tbl_name[crop],0))</f>
        <v>#N/A</v>
      </c>
      <c r="N11" t="e">
        <f>INDEX(tbl_name[Fiber],MATCH(F11,tbl_name[crop],0))</f>
        <v>#N/A</v>
      </c>
      <c r="O11" t="e">
        <f>INDEX(tbl_name[ASH],MATCH(F11,tbl_name[crop],0))</f>
        <v>#N/A</v>
      </c>
      <c r="P11" t="e">
        <f>INDEX(tbl_name[CA],MATCH(F11,tbl_name[crop],0))</f>
        <v>#N/A</v>
      </c>
      <c r="Q11" t="e">
        <f>INDEX(tbl_name[FE],MATCH(F11,tbl_name[crop],0))</f>
        <v>#N/A</v>
      </c>
      <c r="R11" t="e">
        <f>INDEX(tbl_name[MG],MATCH(F11,tbl_name[crop],0))</f>
        <v>#N/A</v>
      </c>
      <c r="S11" t="e">
        <f>INDEX(tbl_name[P],MATCH(F11,tbl_name[crop],0))</f>
        <v>#N/A</v>
      </c>
      <c r="T11" t="e">
        <f>INDEX(tbl_name[K],MATCH(F11,tbl_name[crop],0))</f>
        <v>#N/A</v>
      </c>
      <c r="U11" t="e">
        <f>INDEX(tbl_name[NA],MATCH(F11,tbl_name[crop],0))</f>
        <v>#N/A</v>
      </c>
      <c r="V11" t="e">
        <f>INDEX(tbl_name[ZN],MATCH(F11,tbl_name[crop],0))</f>
        <v>#N/A</v>
      </c>
      <c r="W11" t="e">
        <f>INDEX(tbl_name[CU],MATCH(F11,tbl_name[crop],0))</f>
        <v>#N/A</v>
      </c>
      <c r="X11" t="e">
        <f>INDEX(tbl_name[VITA_RAE],MATCH(F11,tbl_name[crop],0))</f>
        <v>#N/A</v>
      </c>
      <c r="Y11" t="e">
        <f>INDEX(tbl_name[RETOL],MATCH(F11,tbl_name[crop],0))</f>
        <v>#N/A</v>
      </c>
      <c r="Z11" t="e">
        <f>INDEX(tbl_name[B_Cart_eq],MATCH(F11,tbl_name[crop],0))</f>
        <v>#N/A</v>
      </c>
      <c r="AA11" t="e">
        <f>INDEX(tbl_name[VITD],MATCH(F11,tbl_name[crop],0))</f>
        <v>#N/A</v>
      </c>
      <c r="AB11" t="e">
        <f>INDEX(tbl_name[VITE],MATCH(F11,tbl_name[crop],0))</f>
        <v>#N/A</v>
      </c>
      <c r="AC11" t="e">
        <f>INDEX(tbl_name[THIA],MATCH(F11,tbl_name[crop],0))</f>
        <v>#N/A</v>
      </c>
      <c r="AD11" t="e">
        <f>INDEX(tbl_name[RIBF],MATCH(F11,tbl_name[crop],0))</f>
        <v>#N/A</v>
      </c>
      <c r="AE11" t="e">
        <f>INDEX(tbl_name[NIA],MATCH(F11,tbl_name[crop],0))</f>
        <v>#N/A</v>
      </c>
      <c r="AF11" t="e">
        <f>INDEX(tbl_name[VITB6C],MATCH(F11,tbl_name[crop],0))</f>
        <v>#N/A</v>
      </c>
      <c r="AG11" t="e">
        <f>INDEX(tbl_name[FOL],MATCH(F11,tbl_name[crop],0))</f>
        <v>#N/A</v>
      </c>
      <c r="AH11" t="e">
        <f>INDEX(tbl_name[VITB12],MATCH(F11,tbl_name[crop],0))</f>
        <v>#N/A</v>
      </c>
      <c r="AI11" t="e">
        <f>INDEX(tbl_name[VITC],MATCH(F11,tbl_name[crop],0))</f>
        <v>#N/A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4165</v>
      </c>
      <c r="B12">
        <f>INDEX(tbl_name[food_grp_id],MATCH(F12,tbl_name[crop],0))</f>
        <v>4</v>
      </c>
      <c r="C12">
        <f>INDEX(tbl_name[food_item_id],MATCH(F12,tbl_name[crop],0))</f>
        <v>165</v>
      </c>
      <c r="D12" t="str">
        <f>INDEX(tbl_name[Food_grp],MATCH(F12,tbl_name[crop],0))</f>
        <v>Vegetables and their products</v>
      </c>
      <c r="E12" t="str">
        <f>INDEX(tbl_name[org_name],MATCH(F12,tbl_name[crop],0))</f>
        <v>Garlic</v>
      </c>
      <c r="F12" s="24" t="s">
        <v>143</v>
      </c>
      <c r="G12">
        <f>INDEX(tbl_name[Crop_ref],MATCH(F12,tbl_name[crop],0))</f>
        <v>0</v>
      </c>
      <c r="H12">
        <f>INDEX(tbl_name[Edible],MATCH(F12,tbl_name[crop],0))</f>
        <v>0.87</v>
      </c>
      <c r="I12">
        <f>INDEX(tbl_name[Energy],MATCH(F12,tbl_name[crop],0))</f>
        <v>137</v>
      </c>
      <c r="J12">
        <f>INDEX(tbl_name[WATER],MATCH(F12,tbl_name[crop],0))</f>
        <v>64.3</v>
      </c>
      <c r="K12">
        <f>INDEX(tbl_name[Protein],MATCH(F12,tbl_name[crop],0))</f>
        <v>6.8</v>
      </c>
      <c r="L12">
        <f>INDEX(tbl_name[Fat],MATCH(F12,tbl_name[crop],0))</f>
        <v>0.4</v>
      </c>
      <c r="M12">
        <f>INDEX(tbl_name[Carbohydrate],MATCH(F12,tbl_name[crop],0))</f>
        <v>25</v>
      </c>
      <c r="N12">
        <f>INDEX(tbl_name[Fiber],MATCH(F12,tbl_name[crop],0))</f>
        <v>2.2999999999999998</v>
      </c>
      <c r="O12">
        <f>INDEX(tbl_name[ASH],MATCH(F12,tbl_name[crop],0))</f>
        <v>1.3</v>
      </c>
      <c r="P12">
        <f>INDEX(tbl_name[CA],MATCH(F12,tbl_name[crop],0))</f>
        <v>32</v>
      </c>
      <c r="Q12">
        <f>INDEX(tbl_name[FE],MATCH(F12,tbl_name[crop],0))</f>
        <v>1.6</v>
      </c>
      <c r="R12">
        <f>INDEX(tbl_name[MG],MATCH(F12,tbl_name[crop],0))</f>
        <v>21</v>
      </c>
      <c r="S12">
        <f>INDEX(tbl_name[P],MATCH(F12,tbl_name[crop],0))</f>
        <v>158</v>
      </c>
      <c r="T12">
        <f>INDEX(tbl_name[K],MATCH(F12,tbl_name[crop],0))</f>
        <v>533</v>
      </c>
      <c r="U12">
        <f>INDEX(tbl_name[NA],MATCH(F12,tbl_name[crop],0))</f>
        <v>11</v>
      </c>
      <c r="V12">
        <f>INDEX(tbl_name[ZN],MATCH(F12,tbl_name[crop],0))</f>
        <v>0.79</v>
      </c>
      <c r="W12">
        <f>INDEX(tbl_name[CU],MATCH(F12,tbl_name[crop],0))</f>
        <v>0.15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0.01</v>
      </c>
      <c r="AC12">
        <f>INDEX(tbl_name[THIA],MATCH(F12,tbl_name[crop],0))</f>
        <v>0.17</v>
      </c>
      <c r="AD12">
        <f>INDEX(tbl_name[RIBF],MATCH(F12,tbl_name[crop],0))</f>
        <v>0.06</v>
      </c>
      <c r="AE12">
        <f>INDEX(tbl_name[NIA],MATCH(F12,tbl_name[crop],0))</f>
        <v>0.5</v>
      </c>
      <c r="AF12">
        <f>INDEX(tbl_name[VITB6C],MATCH(F12,tbl_name[crop],0))</f>
        <v>0.79</v>
      </c>
      <c r="AG12">
        <f>INDEX(tbl_name[FOL],MATCH(F12,tbl_name[crop],0))</f>
        <v>4</v>
      </c>
      <c r="AH12">
        <f>INDEX(tbl_name[VITB12],MATCH(F12,tbl_name[crop],0))</f>
        <v>0</v>
      </c>
      <c r="AI12">
        <f>INDEX(tbl_name[VITC],MATCH(F12,tbl_name[crop],0))</f>
        <v>18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20026</v>
      </c>
      <c r="B13">
        <f>INDEX(tbl_name[food_grp_id],MATCH(F13,tbl_name[crop],0))</f>
        <v>12</v>
      </c>
      <c r="C13">
        <f>INDEX(tbl_name[food_item_id],MATCH(F13,tbl_name[crop],0))</f>
        <v>833</v>
      </c>
      <c r="D13" t="str">
        <f>INDEX(tbl_name[Food_grp],MATCH(F13,tbl_name[crop],0))</f>
        <v>Miscellaneous</v>
      </c>
      <c r="E13" t="str">
        <f>INDEX(tbl_name[org_name],MATCH(F13,tbl_name[crop],0))</f>
        <v>Swiss chard</v>
      </c>
      <c r="F13" s="24" t="s">
        <v>146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19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0.1</v>
      </c>
      <c r="M13">
        <f>INDEX(tbl_name[Carbohydrate],MATCH(F13,tbl_name[crop],0))</f>
        <v>3.7</v>
      </c>
      <c r="N13">
        <f>INDEX(tbl_name[Fiber],MATCH(F13,tbl_name[crop],0))</f>
        <v>3.3</v>
      </c>
      <c r="O13">
        <f>INDEX(tbl_name[ASH],MATCH(F13,tbl_name[crop],0))</f>
        <v>1.9</v>
      </c>
      <c r="P13">
        <f>INDEX(tbl_name[CA],MATCH(F13,tbl_name[crop],0))</f>
        <v>75</v>
      </c>
      <c r="Q13">
        <f>INDEX(tbl_name[FE],MATCH(F13,tbl_name[crop],0))</f>
        <v>3.6</v>
      </c>
      <c r="R13">
        <f>INDEX(tbl_name[MG],MATCH(F13,tbl_name[crop],0))</f>
        <v>74</v>
      </c>
      <c r="S13">
        <f>INDEX(tbl_name[P],MATCH(F13,tbl_name[crop],0))</f>
        <v>33</v>
      </c>
      <c r="T13">
        <f>INDEX(tbl_name[K],MATCH(F13,tbl_name[crop],0))</f>
        <v>1200</v>
      </c>
      <c r="U13">
        <f>INDEX(tbl_name[NA],MATCH(F13,tbl_name[crop],0))</f>
        <v>71</v>
      </c>
      <c r="V13">
        <f>INDEX(tbl_name[ZN],MATCH(F13,tbl_name[crop],0))</f>
        <v>0.3</v>
      </c>
      <c r="W13">
        <f>INDEX(tbl_name[CU],MATCH(F13,tbl_name[crop],0))</f>
        <v>0.06</v>
      </c>
      <c r="X13">
        <f>INDEX(tbl_name[VITA_RAE],MATCH(F13,tbl_name[crop],0))</f>
        <v>310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20017</v>
      </c>
      <c r="B14">
        <f>INDEX(tbl_name[food_grp_id],MATCH(F14,tbl_name[crop],0))</f>
        <v>12</v>
      </c>
      <c r="C14">
        <f>INDEX(tbl_name[food_item_id],MATCH(F14,tbl_name[crop],0))</f>
        <v>822</v>
      </c>
      <c r="D14" t="str">
        <f>INDEX(tbl_name[Food_grp],MATCH(F14,tbl_name[crop],0))</f>
        <v>Miscellaneous</v>
      </c>
      <c r="E14" t="str">
        <f>INDEX(tbl_name[org_name],MATCH(F14,tbl_name[crop],0))</f>
        <v>Kale(yabesha gomen)</v>
      </c>
      <c r="F14" s="24" t="s">
        <v>164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28</v>
      </c>
      <c r="J14">
        <f>INDEX(tbl_name[WATER],MATCH(F14,tbl_name[crop],0))</f>
        <v>0</v>
      </c>
      <c r="K14">
        <f>INDEX(tbl_name[Protein],MATCH(F14,tbl_name[crop],0))</f>
        <v>1.6</v>
      </c>
      <c r="L14">
        <f>INDEX(tbl_name[Fat],MATCH(F14,tbl_name[crop],0))</f>
        <v>0.1</v>
      </c>
      <c r="M14">
        <f>INDEX(tbl_name[Carbohydrate],MATCH(F14,tbl_name[crop],0))</f>
        <v>5.6</v>
      </c>
      <c r="N14">
        <f>INDEX(tbl_name[Fiber],MATCH(F14,tbl_name[crop],0))</f>
        <v>3.7</v>
      </c>
      <c r="O14">
        <f>INDEX(tbl_name[ASH],MATCH(F14,tbl_name[crop],0))</f>
        <v>1.5</v>
      </c>
      <c r="P14">
        <f>INDEX(tbl_name[CA],MATCH(F14,tbl_name[crop],0))</f>
        <v>220</v>
      </c>
      <c r="Q14">
        <f>INDEX(tbl_name[FE],MATCH(F14,tbl_name[crop],0))</f>
        <v>0.8</v>
      </c>
      <c r="R14">
        <f>INDEX(tbl_name[MG],MATCH(F14,tbl_name[crop],0))</f>
        <v>44</v>
      </c>
      <c r="S14">
        <f>INDEX(tbl_name[P],MATCH(F14,tbl_name[crop],0))</f>
        <v>45</v>
      </c>
      <c r="T14">
        <f>INDEX(tbl_name[K],MATCH(F14,tbl_name[crop],0))</f>
        <v>420</v>
      </c>
      <c r="U14">
        <f>INDEX(tbl_name[NA],MATCH(F14,tbl_name[crop],0))</f>
        <v>9</v>
      </c>
      <c r="V14">
        <f>INDEX(tbl_name[ZN],MATCH(F14,tbl_name[crop],0))</f>
        <v>0.3</v>
      </c>
      <c r="W14">
        <f>INDEX(tbl_name[CU],MATCH(F14,tbl_name[crop],0))</f>
        <v>0.05</v>
      </c>
      <c r="X14">
        <f>INDEX(tbl_name[VITA_RAE],MATCH(F14,tbl_name[crop],0))</f>
        <v>240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5245</v>
      </c>
      <c r="B15">
        <f>INDEX(tbl_name[food_grp_id],MATCH(F15,tbl_name[crop],0))</f>
        <v>5</v>
      </c>
      <c r="C15">
        <f>INDEX(tbl_name[food_item_id],MATCH(F15,tbl_name[crop],0))</f>
        <v>245</v>
      </c>
      <c r="D15" t="str">
        <f>INDEX(tbl_name[Food_grp],MATCH(F15,tbl_name[crop],0))</f>
        <v>Fruits and their products</v>
      </c>
      <c r="E15" t="str">
        <f>INDEX(tbl_name[org_name],MATCH(F15,tbl_name[crop],0))</f>
        <v>Apple@ with skin</v>
      </c>
      <c r="F15" s="24" t="s">
        <v>184</v>
      </c>
      <c r="G15">
        <f>INDEX(tbl_name[Crop_ref],MATCH(F15,tbl_name[crop],0))</f>
        <v>0</v>
      </c>
      <c r="H15">
        <f>INDEX(tbl_name[Edible],MATCH(F15,tbl_name[crop],0))</f>
        <v>0.9</v>
      </c>
      <c r="I15">
        <f>INDEX(tbl_name[Energy],MATCH(F15,tbl_name[crop],0))</f>
        <v>54</v>
      </c>
      <c r="J15">
        <f>INDEX(tbl_name[WATER],MATCH(F15,tbl_name[crop],0))</f>
        <v>85.6</v>
      </c>
      <c r="K15">
        <f>INDEX(tbl_name[Protein],MATCH(F15,tbl_name[crop],0))</f>
        <v>0.3</v>
      </c>
      <c r="L15">
        <f>INDEX(tbl_name[Fat],MATCH(F15,tbl_name[crop],0))</f>
        <v>0.2</v>
      </c>
      <c r="M15">
        <f>INDEX(tbl_name[Carbohydrate],MATCH(F15,tbl_name[crop],0))</f>
        <v>11.4</v>
      </c>
      <c r="N15">
        <f>INDEX(tbl_name[Fiber],MATCH(F15,tbl_name[crop],0))</f>
        <v>2.4</v>
      </c>
      <c r="O15">
        <f>INDEX(tbl_name[ASH],MATCH(F15,tbl_name[crop],0))</f>
        <v>0.2</v>
      </c>
      <c r="P15">
        <f>INDEX(tbl_name[CA],MATCH(F15,tbl_name[crop],0))</f>
        <v>6</v>
      </c>
      <c r="Q15">
        <f>INDEX(tbl_name[FE],MATCH(F15,tbl_name[crop],0))</f>
        <v>0.1</v>
      </c>
      <c r="R15">
        <f>INDEX(tbl_name[MG],MATCH(F15,tbl_name[crop],0))</f>
        <v>5</v>
      </c>
      <c r="S15">
        <f>INDEX(tbl_name[P],MATCH(F15,tbl_name[crop],0))</f>
        <v>11</v>
      </c>
      <c r="T15">
        <f>INDEX(tbl_name[K],MATCH(F15,tbl_name[crop],0))</f>
        <v>107</v>
      </c>
      <c r="U15">
        <f>INDEX(tbl_name[NA],MATCH(F15,tbl_name[crop],0))</f>
        <v>1</v>
      </c>
      <c r="V15">
        <f>INDEX(tbl_name[ZN],MATCH(F15,tbl_name[crop],0))</f>
        <v>0.04</v>
      </c>
      <c r="W15">
        <f>INDEX(tbl_name[CU],MATCH(F15,tbl_name[crop],0))</f>
        <v>0.03</v>
      </c>
      <c r="X15">
        <f>INDEX(tbl_name[VITA_RAE],MATCH(F15,tbl_name[crop],0))</f>
        <v>3</v>
      </c>
      <c r="Y15">
        <f>INDEX(tbl_name[RETOL],MATCH(F15,tbl_name[crop],0))</f>
        <v>0</v>
      </c>
      <c r="Z15">
        <f>INDEX(tbl_name[B_Cart_eq],MATCH(F15,tbl_name[crop],0))</f>
        <v>33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0.02</v>
      </c>
      <c r="AD15">
        <f>INDEX(tbl_name[RIBF],MATCH(F15,tbl_name[crop],0))</f>
        <v>0.03</v>
      </c>
      <c r="AE15">
        <f>INDEX(tbl_name[NIA],MATCH(F15,tbl_name[crop],0))</f>
        <v>0.1</v>
      </c>
      <c r="AF15">
        <f>INDEX(tbl_name[VITB6C],MATCH(F15,tbl_name[crop],0))</f>
        <v>0.04</v>
      </c>
      <c r="AG15">
        <f>INDEX(tbl_name[FOL],MATCH(F15,tbl_name[crop],0))</f>
        <v>3</v>
      </c>
      <c r="AH15">
        <f>INDEX(tbl_name[VITB12],MATCH(F15,tbl_name[crop],0))</f>
        <v>0</v>
      </c>
      <c r="AI15">
        <f>INDEX(tbl_name[VITC],MATCH(F15,tbl_name[crop],0))</f>
        <v>4.5999999999999996</v>
      </c>
      <c r="AJ15" t="str">
        <f>INDEX(tbl_name[food_group_unicef],MATCH(F15,tbl_name[crop],0))</f>
        <v xml:space="preserve">Other fruits and vegetables </v>
      </c>
    </row>
    <row r="16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7DDB-1C52-4643-B055-F324981CC837}">
  <dimension ref="A1:AJ23"/>
  <sheetViews>
    <sheetView zoomScaleNormal="100" workbookViewId="0">
      <selection activeCell="F19" sqref="F19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67" t="s">
        <v>228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67" t="s">
        <v>235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67" t="s">
        <v>236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67" t="s">
        <v>237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20028</v>
      </c>
      <c r="B6">
        <f>INDEX(tbl_name[food_grp_id],MATCH(F6,tbl_name[crop],0))</f>
        <v>12</v>
      </c>
      <c r="C6">
        <f>INDEX(tbl_name[food_item_id],MATCH(F6,tbl_name[crop],0))</f>
        <v>814</v>
      </c>
      <c r="D6" t="str">
        <f>INDEX(tbl_name[Food_grp],MATCH(F6,tbl_name[crop],0))</f>
        <v>Miscellaneous</v>
      </c>
      <c r="E6" t="str">
        <f>INDEX(tbl_name[org_name],MATCH(F6,tbl_name[crop],0))</f>
        <v>Finger millet</v>
      </c>
      <c r="F6" s="219" t="s">
        <v>736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365</v>
      </c>
      <c r="J6">
        <f>INDEX(tbl_name[WATER],MATCH(F6,tbl_name[crop],0))</f>
        <v>0</v>
      </c>
      <c r="K6">
        <f>INDEX(tbl_name[Protein],MATCH(F6,tbl_name[crop],0))</f>
        <v>9.3000000000000007</v>
      </c>
      <c r="L6">
        <f>INDEX(tbl_name[Fat],MATCH(F6,tbl_name[crop],0))</f>
        <v>5.9</v>
      </c>
      <c r="M6">
        <f>INDEX(tbl_name[Carbohydrate],MATCH(F6,tbl_name[crop],0))</f>
        <v>64.2</v>
      </c>
      <c r="N6">
        <f>INDEX(tbl_name[Fiber],MATCH(F6,tbl_name[crop],0))</f>
        <v>9</v>
      </c>
      <c r="O6">
        <f>INDEX(tbl_name[ASH],MATCH(F6,tbl_name[crop],0))</f>
        <v>2.1</v>
      </c>
      <c r="P6">
        <f>INDEX(tbl_name[CA],MATCH(F6,tbl_name[crop],0))</f>
        <v>23</v>
      </c>
      <c r="Q6">
        <f>INDEX(tbl_name[FE],MATCH(F6,tbl_name[crop],0))</f>
        <v>15.2</v>
      </c>
      <c r="R6">
        <f>INDEX(tbl_name[MG],MATCH(F6,tbl_name[crop],0))</f>
        <v>96</v>
      </c>
      <c r="S6">
        <f>INDEX(tbl_name[P],MATCH(F6,tbl_name[crop],0))</f>
        <v>402</v>
      </c>
      <c r="T6">
        <f>INDEX(tbl_name[K],MATCH(F6,tbl_name[crop],0))</f>
        <v>332</v>
      </c>
      <c r="U6">
        <f>INDEX(tbl_name[NA],MATCH(F6,tbl_name[crop],0))</f>
        <v>12</v>
      </c>
      <c r="V6">
        <f>INDEX(tbl_name[ZN],MATCH(F6,tbl_name[crop],0))</f>
        <v>2.58</v>
      </c>
      <c r="W6">
        <f>INDEX(tbl_name[CU],MATCH(F6,tbl_name[crop],0))</f>
        <v>0.45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67" t="s">
        <v>239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67" t="s">
        <v>240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19" t="s">
        <v>735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67" t="s">
        <v>242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20006</v>
      </c>
      <c r="B11">
        <f>INDEX(tbl_name[food_grp_id],MATCH(F11,tbl_name[crop],0))</f>
        <v>12</v>
      </c>
      <c r="C11">
        <f>INDEX(tbl_name[food_item_id],MATCH(F11,tbl_name[crop],0))</f>
        <v>820</v>
      </c>
      <c r="D11" t="str">
        <f>INDEX(tbl_name[Food_grp],MATCH(F11,tbl_name[crop],0))</f>
        <v>Miscellaneous</v>
      </c>
      <c r="E11" t="str">
        <f>INDEX(tbl_name[org_name],MATCH(F11,tbl_name[crop],0))</f>
        <v>Haricot beans@ white</v>
      </c>
      <c r="F11" s="67" t="s">
        <v>243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311</v>
      </c>
      <c r="J11">
        <f>INDEX(tbl_name[WATER],MATCH(F11,tbl_name[crop],0))</f>
        <v>0</v>
      </c>
      <c r="K11">
        <f>INDEX(tbl_name[Protein],MATCH(F11,tbl_name[crop],0))</f>
        <v>21.8</v>
      </c>
      <c r="L11">
        <f>INDEX(tbl_name[Fat],MATCH(F11,tbl_name[crop],0))</f>
        <v>1.8</v>
      </c>
      <c r="M11">
        <f>INDEX(tbl_name[Carbohydrate],MATCH(F11,tbl_name[crop],0))</f>
        <v>42.6</v>
      </c>
      <c r="N11">
        <f>INDEX(tbl_name[Fiber],MATCH(F11,tbl_name[crop],0))</f>
        <v>18.600000000000001</v>
      </c>
      <c r="O11">
        <f>INDEX(tbl_name[ASH],MATCH(F11,tbl_name[crop],0))</f>
        <v>3.7</v>
      </c>
      <c r="P11">
        <f>INDEX(tbl_name[CA],MATCH(F11,tbl_name[crop],0))</f>
        <v>141.5</v>
      </c>
      <c r="Q11">
        <f>INDEX(tbl_name[FE],MATCH(F11,tbl_name[crop],0))</f>
        <v>8</v>
      </c>
      <c r="R11">
        <f>INDEX(tbl_name[MG],MATCH(F11,tbl_name[crop],0))</f>
        <v>165.5</v>
      </c>
      <c r="S11">
        <f>INDEX(tbl_name[P],MATCH(F11,tbl_name[crop],0))</f>
        <v>403.9</v>
      </c>
      <c r="T11">
        <f>INDEX(tbl_name[K],MATCH(F11,tbl_name[crop],0))</f>
        <v>1340</v>
      </c>
      <c r="U11">
        <f>INDEX(tbl_name[NA],MATCH(F11,tbl_name[crop],0))</f>
        <v>16.7</v>
      </c>
      <c r="V11">
        <f>INDEX(tbl_name[ZN],MATCH(F11,tbl_name[crop],0))</f>
        <v>2.91</v>
      </c>
      <c r="W11">
        <f>INDEX(tbl_name[CU],MATCH(F11,tbl_name[crop],0))</f>
        <v>1.03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20033</v>
      </c>
      <c r="B12">
        <f>INDEX(tbl_name[food_grp_id],MATCH(F12,tbl_name[crop],0))</f>
        <v>12</v>
      </c>
      <c r="C12">
        <f>INDEX(tbl_name[food_item_id],MATCH(F12,tbl_name[crop],0))</f>
        <v>808</v>
      </c>
      <c r="D12" t="str">
        <f>INDEX(tbl_name[Food_grp],MATCH(F12,tbl_name[crop],0))</f>
        <v>Miscellaneous</v>
      </c>
      <c r="E12" t="str">
        <f>INDEX(tbl_name[org_name],MATCH(F12,tbl_name[crop],0))</f>
        <v>Chick peas@ white</v>
      </c>
      <c r="F12" s="67" t="s">
        <v>244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337</v>
      </c>
      <c r="J12">
        <f>INDEX(tbl_name[WATER],MATCH(F12,tbl_name[crop],0))</f>
        <v>0</v>
      </c>
      <c r="K12">
        <f>INDEX(tbl_name[Protein],MATCH(F12,tbl_name[crop],0))</f>
        <v>20.399999999999999</v>
      </c>
      <c r="L12">
        <f>INDEX(tbl_name[Fat],MATCH(F12,tbl_name[crop],0))</f>
        <v>5.2</v>
      </c>
      <c r="M12">
        <f>INDEX(tbl_name[Carbohydrate],MATCH(F12,tbl_name[crop],0))</f>
        <v>42</v>
      </c>
      <c r="N12">
        <f>INDEX(tbl_name[Fiber],MATCH(F12,tbl_name[crop],0))</f>
        <v>20.7</v>
      </c>
      <c r="O12">
        <f>INDEX(tbl_name[ASH],MATCH(F12,tbl_name[crop],0))</f>
        <v>2.8</v>
      </c>
      <c r="P12">
        <f>INDEX(tbl_name[CA],MATCH(F12,tbl_name[crop],0))</f>
        <v>121.1</v>
      </c>
      <c r="Q12">
        <f>INDEX(tbl_name[FE],MATCH(F12,tbl_name[crop],0))</f>
        <v>6.6</v>
      </c>
      <c r="R12">
        <f>INDEX(tbl_name[MG],MATCH(F12,tbl_name[crop],0))</f>
        <v>131.5</v>
      </c>
      <c r="S12">
        <f>INDEX(tbl_name[P],MATCH(F12,tbl_name[crop],0))</f>
        <v>264.39999999999998</v>
      </c>
      <c r="T12">
        <f>INDEX(tbl_name[K],MATCH(F12,tbl_name[crop],0))</f>
        <v>819.1</v>
      </c>
      <c r="U12">
        <f>INDEX(tbl_name[NA],MATCH(F12,tbl_name[crop],0))</f>
        <v>11.8</v>
      </c>
      <c r="V12">
        <f>INDEX(tbl_name[ZN],MATCH(F12,tbl_name[crop],0))</f>
        <v>3.12</v>
      </c>
      <c r="W12">
        <f>INDEX(tbl_name[CU],MATCH(F12,tbl_name[crop],0))</f>
        <v>0.44</v>
      </c>
      <c r="X12">
        <f>INDEX(tbl_name[VITA_RAE],MATCH(F12,tbl_name[crop],0))</f>
        <v>4.5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3140</v>
      </c>
      <c r="B13">
        <f>INDEX(tbl_name[food_grp_id],MATCH(F13,tbl_name[crop],0))</f>
        <v>3</v>
      </c>
      <c r="C13">
        <f>INDEX(tbl_name[food_item_id],MATCH(F13,tbl_name[crop],0))</f>
        <v>140</v>
      </c>
      <c r="D13" t="str">
        <f>INDEX(tbl_name[Food_grp],MATCH(F13,tbl_name[crop],0))</f>
        <v>Legumes and their products</v>
      </c>
      <c r="E13" t="str">
        <f>INDEX(tbl_name[org_name],MATCH(F13,tbl_name[crop],0))</f>
        <v>Lentils@ dried</v>
      </c>
      <c r="F13" s="67" t="s">
        <v>245</v>
      </c>
      <c r="G13">
        <f>INDEX(tbl_name[Crop_ref],MATCH(F13,tbl_name[crop],0))</f>
        <v>0</v>
      </c>
      <c r="H13">
        <f>INDEX(tbl_name[Edible],MATCH(F13,tbl_name[crop],0))</f>
        <v>1</v>
      </c>
      <c r="I13">
        <f>INDEX(tbl_name[Energy],MATCH(F13,tbl_name[crop],0))</f>
        <v>296</v>
      </c>
      <c r="J13">
        <f>INDEX(tbl_name[WATER],MATCH(F13,tbl_name[crop],0))</f>
        <v>10.3</v>
      </c>
      <c r="K13">
        <f>INDEX(tbl_name[Protein],MATCH(F13,tbl_name[crop],0))</f>
        <v>25.4</v>
      </c>
      <c r="L13">
        <f>INDEX(tbl_name[Fat],MATCH(F13,tbl_name[crop],0))</f>
        <v>1.8</v>
      </c>
      <c r="M13">
        <f>INDEX(tbl_name[Carbohydrate],MATCH(F13,tbl_name[crop],0))</f>
        <v>29.4</v>
      </c>
      <c r="N13">
        <f>INDEX(tbl_name[Fiber],MATCH(F13,tbl_name[crop],0))</f>
        <v>30.5</v>
      </c>
      <c r="O13">
        <f>INDEX(tbl_name[ASH],MATCH(F13,tbl_name[crop],0))</f>
        <v>2.5</v>
      </c>
      <c r="P13">
        <f>INDEX(tbl_name[CA],MATCH(F13,tbl_name[crop],0))</f>
        <v>61</v>
      </c>
      <c r="Q13">
        <f>INDEX(tbl_name[FE],MATCH(F13,tbl_name[crop],0))</f>
        <v>7</v>
      </c>
      <c r="R13">
        <f>INDEX(tbl_name[MG],MATCH(F13,tbl_name[crop],0))</f>
        <v>103</v>
      </c>
      <c r="S13">
        <f>INDEX(tbl_name[P],MATCH(F13,tbl_name[crop],0))</f>
        <v>391</v>
      </c>
      <c r="T13">
        <f>INDEX(tbl_name[K],MATCH(F13,tbl_name[crop],0))</f>
        <v>855</v>
      </c>
      <c r="U13">
        <f>INDEX(tbl_name[NA],MATCH(F13,tbl_name[crop],0))</f>
        <v>9</v>
      </c>
      <c r="V13">
        <f>INDEX(tbl_name[ZN],MATCH(F13,tbl_name[crop],0))</f>
        <v>3.9</v>
      </c>
      <c r="W13">
        <f>INDEX(tbl_name[CU],MATCH(F13,tbl_name[crop],0))</f>
        <v>0.74</v>
      </c>
      <c r="X13">
        <f>INDEX(tbl_name[VITA_RAE],MATCH(F13,tbl_name[crop],0))</f>
        <v>3</v>
      </c>
      <c r="Y13">
        <f>INDEX(tbl_name[RETOL],MATCH(F13,tbl_name[crop],0))</f>
        <v>0</v>
      </c>
      <c r="Z13">
        <f>INDEX(tbl_name[B_Cart_eq],MATCH(F13,tbl_name[crop],0))</f>
        <v>42</v>
      </c>
      <c r="AA13">
        <f>INDEX(tbl_name[VITD],MATCH(F13,tbl_name[crop],0))</f>
        <v>0</v>
      </c>
      <c r="AB13">
        <f>INDEX(tbl_name[VITE],MATCH(F13,tbl_name[crop],0))</f>
        <v>0.49</v>
      </c>
      <c r="AC13">
        <f>INDEX(tbl_name[THIA],MATCH(F13,tbl_name[crop],0))</f>
        <v>0.59</v>
      </c>
      <c r="AD13">
        <f>INDEX(tbl_name[RIBF],MATCH(F13,tbl_name[crop],0))</f>
        <v>0.23</v>
      </c>
      <c r="AE13">
        <f>INDEX(tbl_name[NIA],MATCH(F13,tbl_name[crop],0))</f>
        <v>2.2999999999999998</v>
      </c>
      <c r="AF13">
        <f>INDEX(tbl_name[VITB6C],MATCH(F13,tbl_name[crop],0))</f>
        <v>0.68</v>
      </c>
      <c r="AG13">
        <f>INDEX(tbl_name[FOL],MATCH(F13,tbl_name[crop],0))</f>
        <v>295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20030</v>
      </c>
      <c r="B14">
        <f>INDEX(tbl_name[food_grp_id],MATCH(F14,tbl_name[crop],0))</f>
        <v>12</v>
      </c>
      <c r="C14">
        <f>INDEX(tbl_name[food_item_id],MATCH(F14,tbl_name[crop],0))</f>
        <v>824</v>
      </c>
      <c r="D14" t="str">
        <f>INDEX(tbl_name[Food_grp],MATCH(F14,tbl_name[crop],0))</f>
        <v>Miscellaneous</v>
      </c>
      <c r="E14" t="str">
        <f>INDEX(tbl_name[org_name],MATCH(F14,tbl_name[crop],0))</f>
        <v>Linseed</v>
      </c>
      <c r="F14" s="67" t="s">
        <v>246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482</v>
      </c>
      <c r="J14">
        <f>INDEX(tbl_name[WATER],MATCH(F14,tbl_name[crop],0))</f>
        <v>0</v>
      </c>
      <c r="K14">
        <f>INDEX(tbl_name[Protein],MATCH(F14,tbl_name[crop],0))</f>
        <v>25</v>
      </c>
      <c r="L14">
        <f>INDEX(tbl_name[Fat],MATCH(F14,tbl_name[crop],0))</f>
        <v>31</v>
      </c>
      <c r="M14">
        <f>INDEX(tbl_name[Carbohydrate],MATCH(F14,tbl_name[crop],0))</f>
        <v>36.1</v>
      </c>
      <c r="N14">
        <f>INDEX(tbl_name[Fiber],MATCH(F14,tbl_name[crop],0))</f>
        <v>18</v>
      </c>
      <c r="O14">
        <f>INDEX(tbl_name[ASH],MATCH(F14,tbl_name[crop],0))</f>
        <v>3</v>
      </c>
      <c r="P14">
        <f>INDEX(tbl_name[CA],MATCH(F14,tbl_name[crop],0))</f>
        <v>201</v>
      </c>
      <c r="Q14">
        <f>INDEX(tbl_name[FE],MATCH(F14,tbl_name[crop],0))</f>
        <v>14.6</v>
      </c>
      <c r="R14">
        <f>INDEX(tbl_name[MG],MATCH(F14,tbl_name[crop],0))</f>
        <v>351</v>
      </c>
      <c r="S14">
        <f>INDEX(tbl_name[P],MATCH(F14,tbl_name[crop],0))</f>
        <v>547</v>
      </c>
      <c r="T14">
        <f>INDEX(tbl_name[K],MATCH(F14,tbl_name[crop],0))</f>
        <v>468</v>
      </c>
      <c r="U14">
        <f>INDEX(tbl_name[NA],MATCH(F14,tbl_name[crop],0))</f>
        <v>11</v>
      </c>
      <c r="V14">
        <f>INDEX(tbl_name[ZN],MATCH(F14,tbl_name[crop],0))</f>
        <v>7.75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Legumes and nuts </v>
      </c>
    </row>
    <row r="15" spans="1:36" ht="12" customHeight="1">
      <c r="A15" t="e">
        <f>INDEX(tbl_name[FCT_id],MATCH(F15,tbl_name[crop],0))</f>
        <v>#N/A</v>
      </c>
      <c r="B15" t="e">
        <f>INDEX(tbl_name[food_grp_id],MATCH(F15,tbl_name[crop],0))</f>
        <v>#N/A</v>
      </c>
      <c r="C15" t="e">
        <f>INDEX(tbl_name[food_item_id],MATCH(F15,tbl_name[crop],0))</f>
        <v>#N/A</v>
      </c>
      <c r="D15" t="str">
        <f>INDEX(tbl_name[Food_grp],MATCH(F15,tbl_name[crop],0))</f>
        <v>Vegetables and their products</v>
      </c>
      <c r="E15">
        <f>INDEX(tbl_name[org_name],MATCH(F15,tbl_name[crop],0))</f>
        <v>0</v>
      </c>
      <c r="F15" s="67" t="s">
        <v>247</v>
      </c>
      <c r="G15" t="e">
        <f>INDEX(tbl_name[Crop_ref],MATCH(F15,tbl_name[crop],0))</f>
        <v>#N/A</v>
      </c>
      <c r="H15" t="e">
        <f>INDEX(tbl_name[Edible],MATCH(F15,tbl_name[crop],0))</f>
        <v>#N/A</v>
      </c>
      <c r="I15" t="e">
        <f>INDEX(tbl_name[Energy],MATCH(F15,tbl_name[crop],0))</f>
        <v>#N/A</v>
      </c>
      <c r="J15" t="e">
        <f>INDEX(tbl_name[WATER],MATCH(F15,tbl_name[crop],0))</f>
        <v>#N/A</v>
      </c>
      <c r="K15" t="e">
        <f>INDEX(tbl_name[Protein],MATCH(F15,tbl_name[crop],0))</f>
        <v>#N/A</v>
      </c>
      <c r="L15" t="e">
        <f>INDEX(tbl_name[Fat],MATCH(F15,tbl_name[crop],0))</f>
        <v>#N/A</v>
      </c>
      <c r="M15" t="e">
        <f>INDEX(tbl_name[Carbohydrate],MATCH(F15,tbl_name[crop],0))</f>
        <v>#N/A</v>
      </c>
      <c r="N15" t="e">
        <f>INDEX(tbl_name[Fiber],MATCH(F15,tbl_name[crop],0))</f>
        <v>#N/A</v>
      </c>
      <c r="O15" t="e">
        <f>INDEX(tbl_name[ASH],MATCH(F15,tbl_name[crop],0))</f>
        <v>#N/A</v>
      </c>
      <c r="P15" t="e">
        <f>INDEX(tbl_name[CA],MATCH(F15,tbl_name[crop],0))</f>
        <v>#N/A</v>
      </c>
      <c r="Q15" t="e">
        <f>INDEX(tbl_name[FE],MATCH(F15,tbl_name[crop],0))</f>
        <v>#N/A</v>
      </c>
      <c r="R15" t="e">
        <f>INDEX(tbl_name[MG],MATCH(F15,tbl_name[crop],0))</f>
        <v>#N/A</v>
      </c>
      <c r="S15" t="e">
        <f>INDEX(tbl_name[P],MATCH(F15,tbl_name[crop],0))</f>
        <v>#N/A</v>
      </c>
      <c r="T15" t="e">
        <f>INDEX(tbl_name[K],MATCH(F15,tbl_name[crop],0))</f>
        <v>#N/A</v>
      </c>
      <c r="U15" t="e">
        <f>INDEX(tbl_name[NA],MATCH(F15,tbl_name[crop],0))</f>
        <v>#N/A</v>
      </c>
      <c r="V15" t="e">
        <f>INDEX(tbl_name[ZN],MATCH(F15,tbl_name[crop],0))</f>
        <v>#N/A</v>
      </c>
      <c r="W15" t="e">
        <f>INDEX(tbl_name[CU],MATCH(F15,tbl_name[crop],0))</f>
        <v>#N/A</v>
      </c>
      <c r="X15" t="e">
        <f>INDEX(tbl_name[VITA_RAE],MATCH(F15,tbl_name[crop],0))</f>
        <v>#N/A</v>
      </c>
      <c r="Y15" t="e">
        <f>INDEX(tbl_name[RETOL],MATCH(F15,tbl_name[crop],0))</f>
        <v>#N/A</v>
      </c>
      <c r="Z15" t="e">
        <f>INDEX(tbl_name[B_Cart_eq],MATCH(F15,tbl_name[crop],0))</f>
        <v>#N/A</v>
      </c>
      <c r="AA15" t="e">
        <f>INDEX(tbl_name[VITD],MATCH(F15,tbl_name[crop],0))</f>
        <v>#N/A</v>
      </c>
      <c r="AB15" t="e">
        <f>INDEX(tbl_name[VITE],MATCH(F15,tbl_name[crop],0))</f>
        <v>#N/A</v>
      </c>
      <c r="AC15" t="e">
        <f>INDEX(tbl_name[THIA],MATCH(F15,tbl_name[crop],0))</f>
        <v>#N/A</v>
      </c>
      <c r="AD15" t="e">
        <f>INDEX(tbl_name[RIBF],MATCH(F15,tbl_name[crop],0))</f>
        <v>#N/A</v>
      </c>
      <c r="AE15" t="e">
        <f>INDEX(tbl_name[NIA],MATCH(F15,tbl_name[crop],0))</f>
        <v>#N/A</v>
      </c>
      <c r="AF15" t="e">
        <f>INDEX(tbl_name[VITB6C],MATCH(F15,tbl_name[crop],0))</f>
        <v>#N/A</v>
      </c>
      <c r="AG15" t="e">
        <f>INDEX(tbl_name[FOL],MATCH(F15,tbl_name[crop],0))</f>
        <v>#N/A</v>
      </c>
      <c r="AH15" t="e">
        <f>INDEX(tbl_name[VITB12],MATCH(F15,tbl_name[crop],0))</f>
        <v>#N/A</v>
      </c>
      <c r="AI15" t="e">
        <f>INDEX(tbl_name[VITC],MATCH(F15,tbl_name[crop],0))</f>
        <v>#N/A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2083</v>
      </c>
      <c r="B16">
        <f>INDEX(tbl_name[food_grp_id],MATCH(F16,tbl_name[crop],0))</f>
        <v>2</v>
      </c>
      <c r="C16">
        <f>INDEX(tbl_name[food_item_id],MATCH(F16,tbl_name[crop],0))</f>
        <v>83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Potato</v>
      </c>
      <c r="F16" s="67" t="s">
        <v>248</v>
      </c>
      <c r="G16">
        <f>INDEX(tbl_name[Crop_ref],MATCH(F16,tbl_name[crop],0))</f>
        <v>0</v>
      </c>
      <c r="H16">
        <f>INDEX(tbl_name[Edible],MATCH(F16,tbl_name[crop],0))</f>
        <v>0.84</v>
      </c>
      <c r="I16">
        <f>INDEX(tbl_name[Energy],MATCH(F16,tbl_name[crop],0))</f>
        <v>81</v>
      </c>
      <c r="J16">
        <f>INDEX(tbl_name[WATER],MATCH(F16,tbl_name[crop],0))</f>
        <v>77.8</v>
      </c>
      <c r="K16">
        <f>INDEX(tbl_name[Protein],MATCH(F16,tbl_name[crop],0))</f>
        <v>1.9</v>
      </c>
      <c r="L16">
        <f>INDEX(tbl_name[Fat],MATCH(F16,tbl_name[crop],0))</f>
        <v>0.1</v>
      </c>
      <c r="M16">
        <f>INDEX(tbl_name[Carbohydrate],MATCH(F16,tbl_name[crop],0))</f>
        <v>16.899999999999999</v>
      </c>
      <c r="N16">
        <f>INDEX(tbl_name[Fiber],MATCH(F16,tbl_name[crop],0))</f>
        <v>1.8</v>
      </c>
      <c r="O16">
        <f>INDEX(tbl_name[ASH],MATCH(F16,tbl_name[crop],0))</f>
        <v>1.5</v>
      </c>
      <c r="P16">
        <f>INDEX(tbl_name[CA],MATCH(F16,tbl_name[crop],0))</f>
        <v>11</v>
      </c>
      <c r="Q16">
        <f>INDEX(tbl_name[FE],MATCH(F16,tbl_name[crop],0))</f>
        <v>0.9</v>
      </c>
      <c r="R16">
        <f>INDEX(tbl_name[MG],MATCH(F16,tbl_name[crop],0))</f>
        <v>27</v>
      </c>
      <c r="S16">
        <f>INDEX(tbl_name[P],MATCH(F16,tbl_name[crop],0))</f>
        <v>50</v>
      </c>
      <c r="T16">
        <f>INDEX(tbl_name[K],MATCH(F16,tbl_name[crop],0))</f>
        <v>551</v>
      </c>
      <c r="U16">
        <f>INDEX(tbl_name[NA],MATCH(F16,tbl_name[crop],0))</f>
        <v>7</v>
      </c>
      <c r="V16">
        <f>INDEX(tbl_name[ZN],MATCH(F16,tbl_name[crop],0))</f>
        <v>0.35</v>
      </c>
      <c r="W16">
        <f>INDEX(tbl_name[CU],MATCH(F16,tbl_name[crop],0))</f>
        <v>0.09</v>
      </c>
      <c r="X16">
        <f>INDEX(tbl_name[VITA_RAE],MATCH(F16,tbl_name[crop],0))</f>
        <v>1</v>
      </c>
      <c r="Y16">
        <f>INDEX(tbl_name[RETOL],MATCH(F16,tbl_name[crop],0))</f>
        <v>0</v>
      </c>
      <c r="Z16">
        <f>INDEX(tbl_name[B_Cart_eq],MATCH(F16,tbl_name[crop],0))</f>
        <v>14</v>
      </c>
      <c r="AA16">
        <f>INDEX(tbl_name[VITD],MATCH(F16,tbl_name[crop],0))</f>
        <v>0</v>
      </c>
      <c r="AB16">
        <f>INDEX(tbl_name[VITE],MATCH(F16,tbl_name[crop],0))</f>
        <v>0.06</v>
      </c>
      <c r="AC16">
        <f>INDEX(tbl_name[THIA],MATCH(F16,tbl_name[crop],0))</f>
        <v>0.08</v>
      </c>
      <c r="AD16">
        <f>INDEX(tbl_name[RIBF],MATCH(F16,tbl_name[crop],0))</f>
        <v>0.12</v>
      </c>
      <c r="AE16">
        <f>INDEX(tbl_name[NIA],MATCH(F16,tbl_name[crop],0))</f>
        <v>1.2</v>
      </c>
      <c r="AF16">
        <f>INDEX(tbl_name[VITB6C],MATCH(F16,tbl_name[crop],0))</f>
        <v>0.27</v>
      </c>
      <c r="AG16">
        <f>INDEX(tbl_name[FOL],MATCH(F16,tbl_name[crop],0))</f>
        <v>18</v>
      </c>
      <c r="AH16">
        <f>INDEX(tbl_name[VITB12],MATCH(F16,tbl_name[crop],0))</f>
        <v>0</v>
      </c>
      <c r="AI16">
        <f>INDEX(tbl_name[VITC],MATCH(F16,tbl_name[crop],0))</f>
        <v>17.3</v>
      </c>
      <c r="AJ16" t="str">
        <f>INDEX(tbl_name[food_group_unicef],MATCH(F16,tbl_name[crop],0))</f>
        <v xml:space="preserve">Grains@ roots and tubers </v>
      </c>
    </row>
    <row r="17" spans="1:36" ht="12" customHeight="1">
      <c r="A17">
        <f>INDEX(tbl_name[FCT_id],MATCH(F17,tbl_name[crop],0))</f>
        <v>4156</v>
      </c>
      <c r="B17">
        <f>INDEX(tbl_name[food_grp_id],MATCH(F17,tbl_name[crop],0))</f>
        <v>4</v>
      </c>
      <c r="C17">
        <f>INDEX(tbl_name[food_item_id],MATCH(F17,tbl_name[crop],0))</f>
        <v>156</v>
      </c>
      <c r="D17" t="str">
        <f>INDEX(tbl_name[Food_grp],MATCH(F17,tbl_name[crop],0))</f>
        <v>Vegetables and their products</v>
      </c>
      <c r="E17" t="str">
        <f>INDEX(tbl_name[org_name],MATCH(F17,tbl_name[crop],0))</f>
        <v>Carrot</v>
      </c>
      <c r="F17" s="67" t="s">
        <v>250</v>
      </c>
      <c r="G17">
        <f>INDEX(tbl_name[Crop_ref],MATCH(F17,tbl_name[crop],0))</f>
        <v>0</v>
      </c>
      <c r="H17">
        <f>INDEX(tbl_name[Edible],MATCH(F17,tbl_name[crop],0))</f>
        <v>0.89</v>
      </c>
      <c r="I17">
        <f>INDEX(tbl_name[Energy],MATCH(F17,tbl_name[crop],0))</f>
        <v>36</v>
      </c>
      <c r="J17">
        <f>INDEX(tbl_name[WATER],MATCH(F17,tbl_name[crop],0))</f>
        <v>88.8</v>
      </c>
      <c r="K17">
        <f>INDEX(tbl_name[Protein],MATCH(F17,tbl_name[crop],0))</f>
        <v>1</v>
      </c>
      <c r="L17">
        <f>INDEX(tbl_name[Fat],MATCH(F17,tbl_name[crop],0))</f>
        <v>0.3</v>
      </c>
      <c r="M17">
        <f>INDEX(tbl_name[Carbohydrate],MATCH(F17,tbl_name[crop],0))</f>
        <v>5.7</v>
      </c>
      <c r="N17">
        <f>INDEX(tbl_name[Fiber],MATCH(F17,tbl_name[crop],0))</f>
        <v>3.1</v>
      </c>
      <c r="O17">
        <f>INDEX(tbl_name[ASH],MATCH(F17,tbl_name[crop],0))</f>
        <v>1.1000000000000001</v>
      </c>
      <c r="P17">
        <f>INDEX(tbl_name[CA],MATCH(F17,tbl_name[crop],0))</f>
        <v>35</v>
      </c>
      <c r="Q17">
        <f>INDEX(tbl_name[FE],MATCH(F17,tbl_name[crop],0))</f>
        <v>0.7</v>
      </c>
      <c r="R17">
        <f>INDEX(tbl_name[MG],MATCH(F17,tbl_name[crop],0))</f>
        <v>12</v>
      </c>
      <c r="S17">
        <f>INDEX(tbl_name[P],MATCH(F17,tbl_name[crop],0))</f>
        <v>42</v>
      </c>
      <c r="T17">
        <f>INDEX(tbl_name[K],MATCH(F17,tbl_name[crop],0))</f>
        <v>266</v>
      </c>
      <c r="U17">
        <f>INDEX(tbl_name[NA],MATCH(F17,tbl_name[crop],0))</f>
        <v>42</v>
      </c>
      <c r="V17">
        <f>INDEX(tbl_name[ZN],MATCH(F17,tbl_name[crop],0))</f>
        <v>0.26</v>
      </c>
      <c r="W17">
        <f>INDEX(tbl_name[CU],MATCH(F17,tbl_name[crop],0))</f>
        <v>0.06</v>
      </c>
      <c r="X17">
        <f>INDEX(tbl_name[VITA_RAE],MATCH(F17,tbl_name[crop],0))</f>
        <v>713</v>
      </c>
      <c r="Y17">
        <f>INDEX(tbl_name[RETOL],MATCH(F17,tbl_name[crop],0))</f>
        <v>0</v>
      </c>
      <c r="Z17">
        <f>INDEX(tbl_name[B_Cart_eq],MATCH(F17,tbl_name[crop],0))</f>
        <v>8560</v>
      </c>
      <c r="AA17">
        <f>INDEX(tbl_name[VITD],MATCH(F17,tbl_name[crop],0))</f>
        <v>0</v>
      </c>
      <c r="AB17">
        <f>INDEX(tbl_name[VITE],MATCH(F17,tbl_name[crop],0))</f>
        <v>0.47</v>
      </c>
      <c r="AC17">
        <f>INDEX(tbl_name[THIA],MATCH(F17,tbl_name[crop],0))</f>
        <v>0.06</v>
      </c>
      <c r="AD17">
        <f>INDEX(tbl_name[RIBF],MATCH(F17,tbl_name[crop],0))</f>
        <v>0.05</v>
      </c>
      <c r="AE17">
        <f>INDEX(tbl_name[NIA],MATCH(F17,tbl_name[crop],0))</f>
        <v>0.7</v>
      </c>
      <c r="AF17">
        <f>INDEX(tbl_name[VITB6C],MATCH(F17,tbl_name[crop],0))</f>
        <v>0.23</v>
      </c>
      <c r="AG17">
        <f>INDEX(tbl_name[FOL],MATCH(F17,tbl_name[crop],0))</f>
        <v>31</v>
      </c>
      <c r="AH17">
        <f>INDEX(tbl_name[VITB12],MATCH(F17,tbl_name[crop],0))</f>
        <v>0</v>
      </c>
      <c r="AI17">
        <f>INDEX(tbl_name[VITC],MATCH(F17,tbl_name[crop],0))</f>
        <v>7</v>
      </c>
      <c r="AJ17" t="str">
        <f>INDEX(tbl_name[food_group_unicef],MATCH(F17,tbl_name[crop],0))</f>
        <v xml:space="preserve">Vitamin A rich fruits and Vegetable </v>
      </c>
    </row>
    <row r="18" spans="1:36" ht="12" customHeight="1">
      <c r="A18" t="e">
        <f>INDEX(tbl_name[FCT_id],MATCH(F18,tbl_name[crop],0))</f>
        <v>#N/A</v>
      </c>
      <c r="B18" t="e">
        <f>INDEX(tbl_name[food_grp_id],MATCH(F18,tbl_name[crop],0))</f>
        <v>#N/A</v>
      </c>
      <c r="C18" t="e">
        <f>INDEX(tbl_name[food_item_id],MATCH(F18,tbl_name[crop],0))</f>
        <v>#N/A</v>
      </c>
      <c r="D18" t="str">
        <f>INDEX(tbl_name[Food_grp],MATCH(F18,tbl_name[crop],0))</f>
        <v>Starchy roots@ tubers and their products</v>
      </c>
      <c r="E18">
        <f>INDEX(tbl_name[org_name],MATCH(F18,tbl_name[crop],0))</f>
        <v>0</v>
      </c>
      <c r="F18" s="219" t="s">
        <v>738</v>
      </c>
      <c r="G18" t="e">
        <f>INDEX(tbl_name[Crop_ref],MATCH(F18,tbl_name[crop],0))</f>
        <v>#N/A</v>
      </c>
      <c r="H18" t="e">
        <f>INDEX(tbl_name[Edible],MATCH(F18,tbl_name[crop],0))</f>
        <v>#N/A</v>
      </c>
      <c r="I18" t="e">
        <f>INDEX(tbl_name[Energy],MATCH(F18,tbl_name[crop],0))</f>
        <v>#N/A</v>
      </c>
      <c r="J18" t="e">
        <f>INDEX(tbl_name[WATER],MATCH(F18,tbl_name[crop],0))</f>
        <v>#N/A</v>
      </c>
      <c r="K18" t="e">
        <f>INDEX(tbl_name[Protein],MATCH(F18,tbl_name[crop],0))</f>
        <v>#N/A</v>
      </c>
      <c r="L18" t="e">
        <f>INDEX(tbl_name[Fat],MATCH(F18,tbl_name[crop],0))</f>
        <v>#N/A</v>
      </c>
      <c r="M18" t="e">
        <f>INDEX(tbl_name[Carbohydrate],MATCH(F18,tbl_name[crop],0))</f>
        <v>#N/A</v>
      </c>
      <c r="N18" t="e">
        <f>INDEX(tbl_name[Fiber],MATCH(F18,tbl_name[crop],0))</f>
        <v>#N/A</v>
      </c>
      <c r="O18" t="e">
        <f>INDEX(tbl_name[ASH],MATCH(F18,tbl_name[crop],0))</f>
        <v>#N/A</v>
      </c>
      <c r="P18" t="e">
        <f>INDEX(tbl_name[CA],MATCH(F18,tbl_name[crop],0))</f>
        <v>#N/A</v>
      </c>
      <c r="Q18" t="e">
        <f>INDEX(tbl_name[FE],MATCH(F18,tbl_name[crop],0))</f>
        <v>#N/A</v>
      </c>
      <c r="R18" t="e">
        <f>INDEX(tbl_name[MG],MATCH(F18,tbl_name[crop],0))</f>
        <v>#N/A</v>
      </c>
      <c r="S18" t="e">
        <f>INDEX(tbl_name[P],MATCH(F18,tbl_name[crop],0))</f>
        <v>#N/A</v>
      </c>
      <c r="T18" t="e">
        <f>INDEX(tbl_name[K],MATCH(F18,tbl_name[crop],0))</f>
        <v>#N/A</v>
      </c>
      <c r="U18" t="e">
        <f>INDEX(tbl_name[NA],MATCH(F18,tbl_name[crop],0))</f>
        <v>#N/A</v>
      </c>
      <c r="V18" t="e">
        <f>INDEX(tbl_name[ZN],MATCH(F18,tbl_name[crop],0))</f>
        <v>#N/A</v>
      </c>
      <c r="W18" t="e">
        <f>INDEX(tbl_name[CU],MATCH(F18,tbl_name[crop],0))</f>
        <v>#N/A</v>
      </c>
      <c r="X18" t="e">
        <f>INDEX(tbl_name[VITA_RAE],MATCH(F18,tbl_name[crop],0))</f>
        <v>#N/A</v>
      </c>
      <c r="Y18" t="e">
        <f>INDEX(tbl_name[RETOL],MATCH(F18,tbl_name[crop],0))</f>
        <v>#N/A</v>
      </c>
      <c r="Z18" t="e">
        <f>INDEX(tbl_name[B_Cart_eq],MATCH(F18,tbl_name[crop],0))</f>
        <v>#N/A</v>
      </c>
      <c r="AA18" t="e">
        <f>INDEX(tbl_name[VITD],MATCH(F18,tbl_name[crop],0))</f>
        <v>#N/A</v>
      </c>
      <c r="AB18" t="e">
        <f>INDEX(tbl_name[VITE],MATCH(F18,tbl_name[crop],0))</f>
        <v>#N/A</v>
      </c>
      <c r="AC18" t="e">
        <f>INDEX(tbl_name[THIA],MATCH(F18,tbl_name[crop],0))</f>
        <v>#N/A</v>
      </c>
      <c r="AD18" t="e">
        <f>INDEX(tbl_name[RIBF],MATCH(F18,tbl_name[crop],0))</f>
        <v>#N/A</v>
      </c>
      <c r="AE18" t="e">
        <f>INDEX(tbl_name[NIA],MATCH(F18,tbl_name[crop],0))</f>
        <v>#N/A</v>
      </c>
      <c r="AF18" t="e">
        <f>INDEX(tbl_name[VITB6C],MATCH(F18,tbl_name[crop],0))</f>
        <v>#N/A</v>
      </c>
      <c r="AG18" t="e">
        <f>INDEX(tbl_name[FOL],MATCH(F18,tbl_name[crop],0))</f>
        <v>#N/A</v>
      </c>
      <c r="AH18" t="e">
        <f>INDEX(tbl_name[VITB12],MATCH(F18,tbl_name[crop],0))</f>
        <v>#N/A</v>
      </c>
      <c r="AI18" t="e">
        <f>INDEX(tbl_name[VITC],MATCH(F18,tbl_name[crop],0))</f>
        <v>#N/A</v>
      </c>
      <c r="AJ18" t="str">
        <f>INDEX(tbl_name[food_group_unicef],MATCH(F18,tbl_name[crop],0))</f>
        <v xml:space="preserve">Grains@ roots and tubers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67" t="s">
        <v>252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20026</v>
      </c>
      <c r="B20">
        <f>INDEX(tbl_name[food_grp_id],MATCH(F20,tbl_name[crop],0))</f>
        <v>12</v>
      </c>
      <c r="C20">
        <f>INDEX(tbl_name[food_item_id],MATCH(F20,tbl_name[crop],0))</f>
        <v>833</v>
      </c>
      <c r="D20" t="str">
        <f>INDEX(tbl_name[Food_grp],MATCH(F20,tbl_name[crop],0))</f>
        <v>Miscellaneous</v>
      </c>
      <c r="E20" t="str">
        <f>INDEX(tbl_name[org_name],MATCH(F20,tbl_name[crop],0))</f>
        <v>Swiss chard</v>
      </c>
      <c r="F20" s="67" t="s">
        <v>253</v>
      </c>
      <c r="G20">
        <f>INDEX(tbl_name[Crop_ref],MATCH(F20,tbl_name[crop],0))</f>
        <v>0</v>
      </c>
      <c r="H20">
        <f>INDEX(tbl_name[Edible],MATCH(F20,tbl_name[crop],0))</f>
        <v>0</v>
      </c>
      <c r="I20">
        <f>INDEX(tbl_name[Energy],MATCH(F20,tbl_name[crop],0))</f>
        <v>19</v>
      </c>
      <c r="J20">
        <f>INDEX(tbl_name[WATER],MATCH(F20,tbl_name[crop],0))</f>
        <v>0</v>
      </c>
      <c r="K20">
        <f>INDEX(tbl_name[Protein],MATCH(F20,tbl_name[crop],0))</f>
        <v>0</v>
      </c>
      <c r="L20">
        <f>INDEX(tbl_name[Fat],MATCH(F20,tbl_name[crop],0))</f>
        <v>0.1</v>
      </c>
      <c r="M20">
        <f>INDEX(tbl_name[Carbohydrate],MATCH(F20,tbl_name[crop],0))</f>
        <v>3.7</v>
      </c>
      <c r="N20">
        <f>INDEX(tbl_name[Fiber],MATCH(F20,tbl_name[crop],0))</f>
        <v>3.3</v>
      </c>
      <c r="O20">
        <f>INDEX(tbl_name[ASH],MATCH(F20,tbl_name[crop],0))</f>
        <v>1.9</v>
      </c>
      <c r="P20">
        <f>INDEX(tbl_name[CA],MATCH(F20,tbl_name[crop],0))</f>
        <v>75</v>
      </c>
      <c r="Q20">
        <f>INDEX(tbl_name[FE],MATCH(F20,tbl_name[crop],0))</f>
        <v>3.6</v>
      </c>
      <c r="R20">
        <f>INDEX(tbl_name[MG],MATCH(F20,tbl_name[crop],0))</f>
        <v>74</v>
      </c>
      <c r="S20">
        <f>INDEX(tbl_name[P],MATCH(F20,tbl_name[crop],0))</f>
        <v>33</v>
      </c>
      <c r="T20">
        <f>INDEX(tbl_name[K],MATCH(F20,tbl_name[crop],0))</f>
        <v>1200</v>
      </c>
      <c r="U20">
        <f>INDEX(tbl_name[NA],MATCH(F20,tbl_name[crop],0))</f>
        <v>71</v>
      </c>
      <c r="V20">
        <f>INDEX(tbl_name[ZN],MATCH(F20,tbl_name[crop],0))</f>
        <v>0.3</v>
      </c>
      <c r="W20">
        <f>INDEX(tbl_name[CU],MATCH(F20,tbl_name[crop],0))</f>
        <v>0.06</v>
      </c>
      <c r="X20">
        <f>INDEX(tbl_name[VITA_RAE],MATCH(F20,tbl_name[crop],0))</f>
        <v>310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</v>
      </c>
      <c r="AD20">
        <f>INDEX(tbl_name[RIBF],MATCH(F20,tbl_name[crop],0))</f>
        <v>0</v>
      </c>
      <c r="AE20">
        <f>INDEX(tbl_name[NIA],MATCH(F20,tbl_name[crop],0))</f>
        <v>0</v>
      </c>
      <c r="AF20">
        <f>INDEX(tbl_name[VITB6C],MATCH(F20,tbl_name[crop],0))</f>
        <v>0</v>
      </c>
      <c r="AG20">
        <f>INDEX(tbl_name[FOL],MATCH(F20,tbl_name[crop],0))</f>
        <v>0</v>
      </c>
      <c r="AH20">
        <f>INDEX(tbl_name[VITB12],MATCH(F20,tbl_name[crop],0))</f>
        <v>0</v>
      </c>
      <c r="AI20">
        <f>INDEX(tbl_name[VITC],MATCH(F20,tbl_name[crop],0))</f>
        <v>0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4190</v>
      </c>
      <c r="B21">
        <f>INDEX(tbl_name[food_grp_id],MATCH(F21,tbl_name[crop],0))</f>
        <v>4</v>
      </c>
      <c r="C21">
        <f>INDEX(tbl_name[food_item_id],MATCH(F21,tbl_name[crop],0))</f>
        <v>190</v>
      </c>
      <c r="D21" t="str">
        <f>INDEX(tbl_name[Food_grp],MATCH(F21,tbl_name[crop],0))</f>
        <v>Vegetables and their products</v>
      </c>
      <c r="E21" t="str">
        <f>INDEX(tbl_name[org_name],MATCH(F21,tbl_name[crop],0))</f>
        <v>Lettuce</v>
      </c>
      <c r="F21" s="67" t="s">
        <v>254</v>
      </c>
      <c r="G21">
        <f>INDEX(tbl_name[Crop_ref],MATCH(F21,tbl_name[crop],0))</f>
        <v>0</v>
      </c>
      <c r="H21">
        <f>INDEX(tbl_name[Edible],MATCH(F21,tbl_name[crop],0))</f>
        <v>0.7</v>
      </c>
      <c r="I21">
        <f>INDEX(tbl_name[Energy],MATCH(F21,tbl_name[crop],0))</f>
        <v>18</v>
      </c>
      <c r="J21">
        <f>INDEX(tbl_name[WATER],MATCH(F21,tbl_name[crop],0))</f>
        <v>94.5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2.2999999999999998</v>
      </c>
      <c r="N21">
        <f>INDEX(tbl_name[Fiber],MATCH(F21,tbl_name[crop],0))</f>
        <v>1.2</v>
      </c>
      <c r="O21">
        <f>INDEX(tbl_name[ASH],MATCH(F21,tbl_name[crop],0))</f>
        <v>0.8</v>
      </c>
      <c r="P21">
        <f>INDEX(tbl_name[CA],MATCH(F21,tbl_name[crop],0))</f>
        <v>27</v>
      </c>
      <c r="Q21">
        <f>INDEX(tbl_name[FE],MATCH(F21,tbl_name[crop],0))</f>
        <v>0.8</v>
      </c>
      <c r="R21">
        <f>INDEX(tbl_name[MG],MATCH(F21,tbl_name[crop],0))</f>
        <v>9</v>
      </c>
      <c r="S21">
        <f>INDEX(tbl_name[P],MATCH(F21,tbl_name[crop],0))</f>
        <v>28</v>
      </c>
      <c r="T21">
        <f>INDEX(tbl_name[K],MATCH(F21,tbl_name[crop],0))</f>
        <v>204</v>
      </c>
      <c r="U21">
        <f>INDEX(tbl_name[NA],MATCH(F21,tbl_name[crop],0))</f>
        <v>10</v>
      </c>
      <c r="V21">
        <f>INDEX(tbl_name[ZN],MATCH(F21,tbl_name[crop],0))</f>
        <v>0.28999999999999998</v>
      </c>
      <c r="W21">
        <f>INDEX(tbl_name[CU],MATCH(F21,tbl_name[crop],0))</f>
        <v>0.05</v>
      </c>
      <c r="X21">
        <f>INDEX(tbl_name[VITA_RAE],MATCH(F21,tbl_name[crop],0))</f>
        <v>93</v>
      </c>
      <c r="Y21">
        <f>INDEX(tbl_name[RETOL],MATCH(F21,tbl_name[crop],0))</f>
        <v>0</v>
      </c>
      <c r="Z21">
        <f>INDEX(tbl_name[B_Cart_eq],MATCH(F21,tbl_name[crop],0))</f>
        <v>1120</v>
      </c>
      <c r="AA21">
        <f>INDEX(tbl_name[VITD],MATCH(F21,tbl_name[crop],0))</f>
        <v>0</v>
      </c>
      <c r="AB21">
        <f>INDEX(tbl_name[VITE],MATCH(F21,tbl_name[crop],0))</f>
        <v>0.6</v>
      </c>
      <c r="AC21">
        <f>INDEX(tbl_name[THIA],MATCH(F21,tbl_name[crop],0))</f>
        <v>0.06</v>
      </c>
      <c r="AD21">
        <f>INDEX(tbl_name[RIBF],MATCH(F21,tbl_name[crop],0))</f>
        <v>0.15</v>
      </c>
      <c r="AE21">
        <f>INDEX(tbl_name[NIA],MATCH(F21,tbl_name[crop],0))</f>
        <v>0.4</v>
      </c>
      <c r="AF21">
        <f>INDEX(tbl_name[VITB6C],MATCH(F21,tbl_name[crop],0))</f>
        <v>0.2</v>
      </c>
      <c r="AG21">
        <f>INDEX(tbl_name[FOL],MATCH(F21,tbl_name[crop],0))</f>
        <v>89</v>
      </c>
      <c r="AH21">
        <f>INDEX(tbl_name[VITB12],MATCH(F21,tbl_name[crop],0))</f>
        <v>0</v>
      </c>
      <c r="AI21">
        <f>INDEX(tbl_name[VITC],MATCH(F21,tbl_name[crop],0))</f>
        <v>5.3</v>
      </c>
      <c r="AJ21" t="str">
        <f>INDEX(tbl_name[food_group_unicef],MATCH(F21,tbl_name[crop],0))</f>
        <v xml:space="preserve">Vitamin A rich fruits and Vegetable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67" t="s">
        <v>255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D2DC-1B2A-AB41-80DD-7E039078BE75}">
  <dimension ref="A1:AJ25"/>
  <sheetViews>
    <sheetView zoomScaleNormal="100" workbookViewId="0">
      <selection activeCell="E3" sqref="E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38.19921875" bestFit="1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67" t="s">
        <v>235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210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67" t="s">
        <v>237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1040</v>
      </c>
      <c r="B4">
        <f>INDEX(tbl_name[food_grp_id],MATCH(F4,tbl_name[crop],0))</f>
        <v>1</v>
      </c>
      <c r="C4">
        <f>INDEX(tbl_name[food_item_id],MATCH(F4,tbl_name[crop],0))</f>
        <v>40</v>
      </c>
      <c r="D4" t="str">
        <f>INDEX(tbl_name[Food_grp],MATCH(F4,tbl_name[crop],0))</f>
        <v>Cereals and their products</v>
      </c>
      <c r="E4" t="str">
        <f>INDEX(tbl_name[org_name],MATCH(F4,tbl_name[crop],0))</f>
        <v>Sorghum@ white</v>
      </c>
      <c r="F4" s="67" t="s">
        <v>272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370</v>
      </c>
      <c r="J4">
        <f>INDEX(tbl_name[WATER],MATCH(F4,tbl_name[crop],0))</f>
        <v>9.4</v>
      </c>
      <c r="K4">
        <f>INDEX(tbl_name[Protein],MATCH(F4,tbl_name[crop],0))</f>
        <v>9.3000000000000007</v>
      </c>
      <c r="L4">
        <f>INDEX(tbl_name[Fat],MATCH(F4,tbl_name[crop],0))</f>
        <v>3.9</v>
      </c>
      <c r="M4">
        <f>INDEX(tbl_name[Carbohydrate],MATCH(F4,tbl_name[crop],0))</f>
        <v>65.5</v>
      </c>
      <c r="N4">
        <f>INDEX(tbl_name[Fiber],MATCH(F4,tbl_name[crop],0))</f>
        <v>9.9</v>
      </c>
      <c r="O4">
        <f>INDEX(tbl_name[ASH],MATCH(F4,tbl_name[crop],0))</f>
        <v>2</v>
      </c>
      <c r="P4">
        <f>INDEX(tbl_name[CA],MATCH(F4,tbl_name[crop],0))</f>
        <v>24</v>
      </c>
      <c r="Q4">
        <f>INDEX(tbl_name[FE],MATCH(F4,tbl_name[crop],0))</f>
        <v>3.9</v>
      </c>
      <c r="R4">
        <f>INDEX(tbl_name[MG],MATCH(F4,tbl_name[crop],0))</f>
        <v>311</v>
      </c>
      <c r="S4">
        <f>INDEX(tbl_name[P],MATCH(F4,tbl_name[crop],0))</f>
        <v>249</v>
      </c>
      <c r="T4">
        <f>INDEX(tbl_name[K],MATCH(F4,tbl_name[crop],0))</f>
        <v>298</v>
      </c>
      <c r="U4">
        <f>INDEX(tbl_name[NA],MATCH(F4,tbl_name[crop],0))</f>
        <v>14</v>
      </c>
      <c r="V4">
        <f>INDEX(tbl_name[ZN],MATCH(F4,tbl_name[crop],0))</f>
        <v>2.08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1.1000000000000001</v>
      </c>
      <c r="AC4">
        <f>INDEX(tbl_name[THIA],MATCH(F4,tbl_name[crop],0))</f>
        <v>0.36</v>
      </c>
      <c r="AD4">
        <f>INDEX(tbl_name[RIBF],MATCH(F4,tbl_name[crop],0))</f>
        <v>0.17</v>
      </c>
      <c r="AE4">
        <f>INDEX(tbl_name[NIA],MATCH(F4,tbl_name[crop],0))</f>
        <v>3.4</v>
      </c>
      <c r="AF4">
        <f>INDEX(tbl_name[VITB6C],MATCH(F4,tbl_name[crop],0))</f>
        <v>0.25</v>
      </c>
      <c r="AG4">
        <f>INDEX(tbl_name[FOL],MATCH(F4,tbl_name[crop],0))</f>
        <v>30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67" t="s">
        <v>240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67" t="s">
        <v>276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67" t="s">
        <v>242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67" t="s">
        <v>243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3118</v>
      </c>
      <c r="B9">
        <f>INDEX(tbl_name[food_grp_id],MATCH(F9,tbl_name[crop],0))</f>
        <v>3</v>
      </c>
      <c r="C9">
        <f>INDEX(tbl_name[food_item_id],MATCH(F9,tbl_name[crop],0))</f>
        <v>118</v>
      </c>
      <c r="D9" t="str">
        <f>INDEX(tbl_name[Food_grp],MATCH(F9,tbl_name[crop],0))</f>
        <v>Legumes and their products</v>
      </c>
      <c r="E9" t="str">
        <f>INDEX(tbl_name[org_name],MATCH(F9,tbl_name[crop],0))</f>
        <v>Soya bean@ dried</v>
      </c>
      <c r="F9" s="67" t="s">
        <v>277</v>
      </c>
      <c r="G9">
        <f>INDEX(tbl_name[Crop_ref],MATCH(F9,tbl_name[crop],0))</f>
        <v>0</v>
      </c>
      <c r="H9">
        <f>INDEX(tbl_name[Edible],MATCH(F9,tbl_name[crop],0))</f>
        <v>1</v>
      </c>
      <c r="I9">
        <f>INDEX(tbl_name[Energy],MATCH(F9,tbl_name[crop],0))</f>
        <v>411</v>
      </c>
      <c r="J9">
        <f>INDEX(tbl_name[WATER],MATCH(F9,tbl_name[crop],0))</f>
        <v>9.3000000000000007</v>
      </c>
      <c r="K9">
        <f>INDEX(tbl_name[Protein],MATCH(F9,tbl_name[crop],0))</f>
        <v>32</v>
      </c>
      <c r="L9">
        <f>INDEX(tbl_name[Fat],MATCH(F9,tbl_name[crop],0))</f>
        <v>17</v>
      </c>
      <c r="M9">
        <f>INDEX(tbl_name[Carbohydrate],MATCH(F9,tbl_name[crop],0))</f>
        <v>27.6</v>
      </c>
      <c r="N9">
        <f>INDEX(tbl_name[Fiber],MATCH(F9,tbl_name[crop],0))</f>
        <v>9.3000000000000007</v>
      </c>
      <c r="O9">
        <f>INDEX(tbl_name[ASH],MATCH(F9,tbl_name[crop],0))</f>
        <v>4.9000000000000004</v>
      </c>
      <c r="P9">
        <f>INDEX(tbl_name[CA],MATCH(F9,tbl_name[crop],0))</f>
        <v>232</v>
      </c>
      <c r="Q9">
        <f>INDEX(tbl_name[FE],MATCH(F9,tbl_name[crop],0))</f>
        <v>7.8</v>
      </c>
      <c r="R9">
        <f>INDEX(tbl_name[MG],MATCH(F9,tbl_name[crop],0))</f>
        <v>245</v>
      </c>
      <c r="S9">
        <f>INDEX(tbl_name[P],MATCH(F9,tbl_name[crop],0))</f>
        <v>468</v>
      </c>
      <c r="T9">
        <f>INDEX(tbl_name[K],MATCH(F9,tbl_name[crop],0))</f>
        <v>1740</v>
      </c>
      <c r="U9">
        <f>INDEX(tbl_name[NA],MATCH(F9,tbl_name[crop],0))</f>
        <v>5</v>
      </c>
      <c r="V9">
        <f>INDEX(tbl_name[ZN],MATCH(F9,tbl_name[crop],0))</f>
        <v>4.7300000000000004</v>
      </c>
      <c r="W9">
        <f>INDEX(tbl_name[CU],MATCH(F9,tbl_name[crop],0))</f>
        <v>1.48</v>
      </c>
      <c r="X9">
        <f>INDEX(tbl_name[VITA_RAE],MATCH(F9,tbl_name[crop],0))</f>
        <v>1</v>
      </c>
      <c r="Y9">
        <f>INDEX(tbl_name[RETOL],MATCH(F9,tbl_name[crop],0))</f>
        <v>0</v>
      </c>
      <c r="Z9">
        <f>INDEX(tbl_name[B_Cart_eq],MATCH(F9,tbl_name[crop],0))</f>
        <v>13</v>
      </c>
      <c r="AA9">
        <f>INDEX(tbl_name[VITD],MATCH(F9,tbl_name[crop],0))</f>
        <v>0</v>
      </c>
      <c r="AB9">
        <f>INDEX(tbl_name[VITE],MATCH(F9,tbl_name[crop],0))</f>
        <v>0.72</v>
      </c>
      <c r="AC9">
        <f>INDEX(tbl_name[THIA],MATCH(F9,tbl_name[crop],0))</f>
        <v>0.7</v>
      </c>
      <c r="AD9">
        <f>INDEX(tbl_name[RIBF],MATCH(F9,tbl_name[crop],0))</f>
        <v>0.28000000000000003</v>
      </c>
      <c r="AE9">
        <f>INDEX(tbl_name[NIA],MATCH(F9,tbl_name[crop],0))</f>
        <v>2</v>
      </c>
      <c r="AF9">
        <f>INDEX(tbl_name[VITB6C],MATCH(F9,tbl_name[crop],0))</f>
        <v>0.82</v>
      </c>
      <c r="AG9">
        <f>INDEX(tbl_name[FOL],MATCH(F9,tbl_name[crop],0))</f>
        <v>375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 t="e">
        <f>INDEX(tbl_name[FCT_id],MATCH(F10,tbl_name[crop],0))</f>
        <v>#N/A</v>
      </c>
      <c r="B10" t="e">
        <f>INDEX(tbl_name[food_grp_id],MATCH(F10,tbl_name[crop],0))</f>
        <v>#N/A</v>
      </c>
      <c r="C10" t="e">
        <f>INDEX(tbl_name[food_item_id],MATCH(F10,tbl_name[crop],0))</f>
        <v>#N/A</v>
      </c>
      <c r="D10" t="str">
        <f>INDEX(tbl_name[Food_grp],MATCH(F10,tbl_name[crop],0))</f>
        <v>Vegetables and their products</v>
      </c>
      <c r="E10">
        <f>INDEX(tbl_name[org_name],MATCH(F10,tbl_name[crop],0))</f>
        <v>0</v>
      </c>
      <c r="F10" s="67" t="s">
        <v>247</v>
      </c>
      <c r="G10" t="e">
        <f>INDEX(tbl_name[Crop_ref],MATCH(F10,tbl_name[crop],0))</f>
        <v>#N/A</v>
      </c>
      <c r="H10" t="e">
        <f>INDEX(tbl_name[Edible],MATCH(F10,tbl_name[crop],0))</f>
        <v>#N/A</v>
      </c>
      <c r="I10" t="e">
        <f>INDEX(tbl_name[Energy],MATCH(F10,tbl_name[crop],0))</f>
        <v>#N/A</v>
      </c>
      <c r="J10" t="e">
        <f>INDEX(tbl_name[WATER],MATCH(F10,tbl_name[crop],0))</f>
        <v>#N/A</v>
      </c>
      <c r="K10" t="e">
        <f>INDEX(tbl_name[Protein],MATCH(F10,tbl_name[crop],0))</f>
        <v>#N/A</v>
      </c>
      <c r="L10" t="e">
        <f>INDEX(tbl_name[Fat],MATCH(F10,tbl_name[crop],0))</f>
        <v>#N/A</v>
      </c>
      <c r="M10" t="e">
        <f>INDEX(tbl_name[Carbohydrate],MATCH(F10,tbl_name[crop],0))</f>
        <v>#N/A</v>
      </c>
      <c r="N10" t="e">
        <f>INDEX(tbl_name[Fiber],MATCH(F10,tbl_name[crop],0))</f>
        <v>#N/A</v>
      </c>
      <c r="O10" t="e">
        <f>INDEX(tbl_name[ASH],MATCH(F10,tbl_name[crop],0))</f>
        <v>#N/A</v>
      </c>
      <c r="P10" t="e">
        <f>INDEX(tbl_name[CA],MATCH(F10,tbl_name[crop],0))</f>
        <v>#N/A</v>
      </c>
      <c r="Q10" t="e">
        <f>INDEX(tbl_name[FE],MATCH(F10,tbl_name[crop],0))</f>
        <v>#N/A</v>
      </c>
      <c r="R10" t="e">
        <f>INDEX(tbl_name[MG],MATCH(F10,tbl_name[crop],0))</f>
        <v>#N/A</v>
      </c>
      <c r="S10" t="e">
        <f>INDEX(tbl_name[P],MATCH(F10,tbl_name[crop],0))</f>
        <v>#N/A</v>
      </c>
      <c r="T10" t="e">
        <f>INDEX(tbl_name[K],MATCH(F10,tbl_name[crop],0))</f>
        <v>#N/A</v>
      </c>
      <c r="U10" t="e">
        <f>INDEX(tbl_name[NA],MATCH(F10,tbl_name[crop],0))</f>
        <v>#N/A</v>
      </c>
      <c r="V10" t="e">
        <f>INDEX(tbl_name[ZN],MATCH(F10,tbl_name[crop],0))</f>
        <v>#N/A</v>
      </c>
      <c r="W10" t="e">
        <f>INDEX(tbl_name[CU],MATCH(F10,tbl_name[crop],0))</f>
        <v>#N/A</v>
      </c>
      <c r="X10" t="e">
        <f>INDEX(tbl_name[VITA_RAE],MATCH(F10,tbl_name[crop],0))</f>
        <v>#N/A</v>
      </c>
      <c r="Y10" t="e">
        <f>INDEX(tbl_name[RETOL],MATCH(F10,tbl_name[crop],0))</f>
        <v>#N/A</v>
      </c>
      <c r="Z10" t="e">
        <f>INDEX(tbl_name[B_Cart_eq],MATCH(F10,tbl_name[crop],0))</f>
        <v>#N/A</v>
      </c>
      <c r="AA10" t="e">
        <f>INDEX(tbl_name[VITD],MATCH(F10,tbl_name[crop],0))</f>
        <v>#N/A</v>
      </c>
      <c r="AB10" t="e">
        <f>INDEX(tbl_name[VITE],MATCH(F10,tbl_name[crop],0))</f>
        <v>#N/A</v>
      </c>
      <c r="AC10" t="e">
        <f>INDEX(tbl_name[THIA],MATCH(F10,tbl_name[crop],0))</f>
        <v>#N/A</v>
      </c>
      <c r="AD10" t="e">
        <f>INDEX(tbl_name[RIBF],MATCH(F10,tbl_name[crop],0))</f>
        <v>#N/A</v>
      </c>
      <c r="AE10" t="e">
        <f>INDEX(tbl_name[NIA],MATCH(F10,tbl_name[crop],0))</f>
        <v>#N/A</v>
      </c>
      <c r="AF10" t="e">
        <f>INDEX(tbl_name[VITB6C],MATCH(F10,tbl_name[crop],0))</f>
        <v>#N/A</v>
      </c>
      <c r="AG10" t="e">
        <f>INDEX(tbl_name[FOL],MATCH(F10,tbl_name[crop],0))</f>
        <v>#N/A</v>
      </c>
      <c r="AH10" t="e">
        <f>INDEX(tbl_name[VITB12],MATCH(F10,tbl_name[crop],0))</f>
        <v>#N/A</v>
      </c>
      <c r="AI10" t="e">
        <f>INDEX(tbl_name[VITC],MATCH(F10,tbl_name[crop],0))</f>
        <v>#N/A</v>
      </c>
      <c r="AJ10" t="str">
        <f>INDEX(tbl_name[food_group_unicef],MATCH(F10,tbl_name[crop],0))</f>
        <v xml:space="preserve">Other fruits and vegetables </v>
      </c>
    </row>
    <row r="11" spans="1:36" ht="12" customHeight="1">
      <c r="A11">
        <f>INDEX(tbl_name[FCT_id],MATCH(F11,tbl_name[crop],0))</f>
        <v>2083</v>
      </c>
      <c r="B11">
        <f>INDEX(tbl_name[food_grp_id],MATCH(F11,tbl_name[crop],0))</f>
        <v>2</v>
      </c>
      <c r="C11">
        <f>INDEX(tbl_name[food_item_id],MATCH(F11,tbl_name[crop],0))</f>
        <v>83</v>
      </c>
      <c r="D11" t="str">
        <f>INDEX(tbl_name[Food_grp],MATCH(F11,tbl_name[crop],0))</f>
        <v>Starchy roots@ tubers and their products</v>
      </c>
      <c r="E11" t="str">
        <f>INDEX(tbl_name[org_name],MATCH(F11,tbl_name[crop],0))</f>
        <v>Potato</v>
      </c>
      <c r="F11" s="67" t="s">
        <v>248</v>
      </c>
      <c r="G11">
        <f>INDEX(tbl_name[Crop_ref],MATCH(F11,tbl_name[crop],0))</f>
        <v>0</v>
      </c>
      <c r="H11">
        <f>INDEX(tbl_name[Edible],MATCH(F11,tbl_name[crop],0))</f>
        <v>0.84</v>
      </c>
      <c r="I11">
        <f>INDEX(tbl_name[Energy],MATCH(F11,tbl_name[crop],0))</f>
        <v>81</v>
      </c>
      <c r="J11">
        <f>INDEX(tbl_name[WATER],MATCH(F11,tbl_name[crop],0))</f>
        <v>77.8</v>
      </c>
      <c r="K11">
        <f>INDEX(tbl_name[Protein],MATCH(F11,tbl_name[crop],0))</f>
        <v>1.9</v>
      </c>
      <c r="L11">
        <f>INDEX(tbl_name[Fat],MATCH(F11,tbl_name[crop],0))</f>
        <v>0.1</v>
      </c>
      <c r="M11">
        <f>INDEX(tbl_name[Carbohydrate],MATCH(F11,tbl_name[crop],0))</f>
        <v>16.899999999999999</v>
      </c>
      <c r="N11">
        <f>INDEX(tbl_name[Fiber],MATCH(F11,tbl_name[crop],0))</f>
        <v>1.8</v>
      </c>
      <c r="O11">
        <f>INDEX(tbl_name[ASH],MATCH(F11,tbl_name[crop],0))</f>
        <v>1.5</v>
      </c>
      <c r="P11">
        <f>INDEX(tbl_name[CA],MATCH(F11,tbl_name[crop],0))</f>
        <v>11</v>
      </c>
      <c r="Q11">
        <f>INDEX(tbl_name[FE],MATCH(F11,tbl_name[crop],0))</f>
        <v>0.9</v>
      </c>
      <c r="R11">
        <f>INDEX(tbl_name[MG],MATCH(F11,tbl_name[crop],0))</f>
        <v>27</v>
      </c>
      <c r="S11">
        <f>INDEX(tbl_name[P],MATCH(F11,tbl_name[crop],0))</f>
        <v>50</v>
      </c>
      <c r="T11">
        <f>INDEX(tbl_name[K],MATCH(F11,tbl_name[crop],0))</f>
        <v>551</v>
      </c>
      <c r="U11">
        <f>INDEX(tbl_name[NA],MATCH(F11,tbl_name[crop],0))</f>
        <v>7</v>
      </c>
      <c r="V11">
        <f>INDEX(tbl_name[ZN],MATCH(F11,tbl_name[crop],0))</f>
        <v>0.35</v>
      </c>
      <c r="W11">
        <f>INDEX(tbl_name[CU],MATCH(F11,tbl_name[crop],0))</f>
        <v>0.09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14</v>
      </c>
      <c r="AA11">
        <f>INDEX(tbl_name[VITD],MATCH(F11,tbl_name[crop],0))</f>
        <v>0</v>
      </c>
      <c r="AB11">
        <f>INDEX(tbl_name[VITE],MATCH(F11,tbl_name[crop],0))</f>
        <v>0.06</v>
      </c>
      <c r="AC11">
        <f>INDEX(tbl_name[THIA],MATCH(F11,tbl_name[crop],0))</f>
        <v>0.08</v>
      </c>
      <c r="AD11">
        <f>INDEX(tbl_name[RIBF],MATCH(F11,tbl_name[crop],0))</f>
        <v>0.12</v>
      </c>
      <c r="AE11">
        <f>INDEX(tbl_name[NIA],MATCH(F11,tbl_name[crop],0))</f>
        <v>1.2</v>
      </c>
      <c r="AF11">
        <f>INDEX(tbl_name[VITB6C],MATCH(F11,tbl_name[crop],0))</f>
        <v>0.27</v>
      </c>
      <c r="AG11">
        <f>INDEX(tbl_name[FOL],MATCH(F11,tbl_name[crop],0))</f>
        <v>18</v>
      </c>
      <c r="AH11">
        <f>INDEX(tbl_name[VITB12],MATCH(F11,tbl_name[crop],0))</f>
        <v>0</v>
      </c>
      <c r="AI11">
        <f>INDEX(tbl_name[VITC],MATCH(F11,tbl_name[crop],0))</f>
        <v>17.3</v>
      </c>
      <c r="AJ11" t="str">
        <f>INDEX(tbl_name[food_group_unicef],MATCH(F11,tbl_name[crop],0))</f>
        <v xml:space="preserve">Grains@ roots and tubers </v>
      </c>
    </row>
    <row r="12" spans="1:36" ht="12" customHeight="1">
      <c r="A12">
        <f>INDEX(tbl_name[FCT_id],MATCH(F12,tbl_name[crop],0))</f>
        <v>2085</v>
      </c>
      <c r="B12">
        <f>INDEX(tbl_name[food_grp_id],MATCH(F12,tbl_name[crop],0))</f>
        <v>2</v>
      </c>
      <c r="C12">
        <f>INDEX(tbl_name[food_item_id],MATCH(F12,tbl_name[crop],0))</f>
        <v>85</v>
      </c>
      <c r="D12" t="str">
        <f>INDEX(tbl_name[Food_grp],MATCH(F12,tbl_name[crop],0))</f>
        <v>Starchy roots@ tubers and their products</v>
      </c>
      <c r="E12" t="str">
        <f>INDEX(tbl_name[org_name],MATCH(F12,tbl_name[crop],0))</f>
        <v>Sweet potato@ deep yellow</v>
      </c>
      <c r="F12" s="67" t="s">
        <v>280</v>
      </c>
      <c r="G12">
        <f>INDEX(tbl_name[Crop_ref],MATCH(F12,tbl_name[crop],0))</f>
        <v>0</v>
      </c>
      <c r="H12">
        <f>INDEX(tbl_name[Edible],MATCH(F12,tbl_name[crop],0))</f>
        <v>0.84</v>
      </c>
      <c r="I12">
        <f>INDEX(tbl_name[Energy],MATCH(F12,tbl_name[crop],0))</f>
        <v>114</v>
      </c>
      <c r="J12">
        <f>INDEX(tbl_name[WATER],MATCH(F12,tbl_name[crop],0))</f>
        <v>69.8</v>
      </c>
      <c r="K12">
        <f>INDEX(tbl_name[Protein],MATCH(F12,tbl_name[crop],0))</f>
        <v>1.5</v>
      </c>
      <c r="L12">
        <f>INDEX(tbl_name[Fat],MATCH(F12,tbl_name[crop],0))</f>
        <v>0.3</v>
      </c>
      <c r="M12">
        <f>INDEX(tbl_name[Carbohydrate],MATCH(F12,tbl_name[crop],0))</f>
        <v>24.5</v>
      </c>
      <c r="N12">
        <f>INDEX(tbl_name[Fiber],MATCH(F12,tbl_name[crop],0))</f>
        <v>3</v>
      </c>
      <c r="O12">
        <f>INDEX(tbl_name[ASH],MATCH(F12,tbl_name[crop],0))</f>
        <v>0.9</v>
      </c>
      <c r="P12">
        <f>INDEX(tbl_name[CA],MATCH(F12,tbl_name[crop],0))</f>
        <v>26</v>
      </c>
      <c r="Q12">
        <f>INDEX(tbl_name[FE],MATCH(F12,tbl_name[crop],0))</f>
        <v>1.1000000000000001</v>
      </c>
      <c r="R12">
        <f>INDEX(tbl_name[MG],MATCH(F12,tbl_name[crop],0))</f>
        <v>16</v>
      </c>
      <c r="S12">
        <f>INDEX(tbl_name[P],MATCH(F12,tbl_name[crop],0))</f>
        <v>40</v>
      </c>
      <c r="T12">
        <f>INDEX(tbl_name[K],MATCH(F12,tbl_name[crop],0))</f>
        <v>330</v>
      </c>
      <c r="U12">
        <f>INDEX(tbl_name[NA],MATCH(F12,tbl_name[crop],0))</f>
        <v>19</v>
      </c>
      <c r="V12">
        <f>INDEX(tbl_name[ZN],MATCH(F12,tbl_name[crop],0))</f>
        <v>0.39</v>
      </c>
      <c r="W12">
        <f>INDEX(tbl_name[CU],MATCH(F12,tbl_name[crop],0))</f>
        <v>0.13</v>
      </c>
      <c r="X12">
        <f>INDEX(tbl_name[VITA_RAE],MATCH(F12,tbl_name[crop],0))</f>
        <v>397</v>
      </c>
      <c r="Y12">
        <f>INDEX(tbl_name[RETOL],MATCH(F12,tbl_name[crop],0))</f>
        <v>0</v>
      </c>
      <c r="Z12">
        <f>INDEX(tbl_name[B_Cart_eq],MATCH(F12,tbl_name[crop],0))</f>
        <v>4770</v>
      </c>
      <c r="AA12">
        <f>INDEX(tbl_name[VITD],MATCH(F12,tbl_name[crop],0))</f>
        <v>0</v>
      </c>
      <c r="AB12">
        <f>INDEX(tbl_name[VITE],MATCH(F12,tbl_name[crop],0))</f>
        <v>0.23</v>
      </c>
      <c r="AC12">
        <f>INDEX(tbl_name[THIA],MATCH(F12,tbl_name[crop],0))</f>
        <v>0.09</v>
      </c>
      <c r="AD12">
        <f>INDEX(tbl_name[RIBF],MATCH(F12,tbl_name[crop],0))</f>
        <v>0.05</v>
      </c>
      <c r="AE12">
        <f>INDEX(tbl_name[NIA],MATCH(F12,tbl_name[crop],0))</f>
        <v>0.7</v>
      </c>
      <c r="AF12">
        <f>INDEX(tbl_name[VITB6C],MATCH(F12,tbl_name[crop],0))</f>
        <v>0.2</v>
      </c>
      <c r="AG12">
        <f>INDEX(tbl_name[FOL],MATCH(F12,tbl_name[crop],0))</f>
        <v>52</v>
      </c>
      <c r="AH12">
        <f>INDEX(tbl_name[VITB12],MATCH(F12,tbl_name[crop],0))</f>
        <v>0</v>
      </c>
      <c r="AI12">
        <f>INDEX(tbl_name[VITC],MATCH(F12,tbl_name[crop],0))</f>
        <v>31</v>
      </c>
      <c r="AJ12" t="str">
        <f>INDEX(tbl_name[food_group_unicef],MATCH(F12,tbl_name[crop],0))</f>
        <v xml:space="preserve">Vitamin A rich fruits and Vegetable </v>
      </c>
    </row>
    <row r="13" spans="1:36" ht="12" customHeight="1">
      <c r="A13">
        <f>INDEX(tbl_name[FCT_id],MATCH(F13,tbl_name[crop],0))</f>
        <v>2077</v>
      </c>
      <c r="B13">
        <f>INDEX(tbl_name[food_grp_id],MATCH(F13,tbl_name[crop],0))</f>
        <v>2</v>
      </c>
      <c r="C13">
        <f>INDEX(tbl_name[food_item_id],MATCH(F13,tbl_name[crop],0))</f>
        <v>77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Cassava@ tuber</v>
      </c>
      <c r="F13" s="67" t="s">
        <v>281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155</v>
      </c>
      <c r="J13">
        <f>INDEX(tbl_name[WATER],MATCH(F13,tbl_name[crop],0))</f>
        <v>60.3</v>
      </c>
      <c r="K13">
        <f>INDEX(tbl_name[Protein],MATCH(F13,tbl_name[crop],0))</f>
        <v>1.2</v>
      </c>
      <c r="L13">
        <f>INDEX(tbl_name[Fat],MATCH(F13,tbl_name[crop],0))</f>
        <v>0.3</v>
      </c>
      <c r="M13">
        <f>INDEX(tbl_name[Carbohydrate],MATCH(F13,tbl_name[crop],0))</f>
        <v>35.6</v>
      </c>
      <c r="N13">
        <f>INDEX(tbl_name[Fiber],MATCH(F13,tbl_name[crop],0))</f>
        <v>1.8</v>
      </c>
      <c r="O13">
        <f>INDEX(tbl_name[ASH],MATCH(F13,tbl_name[crop],0))</f>
        <v>1</v>
      </c>
      <c r="P13">
        <f>INDEX(tbl_name[CA],MATCH(F13,tbl_name[crop],0))</f>
        <v>43</v>
      </c>
      <c r="Q13">
        <f>INDEX(tbl_name[FE],MATCH(F13,tbl_name[crop],0))</f>
        <v>0.7</v>
      </c>
      <c r="R13">
        <f>INDEX(tbl_name[MG],MATCH(F13,tbl_name[crop],0))</f>
        <v>21</v>
      </c>
      <c r="S13">
        <f>INDEX(tbl_name[P],MATCH(F13,tbl_name[crop],0))</f>
        <v>47</v>
      </c>
      <c r="T13">
        <f>INDEX(tbl_name[K],MATCH(F13,tbl_name[crop],0))</f>
        <v>271</v>
      </c>
      <c r="U13">
        <f>INDEX(tbl_name[NA],MATCH(F13,tbl_name[crop],0))</f>
        <v>14</v>
      </c>
      <c r="V13">
        <f>INDEX(tbl_name[ZN],MATCH(F13,tbl_name[crop],0))</f>
        <v>0.34</v>
      </c>
      <c r="W13">
        <f>INDEX(tbl_name[CU],MATCH(F13,tbl_name[crop],0))</f>
        <v>0.1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15</v>
      </c>
      <c r="AA13">
        <f>INDEX(tbl_name[VITD],MATCH(F13,tbl_name[crop],0))</f>
        <v>0</v>
      </c>
      <c r="AB13">
        <f>INDEX(tbl_name[VITE],MATCH(F13,tbl_name[crop],0))</f>
        <v>0.19</v>
      </c>
      <c r="AC13">
        <f>INDEX(tbl_name[THIA],MATCH(F13,tbl_name[crop],0))</f>
        <v>0.04</v>
      </c>
      <c r="AD13">
        <f>INDEX(tbl_name[RIBF],MATCH(F13,tbl_name[crop],0))</f>
        <v>0.05</v>
      </c>
      <c r="AE13">
        <f>INDEX(tbl_name[NIA],MATCH(F13,tbl_name[crop],0))</f>
        <v>0.7</v>
      </c>
      <c r="AF13">
        <f>INDEX(tbl_name[VITB6C],MATCH(F13,tbl_name[crop],0))</f>
        <v>0.09</v>
      </c>
      <c r="AG13">
        <f>INDEX(tbl_name[FOL],MATCH(F13,tbl_name[crop],0))</f>
        <v>24</v>
      </c>
      <c r="AH13">
        <f>INDEX(tbl_name[VITB12],MATCH(F13,tbl_name[crop],0))</f>
        <v>0</v>
      </c>
      <c r="AI13">
        <f>INDEX(tbl_name[VITC],MATCH(F13,tbl_name[crop],0))</f>
        <v>30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2093</v>
      </c>
      <c r="B14">
        <f>INDEX(tbl_name[food_grp_id],MATCH(F14,tbl_name[crop],0))</f>
        <v>2</v>
      </c>
      <c r="C14">
        <f>INDEX(tbl_name[food_item_id],MATCH(F14,tbl_name[crop],0))</f>
        <v>93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Yam tuber</v>
      </c>
      <c r="F14" s="67" t="s">
        <v>282</v>
      </c>
      <c r="G14">
        <f>INDEX(tbl_name[Crop_ref],MATCH(F14,tbl_name[crop],0))</f>
        <v>0</v>
      </c>
      <c r="H14">
        <f>INDEX(tbl_name[Edible],MATCH(F14,tbl_name[crop],0))</f>
        <v>0.81</v>
      </c>
      <c r="I14">
        <f>INDEX(tbl_name[Energy],MATCH(F14,tbl_name[crop],0))</f>
        <v>129</v>
      </c>
      <c r="J14">
        <f>INDEX(tbl_name[WATER],MATCH(F14,tbl_name[crop],0))</f>
        <v>65.2</v>
      </c>
      <c r="K14">
        <f>INDEX(tbl_name[Protein],MATCH(F14,tbl_name[crop],0))</f>
        <v>1.9</v>
      </c>
      <c r="L14">
        <f>INDEX(tbl_name[Fat],MATCH(F14,tbl_name[crop],0))</f>
        <v>0.2</v>
      </c>
      <c r="M14">
        <f>INDEX(tbl_name[Carbohydrate],MATCH(F14,tbl_name[crop],0))</f>
        <v>27.5</v>
      </c>
      <c r="N14">
        <f>INDEX(tbl_name[Fiber],MATCH(F14,tbl_name[crop],0))</f>
        <v>4.0999999999999996</v>
      </c>
      <c r="O14">
        <f>INDEX(tbl_name[ASH],MATCH(F14,tbl_name[crop],0))</f>
        <v>1.1000000000000001</v>
      </c>
      <c r="P14">
        <f>INDEX(tbl_name[CA],MATCH(F14,tbl_name[crop],0))</f>
        <v>26</v>
      </c>
      <c r="Q14">
        <f>INDEX(tbl_name[FE],MATCH(F14,tbl_name[crop],0))</f>
        <v>0.8</v>
      </c>
      <c r="R14">
        <f>INDEX(tbl_name[MG],MATCH(F14,tbl_name[crop],0))</f>
        <v>12</v>
      </c>
      <c r="S14">
        <f>INDEX(tbl_name[P],MATCH(F14,tbl_name[crop],0))</f>
        <v>53</v>
      </c>
      <c r="T14">
        <f>INDEX(tbl_name[K],MATCH(F14,tbl_name[crop],0))</f>
        <v>816</v>
      </c>
      <c r="U14">
        <f>INDEX(tbl_name[NA],MATCH(F14,tbl_name[crop],0))</f>
        <v>5</v>
      </c>
      <c r="V14">
        <f>INDEX(tbl_name[ZN],MATCH(F14,tbl_name[crop],0))</f>
        <v>0.64</v>
      </c>
      <c r="W14">
        <f>INDEX(tbl_name[CU],MATCH(F14,tbl_name[crop],0))</f>
        <v>0.11</v>
      </c>
      <c r="X14">
        <f>INDEX(tbl_name[VITA_RAE],MATCH(F14,tbl_name[crop],0))</f>
        <v>2</v>
      </c>
      <c r="Y14">
        <f>INDEX(tbl_name[RETOL],MATCH(F14,tbl_name[crop],0))</f>
        <v>0</v>
      </c>
      <c r="Z14">
        <f>INDEX(tbl_name[B_Cart_eq],MATCH(F14,tbl_name[crop],0))</f>
        <v>30</v>
      </c>
      <c r="AA14">
        <f>INDEX(tbl_name[VITD],MATCH(F14,tbl_name[crop],0))</f>
        <v>0</v>
      </c>
      <c r="AB14">
        <f>INDEX(tbl_name[VITE],MATCH(F14,tbl_name[crop],0))</f>
        <v>0.46</v>
      </c>
      <c r="AC14">
        <f>INDEX(tbl_name[THIA],MATCH(F14,tbl_name[crop],0))</f>
        <v>0.32</v>
      </c>
      <c r="AD14">
        <f>INDEX(tbl_name[RIBF],MATCH(F14,tbl_name[crop],0))</f>
        <v>7.0000000000000007E-2</v>
      </c>
      <c r="AE14">
        <f>INDEX(tbl_name[NIA],MATCH(F14,tbl_name[crop],0))</f>
        <v>0.4</v>
      </c>
      <c r="AF14">
        <f>INDEX(tbl_name[VITB6C],MATCH(F14,tbl_name[crop],0))</f>
        <v>0.34</v>
      </c>
      <c r="AG14">
        <f>INDEX(tbl_name[FOL],MATCH(F14,tbl_name[crop],0))</f>
        <v>26</v>
      </c>
      <c r="AH14">
        <f>INDEX(tbl_name[VITB12],MATCH(F14,tbl_name[crop],0))</f>
        <v>0</v>
      </c>
      <c r="AI14">
        <f>INDEX(tbl_name[VITC],MATCH(F14,tbl_name[crop],0))</f>
        <v>12.8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2089</v>
      </c>
      <c r="B15">
        <f>INDEX(tbl_name[food_grp_id],MATCH(F15,tbl_name[crop],0))</f>
        <v>2</v>
      </c>
      <c r="C15">
        <f>INDEX(tbl_name[food_item_id],MATCH(F15,tbl_name[crop],0))</f>
        <v>89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Taro@ tuber</v>
      </c>
      <c r="F15" s="67" t="s">
        <v>283</v>
      </c>
      <c r="G15">
        <f>INDEX(tbl_name[Crop_ref],MATCH(F15,tbl_name[crop],0))</f>
        <v>0</v>
      </c>
      <c r="H15">
        <f>INDEX(tbl_name[Edible],MATCH(F15,tbl_name[crop],0))</f>
        <v>0.86</v>
      </c>
      <c r="I15">
        <f>INDEX(tbl_name[Energy],MATCH(F15,tbl_name[crop],0))</f>
        <v>93</v>
      </c>
      <c r="J15">
        <f>INDEX(tbl_name[WATER],MATCH(F15,tbl_name[crop],0))</f>
        <v>74</v>
      </c>
      <c r="K15">
        <f>INDEX(tbl_name[Protein],MATCH(F15,tbl_name[crop],0))</f>
        <v>1.7</v>
      </c>
      <c r="L15">
        <f>INDEX(tbl_name[Fat],MATCH(F15,tbl_name[crop],0))</f>
        <v>0.1</v>
      </c>
      <c r="M15">
        <f>INDEX(tbl_name[Carbohydrate],MATCH(F15,tbl_name[crop],0))</f>
        <v>19</v>
      </c>
      <c r="N15">
        <f>INDEX(tbl_name[Fiber],MATCH(F15,tbl_name[crop],0))</f>
        <v>4.0999999999999996</v>
      </c>
      <c r="O15">
        <f>INDEX(tbl_name[ASH],MATCH(F15,tbl_name[crop],0))</f>
        <v>1.1000000000000001</v>
      </c>
      <c r="P15">
        <f>INDEX(tbl_name[CA],MATCH(F15,tbl_name[crop],0))</f>
        <v>33</v>
      </c>
      <c r="Q15">
        <f>INDEX(tbl_name[FE],MATCH(F15,tbl_name[crop],0))</f>
        <v>0.9</v>
      </c>
      <c r="R15">
        <f>INDEX(tbl_name[MG],MATCH(F15,tbl_name[crop],0))</f>
        <v>22</v>
      </c>
      <c r="S15">
        <f>INDEX(tbl_name[P],MATCH(F15,tbl_name[crop],0))</f>
        <v>88</v>
      </c>
      <c r="T15">
        <f>INDEX(tbl_name[K],MATCH(F15,tbl_name[crop],0))</f>
        <v>399</v>
      </c>
      <c r="U15">
        <f>INDEX(tbl_name[NA],MATCH(F15,tbl_name[crop],0))</f>
        <v>12</v>
      </c>
      <c r="V15">
        <f>INDEX(tbl_name[ZN],MATCH(F15,tbl_name[crop],0))</f>
        <v>0.42</v>
      </c>
      <c r="W15">
        <f>INDEX(tbl_name[CU],MATCH(F15,tbl_name[crop],0))</f>
        <v>0.2</v>
      </c>
      <c r="X15">
        <f>INDEX(tbl_name[VITA_RAE],MATCH(F15,tbl_name[crop],0))</f>
        <v>2</v>
      </c>
      <c r="Y15">
        <f>INDEX(tbl_name[RETOL],MATCH(F15,tbl_name[crop],0))</f>
        <v>0</v>
      </c>
      <c r="Z15">
        <f>INDEX(tbl_name[B_Cart_eq],MATCH(F15,tbl_name[crop],0))</f>
        <v>23</v>
      </c>
      <c r="AA15">
        <f>INDEX(tbl_name[VITD],MATCH(F15,tbl_name[crop],0))</f>
        <v>0</v>
      </c>
      <c r="AB15">
        <f>INDEX(tbl_name[VITE],MATCH(F15,tbl_name[crop],0))</f>
        <v>1.19</v>
      </c>
      <c r="AC15">
        <f>INDEX(tbl_name[THIA],MATCH(F15,tbl_name[crop],0))</f>
        <v>0.1</v>
      </c>
      <c r="AD15">
        <f>INDEX(tbl_name[RIBF],MATCH(F15,tbl_name[crop],0))</f>
        <v>0.03</v>
      </c>
      <c r="AE15">
        <f>INDEX(tbl_name[NIA],MATCH(F15,tbl_name[crop],0))</f>
        <v>0.8</v>
      </c>
      <c r="AF15">
        <f>INDEX(tbl_name[VITB6C],MATCH(F15,tbl_name[crop],0))</f>
        <v>0.24</v>
      </c>
      <c r="AG15">
        <f>INDEX(tbl_name[FOL],MATCH(F15,tbl_name[crop],0))</f>
        <v>22</v>
      </c>
      <c r="AH15">
        <f>INDEX(tbl_name[VITB12],MATCH(F15,tbl_name[crop],0))</f>
        <v>0</v>
      </c>
      <c r="AI15">
        <f>INDEX(tbl_name[VITC],MATCH(F15,tbl_name[crop],0))</f>
        <v>8</v>
      </c>
      <c r="AJ15" t="str">
        <f>INDEX(tbl_name[food_group_unicef],MATCH(F15,tbl_name[crop],0))</f>
        <v xml:space="preserve">Grains@ roots and tubers </v>
      </c>
    </row>
    <row r="16" spans="1:36" ht="12" customHeight="1">
      <c r="A16" t="e">
        <f>INDEX(tbl_name[FCT_id],MATCH(F16,tbl_name[crop],0))</f>
        <v>#N/A</v>
      </c>
      <c r="B16" t="e">
        <f>INDEX(tbl_name[food_grp_id],MATCH(F16,tbl_name[crop],0))</f>
        <v>#N/A</v>
      </c>
      <c r="C16" t="e">
        <f>INDEX(tbl_name[food_item_id],MATCH(F16,tbl_name[crop],0))</f>
        <v>#N/A</v>
      </c>
      <c r="D16" t="str">
        <f>INDEX(tbl_name[Food_grp],MATCH(F16,tbl_name[crop],0))</f>
        <v>Miscellaneous</v>
      </c>
      <c r="E16">
        <f>INDEX(tbl_name[org_name],MATCH(F16,tbl_name[crop],0))</f>
        <v>0</v>
      </c>
      <c r="F16" s="67" t="s">
        <v>284</v>
      </c>
      <c r="G16" t="e">
        <f>INDEX(tbl_name[Crop_ref],MATCH(F16,tbl_name[crop],0))</f>
        <v>#N/A</v>
      </c>
      <c r="H16" t="e">
        <f>INDEX(tbl_name[Edible],MATCH(F16,tbl_name[crop],0))</f>
        <v>#N/A</v>
      </c>
      <c r="I16" t="e">
        <f>INDEX(tbl_name[Energy],MATCH(F16,tbl_name[crop],0))</f>
        <v>#N/A</v>
      </c>
      <c r="J16" t="e">
        <f>INDEX(tbl_name[WATER],MATCH(F16,tbl_name[crop],0))</f>
        <v>#N/A</v>
      </c>
      <c r="K16" t="e">
        <f>INDEX(tbl_name[Protein],MATCH(F16,tbl_name[crop],0))</f>
        <v>#N/A</v>
      </c>
      <c r="L16" t="e">
        <f>INDEX(tbl_name[Fat],MATCH(F16,tbl_name[crop],0))</f>
        <v>#N/A</v>
      </c>
      <c r="M16" t="e">
        <f>INDEX(tbl_name[Carbohydrate],MATCH(F16,tbl_name[crop],0))</f>
        <v>#N/A</v>
      </c>
      <c r="N16" t="e">
        <f>INDEX(tbl_name[Fiber],MATCH(F16,tbl_name[crop],0))</f>
        <v>#N/A</v>
      </c>
      <c r="O16" t="e">
        <f>INDEX(tbl_name[ASH],MATCH(F16,tbl_name[crop],0))</f>
        <v>#N/A</v>
      </c>
      <c r="P16" t="e">
        <f>INDEX(tbl_name[CA],MATCH(F16,tbl_name[crop],0))</f>
        <v>#N/A</v>
      </c>
      <c r="Q16" t="e">
        <f>INDEX(tbl_name[FE],MATCH(F16,tbl_name[crop],0))</f>
        <v>#N/A</v>
      </c>
      <c r="R16" t="e">
        <f>INDEX(tbl_name[MG],MATCH(F16,tbl_name[crop],0))</f>
        <v>#N/A</v>
      </c>
      <c r="S16" t="e">
        <f>INDEX(tbl_name[P],MATCH(F16,tbl_name[crop],0))</f>
        <v>#N/A</v>
      </c>
      <c r="T16" t="e">
        <f>INDEX(tbl_name[K],MATCH(F16,tbl_name[crop],0))</f>
        <v>#N/A</v>
      </c>
      <c r="U16" t="e">
        <f>INDEX(tbl_name[NA],MATCH(F16,tbl_name[crop],0))</f>
        <v>#N/A</v>
      </c>
      <c r="V16" t="e">
        <f>INDEX(tbl_name[ZN],MATCH(F16,tbl_name[crop],0))</f>
        <v>#N/A</v>
      </c>
      <c r="W16" t="e">
        <f>INDEX(tbl_name[CU],MATCH(F16,tbl_name[crop],0))</f>
        <v>#N/A</v>
      </c>
      <c r="X16" t="e">
        <f>INDEX(tbl_name[VITA_RAE],MATCH(F16,tbl_name[crop],0))</f>
        <v>#N/A</v>
      </c>
      <c r="Y16" t="e">
        <f>INDEX(tbl_name[RETOL],MATCH(F16,tbl_name[crop],0))</f>
        <v>#N/A</v>
      </c>
      <c r="Z16" t="e">
        <f>INDEX(tbl_name[B_Cart_eq],MATCH(F16,tbl_name[crop],0))</f>
        <v>#N/A</v>
      </c>
      <c r="AA16" t="e">
        <f>INDEX(tbl_name[VITD],MATCH(F16,tbl_name[crop],0))</f>
        <v>#N/A</v>
      </c>
      <c r="AB16" t="e">
        <f>INDEX(tbl_name[VITE],MATCH(F16,tbl_name[crop],0))</f>
        <v>#N/A</v>
      </c>
      <c r="AC16" t="e">
        <f>INDEX(tbl_name[THIA],MATCH(F16,tbl_name[crop],0))</f>
        <v>#N/A</v>
      </c>
      <c r="AD16" t="e">
        <f>INDEX(tbl_name[RIBF],MATCH(F16,tbl_name[crop],0))</f>
        <v>#N/A</v>
      </c>
      <c r="AE16" t="e">
        <f>INDEX(tbl_name[NIA],MATCH(F16,tbl_name[crop],0))</f>
        <v>#N/A</v>
      </c>
      <c r="AF16" t="e">
        <f>INDEX(tbl_name[VITB6C],MATCH(F16,tbl_name[crop],0))</f>
        <v>#N/A</v>
      </c>
      <c r="AG16" t="e">
        <f>INDEX(tbl_name[FOL],MATCH(F16,tbl_name[crop],0))</f>
        <v>#N/A</v>
      </c>
      <c r="AH16" t="e">
        <f>INDEX(tbl_name[VITB12],MATCH(F16,tbl_name[crop],0))</f>
        <v>#N/A</v>
      </c>
      <c r="AI16" t="e">
        <f>INDEX(tbl_name[VITC],MATCH(F16,tbl_name[crop],0))</f>
        <v>#N/A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67" t="s">
        <v>285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 t="e">
        <f>INDEX(tbl_name[FCT_id],MATCH(F18,tbl_name[crop],0))</f>
        <v>#N/A</v>
      </c>
      <c r="B18" t="e">
        <f>INDEX(tbl_name[food_grp_id],MATCH(F18,tbl_name[crop],0))</f>
        <v>#N/A</v>
      </c>
      <c r="C18" t="e">
        <f>INDEX(tbl_name[food_item_id],MATCH(F18,tbl_name[crop],0))</f>
        <v>#N/A</v>
      </c>
      <c r="D18" t="str">
        <f>INDEX(tbl_name[Food_grp],MATCH(F18,tbl_name[crop],0))</f>
        <v>Vegetables and their products</v>
      </c>
      <c r="E18">
        <f>INDEX(tbl_name[org_name],MATCH(F18,tbl_name[crop],0))</f>
        <v>0</v>
      </c>
      <c r="F18" s="67" t="s">
        <v>286</v>
      </c>
      <c r="G18" t="e">
        <f>INDEX(tbl_name[Crop_ref],MATCH(F18,tbl_name[crop],0))</f>
        <v>#N/A</v>
      </c>
      <c r="H18" t="e">
        <f>INDEX(tbl_name[Edible],MATCH(F18,tbl_name[crop],0))</f>
        <v>#N/A</v>
      </c>
      <c r="I18">
        <f>INDEX(tbl_name[Energy],MATCH(F18,tbl_name[crop],0))</f>
        <v>75</v>
      </c>
      <c r="J18" t="e">
        <f>INDEX(tbl_name[WATER],MATCH(F18,tbl_name[crop],0))</f>
        <v>#N/A</v>
      </c>
      <c r="K18">
        <f>INDEX(tbl_name[Protein],MATCH(F18,tbl_name[crop],0))</f>
        <v>2.5</v>
      </c>
      <c r="L18" t="e">
        <f>INDEX(tbl_name[Fat],MATCH(F18,tbl_name[crop],0))</f>
        <v>#N/A</v>
      </c>
      <c r="M18" t="e">
        <f>INDEX(tbl_name[Carbohydrate],MATCH(F18,tbl_name[crop],0))</f>
        <v>#N/A</v>
      </c>
      <c r="N18" t="e">
        <f>INDEX(tbl_name[Fiber],MATCH(F18,tbl_name[crop],0))</f>
        <v>#N/A</v>
      </c>
      <c r="O18" t="e">
        <f>INDEX(tbl_name[ASH],MATCH(F18,tbl_name[crop],0))</f>
        <v>#N/A</v>
      </c>
      <c r="P18" t="e">
        <f>INDEX(tbl_name[CA],MATCH(F18,tbl_name[crop],0))</f>
        <v>#N/A</v>
      </c>
      <c r="Q18" t="e">
        <f>INDEX(tbl_name[FE],MATCH(F18,tbl_name[crop],0))</f>
        <v>#N/A</v>
      </c>
      <c r="R18" t="e">
        <f>INDEX(tbl_name[MG],MATCH(F18,tbl_name[crop],0))</f>
        <v>#N/A</v>
      </c>
      <c r="S18" t="e">
        <f>INDEX(tbl_name[P],MATCH(F18,tbl_name[crop],0))</f>
        <v>#N/A</v>
      </c>
      <c r="T18" t="e">
        <f>INDEX(tbl_name[K],MATCH(F18,tbl_name[crop],0))</f>
        <v>#N/A</v>
      </c>
      <c r="U18" t="e">
        <f>INDEX(tbl_name[NA],MATCH(F18,tbl_name[crop],0))</f>
        <v>#N/A</v>
      </c>
      <c r="V18" t="e">
        <f>INDEX(tbl_name[ZN],MATCH(F18,tbl_name[crop],0))</f>
        <v>#N/A</v>
      </c>
      <c r="W18" t="e">
        <f>INDEX(tbl_name[CU],MATCH(F18,tbl_name[crop],0))</f>
        <v>#N/A</v>
      </c>
      <c r="X18" t="e">
        <f>INDEX(tbl_name[VITA_RAE],MATCH(F18,tbl_name[crop],0))</f>
        <v>#N/A</v>
      </c>
      <c r="Y18" t="e">
        <f>INDEX(tbl_name[RETOL],MATCH(F18,tbl_name[crop],0))</f>
        <v>#N/A</v>
      </c>
      <c r="Z18" t="e">
        <f>INDEX(tbl_name[B_Cart_eq],MATCH(F18,tbl_name[crop],0))</f>
        <v>#N/A</v>
      </c>
      <c r="AA18" t="e">
        <f>INDEX(tbl_name[VITD],MATCH(F18,tbl_name[crop],0))</f>
        <v>#N/A</v>
      </c>
      <c r="AB18" t="e">
        <f>INDEX(tbl_name[VITE],MATCH(F18,tbl_name[crop],0))</f>
        <v>#N/A</v>
      </c>
      <c r="AC18" t="e">
        <f>INDEX(tbl_name[THIA],MATCH(F18,tbl_name[crop],0))</f>
        <v>#N/A</v>
      </c>
      <c r="AD18" t="e">
        <f>INDEX(tbl_name[RIBF],MATCH(F18,tbl_name[crop],0))</f>
        <v>#N/A</v>
      </c>
      <c r="AE18" t="e">
        <f>INDEX(tbl_name[NIA],MATCH(F18,tbl_name[crop],0))</f>
        <v>#N/A</v>
      </c>
      <c r="AF18" t="e">
        <f>INDEX(tbl_name[VITB6C],MATCH(F18,tbl_name[crop],0))</f>
        <v>#N/A</v>
      </c>
      <c r="AG18" t="e">
        <f>INDEX(tbl_name[FOL],MATCH(F18,tbl_name[crop],0))</f>
        <v>#N/A</v>
      </c>
      <c r="AH18" t="e">
        <f>INDEX(tbl_name[VITB12],MATCH(F18,tbl_name[crop],0))</f>
        <v>#N/A</v>
      </c>
      <c r="AI18" t="e">
        <f>INDEX(tbl_name[VITC],MATCH(F18,tbl_name[crop],0))</f>
        <v>#N/A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67" t="s">
        <v>252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4196</v>
      </c>
      <c r="B20">
        <f>INDEX(tbl_name[food_grp_id],MATCH(F20,tbl_name[crop],0))</f>
        <v>4</v>
      </c>
      <c r="C20">
        <f>INDEX(tbl_name[food_item_id],MATCH(F20,tbl_name[crop],0))</f>
        <v>196</v>
      </c>
      <c r="D20" t="str">
        <f>INDEX(tbl_name[Food_grp],MATCH(F20,tbl_name[crop],0))</f>
        <v>Vegetables and their products</v>
      </c>
      <c r="E20" t="str">
        <f>INDEX(tbl_name[org_name],MATCH(F20,tbl_name[crop],0))</f>
        <v>Peppers@ chilli</v>
      </c>
      <c r="F20" s="67" t="s">
        <v>287</v>
      </c>
      <c r="G20">
        <f>INDEX(tbl_name[Crop_ref],MATCH(F20,tbl_name[crop],0))</f>
        <v>0</v>
      </c>
      <c r="H20">
        <f>INDEX(tbl_name[Edible],MATCH(F20,tbl_name[crop],0))</f>
        <v>0.73</v>
      </c>
      <c r="I20">
        <f>INDEX(tbl_name[Energy],MATCH(F20,tbl_name[crop],0))</f>
        <v>46</v>
      </c>
      <c r="J20">
        <f>INDEX(tbl_name[WATER],MATCH(F20,tbl_name[crop],0))</f>
        <v>87.3</v>
      </c>
      <c r="K20">
        <f>INDEX(tbl_name[Protein],MATCH(F20,tbl_name[crop],0))</f>
        <v>1.9</v>
      </c>
      <c r="L20">
        <f>INDEX(tbl_name[Fat],MATCH(F20,tbl_name[crop],0))</f>
        <v>0.3</v>
      </c>
      <c r="M20">
        <f>INDEX(tbl_name[Carbohydrate],MATCH(F20,tbl_name[crop],0))</f>
        <v>7.6</v>
      </c>
      <c r="N20">
        <f>INDEX(tbl_name[Fiber],MATCH(F20,tbl_name[crop],0))</f>
        <v>2.2000000000000002</v>
      </c>
      <c r="O20">
        <f>INDEX(tbl_name[ASH],MATCH(F20,tbl_name[crop],0))</f>
        <v>0.7</v>
      </c>
      <c r="P20">
        <f>INDEX(tbl_name[CA],MATCH(F20,tbl_name[crop],0))</f>
        <v>16</v>
      </c>
      <c r="Q20">
        <f>INDEX(tbl_name[FE],MATCH(F20,tbl_name[crop],0))</f>
        <v>1.1000000000000001</v>
      </c>
      <c r="R20">
        <f>INDEX(tbl_name[MG],MATCH(F20,tbl_name[crop],0))</f>
        <v>24</v>
      </c>
      <c r="S20">
        <f>INDEX(tbl_name[P],MATCH(F20,tbl_name[crop],0))</f>
        <v>43</v>
      </c>
      <c r="T20">
        <f>INDEX(tbl_name[K],MATCH(F20,tbl_name[crop],0))</f>
        <v>331</v>
      </c>
      <c r="U20">
        <f>INDEX(tbl_name[NA],MATCH(F20,tbl_name[crop],0))</f>
        <v>8</v>
      </c>
      <c r="V20">
        <f>INDEX(tbl_name[ZN],MATCH(F20,tbl_name[crop],0))</f>
        <v>0.28999999999999998</v>
      </c>
      <c r="W20">
        <f>INDEX(tbl_name[CU],MATCH(F20,tbl_name[crop],0))</f>
        <v>0.15</v>
      </c>
      <c r="X20">
        <f>INDEX(tbl_name[VITA_RAE],MATCH(F20,tbl_name[crop],0))</f>
        <v>53</v>
      </c>
      <c r="Y20">
        <f>INDEX(tbl_name[RETOL],MATCH(F20,tbl_name[crop],0))</f>
        <v>0</v>
      </c>
      <c r="Z20">
        <f>INDEX(tbl_name[B_Cart_eq],MATCH(F20,tbl_name[crop],0))</f>
        <v>640</v>
      </c>
      <c r="AA20">
        <f>INDEX(tbl_name[VITD],MATCH(F20,tbl_name[crop],0))</f>
        <v>0</v>
      </c>
      <c r="AB20">
        <f>INDEX(tbl_name[VITE],MATCH(F20,tbl_name[crop],0))</f>
        <v>0.69</v>
      </c>
      <c r="AC20">
        <f>INDEX(tbl_name[THIA],MATCH(F20,tbl_name[crop],0))</f>
        <v>0.08</v>
      </c>
      <c r="AD20">
        <f>INDEX(tbl_name[RIBF],MATCH(F20,tbl_name[crop],0))</f>
        <v>0.09</v>
      </c>
      <c r="AE20">
        <f>INDEX(tbl_name[NIA],MATCH(F20,tbl_name[crop],0))</f>
        <v>1.1000000000000001</v>
      </c>
      <c r="AF20">
        <f>INDEX(tbl_name[VITB6C],MATCH(F20,tbl_name[crop],0))</f>
        <v>0.39</v>
      </c>
      <c r="AG20">
        <f>INDEX(tbl_name[FOL],MATCH(F20,tbl_name[crop],0))</f>
        <v>23</v>
      </c>
      <c r="AH20">
        <f>INDEX(tbl_name[VITB12],MATCH(F20,tbl_name[crop],0))</f>
        <v>0</v>
      </c>
      <c r="AI20">
        <f>INDEX(tbl_name[VITC],MATCH(F20,tbl_name[crop],0))</f>
        <v>193.1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20017</v>
      </c>
      <c r="B21">
        <f>INDEX(tbl_name[food_grp_id],MATCH(F21,tbl_name[crop],0))</f>
        <v>12</v>
      </c>
      <c r="C21">
        <f>INDEX(tbl_name[food_item_id],MATCH(F21,tbl_name[crop],0))</f>
        <v>822</v>
      </c>
      <c r="D21" t="str">
        <f>INDEX(tbl_name[Food_grp],MATCH(F21,tbl_name[crop],0))</f>
        <v>Miscellaneous</v>
      </c>
      <c r="E21" t="str">
        <f>INDEX(tbl_name[org_name],MATCH(F21,tbl_name[crop],0))</f>
        <v>Kale(yabesha gomen)</v>
      </c>
      <c r="F21" s="67" t="s">
        <v>288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28</v>
      </c>
      <c r="J21">
        <f>INDEX(tbl_name[WATER],MATCH(F21,tbl_name[crop],0))</f>
        <v>0</v>
      </c>
      <c r="K21">
        <f>INDEX(tbl_name[Protein],MATCH(F21,tbl_name[crop],0))</f>
        <v>1.6</v>
      </c>
      <c r="L21">
        <f>INDEX(tbl_name[Fat],MATCH(F21,tbl_name[crop],0))</f>
        <v>0.1</v>
      </c>
      <c r="M21">
        <f>INDEX(tbl_name[Carbohydrate],MATCH(F21,tbl_name[crop],0))</f>
        <v>5.6</v>
      </c>
      <c r="N21">
        <f>INDEX(tbl_name[Fiber],MATCH(F21,tbl_name[crop],0))</f>
        <v>3.7</v>
      </c>
      <c r="O21">
        <f>INDEX(tbl_name[ASH],MATCH(F21,tbl_name[crop],0))</f>
        <v>1.5</v>
      </c>
      <c r="P21">
        <f>INDEX(tbl_name[CA],MATCH(F21,tbl_name[crop],0))</f>
        <v>220</v>
      </c>
      <c r="Q21">
        <f>INDEX(tbl_name[FE],MATCH(F21,tbl_name[crop],0))</f>
        <v>0.8</v>
      </c>
      <c r="R21">
        <f>INDEX(tbl_name[MG],MATCH(F21,tbl_name[crop],0))</f>
        <v>44</v>
      </c>
      <c r="S21">
        <f>INDEX(tbl_name[P],MATCH(F21,tbl_name[crop],0))</f>
        <v>45</v>
      </c>
      <c r="T21">
        <f>INDEX(tbl_name[K],MATCH(F21,tbl_name[crop],0))</f>
        <v>420</v>
      </c>
      <c r="U21">
        <f>INDEX(tbl_name[NA],MATCH(F21,tbl_name[crop],0))</f>
        <v>9</v>
      </c>
      <c r="V21">
        <f>INDEX(tbl_name[ZN],MATCH(F21,tbl_name[crop],0))</f>
        <v>0.3</v>
      </c>
      <c r="W21">
        <f>INDEX(tbl_name[CU],MATCH(F21,tbl_name[crop],0))</f>
        <v>0.05</v>
      </c>
      <c r="X21">
        <f>INDEX(tbl_name[VITA_RAE],MATCH(F21,tbl_name[crop],0))</f>
        <v>240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5222</v>
      </c>
      <c r="B22">
        <f>INDEX(tbl_name[food_grp_id],MATCH(F22,tbl_name[crop],0))</f>
        <v>5</v>
      </c>
      <c r="C22">
        <f>INDEX(tbl_name[food_item_id],MATCH(F22,tbl_name[crop],0))</f>
        <v>222</v>
      </c>
      <c r="D22" t="str">
        <f>INDEX(tbl_name[Food_grp],MATCH(F22,tbl_name[crop],0))</f>
        <v>Fruits and their products</v>
      </c>
      <c r="E22" t="str">
        <f>INDEX(tbl_name[org_name],MATCH(F22,tbl_name[crop],0))</f>
        <v xml:space="preserve">Avocado@ </v>
      </c>
      <c r="F22" s="67" t="s">
        <v>289</v>
      </c>
      <c r="G22">
        <f>INDEX(tbl_name[Crop_ref],MATCH(F22,tbl_name[crop],0))</f>
        <v>0</v>
      </c>
      <c r="H22">
        <f>INDEX(tbl_name[Edible],MATCH(F22,tbl_name[crop],0))</f>
        <v>0.74</v>
      </c>
      <c r="I22">
        <f>INDEX(tbl_name[Energy],MATCH(F22,tbl_name[crop],0))</f>
        <v>152</v>
      </c>
      <c r="J22">
        <f>INDEX(tbl_name[WATER],MATCH(F22,tbl_name[crop],0))</f>
        <v>76.5</v>
      </c>
      <c r="K22">
        <f>INDEX(tbl_name[Protein],MATCH(F22,tbl_name[crop],0))</f>
        <v>1.7</v>
      </c>
      <c r="L22">
        <f>INDEX(tbl_name[Fat],MATCH(F22,tbl_name[crop],0))</f>
        <v>14.7</v>
      </c>
      <c r="M22">
        <f>INDEX(tbl_name[Carbohydrate],MATCH(F22,tbl_name[crop],0))</f>
        <v>1.4</v>
      </c>
      <c r="N22">
        <f>INDEX(tbl_name[Fiber],MATCH(F22,tbl_name[crop],0))</f>
        <v>4.7</v>
      </c>
      <c r="O22">
        <f>INDEX(tbl_name[ASH],MATCH(F22,tbl_name[crop],0))</f>
        <v>1.1000000000000001</v>
      </c>
      <c r="P22">
        <f>INDEX(tbl_name[CA],MATCH(F22,tbl_name[crop],0))</f>
        <v>15</v>
      </c>
      <c r="Q22">
        <f>INDEX(tbl_name[FE],MATCH(F22,tbl_name[crop],0))</f>
        <v>0.8</v>
      </c>
      <c r="R22">
        <f>INDEX(tbl_name[MG],MATCH(F22,tbl_name[crop],0))</f>
        <v>32</v>
      </c>
      <c r="S22">
        <f>INDEX(tbl_name[P],MATCH(F22,tbl_name[crop],0))</f>
        <v>46</v>
      </c>
      <c r="T22">
        <f>INDEX(tbl_name[K],MATCH(F22,tbl_name[crop],0))</f>
        <v>492</v>
      </c>
      <c r="U22">
        <f>INDEX(tbl_name[NA],MATCH(F22,tbl_name[crop],0))</f>
        <v>4</v>
      </c>
      <c r="V22">
        <f>INDEX(tbl_name[ZN],MATCH(F22,tbl_name[crop],0))</f>
        <v>0.51</v>
      </c>
      <c r="W22">
        <f>INDEX(tbl_name[CU],MATCH(F22,tbl_name[crop],0))</f>
        <v>0.23</v>
      </c>
      <c r="X22">
        <f>INDEX(tbl_name[VITA_RAE],MATCH(F22,tbl_name[crop],0))</f>
        <v>6</v>
      </c>
      <c r="Y22">
        <f>INDEX(tbl_name[RETOL],MATCH(F22,tbl_name[crop],0))</f>
        <v>0</v>
      </c>
      <c r="Z22">
        <f>INDEX(tbl_name[B_Cart_eq],MATCH(F22,tbl_name[crop],0))</f>
        <v>68</v>
      </c>
      <c r="AA22">
        <f>INDEX(tbl_name[VITD],MATCH(F22,tbl_name[crop],0))</f>
        <v>0</v>
      </c>
      <c r="AB22">
        <f>INDEX(tbl_name[VITE],MATCH(F22,tbl_name[crop],0))</f>
        <v>1.6</v>
      </c>
      <c r="AC22">
        <f>INDEX(tbl_name[THIA],MATCH(F22,tbl_name[crop],0))</f>
        <v>0.06</v>
      </c>
      <c r="AD22">
        <f>INDEX(tbl_name[RIBF],MATCH(F22,tbl_name[crop],0))</f>
        <v>0.15</v>
      </c>
      <c r="AE22">
        <f>INDEX(tbl_name[NIA],MATCH(F22,tbl_name[crop],0))</f>
        <v>1.8</v>
      </c>
      <c r="AF22">
        <f>INDEX(tbl_name[VITB6C],MATCH(F22,tbl_name[crop],0))</f>
        <v>0.35</v>
      </c>
      <c r="AG22">
        <f>INDEX(tbl_name[FOL],MATCH(F22,tbl_name[crop],0))</f>
        <v>35</v>
      </c>
      <c r="AH22">
        <f>INDEX(tbl_name[VITB12],MATCH(F22,tbl_name[crop],0))</f>
        <v>0</v>
      </c>
      <c r="AI22">
        <f>INDEX(tbl_name[VITC],MATCH(F22,tbl_name[crop],0))</f>
        <v>14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5261</v>
      </c>
      <c r="B23">
        <f>INDEX(tbl_name[food_grp_id],MATCH(F23,tbl_name[crop],0))</f>
        <v>5</v>
      </c>
      <c r="C23">
        <f>INDEX(tbl_name[food_item_id],MATCH(F23,tbl_name[crop],0))</f>
        <v>261</v>
      </c>
      <c r="D23" t="str">
        <f>INDEX(tbl_name[Food_grp],MATCH(F23,tbl_name[crop],0))</f>
        <v>Fruits and their products</v>
      </c>
      <c r="E23" t="str">
        <f>INDEX(tbl_name[org_name],MATCH(F23,tbl_name[crop],0))</f>
        <v>Plantain@ ripe</v>
      </c>
      <c r="F23" s="67" t="s">
        <v>290</v>
      </c>
      <c r="G23">
        <f>INDEX(tbl_name[Crop_ref],MATCH(F23,tbl_name[crop],0))</f>
        <v>0</v>
      </c>
      <c r="H23">
        <f>INDEX(tbl_name[Edible],MATCH(F23,tbl_name[crop],0))</f>
        <v>0.65</v>
      </c>
      <c r="I23">
        <f>INDEX(tbl_name[Energy],MATCH(F23,tbl_name[crop],0))</f>
        <v>142</v>
      </c>
      <c r="J23">
        <f>INDEX(tbl_name[WATER],MATCH(F23,tbl_name[crop],0))</f>
        <v>63.3</v>
      </c>
      <c r="K23">
        <f>INDEX(tbl_name[Protein],MATCH(F23,tbl_name[crop],0))</f>
        <v>1.2</v>
      </c>
      <c r="L23">
        <f>INDEX(tbl_name[Fat],MATCH(F23,tbl_name[crop],0))</f>
        <v>0.3</v>
      </c>
      <c r="M23">
        <f>INDEX(tbl_name[Carbohydrate],MATCH(F23,tbl_name[crop],0))</f>
        <v>32</v>
      </c>
      <c r="N23">
        <f>INDEX(tbl_name[Fiber],MATCH(F23,tbl_name[crop],0))</f>
        <v>2.2999999999999998</v>
      </c>
      <c r="O23">
        <f>INDEX(tbl_name[ASH],MATCH(F23,tbl_name[crop],0))</f>
        <v>1</v>
      </c>
      <c r="P23">
        <f>INDEX(tbl_name[CA],MATCH(F23,tbl_name[crop],0))</f>
        <v>7</v>
      </c>
      <c r="Q23">
        <f>INDEX(tbl_name[FE],MATCH(F23,tbl_name[crop],0))</f>
        <v>0.9</v>
      </c>
      <c r="R23">
        <f>INDEX(tbl_name[MG],MATCH(F23,tbl_name[crop],0))</f>
        <v>37</v>
      </c>
      <c r="S23">
        <f>INDEX(tbl_name[P],MATCH(F23,tbl_name[crop],0))</f>
        <v>34</v>
      </c>
      <c r="T23">
        <f>INDEX(tbl_name[K],MATCH(F23,tbl_name[crop],0))</f>
        <v>500</v>
      </c>
      <c r="U23">
        <f>INDEX(tbl_name[NA],MATCH(F23,tbl_name[crop],0))</f>
        <v>4</v>
      </c>
      <c r="V23">
        <f>INDEX(tbl_name[ZN],MATCH(F23,tbl_name[crop],0))</f>
        <v>0.12</v>
      </c>
      <c r="W23">
        <f>INDEX(tbl_name[CU],MATCH(F23,tbl_name[crop],0))</f>
        <v>0.08</v>
      </c>
      <c r="X23">
        <f>INDEX(tbl_name[VITA_RAE],MATCH(F23,tbl_name[crop],0))</f>
        <v>43</v>
      </c>
      <c r="Y23">
        <f>INDEX(tbl_name[RETOL],MATCH(F23,tbl_name[crop],0))</f>
        <v>0</v>
      </c>
      <c r="Z23">
        <f>INDEX(tbl_name[B_Cart_eq],MATCH(F23,tbl_name[crop],0))</f>
        <v>518</v>
      </c>
      <c r="AA23">
        <f>INDEX(tbl_name[VITD],MATCH(F23,tbl_name[crop],0))</f>
        <v>0</v>
      </c>
      <c r="AB23">
        <f>INDEX(tbl_name[VITE],MATCH(F23,tbl_name[crop],0))</f>
        <v>0.2</v>
      </c>
      <c r="AC23">
        <f>INDEX(tbl_name[THIA],MATCH(F23,tbl_name[crop],0))</f>
        <v>7.0000000000000007E-2</v>
      </c>
      <c r="AD23">
        <f>INDEX(tbl_name[RIBF],MATCH(F23,tbl_name[crop],0))</f>
        <v>0.05</v>
      </c>
      <c r="AE23">
        <f>INDEX(tbl_name[NIA],MATCH(F23,tbl_name[crop],0))</f>
        <v>0.7</v>
      </c>
      <c r="AF23">
        <f>INDEX(tbl_name[VITB6C],MATCH(F23,tbl_name[crop],0))</f>
        <v>0.3</v>
      </c>
      <c r="AG23">
        <f>INDEX(tbl_name[FOL],MATCH(F23,tbl_name[crop],0))</f>
        <v>22</v>
      </c>
      <c r="AH23">
        <f>INDEX(tbl_name[VITB12],MATCH(F23,tbl_name[crop],0))</f>
        <v>0</v>
      </c>
      <c r="AI23">
        <f>INDEX(tbl_name[VITC],MATCH(F23,tbl_name[crop],0))</f>
        <v>18.399999999999999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209">
        <f>INDEX(tbl_name[FCT_id],MATCH(F24,tbl_name[crop],0))</f>
        <v>5234</v>
      </c>
      <c r="B24" s="209">
        <f>INDEX(tbl_name[food_grp_id],MATCH(F24,tbl_name[crop],0))</f>
        <v>5</v>
      </c>
      <c r="C24" s="209">
        <f>INDEX(tbl_name[food_item_id],MATCH(F24,tbl_name[crop],0))</f>
        <v>234</v>
      </c>
      <c r="D24" s="209" t="str">
        <f>INDEX(tbl_name[Food_grp],MATCH(F24,tbl_name[crop],0))</f>
        <v>Fruits and their products</v>
      </c>
      <c r="E24" s="209" t="str">
        <f>INDEX(tbl_name[org_name],MATCH(F24,tbl_name[crop],0))</f>
        <v xml:space="preserve">Mango@ orange </v>
      </c>
      <c r="F24" s="67" t="s">
        <v>291</v>
      </c>
      <c r="G24" s="209">
        <f>INDEX(tbl_name[Crop_ref],MATCH(F24,tbl_name[crop],0))</f>
        <v>0</v>
      </c>
      <c r="H24" s="209">
        <f>INDEX(tbl_name[Edible],MATCH(F24,tbl_name[crop],0))</f>
        <v>0.71</v>
      </c>
      <c r="I24" s="209">
        <f>INDEX(tbl_name[Energy],MATCH(F24,tbl_name[crop],0))</f>
        <v>65</v>
      </c>
      <c r="J24" s="209">
        <f>INDEX(tbl_name[WATER],MATCH(F24,tbl_name[crop],0))</f>
        <v>82.7</v>
      </c>
      <c r="K24" s="209">
        <f>INDEX(tbl_name[Protein],MATCH(F24,tbl_name[crop],0))</f>
        <v>0.6</v>
      </c>
      <c r="L24" s="209">
        <f>INDEX(tbl_name[Fat],MATCH(F24,tbl_name[crop],0))</f>
        <v>0.2</v>
      </c>
      <c r="M24" s="209">
        <f>INDEX(tbl_name[Carbohydrate],MATCH(F24,tbl_name[crop],0))</f>
        <v>13.9</v>
      </c>
      <c r="N24" s="209">
        <f>INDEX(tbl_name[Fiber],MATCH(F24,tbl_name[crop],0))</f>
        <v>2.1</v>
      </c>
      <c r="O24" s="209">
        <f>INDEX(tbl_name[ASH],MATCH(F24,tbl_name[crop],0))</f>
        <v>0.5</v>
      </c>
      <c r="P24" s="209">
        <f>INDEX(tbl_name[CA],MATCH(F24,tbl_name[crop],0))</f>
        <v>17</v>
      </c>
      <c r="Q24" s="209">
        <f>INDEX(tbl_name[FE],MATCH(F24,tbl_name[crop],0))</f>
        <v>0.7</v>
      </c>
      <c r="R24" s="209">
        <f>INDEX(tbl_name[MG],MATCH(F24,tbl_name[crop],0))</f>
        <v>9</v>
      </c>
      <c r="S24" s="209">
        <f>INDEX(tbl_name[P],MATCH(F24,tbl_name[crop],0))</f>
        <v>18</v>
      </c>
      <c r="T24" s="209">
        <f>INDEX(tbl_name[K],MATCH(F24,tbl_name[crop],0))</f>
        <v>180</v>
      </c>
      <c r="U24" s="209">
        <f>INDEX(tbl_name[NA],MATCH(F24,tbl_name[crop],0))</f>
        <v>3</v>
      </c>
      <c r="V24" s="209">
        <f>INDEX(tbl_name[ZN],MATCH(F24,tbl_name[crop],0))</f>
        <v>0.11</v>
      </c>
      <c r="W24" s="209">
        <f>INDEX(tbl_name[CU],MATCH(F24,tbl_name[crop],0))</f>
        <v>0.06</v>
      </c>
      <c r="X24" s="209">
        <f>INDEX(tbl_name[VITA_RAE],MATCH(F24,tbl_name[crop],0))</f>
        <v>168</v>
      </c>
      <c r="Y24" s="209">
        <f>INDEX(tbl_name[RETOL],MATCH(F24,tbl_name[crop],0))</f>
        <v>0</v>
      </c>
      <c r="Z24" s="209">
        <f>INDEX(tbl_name[B_Cart_eq],MATCH(F24,tbl_name[crop],0))</f>
        <v>2020</v>
      </c>
      <c r="AA24" s="209">
        <f>INDEX(tbl_name[VITD],MATCH(F24,tbl_name[crop],0))</f>
        <v>0</v>
      </c>
      <c r="AB24" s="209">
        <f>INDEX(tbl_name[VITE],MATCH(F24,tbl_name[crop],0))</f>
        <v>1.05</v>
      </c>
      <c r="AC24" s="209">
        <f>INDEX(tbl_name[THIA],MATCH(F24,tbl_name[crop],0))</f>
        <v>0.03</v>
      </c>
      <c r="AD24" s="209">
        <f>INDEX(tbl_name[RIBF],MATCH(F24,tbl_name[crop],0))</f>
        <v>0.05</v>
      </c>
      <c r="AE24" s="209">
        <f>INDEX(tbl_name[NIA],MATCH(F24,tbl_name[crop],0))</f>
        <v>0.4</v>
      </c>
      <c r="AF24" s="209">
        <f>INDEX(tbl_name[VITB6C],MATCH(F24,tbl_name[crop],0))</f>
        <v>0.11</v>
      </c>
      <c r="AG24" s="209">
        <f>INDEX(tbl_name[FOL],MATCH(F24,tbl_name[crop],0))</f>
        <v>25</v>
      </c>
      <c r="AH24" s="209">
        <f>INDEX(tbl_name[VITB12],MATCH(F24,tbl_name[crop],0))</f>
        <v>0</v>
      </c>
      <c r="AI24" s="209">
        <f>INDEX(tbl_name[VITC],MATCH(F24,tbl_name[crop],0))</f>
        <v>36.299999999999997</v>
      </c>
      <c r="AJ24" s="209" t="str">
        <f>INDEX(tbl_name[food_group_unicef],MATCH(F24,tbl_name[crop],0))</f>
        <v xml:space="preserve">Vitamin A rich fruits and Vegetable </v>
      </c>
    </row>
    <row r="25" spans="1:36">
      <c r="A25" s="209">
        <f>INDEX(tbl_name[FCT_id],MATCH(F25,tbl_name[crop],0))</f>
        <v>5236</v>
      </c>
      <c r="B25" s="209">
        <f>INDEX(tbl_name[food_grp_id],MATCH(F25,tbl_name[crop],0))</f>
        <v>5</v>
      </c>
      <c r="C25" s="209">
        <f>INDEX(tbl_name[food_item_id],MATCH(F25,tbl_name[crop],0))</f>
        <v>236</v>
      </c>
      <c r="D25" s="209" t="str">
        <f>INDEX(tbl_name[Food_grp],MATCH(F25,tbl_name[crop],0))</f>
        <v>Fruits and their products</v>
      </c>
      <c r="E25" s="209" t="str">
        <f>INDEX(tbl_name[org_name],MATCH(F25,tbl_name[crop],0))</f>
        <v>Papaya@ fruit@ ripe</v>
      </c>
      <c r="F25" s="67" t="s">
        <v>292</v>
      </c>
      <c r="G25" s="209">
        <f>INDEX(tbl_name[Crop_ref],MATCH(F25,tbl_name[crop],0))</f>
        <v>0</v>
      </c>
      <c r="H25" s="209">
        <f>INDEX(tbl_name[Edible],MATCH(F25,tbl_name[crop],0))</f>
        <v>0.62</v>
      </c>
      <c r="I25" s="209">
        <f>INDEX(tbl_name[Energy],MATCH(F25,tbl_name[crop],0))</f>
        <v>36</v>
      </c>
      <c r="J25" s="209">
        <f>INDEX(tbl_name[WATER],MATCH(F25,tbl_name[crop],0))</f>
        <v>89.8</v>
      </c>
      <c r="K25" s="209">
        <f>INDEX(tbl_name[Protein],MATCH(F25,tbl_name[crop],0))</f>
        <v>0.5</v>
      </c>
      <c r="L25" s="209">
        <f>INDEX(tbl_name[Fat],MATCH(F25,tbl_name[crop],0))</f>
        <v>0.1</v>
      </c>
      <c r="M25" s="209">
        <f>INDEX(tbl_name[Carbohydrate],MATCH(F25,tbl_name[crop],0))</f>
        <v>7.3</v>
      </c>
      <c r="N25" s="209">
        <f>INDEX(tbl_name[Fiber],MATCH(F25,tbl_name[crop],0))</f>
        <v>1.9</v>
      </c>
      <c r="O25" s="209">
        <f>INDEX(tbl_name[ASH],MATCH(F25,tbl_name[crop],0))</f>
        <v>0.4</v>
      </c>
      <c r="P25" s="209">
        <f>INDEX(tbl_name[CA],MATCH(F25,tbl_name[crop],0))</f>
        <v>20</v>
      </c>
      <c r="Q25" s="209">
        <f>INDEX(tbl_name[FE],MATCH(F25,tbl_name[crop],0))</f>
        <v>0.7</v>
      </c>
      <c r="R25" s="209">
        <f>INDEX(tbl_name[MG],MATCH(F25,tbl_name[crop],0))</f>
        <v>19</v>
      </c>
      <c r="S25" s="209">
        <f>INDEX(tbl_name[P],MATCH(F25,tbl_name[crop],0))</f>
        <v>15</v>
      </c>
      <c r="T25" s="209">
        <f>INDEX(tbl_name[K],MATCH(F25,tbl_name[crop],0))</f>
        <v>210</v>
      </c>
      <c r="U25" s="209">
        <f>INDEX(tbl_name[NA],MATCH(F25,tbl_name[crop],0))</f>
        <v>3</v>
      </c>
      <c r="V25" s="209">
        <f>INDEX(tbl_name[ZN],MATCH(F25,tbl_name[crop],0))</f>
        <v>0.12</v>
      </c>
      <c r="W25" s="209">
        <f>INDEX(tbl_name[CU],MATCH(F25,tbl_name[crop],0))</f>
        <v>0.02</v>
      </c>
      <c r="X25" s="209">
        <f>INDEX(tbl_name[VITA_RAE],MATCH(F25,tbl_name[crop],0))</f>
        <v>80</v>
      </c>
      <c r="Y25" s="209">
        <f>INDEX(tbl_name[RETOL],MATCH(F25,tbl_name[crop],0))</f>
        <v>0</v>
      </c>
      <c r="Z25" s="209">
        <f>INDEX(tbl_name[B_Cart_eq],MATCH(F25,tbl_name[crop],0))</f>
        <v>996</v>
      </c>
      <c r="AA25" s="209">
        <f>INDEX(tbl_name[VITD],MATCH(F25,tbl_name[crop],0))</f>
        <v>0</v>
      </c>
      <c r="AB25" s="209">
        <f>INDEX(tbl_name[VITE],MATCH(F25,tbl_name[crop],0))</f>
        <v>0.13</v>
      </c>
      <c r="AC25" s="209">
        <f>INDEX(tbl_name[THIA],MATCH(F25,tbl_name[crop],0))</f>
        <v>0.03</v>
      </c>
      <c r="AD25" s="209">
        <f>INDEX(tbl_name[RIBF],MATCH(F25,tbl_name[crop],0))</f>
        <v>0.03</v>
      </c>
      <c r="AE25" s="209">
        <f>INDEX(tbl_name[NIA],MATCH(F25,tbl_name[crop],0))</f>
        <v>0.4</v>
      </c>
      <c r="AF25" s="209">
        <f>INDEX(tbl_name[VITB6C],MATCH(F25,tbl_name[crop],0))</f>
        <v>0.02</v>
      </c>
      <c r="AG25" s="209">
        <f>INDEX(tbl_name[FOL],MATCH(F25,tbl_name[crop],0))</f>
        <v>25</v>
      </c>
      <c r="AH25" s="209">
        <f>INDEX(tbl_name[VITB12],MATCH(F25,tbl_name[crop],0))</f>
        <v>0</v>
      </c>
      <c r="AI25" s="209">
        <f>INDEX(tbl_name[VITC],MATCH(F25,tbl_name[crop],0))</f>
        <v>58</v>
      </c>
      <c r="AJ25" s="209" t="str">
        <f>INDEX(tbl_name[food_group_unicef],MATCH(F25,tbl_name[crop],0))</f>
        <v xml:space="preserve">Vitamin A rich fruits and Vegetable </v>
      </c>
    </row>
  </sheetData>
  <phoneticPr fontId="22"/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FD1C-0FA9-5E4B-BE03-0FA9754E0EFF}">
  <dimension ref="A1:AJ24"/>
  <sheetViews>
    <sheetView tabSelected="1" zoomScaleNormal="100" workbookViewId="0">
      <selection activeCell="F18" sqref="F18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4" t="s">
        <v>128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218" t="s">
        <v>735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20016</v>
      </c>
      <c r="B8">
        <f>INDEX(tbl_name[food_grp_id],MATCH(F8,tbl_name[crop],0))</f>
        <v>12</v>
      </c>
      <c r="C8">
        <f>INDEX(tbl_name[food_item_id],MATCH(F8,tbl_name[crop],0))</f>
        <v>813</v>
      </c>
      <c r="D8" t="str">
        <f>INDEX(tbl_name[Food_grp],MATCH(F8,tbl_name[crop],0))</f>
        <v>Miscellaneous</v>
      </c>
      <c r="E8" t="str">
        <f>INDEX(tbl_name[org_name],MATCH(F8,tbl_name[crop],0))</f>
        <v>Field peas</v>
      </c>
      <c r="F8" s="218" t="s">
        <v>737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3140</v>
      </c>
      <c r="B10">
        <f>INDEX(tbl_name[food_grp_id],MATCH(F10,tbl_name[crop],0))</f>
        <v>3</v>
      </c>
      <c r="C10">
        <f>INDEX(tbl_name[food_item_id],MATCH(F10,tbl_name[crop],0))</f>
        <v>140</v>
      </c>
      <c r="D10" t="str">
        <f>INDEX(tbl_name[Food_grp],MATCH(F10,tbl_name[crop],0))</f>
        <v>Legumes and their products</v>
      </c>
      <c r="E10" t="str">
        <f>INDEX(tbl_name[org_name],MATCH(F10,tbl_name[crop],0))</f>
        <v>Lentils@ dried</v>
      </c>
      <c r="F10" s="24" t="s">
        <v>134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296</v>
      </c>
      <c r="J10">
        <f>INDEX(tbl_name[WATER],MATCH(F10,tbl_name[crop],0))</f>
        <v>10.3</v>
      </c>
      <c r="K10">
        <f>INDEX(tbl_name[Protein],MATCH(F10,tbl_name[crop],0))</f>
        <v>25.4</v>
      </c>
      <c r="L10">
        <f>INDEX(tbl_name[Fat],MATCH(F10,tbl_name[crop],0))</f>
        <v>1.8</v>
      </c>
      <c r="M10">
        <f>INDEX(tbl_name[Carbohydrate],MATCH(F10,tbl_name[crop],0))</f>
        <v>29.4</v>
      </c>
      <c r="N10">
        <f>INDEX(tbl_name[Fiber],MATCH(F10,tbl_name[crop],0))</f>
        <v>30.5</v>
      </c>
      <c r="O10">
        <f>INDEX(tbl_name[ASH],MATCH(F10,tbl_name[crop],0))</f>
        <v>2.5</v>
      </c>
      <c r="P10">
        <f>INDEX(tbl_name[CA],MATCH(F10,tbl_name[crop],0))</f>
        <v>61</v>
      </c>
      <c r="Q10">
        <f>INDEX(tbl_name[FE],MATCH(F10,tbl_name[crop],0))</f>
        <v>7</v>
      </c>
      <c r="R10">
        <f>INDEX(tbl_name[MG],MATCH(F10,tbl_name[crop],0))</f>
        <v>103</v>
      </c>
      <c r="S10">
        <f>INDEX(tbl_name[P],MATCH(F10,tbl_name[crop],0))</f>
        <v>391</v>
      </c>
      <c r="T10">
        <f>INDEX(tbl_name[K],MATCH(F10,tbl_name[crop],0))</f>
        <v>855</v>
      </c>
      <c r="U10">
        <f>INDEX(tbl_name[NA],MATCH(F10,tbl_name[crop],0))</f>
        <v>9</v>
      </c>
      <c r="V10">
        <f>INDEX(tbl_name[ZN],MATCH(F10,tbl_name[crop],0))</f>
        <v>3.9</v>
      </c>
      <c r="W10">
        <f>INDEX(tbl_name[CU],MATCH(F10,tbl_name[crop],0))</f>
        <v>0.74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42</v>
      </c>
      <c r="AA10">
        <f>INDEX(tbl_name[VITD],MATCH(F10,tbl_name[crop],0))</f>
        <v>0</v>
      </c>
      <c r="AB10">
        <f>INDEX(tbl_name[VITE],MATCH(F10,tbl_name[crop],0))</f>
        <v>0.49</v>
      </c>
      <c r="AC10">
        <f>INDEX(tbl_name[THIA],MATCH(F10,tbl_name[crop],0))</f>
        <v>0.59</v>
      </c>
      <c r="AD10">
        <f>INDEX(tbl_name[RIBF],MATCH(F10,tbl_name[crop],0))</f>
        <v>0.23</v>
      </c>
      <c r="AE10">
        <f>INDEX(tbl_name[NIA],MATCH(F10,tbl_name[crop],0))</f>
        <v>2.2999999999999998</v>
      </c>
      <c r="AF10">
        <f>INDEX(tbl_name[VITB6C],MATCH(F10,tbl_name[crop],0))</f>
        <v>0.68</v>
      </c>
      <c r="AG10">
        <f>INDEX(tbl_name[FOL],MATCH(F10,tbl_name[crop],0))</f>
        <v>295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24" t="s">
        <v>201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 t="e">
        <f>INDEX(tbl_name[FCT_id],MATCH(F12,tbl_name[crop],0))</f>
        <v>#N/A</v>
      </c>
      <c r="B12" t="e">
        <f>INDEX(tbl_name[food_grp_id],MATCH(F12,tbl_name[crop],0))</f>
        <v>#N/A</v>
      </c>
      <c r="C12" t="e">
        <f>INDEX(tbl_name[food_item_id],MATCH(F12,tbl_name[crop],0))</f>
        <v>#N/A</v>
      </c>
      <c r="D12" t="str">
        <f>INDEX(tbl_name[Food_grp],MATCH(F12,tbl_name[crop],0))</f>
        <v>Cereals and their products</v>
      </c>
      <c r="E12">
        <f>INDEX(tbl_name[org_name],MATCH(F12,tbl_name[crop],0))</f>
        <v>0</v>
      </c>
      <c r="F12" s="24" t="s">
        <v>193</v>
      </c>
      <c r="G12" t="e">
        <f>INDEX(tbl_name[Crop_ref],MATCH(F12,tbl_name[crop],0))</f>
        <v>#N/A</v>
      </c>
      <c r="H12" t="e">
        <f>INDEX(tbl_name[Edible],MATCH(F12,tbl_name[crop],0))</f>
        <v>#N/A</v>
      </c>
      <c r="I12" t="e">
        <f>INDEX(tbl_name[Energy],MATCH(F12,tbl_name[crop],0))</f>
        <v>#N/A</v>
      </c>
      <c r="J12" t="e">
        <f>INDEX(tbl_name[WATER],MATCH(F12,tbl_name[crop],0))</f>
        <v>#N/A</v>
      </c>
      <c r="K12" t="e">
        <f>INDEX(tbl_name[Protein],MATCH(F12,tbl_name[crop],0))</f>
        <v>#N/A</v>
      </c>
      <c r="L12" t="e">
        <f>INDEX(tbl_name[Fat],MATCH(F12,tbl_name[crop],0))</f>
        <v>#N/A</v>
      </c>
      <c r="M12" t="e">
        <f>INDEX(tbl_name[Carbohydrate],MATCH(F12,tbl_name[crop],0))</f>
        <v>#N/A</v>
      </c>
      <c r="N12" t="e">
        <f>INDEX(tbl_name[Fiber],MATCH(F12,tbl_name[crop],0))</f>
        <v>#N/A</v>
      </c>
      <c r="O12" t="e">
        <f>INDEX(tbl_name[ASH],MATCH(F12,tbl_name[crop],0))</f>
        <v>#N/A</v>
      </c>
      <c r="P12" t="e">
        <f>INDEX(tbl_name[CA],MATCH(F12,tbl_name[crop],0))</f>
        <v>#N/A</v>
      </c>
      <c r="Q12" t="e">
        <f>INDEX(tbl_name[FE],MATCH(F12,tbl_name[crop],0))</f>
        <v>#N/A</v>
      </c>
      <c r="R12" t="e">
        <f>INDEX(tbl_name[MG],MATCH(F12,tbl_name[crop],0))</f>
        <v>#N/A</v>
      </c>
      <c r="S12" t="e">
        <f>INDEX(tbl_name[P],MATCH(F12,tbl_name[crop],0))</f>
        <v>#N/A</v>
      </c>
      <c r="T12" t="e">
        <f>INDEX(tbl_name[K],MATCH(F12,tbl_name[crop],0))</f>
        <v>#N/A</v>
      </c>
      <c r="U12" t="e">
        <f>INDEX(tbl_name[NA],MATCH(F12,tbl_name[crop],0))</f>
        <v>#N/A</v>
      </c>
      <c r="V12" t="e">
        <f>INDEX(tbl_name[ZN],MATCH(F12,tbl_name[crop],0))</f>
        <v>#N/A</v>
      </c>
      <c r="W12" t="e">
        <f>INDEX(tbl_name[CU],MATCH(F12,tbl_name[crop],0))</f>
        <v>#N/A</v>
      </c>
      <c r="X12" t="e">
        <f>INDEX(tbl_name[VITA_RAE],MATCH(F12,tbl_name[crop],0))</f>
        <v>#N/A</v>
      </c>
      <c r="Y12" t="e">
        <f>INDEX(tbl_name[RETOL],MATCH(F12,tbl_name[crop],0))</f>
        <v>#N/A</v>
      </c>
      <c r="Z12" t="e">
        <f>INDEX(tbl_name[B_Cart_eq],MATCH(F12,tbl_name[crop],0))</f>
        <v>#N/A</v>
      </c>
      <c r="AA12" t="e">
        <f>INDEX(tbl_name[VITD],MATCH(F12,tbl_name[crop],0))</f>
        <v>#N/A</v>
      </c>
      <c r="AB12" t="e">
        <f>INDEX(tbl_name[VITE],MATCH(F12,tbl_name[crop],0))</f>
        <v>#N/A</v>
      </c>
      <c r="AC12" t="e">
        <f>INDEX(tbl_name[THIA],MATCH(F12,tbl_name[crop],0))</f>
        <v>#N/A</v>
      </c>
      <c r="AD12" t="e">
        <f>INDEX(tbl_name[RIBF],MATCH(F12,tbl_name[crop],0))</f>
        <v>#N/A</v>
      </c>
      <c r="AE12" t="e">
        <f>INDEX(tbl_name[NIA],MATCH(F12,tbl_name[crop],0))</f>
        <v>#N/A</v>
      </c>
      <c r="AF12" t="e">
        <f>INDEX(tbl_name[VITB6C],MATCH(F12,tbl_name[crop],0))</f>
        <v>#N/A</v>
      </c>
      <c r="AG12" t="e">
        <f>INDEX(tbl_name[FOL],MATCH(F12,tbl_name[crop],0))</f>
        <v>#N/A</v>
      </c>
      <c r="AH12" t="e">
        <f>INDEX(tbl_name[VITB12],MATCH(F12,tbl_name[crop],0))</f>
        <v>#N/A</v>
      </c>
      <c r="AI12" t="e">
        <f>INDEX(tbl_name[VITC],MATCH(F12,tbl_name[crop],0))</f>
        <v>#N/A</v>
      </c>
      <c r="AJ12" t="str">
        <f>INDEX(tbl_name[food_group_unicef],MATCH(F12,tbl_name[crop],0))</f>
        <v xml:space="preserve">Grains@ roots and tubers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24" t="s">
        <v>137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 t="e">
        <f>INDEX(tbl_name[FCT_id],MATCH(F14,tbl_name[crop],0))</f>
        <v>#N/A</v>
      </c>
      <c r="B14" t="e">
        <f>INDEX(tbl_name[food_grp_id],MATCH(F14,tbl_name[crop],0))</f>
        <v>#N/A</v>
      </c>
      <c r="C14" t="e">
        <f>INDEX(tbl_name[food_item_id],MATCH(F14,tbl_name[crop],0))</f>
        <v>#N/A</v>
      </c>
      <c r="D14" t="str">
        <f>INDEX(tbl_name[Food_grp],MATCH(F14,tbl_name[crop],0))</f>
        <v>Vegetables and their products</v>
      </c>
      <c r="E14">
        <f>INDEX(tbl_name[org_name],MATCH(F14,tbl_name[crop],0))</f>
        <v>0</v>
      </c>
      <c r="F14" s="24" t="s">
        <v>139</v>
      </c>
      <c r="G14" t="e">
        <f>INDEX(tbl_name[Crop_ref],MATCH(F14,tbl_name[crop],0))</f>
        <v>#N/A</v>
      </c>
      <c r="H14" t="e">
        <f>INDEX(tbl_name[Edible],MATCH(F14,tbl_name[crop],0))</f>
        <v>#N/A</v>
      </c>
      <c r="I14" t="e">
        <f>INDEX(tbl_name[Energy],MATCH(F14,tbl_name[crop],0))</f>
        <v>#N/A</v>
      </c>
      <c r="J14" t="e">
        <f>INDEX(tbl_name[WATER],MATCH(F14,tbl_name[crop],0))</f>
        <v>#N/A</v>
      </c>
      <c r="K14" t="e">
        <f>INDEX(tbl_name[Protein],MATCH(F14,tbl_name[crop],0))</f>
        <v>#N/A</v>
      </c>
      <c r="L14" t="e">
        <f>INDEX(tbl_name[Fat],MATCH(F14,tbl_name[crop],0))</f>
        <v>#N/A</v>
      </c>
      <c r="M14" t="e">
        <f>INDEX(tbl_name[Carbohydrate],MATCH(F14,tbl_name[crop],0))</f>
        <v>#N/A</v>
      </c>
      <c r="N14" t="e">
        <f>INDEX(tbl_name[Fiber],MATCH(F14,tbl_name[crop],0))</f>
        <v>#N/A</v>
      </c>
      <c r="O14" t="e">
        <f>INDEX(tbl_name[ASH],MATCH(F14,tbl_name[crop],0))</f>
        <v>#N/A</v>
      </c>
      <c r="P14" t="e">
        <f>INDEX(tbl_name[CA],MATCH(F14,tbl_name[crop],0))</f>
        <v>#N/A</v>
      </c>
      <c r="Q14" t="e">
        <f>INDEX(tbl_name[FE],MATCH(F14,tbl_name[crop],0))</f>
        <v>#N/A</v>
      </c>
      <c r="R14" t="e">
        <f>INDEX(tbl_name[MG],MATCH(F14,tbl_name[crop],0))</f>
        <v>#N/A</v>
      </c>
      <c r="S14" t="e">
        <f>INDEX(tbl_name[P],MATCH(F14,tbl_name[crop],0))</f>
        <v>#N/A</v>
      </c>
      <c r="T14" t="e">
        <f>INDEX(tbl_name[K],MATCH(F14,tbl_name[crop],0))</f>
        <v>#N/A</v>
      </c>
      <c r="U14" t="e">
        <f>INDEX(tbl_name[NA],MATCH(F14,tbl_name[crop],0))</f>
        <v>#N/A</v>
      </c>
      <c r="V14" t="e">
        <f>INDEX(tbl_name[ZN],MATCH(F14,tbl_name[crop],0))</f>
        <v>#N/A</v>
      </c>
      <c r="W14" t="e">
        <f>INDEX(tbl_name[CU],MATCH(F14,tbl_name[crop],0))</f>
        <v>#N/A</v>
      </c>
      <c r="X14" t="e">
        <f>INDEX(tbl_name[VITA_RAE],MATCH(F14,tbl_name[crop],0))</f>
        <v>#N/A</v>
      </c>
      <c r="Y14" t="e">
        <f>INDEX(tbl_name[RETOL],MATCH(F14,tbl_name[crop],0))</f>
        <v>#N/A</v>
      </c>
      <c r="Z14" t="e">
        <f>INDEX(tbl_name[B_Cart_eq],MATCH(F14,tbl_name[crop],0))</f>
        <v>#N/A</v>
      </c>
      <c r="AA14" t="e">
        <f>INDEX(tbl_name[VITD],MATCH(F14,tbl_name[crop],0))</f>
        <v>#N/A</v>
      </c>
      <c r="AB14" t="e">
        <f>INDEX(tbl_name[VITE],MATCH(F14,tbl_name[crop],0))</f>
        <v>#N/A</v>
      </c>
      <c r="AC14" t="e">
        <f>INDEX(tbl_name[THIA],MATCH(F14,tbl_name[crop],0))</f>
        <v>#N/A</v>
      </c>
      <c r="AD14" t="e">
        <f>INDEX(tbl_name[RIBF],MATCH(F14,tbl_name[crop],0))</f>
        <v>#N/A</v>
      </c>
      <c r="AE14" t="e">
        <f>INDEX(tbl_name[NIA],MATCH(F14,tbl_name[crop],0))</f>
        <v>#N/A</v>
      </c>
      <c r="AF14" t="e">
        <f>INDEX(tbl_name[VITB6C],MATCH(F14,tbl_name[crop],0))</f>
        <v>#N/A</v>
      </c>
      <c r="AG14" t="e">
        <f>INDEX(tbl_name[FOL],MATCH(F14,tbl_name[crop],0))</f>
        <v>#N/A</v>
      </c>
      <c r="AH14" t="e">
        <f>INDEX(tbl_name[VITB12],MATCH(F14,tbl_name[crop],0))</f>
        <v>#N/A</v>
      </c>
      <c r="AI14" t="e">
        <f>INDEX(tbl_name[VITC],MATCH(F14,tbl_name[crop],0))</f>
        <v>#N/A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 t="e">
        <f>INDEX(tbl_name[FCT_id],MATCH(F17,tbl_name[crop],0))</f>
        <v>#N/A</v>
      </c>
      <c r="B17" t="e">
        <f>INDEX(tbl_name[food_grp_id],MATCH(F17,tbl_name[crop],0))</f>
        <v>#N/A</v>
      </c>
      <c r="C17" t="e">
        <f>INDEX(tbl_name[food_item_id],MATCH(F17,tbl_name[crop],0))</f>
        <v>#N/A</v>
      </c>
      <c r="D17" t="str">
        <f>INDEX(tbl_name[Food_grp],MATCH(F17,tbl_name[crop],0))</f>
        <v>Starchy roots@ tubers and their products</v>
      </c>
      <c r="E17">
        <f>INDEX(tbl_name[org_name],MATCH(F17,tbl_name[crop],0))</f>
        <v>0</v>
      </c>
      <c r="F17" s="218" t="s">
        <v>738</v>
      </c>
      <c r="G17" t="e">
        <f>INDEX(tbl_name[Crop_ref],MATCH(F17,tbl_name[crop],0))</f>
        <v>#N/A</v>
      </c>
      <c r="H17" t="e">
        <f>INDEX(tbl_name[Edible],MATCH(F17,tbl_name[crop],0))</f>
        <v>#N/A</v>
      </c>
      <c r="I17" t="e">
        <f>INDEX(tbl_name[Energy],MATCH(F17,tbl_name[crop],0))</f>
        <v>#N/A</v>
      </c>
      <c r="J17" t="e">
        <f>INDEX(tbl_name[WATER],MATCH(F17,tbl_name[crop],0))</f>
        <v>#N/A</v>
      </c>
      <c r="K17" t="e">
        <f>INDEX(tbl_name[Protein],MATCH(F17,tbl_name[crop],0))</f>
        <v>#N/A</v>
      </c>
      <c r="L17" t="e">
        <f>INDEX(tbl_name[Fat],MATCH(F17,tbl_name[crop],0))</f>
        <v>#N/A</v>
      </c>
      <c r="M17" t="e">
        <f>INDEX(tbl_name[Carbohydrate],MATCH(F17,tbl_name[crop],0))</f>
        <v>#N/A</v>
      </c>
      <c r="N17" t="e">
        <f>INDEX(tbl_name[Fiber],MATCH(F17,tbl_name[crop],0))</f>
        <v>#N/A</v>
      </c>
      <c r="O17" t="e">
        <f>INDEX(tbl_name[ASH],MATCH(F17,tbl_name[crop],0))</f>
        <v>#N/A</v>
      </c>
      <c r="P17" t="e">
        <f>INDEX(tbl_name[CA],MATCH(F17,tbl_name[crop],0))</f>
        <v>#N/A</v>
      </c>
      <c r="Q17" t="e">
        <f>INDEX(tbl_name[FE],MATCH(F17,tbl_name[crop],0))</f>
        <v>#N/A</v>
      </c>
      <c r="R17" t="e">
        <f>INDEX(tbl_name[MG],MATCH(F17,tbl_name[crop],0))</f>
        <v>#N/A</v>
      </c>
      <c r="S17" t="e">
        <f>INDEX(tbl_name[P],MATCH(F17,tbl_name[crop],0))</f>
        <v>#N/A</v>
      </c>
      <c r="T17" t="e">
        <f>INDEX(tbl_name[K],MATCH(F17,tbl_name[crop],0))</f>
        <v>#N/A</v>
      </c>
      <c r="U17" t="e">
        <f>INDEX(tbl_name[NA],MATCH(F17,tbl_name[crop],0))</f>
        <v>#N/A</v>
      </c>
      <c r="V17" t="e">
        <f>INDEX(tbl_name[ZN],MATCH(F17,tbl_name[crop],0))</f>
        <v>#N/A</v>
      </c>
      <c r="W17" t="e">
        <f>INDEX(tbl_name[CU],MATCH(F17,tbl_name[crop],0))</f>
        <v>#N/A</v>
      </c>
      <c r="X17" t="e">
        <f>INDEX(tbl_name[VITA_RAE],MATCH(F17,tbl_name[crop],0))</f>
        <v>#N/A</v>
      </c>
      <c r="Y17" t="e">
        <f>INDEX(tbl_name[RETOL],MATCH(F17,tbl_name[crop],0))</f>
        <v>#N/A</v>
      </c>
      <c r="Z17" t="e">
        <f>INDEX(tbl_name[B_Cart_eq],MATCH(F17,tbl_name[crop],0))</f>
        <v>#N/A</v>
      </c>
      <c r="AA17" t="e">
        <f>INDEX(tbl_name[VITD],MATCH(F17,tbl_name[crop],0))</f>
        <v>#N/A</v>
      </c>
      <c r="AB17" t="e">
        <f>INDEX(tbl_name[VITE],MATCH(F17,tbl_name[crop],0))</f>
        <v>#N/A</v>
      </c>
      <c r="AC17" t="e">
        <f>INDEX(tbl_name[THIA],MATCH(F17,tbl_name[crop],0))</f>
        <v>#N/A</v>
      </c>
      <c r="AD17" t="e">
        <f>INDEX(tbl_name[RIBF],MATCH(F17,tbl_name[crop],0))</f>
        <v>#N/A</v>
      </c>
      <c r="AE17" t="e">
        <f>INDEX(tbl_name[NIA],MATCH(F17,tbl_name[crop],0))</f>
        <v>#N/A</v>
      </c>
      <c r="AF17" t="e">
        <f>INDEX(tbl_name[VITB6C],MATCH(F17,tbl_name[crop],0))</f>
        <v>#N/A</v>
      </c>
      <c r="AG17" t="e">
        <f>INDEX(tbl_name[FOL],MATCH(F17,tbl_name[crop],0))</f>
        <v>#N/A</v>
      </c>
      <c r="AH17" t="e">
        <f>INDEX(tbl_name[VITB12],MATCH(F17,tbl_name[crop],0))</f>
        <v>#N/A</v>
      </c>
      <c r="AI17" t="e">
        <f>INDEX(tbl_name[VITC],MATCH(F17,tbl_name[crop],0))</f>
        <v>#N/A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4201</v>
      </c>
      <c r="B20">
        <f>INDEX(tbl_name[food_grp_id],MATCH(F20,tbl_name[crop],0))</f>
        <v>4</v>
      </c>
      <c r="C20">
        <f>INDEX(tbl_name[food_item_id],MATCH(F20,tbl_name[crop],0))</f>
        <v>201</v>
      </c>
      <c r="D20" t="str">
        <f>INDEX(tbl_name[Food_grp],MATCH(F20,tbl_name[crop],0))</f>
        <v>Vegetables and their products</v>
      </c>
      <c r="E20" t="str">
        <f>INDEX(tbl_name[org_name],MATCH(F20,tbl_name[crop],0))</f>
        <v>Pumpkin@ squash</v>
      </c>
      <c r="F20" s="24" t="s">
        <v>203</v>
      </c>
      <c r="G20">
        <f>INDEX(tbl_name[Crop_ref],MATCH(F20,tbl_name[crop],0))</f>
        <v>0</v>
      </c>
      <c r="H20">
        <f>INDEX(tbl_name[Edible],MATCH(F20,tbl_name[crop],0))</f>
        <v>0.7</v>
      </c>
      <c r="I20">
        <f>INDEX(tbl_name[Energy],MATCH(F20,tbl_name[crop],0))</f>
        <v>29</v>
      </c>
      <c r="J20">
        <f>INDEX(tbl_name[WATER],MATCH(F20,tbl_name[crop],0))</f>
        <v>91.9</v>
      </c>
      <c r="K20">
        <f>INDEX(tbl_name[Protein],MATCH(F20,tbl_name[crop],0))</f>
        <v>1</v>
      </c>
      <c r="L20">
        <f>INDEX(tbl_name[Fat],MATCH(F20,tbl_name[crop],0))</f>
        <v>0.1</v>
      </c>
      <c r="M20">
        <f>INDEX(tbl_name[Carbohydrate],MATCH(F20,tbl_name[crop],0))</f>
        <v>5.6</v>
      </c>
      <c r="N20">
        <f>INDEX(tbl_name[Fiber],MATCH(F20,tbl_name[crop],0))</f>
        <v>0.8</v>
      </c>
      <c r="O20">
        <f>INDEX(tbl_name[ASH],MATCH(F20,tbl_name[crop],0))</f>
        <v>0.7</v>
      </c>
      <c r="P20">
        <f>INDEX(tbl_name[CA],MATCH(F20,tbl_name[crop],0))</f>
        <v>19</v>
      </c>
      <c r="Q20">
        <f>INDEX(tbl_name[FE],MATCH(F20,tbl_name[crop],0))</f>
        <v>1.2</v>
      </c>
      <c r="R20">
        <f>INDEX(tbl_name[MG],MATCH(F20,tbl_name[crop],0))</f>
        <v>14</v>
      </c>
      <c r="S20">
        <f>INDEX(tbl_name[P],MATCH(F20,tbl_name[crop],0))</f>
        <v>33</v>
      </c>
      <c r="T20">
        <f>INDEX(tbl_name[K],MATCH(F20,tbl_name[crop],0))</f>
        <v>280</v>
      </c>
      <c r="U20">
        <f>INDEX(tbl_name[NA],MATCH(F20,tbl_name[crop],0))</f>
        <v>8</v>
      </c>
      <c r="V20">
        <f>INDEX(tbl_name[ZN],MATCH(F20,tbl_name[crop],0))</f>
        <v>0.32</v>
      </c>
      <c r="W20">
        <f>INDEX(tbl_name[CU],MATCH(F20,tbl_name[crop],0))</f>
        <v>0.13</v>
      </c>
      <c r="X20">
        <f>INDEX(tbl_name[VITA_RAE],MATCH(F20,tbl_name[crop],0))</f>
        <v>100</v>
      </c>
      <c r="Y20">
        <f>INDEX(tbl_name[RETOL],MATCH(F20,tbl_name[crop],0))</f>
        <v>0</v>
      </c>
      <c r="Z20">
        <f>INDEX(tbl_name[B_Cart_eq],MATCH(F20,tbl_name[crop],0))</f>
        <v>1200</v>
      </c>
      <c r="AA20">
        <f>INDEX(tbl_name[VITD],MATCH(F20,tbl_name[crop],0))</f>
        <v>0</v>
      </c>
      <c r="AB20">
        <f>INDEX(tbl_name[VITE],MATCH(F20,tbl_name[crop],0))</f>
        <v>1.06</v>
      </c>
      <c r="AC20">
        <f>INDEX(tbl_name[THIA],MATCH(F20,tbl_name[crop],0))</f>
        <v>0.05</v>
      </c>
      <c r="AD20">
        <f>INDEX(tbl_name[RIBF],MATCH(F20,tbl_name[crop],0))</f>
        <v>0.02</v>
      </c>
      <c r="AE20">
        <f>INDEX(tbl_name[NIA],MATCH(F20,tbl_name[crop],0))</f>
        <v>0.5</v>
      </c>
      <c r="AF20">
        <f>INDEX(tbl_name[VITB6C],MATCH(F20,tbl_name[crop],0))</f>
        <v>0.1</v>
      </c>
      <c r="AG20">
        <f>INDEX(tbl_name[FOL],MATCH(F20,tbl_name[crop],0))</f>
        <v>8</v>
      </c>
      <c r="AH20">
        <f>INDEX(tbl_name[VITB12],MATCH(F20,tbl_name[crop],0))</f>
        <v>0</v>
      </c>
      <c r="AI20">
        <f>INDEX(tbl_name[VITC],MATCH(F20,tbl_name[crop],0))</f>
        <v>8</v>
      </c>
      <c r="AJ20" t="str">
        <f>INDEX(tbl_name[food_group_unicef],MATCH(F20,tbl_name[crop],0))</f>
        <v xml:space="preserve">Vitamin A rich fruits and Vegetable </v>
      </c>
    </row>
    <row r="21" spans="1:36" ht="12" customHeight="1">
      <c r="A21">
        <f>INDEX(tbl_name[FCT_id],MATCH(F21,tbl_name[crop],0))</f>
        <v>20026</v>
      </c>
      <c r="B21">
        <f>INDEX(tbl_name[food_grp_id],MATCH(F21,tbl_name[crop],0))</f>
        <v>12</v>
      </c>
      <c r="C21">
        <f>INDEX(tbl_name[food_item_id],MATCH(F21,tbl_name[crop],0))</f>
        <v>833</v>
      </c>
      <c r="D21" t="str">
        <f>INDEX(tbl_name[Food_grp],MATCH(F21,tbl_name[crop],0))</f>
        <v>Miscellaneous</v>
      </c>
      <c r="E21" t="str">
        <f>INDEX(tbl_name[org_name],MATCH(F21,tbl_name[crop],0))</f>
        <v>Swiss chard</v>
      </c>
      <c r="F21" s="24" t="s">
        <v>146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19</v>
      </c>
      <c r="J21">
        <f>INDEX(tbl_name[WATER],MATCH(F21,tbl_name[crop],0))</f>
        <v>0</v>
      </c>
      <c r="K21">
        <f>INDEX(tbl_name[Protein],MATCH(F21,tbl_name[crop],0))</f>
        <v>0</v>
      </c>
      <c r="L21">
        <f>INDEX(tbl_name[Fat],MATCH(F21,tbl_name[crop],0))</f>
        <v>0.1</v>
      </c>
      <c r="M21">
        <f>INDEX(tbl_name[Carbohydrate],MATCH(F21,tbl_name[crop],0))</f>
        <v>3.7</v>
      </c>
      <c r="N21">
        <f>INDEX(tbl_name[Fiber],MATCH(F21,tbl_name[crop],0))</f>
        <v>3.3</v>
      </c>
      <c r="O21">
        <f>INDEX(tbl_name[ASH],MATCH(F21,tbl_name[crop],0))</f>
        <v>1.9</v>
      </c>
      <c r="P21">
        <f>INDEX(tbl_name[CA],MATCH(F21,tbl_name[crop],0))</f>
        <v>75</v>
      </c>
      <c r="Q21">
        <f>INDEX(tbl_name[FE],MATCH(F21,tbl_name[crop],0))</f>
        <v>3.6</v>
      </c>
      <c r="R21">
        <f>INDEX(tbl_name[MG],MATCH(F21,tbl_name[crop],0))</f>
        <v>74</v>
      </c>
      <c r="S21">
        <f>INDEX(tbl_name[P],MATCH(F21,tbl_name[crop],0))</f>
        <v>33</v>
      </c>
      <c r="T21">
        <f>INDEX(tbl_name[K],MATCH(F21,tbl_name[crop],0))</f>
        <v>1200</v>
      </c>
      <c r="U21">
        <f>INDEX(tbl_name[NA],MATCH(F21,tbl_name[crop],0))</f>
        <v>71</v>
      </c>
      <c r="V21">
        <f>INDEX(tbl_name[ZN],MATCH(F21,tbl_name[crop],0))</f>
        <v>0.3</v>
      </c>
      <c r="W21">
        <f>INDEX(tbl_name[CU],MATCH(F21,tbl_name[crop],0))</f>
        <v>0.06</v>
      </c>
      <c r="X21">
        <f>INDEX(tbl_name[VITA_RAE],MATCH(F21,tbl_name[crop],0))</f>
        <v>310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4190</v>
      </c>
      <c r="B22">
        <f>INDEX(tbl_name[food_grp_id],MATCH(F22,tbl_name[crop],0))</f>
        <v>4</v>
      </c>
      <c r="C22">
        <f>INDEX(tbl_name[food_item_id],MATCH(F22,tbl_name[crop],0))</f>
        <v>190</v>
      </c>
      <c r="D22" t="str">
        <f>INDEX(tbl_name[Food_grp],MATCH(F22,tbl_name[crop],0))</f>
        <v>Vegetables and their products</v>
      </c>
      <c r="E22" t="str">
        <f>INDEX(tbl_name[org_name],MATCH(F22,tbl_name[crop],0))</f>
        <v>Lettuce</v>
      </c>
      <c r="F22" s="24" t="s">
        <v>295</v>
      </c>
      <c r="G22">
        <f>INDEX(tbl_name[Crop_ref],MATCH(F22,tbl_name[crop],0))</f>
        <v>0</v>
      </c>
      <c r="H22">
        <f>INDEX(tbl_name[Edible],MATCH(F22,tbl_name[crop],0))</f>
        <v>0.7</v>
      </c>
      <c r="I22">
        <f>INDEX(tbl_name[Energy],MATCH(F22,tbl_name[crop],0))</f>
        <v>18</v>
      </c>
      <c r="J22">
        <f>INDEX(tbl_name[WATER],MATCH(F22,tbl_name[crop],0))</f>
        <v>94.5</v>
      </c>
      <c r="K22">
        <f>INDEX(tbl_name[Protein],MATCH(F22,tbl_name[crop],0))</f>
        <v>1</v>
      </c>
      <c r="L22">
        <f>INDEX(tbl_name[Fat],MATCH(F22,tbl_name[crop],0))</f>
        <v>0.2</v>
      </c>
      <c r="M22">
        <f>INDEX(tbl_name[Carbohydrate],MATCH(F22,tbl_name[crop],0))</f>
        <v>2.2999999999999998</v>
      </c>
      <c r="N22">
        <f>INDEX(tbl_name[Fiber],MATCH(F22,tbl_name[crop],0))</f>
        <v>1.2</v>
      </c>
      <c r="O22">
        <f>INDEX(tbl_name[ASH],MATCH(F22,tbl_name[crop],0))</f>
        <v>0.8</v>
      </c>
      <c r="P22">
        <f>INDEX(tbl_name[CA],MATCH(F22,tbl_name[crop],0))</f>
        <v>27</v>
      </c>
      <c r="Q22">
        <f>INDEX(tbl_name[FE],MATCH(F22,tbl_name[crop],0))</f>
        <v>0.8</v>
      </c>
      <c r="R22">
        <f>INDEX(tbl_name[MG],MATCH(F22,tbl_name[crop],0))</f>
        <v>9</v>
      </c>
      <c r="S22">
        <f>INDEX(tbl_name[P],MATCH(F22,tbl_name[crop],0))</f>
        <v>28</v>
      </c>
      <c r="T22">
        <f>INDEX(tbl_name[K],MATCH(F22,tbl_name[crop],0))</f>
        <v>204</v>
      </c>
      <c r="U22">
        <f>INDEX(tbl_name[NA],MATCH(F22,tbl_name[crop],0))</f>
        <v>10</v>
      </c>
      <c r="V22">
        <f>INDEX(tbl_name[ZN],MATCH(F22,tbl_name[crop],0))</f>
        <v>0.28999999999999998</v>
      </c>
      <c r="W22">
        <f>INDEX(tbl_name[CU],MATCH(F22,tbl_name[crop],0))</f>
        <v>0.05</v>
      </c>
      <c r="X22">
        <f>INDEX(tbl_name[VITA_RAE],MATCH(F22,tbl_name[crop],0))</f>
        <v>93</v>
      </c>
      <c r="Y22">
        <f>INDEX(tbl_name[RETOL],MATCH(F22,tbl_name[crop],0))</f>
        <v>0</v>
      </c>
      <c r="Z22">
        <f>INDEX(tbl_name[B_Cart_eq],MATCH(F22,tbl_name[crop],0))</f>
        <v>1120</v>
      </c>
      <c r="AA22">
        <f>INDEX(tbl_name[VITD],MATCH(F22,tbl_name[crop],0))</f>
        <v>0</v>
      </c>
      <c r="AB22">
        <f>INDEX(tbl_name[VITE],MATCH(F22,tbl_name[crop],0))</f>
        <v>0.6</v>
      </c>
      <c r="AC22">
        <f>INDEX(tbl_name[THIA],MATCH(F22,tbl_name[crop],0))</f>
        <v>0.06</v>
      </c>
      <c r="AD22">
        <f>INDEX(tbl_name[RIBF],MATCH(F22,tbl_name[crop],0))</f>
        <v>0.15</v>
      </c>
      <c r="AE22">
        <f>INDEX(tbl_name[NIA],MATCH(F22,tbl_name[crop],0))</f>
        <v>0.4</v>
      </c>
      <c r="AF22">
        <f>INDEX(tbl_name[VITB6C],MATCH(F22,tbl_name[crop],0))</f>
        <v>0.2</v>
      </c>
      <c r="AG22">
        <f>INDEX(tbl_name[FOL],MATCH(F22,tbl_name[crop],0))</f>
        <v>89</v>
      </c>
      <c r="AH22">
        <f>INDEX(tbl_name[VITB12],MATCH(F22,tbl_name[crop],0))</f>
        <v>0</v>
      </c>
      <c r="AI22">
        <f>INDEX(tbl_name[VITC],MATCH(F22,tbl_name[crop],0))</f>
        <v>5.3</v>
      </c>
      <c r="AJ22" t="str">
        <f>INDEX(tbl_name[food_group_unicef],MATCH(F22,tbl_name[crop],0))</f>
        <v xml:space="preserve">Vitamin A rich fruits and Vegetable </v>
      </c>
    </row>
    <row r="23" spans="1:36" ht="12" customHeight="1">
      <c r="A23">
        <f>INDEX(tbl_name[FCT_id],MATCH(F23,tbl_name[crop],0))</f>
        <v>5245</v>
      </c>
      <c r="B23">
        <f>INDEX(tbl_name[food_grp_id],MATCH(F23,tbl_name[crop],0))</f>
        <v>5</v>
      </c>
      <c r="C23">
        <f>INDEX(tbl_name[food_item_id],MATCH(F23,tbl_name[crop],0))</f>
        <v>245</v>
      </c>
      <c r="D23" t="str">
        <f>INDEX(tbl_name[Food_grp],MATCH(F23,tbl_name[crop],0))</f>
        <v>Fruits and their products</v>
      </c>
      <c r="E23" t="str">
        <f>INDEX(tbl_name[org_name],MATCH(F23,tbl_name[crop],0))</f>
        <v>Apple@ with skin</v>
      </c>
      <c r="F23" s="24" t="s">
        <v>184</v>
      </c>
      <c r="G23">
        <f>INDEX(tbl_name[Crop_ref],MATCH(F23,tbl_name[crop],0))</f>
        <v>0</v>
      </c>
      <c r="H23">
        <f>INDEX(tbl_name[Edible],MATCH(F23,tbl_name[crop],0))</f>
        <v>0.9</v>
      </c>
      <c r="I23">
        <f>INDEX(tbl_name[Energy],MATCH(F23,tbl_name[crop],0))</f>
        <v>54</v>
      </c>
      <c r="J23">
        <f>INDEX(tbl_name[WATER],MATCH(F23,tbl_name[crop],0))</f>
        <v>85.6</v>
      </c>
      <c r="K23">
        <f>INDEX(tbl_name[Protein],MATCH(F23,tbl_name[crop],0))</f>
        <v>0.3</v>
      </c>
      <c r="L23">
        <f>INDEX(tbl_name[Fat],MATCH(F23,tbl_name[crop],0))</f>
        <v>0.2</v>
      </c>
      <c r="M23">
        <f>INDEX(tbl_name[Carbohydrate],MATCH(F23,tbl_name[crop],0))</f>
        <v>11.4</v>
      </c>
      <c r="N23">
        <f>INDEX(tbl_name[Fiber],MATCH(F23,tbl_name[crop],0))</f>
        <v>2.4</v>
      </c>
      <c r="O23">
        <f>INDEX(tbl_name[ASH],MATCH(F23,tbl_name[crop],0))</f>
        <v>0.2</v>
      </c>
      <c r="P23">
        <f>INDEX(tbl_name[CA],MATCH(F23,tbl_name[crop],0))</f>
        <v>6</v>
      </c>
      <c r="Q23">
        <f>INDEX(tbl_name[FE],MATCH(F23,tbl_name[crop],0))</f>
        <v>0.1</v>
      </c>
      <c r="R23">
        <f>INDEX(tbl_name[MG],MATCH(F23,tbl_name[crop],0))</f>
        <v>5</v>
      </c>
      <c r="S23">
        <f>INDEX(tbl_name[P],MATCH(F23,tbl_name[crop],0))</f>
        <v>11</v>
      </c>
      <c r="T23">
        <f>INDEX(tbl_name[K],MATCH(F23,tbl_name[crop],0))</f>
        <v>107</v>
      </c>
      <c r="U23">
        <f>INDEX(tbl_name[NA],MATCH(F23,tbl_name[crop],0))</f>
        <v>1</v>
      </c>
      <c r="V23">
        <f>INDEX(tbl_name[ZN],MATCH(F23,tbl_name[crop],0))</f>
        <v>0.04</v>
      </c>
      <c r="W23">
        <f>INDEX(tbl_name[CU],MATCH(F23,tbl_name[crop],0))</f>
        <v>0.03</v>
      </c>
      <c r="X23">
        <f>INDEX(tbl_name[VITA_RAE],MATCH(F23,tbl_name[crop],0))</f>
        <v>3</v>
      </c>
      <c r="Y23">
        <f>INDEX(tbl_name[RETOL],MATCH(F23,tbl_name[crop],0))</f>
        <v>0</v>
      </c>
      <c r="Z23">
        <f>INDEX(tbl_name[B_Cart_eq],MATCH(F23,tbl_name[crop],0))</f>
        <v>33</v>
      </c>
      <c r="AA23">
        <f>INDEX(tbl_name[VITD],MATCH(F23,tbl_name[crop],0))</f>
        <v>0</v>
      </c>
      <c r="AB23">
        <f>INDEX(tbl_name[VITE],MATCH(F23,tbl_name[crop],0))</f>
        <v>0</v>
      </c>
      <c r="AC23">
        <f>INDEX(tbl_name[THIA],MATCH(F23,tbl_name[crop],0))</f>
        <v>0.02</v>
      </c>
      <c r="AD23">
        <f>INDEX(tbl_name[RIBF],MATCH(F23,tbl_name[crop],0))</f>
        <v>0.03</v>
      </c>
      <c r="AE23">
        <f>INDEX(tbl_name[NIA],MATCH(F23,tbl_name[crop],0))</f>
        <v>0.1</v>
      </c>
      <c r="AF23">
        <f>INDEX(tbl_name[VITB6C],MATCH(F23,tbl_name[crop],0))</f>
        <v>0.04</v>
      </c>
      <c r="AG23">
        <f>INDEX(tbl_name[FOL],MATCH(F23,tbl_name[crop],0))</f>
        <v>3</v>
      </c>
      <c r="AH23">
        <f>INDEX(tbl_name[VITB12],MATCH(F23,tbl_name[crop],0))</f>
        <v>0</v>
      </c>
      <c r="AI23">
        <f>INDEX(tbl_name[VITC],MATCH(F23,tbl_name[crop],0))</f>
        <v>4.5999999999999996</v>
      </c>
      <c r="AJ23" t="str">
        <f>INDEX(tbl_name[food_group_unicef],MATCH(F23,tbl_name[crop],0))</f>
        <v xml:space="preserve">Other fruits and vegetables </v>
      </c>
    </row>
    <row r="24" spans="1:36" ht="12" customHeight="1"/>
  </sheetData>
  <phoneticPr fontId="22"/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24D9-0D97-0F48-8339-26E9518DD7D7}">
  <dimension ref="A1:AL53"/>
  <sheetViews>
    <sheetView topLeftCell="A6" zoomScale="120" zoomScaleNormal="120" workbookViewId="0">
      <selection activeCell="B17" sqref="B17"/>
    </sheetView>
  </sheetViews>
  <sheetFormatPr baseColWidth="10" defaultRowHeight="13"/>
  <cols>
    <col min="2" max="2" width="35.3984375" customWidth="1"/>
    <col min="3" max="3" width="53.19921875" customWidth="1"/>
    <col min="7" max="7" width="38.19921875" bestFit="1" customWidth="1"/>
    <col min="8" max="8" width="26.3984375" bestFit="1" customWidth="1"/>
    <col min="38" max="38" width="34.3984375" bestFit="1" customWidth="1"/>
  </cols>
  <sheetData>
    <row r="1" spans="1:38" ht="14">
      <c r="A1" s="207" t="s">
        <v>718</v>
      </c>
      <c r="B1" s="207" t="s">
        <v>719</v>
      </c>
      <c r="C1" s="207" t="s">
        <v>723</v>
      </c>
      <c r="D1" s="208" t="s">
        <v>296</v>
      </c>
      <c r="E1" s="208" t="s">
        <v>297</v>
      </c>
      <c r="F1" s="208" t="s">
        <v>298</v>
      </c>
      <c r="G1" s="208" t="s">
        <v>299</v>
      </c>
      <c r="H1" s="208" t="s">
        <v>300</v>
      </c>
      <c r="I1" s="208" t="s">
        <v>301</v>
      </c>
      <c r="J1" s="208" t="s">
        <v>302</v>
      </c>
      <c r="K1" s="208" t="s">
        <v>303</v>
      </c>
      <c r="L1" s="208" t="s">
        <v>304</v>
      </c>
      <c r="M1" s="208" t="s">
        <v>305</v>
      </c>
      <c r="N1" s="208" t="s">
        <v>306</v>
      </c>
      <c r="O1" s="208" t="s">
        <v>307</v>
      </c>
      <c r="P1" s="208" t="s">
        <v>308</v>
      </c>
      <c r="Q1" s="208" t="s">
        <v>309</v>
      </c>
      <c r="R1" s="208" t="s">
        <v>310</v>
      </c>
      <c r="S1" s="208" t="s">
        <v>311</v>
      </c>
      <c r="T1" s="208" t="s">
        <v>312</v>
      </c>
      <c r="U1" s="208" t="s">
        <v>313</v>
      </c>
      <c r="V1" s="208" t="s">
        <v>314</v>
      </c>
      <c r="W1" s="208" t="s">
        <v>315</v>
      </c>
      <c r="X1" s="208" t="s">
        <v>316</v>
      </c>
      <c r="Y1" s="208" t="s">
        <v>317</v>
      </c>
      <c r="Z1" s="208" t="s">
        <v>318</v>
      </c>
      <c r="AA1" s="208" t="s">
        <v>319</v>
      </c>
      <c r="AB1" s="208" t="s">
        <v>320</v>
      </c>
      <c r="AC1" s="208" t="s">
        <v>321</v>
      </c>
      <c r="AD1" s="208" t="s">
        <v>322</v>
      </c>
      <c r="AE1" s="208" t="s">
        <v>323</v>
      </c>
      <c r="AF1" s="208" t="s">
        <v>324</v>
      </c>
      <c r="AG1" s="208" t="s">
        <v>325</v>
      </c>
      <c r="AH1" s="208" t="s">
        <v>326</v>
      </c>
      <c r="AI1" s="208" t="s">
        <v>327</v>
      </c>
      <c r="AJ1" s="208" t="s">
        <v>328</v>
      </c>
      <c r="AK1" s="208" t="s">
        <v>329</v>
      </c>
      <c r="AL1" s="208" t="s">
        <v>330</v>
      </c>
    </row>
    <row r="2" spans="1:38" ht="16">
      <c r="A2">
        <v>132</v>
      </c>
      <c r="B2" s="90" t="s">
        <v>709</v>
      </c>
      <c r="C2" t="s">
        <v>558</v>
      </c>
      <c r="D2">
        <f>INDEX(tbl_org[FCT_id],MATCH(tbl_name[[#This Row],[org_name]],tbl_org[Food_name],0))</f>
        <v>5245</v>
      </c>
      <c r="E2">
        <f>INDEX(tbl_org[food_grp_id],MATCH(tbl_name[[#This Row],[org_name]],tbl_org[Food_name],0))</f>
        <v>5</v>
      </c>
      <c r="F2">
        <f>INDEX(tbl_org[food_item_id],MATCH(tbl_name[[#This Row],[org_name]],tbl_org[Food_name],0))</f>
        <v>245</v>
      </c>
      <c r="G2" t="str">
        <f>INDEX(tbl_org[Food_grp],MATCH(tbl_name[[#This Row],[org_name]],tbl_org[Food_name],0))</f>
        <v>Fruits and their products</v>
      </c>
      <c r="H2" t="str">
        <f>INDEX(tbl_org[Food_name],MATCH(tbl_name[[#This Row],[org_name]],tbl_org[Food_name],0))</f>
        <v>Apple@ with skin</v>
      </c>
      <c r="I2">
        <f>INDEX(tbl_org[Crop_ref],MATCH(tbl_name[[#This Row],[org_name]],tbl_org[Food_name],0))</f>
        <v>0</v>
      </c>
      <c r="J2">
        <f>INDEX(tbl_org[Edible],MATCH(tbl_name[[#This Row],[org_name]],tbl_org[Food_name],0))</f>
        <v>0.9</v>
      </c>
      <c r="K2">
        <f>INDEX(tbl_org[Energy],MATCH(tbl_name[[#This Row],[org_name]],tbl_org[Food_name],0))</f>
        <v>54</v>
      </c>
      <c r="L2">
        <f>INDEX(tbl_org[WATER],MATCH(tbl_name[[#This Row],[org_name]],tbl_org[Food_name],0))</f>
        <v>85.6</v>
      </c>
      <c r="M2">
        <f>INDEX(tbl_org[Protein],MATCH(tbl_name[[#This Row],[org_name]],tbl_org[Food_name],0))</f>
        <v>0.3</v>
      </c>
      <c r="N2">
        <f>INDEX(tbl_org[Fat],MATCH(tbl_name[[#This Row],[org_name]],tbl_org[Food_name],0))</f>
        <v>0.2</v>
      </c>
      <c r="O2">
        <f>INDEX(tbl_org[Carbohydrate],MATCH(tbl_name[[#This Row],[org_name]],tbl_org[Food_name],0))</f>
        <v>11.4</v>
      </c>
      <c r="P2">
        <f>INDEX(tbl_org[Fiber],MATCH(tbl_name[[#This Row],[org_name]],tbl_org[Food_name],0))</f>
        <v>2.4</v>
      </c>
      <c r="Q2">
        <f>INDEX(tbl_org[ASH],MATCH(tbl_name[[#This Row],[org_name]],tbl_org[Food_name],0))</f>
        <v>0.2</v>
      </c>
      <c r="R2">
        <f>INDEX(tbl_org[CA],MATCH(tbl_name[[#This Row],[org_name]],tbl_org[Food_name],0))</f>
        <v>6</v>
      </c>
      <c r="S2">
        <f>INDEX(tbl_org[FE],MATCH(tbl_name[[#This Row],[org_name]],tbl_org[Food_name],0))</f>
        <v>0.1</v>
      </c>
      <c r="T2">
        <f>INDEX(tbl_org[MG],MATCH(tbl_name[[#This Row],[org_name]],tbl_org[Food_name],0))</f>
        <v>5</v>
      </c>
      <c r="U2">
        <f>INDEX(tbl_org[P],MATCH(tbl_name[[#This Row],[org_name]],tbl_org[Food_name],0))</f>
        <v>11</v>
      </c>
      <c r="V2">
        <f>INDEX(tbl_org[K],MATCH(tbl_name[[#This Row],[org_name]],tbl_org[Food_name],0))</f>
        <v>107</v>
      </c>
      <c r="W2">
        <f>INDEX(tbl_org[NA],MATCH(tbl_name[[#This Row],[org_name]],tbl_org[Food_name],0))</f>
        <v>1</v>
      </c>
      <c r="X2">
        <f>INDEX(tbl_org[ZN],MATCH(tbl_name[[#This Row],[org_name]],tbl_org[Food_name],0))</f>
        <v>0.04</v>
      </c>
      <c r="Y2">
        <f>INDEX(tbl_org[CU],MATCH(tbl_name[[#This Row],[org_name]],tbl_org[Food_name],0))</f>
        <v>0.03</v>
      </c>
      <c r="Z2">
        <f>INDEX(tbl_org[VITA_RAE],MATCH(tbl_name[[#This Row],[org_name]],tbl_org[Food_name],0))</f>
        <v>3</v>
      </c>
      <c r="AA2">
        <f>INDEX(tbl_org[RETOL],MATCH(tbl_name[[#This Row],[org_name]],tbl_org[Food_name],0))</f>
        <v>0</v>
      </c>
      <c r="AB2">
        <f>INDEX(tbl_org[B_Cart_eq],MATCH(tbl_name[[#This Row],[org_name]],tbl_org[Food_name],0))</f>
        <v>33</v>
      </c>
      <c r="AC2">
        <f>INDEX(tbl_org[VITD],MATCH(tbl_name[[#This Row],[org_name]],tbl_org[Food_name],0))</f>
        <v>0</v>
      </c>
      <c r="AD2">
        <f>INDEX(tbl_org[VITE],MATCH(tbl_name[[#This Row],[org_name]],tbl_org[Food_name],0))</f>
        <v>0</v>
      </c>
      <c r="AE2">
        <f>INDEX(tbl_org[THIA],MATCH(tbl_name[[#This Row],[org_name]],tbl_org[Food_name],0))</f>
        <v>0.02</v>
      </c>
      <c r="AF2">
        <f>INDEX(tbl_org[RIBF],MATCH(tbl_name[[#This Row],[org_name]],tbl_org[Food_name],0))</f>
        <v>0.03</v>
      </c>
      <c r="AG2">
        <f>INDEX(tbl_org[NIA],MATCH(tbl_name[[#This Row],[org_name]],tbl_org[Food_name],0))</f>
        <v>0.1</v>
      </c>
      <c r="AH2">
        <f>INDEX(tbl_org[VITB6C],MATCH(tbl_name[[#This Row],[org_name]],tbl_org[Food_name],0))</f>
        <v>0.04</v>
      </c>
      <c r="AI2">
        <f>INDEX(tbl_org[FOL],MATCH(tbl_name[[#This Row],[org_name]],tbl_org[Food_name],0))</f>
        <v>3</v>
      </c>
      <c r="AJ2">
        <f>INDEX(tbl_org[VITB12],MATCH(tbl_name[[#This Row],[org_name]],tbl_org[Food_name],0))</f>
        <v>0</v>
      </c>
      <c r="AK2">
        <f>INDEX(tbl_org[VITC],MATCH(tbl_name[[#This Row],[org_name]],tbl_org[Food_name],0))</f>
        <v>4.5999999999999996</v>
      </c>
      <c r="AL2" t="str">
        <f>INDEX(tbl_org[food_group_unicef],MATCH(tbl_name[[#This Row],[org_name]],tbl_org[Food_name],0))</f>
        <v xml:space="preserve">Other fruits and vegetables </v>
      </c>
    </row>
    <row r="3" spans="1:38" ht="15">
      <c r="A3">
        <v>40</v>
      </c>
      <c r="B3" s="91" t="s">
        <v>696</v>
      </c>
      <c r="C3" t="s">
        <v>537</v>
      </c>
      <c r="D3">
        <f>INDEX(tbl_org[FCT_id],MATCH(tbl_name[[#This Row],[org_name]],tbl_org[Food_name],0))</f>
        <v>5222</v>
      </c>
      <c r="E3">
        <f>INDEX(tbl_org[food_grp_id],MATCH(tbl_name[[#This Row],[org_name]],tbl_org[Food_name],0))</f>
        <v>5</v>
      </c>
      <c r="F3">
        <f>INDEX(tbl_org[food_item_id],MATCH(tbl_name[[#This Row],[org_name]],tbl_org[Food_name],0))</f>
        <v>222</v>
      </c>
      <c r="G3" t="str">
        <f>INDEX(tbl_org[Food_grp],MATCH(tbl_name[[#This Row],[org_name]],tbl_org[Food_name],0))</f>
        <v>Fruits and their products</v>
      </c>
      <c r="H3" t="str">
        <f>INDEX(tbl_org[Food_name],MATCH(tbl_name[[#This Row],[org_name]],tbl_org[Food_name],0))</f>
        <v xml:space="preserve">Avocado@ </v>
      </c>
      <c r="I3">
        <f>INDEX(tbl_org[Crop_ref],MATCH(tbl_name[[#This Row],[org_name]],tbl_org[Food_name],0))</f>
        <v>0</v>
      </c>
      <c r="J3">
        <f>INDEX(tbl_org[Edible],MATCH(tbl_name[[#This Row],[org_name]],tbl_org[Food_name],0))</f>
        <v>0.74</v>
      </c>
      <c r="K3">
        <f>INDEX(tbl_org[Energy],MATCH(tbl_name[[#This Row],[org_name]],tbl_org[Food_name],0))</f>
        <v>152</v>
      </c>
      <c r="L3">
        <f>INDEX(tbl_org[WATER],MATCH(tbl_name[[#This Row],[org_name]],tbl_org[Food_name],0))</f>
        <v>76.5</v>
      </c>
      <c r="M3">
        <f>INDEX(tbl_org[Protein],MATCH(tbl_name[[#This Row],[org_name]],tbl_org[Food_name],0))</f>
        <v>1.7</v>
      </c>
      <c r="N3">
        <f>INDEX(tbl_org[Fat],MATCH(tbl_name[[#This Row],[org_name]],tbl_org[Food_name],0))</f>
        <v>14.7</v>
      </c>
      <c r="O3">
        <f>INDEX(tbl_org[Carbohydrate],MATCH(tbl_name[[#This Row],[org_name]],tbl_org[Food_name],0))</f>
        <v>1.4</v>
      </c>
      <c r="P3">
        <f>INDEX(tbl_org[Fiber],MATCH(tbl_name[[#This Row],[org_name]],tbl_org[Food_name],0))</f>
        <v>4.7</v>
      </c>
      <c r="Q3">
        <f>INDEX(tbl_org[ASH],MATCH(tbl_name[[#This Row],[org_name]],tbl_org[Food_name],0))</f>
        <v>1.1000000000000001</v>
      </c>
      <c r="R3">
        <f>INDEX(tbl_org[CA],MATCH(tbl_name[[#This Row],[org_name]],tbl_org[Food_name],0))</f>
        <v>15</v>
      </c>
      <c r="S3">
        <f>INDEX(tbl_org[FE],MATCH(tbl_name[[#This Row],[org_name]],tbl_org[Food_name],0))</f>
        <v>0.8</v>
      </c>
      <c r="T3">
        <f>INDEX(tbl_org[MG],MATCH(tbl_name[[#This Row],[org_name]],tbl_org[Food_name],0))</f>
        <v>32</v>
      </c>
      <c r="U3">
        <f>INDEX(tbl_org[P],MATCH(tbl_name[[#This Row],[org_name]],tbl_org[Food_name],0))</f>
        <v>46</v>
      </c>
      <c r="V3">
        <f>INDEX(tbl_org[K],MATCH(tbl_name[[#This Row],[org_name]],tbl_org[Food_name],0))</f>
        <v>492</v>
      </c>
      <c r="W3">
        <f>INDEX(tbl_org[NA],MATCH(tbl_name[[#This Row],[org_name]],tbl_org[Food_name],0))</f>
        <v>4</v>
      </c>
      <c r="X3">
        <f>INDEX(tbl_org[ZN],MATCH(tbl_name[[#This Row],[org_name]],tbl_org[Food_name],0))</f>
        <v>0.51</v>
      </c>
      <c r="Y3">
        <f>INDEX(tbl_org[CU],MATCH(tbl_name[[#This Row],[org_name]],tbl_org[Food_name],0))</f>
        <v>0.23</v>
      </c>
      <c r="Z3">
        <f>INDEX(tbl_org[VITA_RAE],MATCH(tbl_name[[#This Row],[org_name]],tbl_org[Food_name],0))</f>
        <v>6</v>
      </c>
      <c r="AA3">
        <f>INDEX(tbl_org[RETOL],MATCH(tbl_name[[#This Row],[org_name]],tbl_org[Food_name],0))</f>
        <v>0</v>
      </c>
      <c r="AB3">
        <f>INDEX(tbl_org[B_Cart_eq],MATCH(tbl_name[[#This Row],[org_name]],tbl_org[Food_name],0))</f>
        <v>68</v>
      </c>
      <c r="AC3">
        <f>INDEX(tbl_org[VITD],MATCH(tbl_name[[#This Row],[org_name]],tbl_org[Food_name],0))</f>
        <v>0</v>
      </c>
      <c r="AD3">
        <f>INDEX(tbl_org[VITE],MATCH(tbl_name[[#This Row],[org_name]],tbl_org[Food_name],0))</f>
        <v>1.6</v>
      </c>
      <c r="AE3">
        <f>INDEX(tbl_org[THIA],MATCH(tbl_name[[#This Row],[org_name]],tbl_org[Food_name],0))</f>
        <v>0.06</v>
      </c>
      <c r="AF3">
        <f>INDEX(tbl_org[RIBF],MATCH(tbl_name[[#This Row],[org_name]],tbl_org[Food_name],0))</f>
        <v>0.15</v>
      </c>
      <c r="AG3">
        <f>INDEX(tbl_org[NIA],MATCH(tbl_name[[#This Row],[org_name]],tbl_org[Food_name],0))</f>
        <v>1.8</v>
      </c>
      <c r="AH3">
        <f>INDEX(tbl_org[VITB6C],MATCH(tbl_name[[#This Row],[org_name]],tbl_org[Food_name],0))</f>
        <v>0.35</v>
      </c>
      <c r="AI3">
        <f>INDEX(tbl_org[FOL],MATCH(tbl_name[[#This Row],[org_name]],tbl_org[Food_name],0))</f>
        <v>35</v>
      </c>
      <c r="AJ3">
        <f>INDEX(tbl_org[VITB12],MATCH(tbl_name[[#This Row],[org_name]],tbl_org[Food_name],0))</f>
        <v>0</v>
      </c>
      <c r="AK3">
        <f>INDEX(tbl_org[VITC],MATCH(tbl_name[[#This Row],[org_name]],tbl_org[Food_name],0))</f>
        <v>14</v>
      </c>
      <c r="AL3" t="str">
        <f>INDEX(tbl_org[food_group_unicef],MATCH(tbl_name[[#This Row],[org_name]],tbl_org[Food_name],0))</f>
        <v xml:space="preserve">Other fruits and vegetables </v>
      </c>
    </row>
    <row r="4" spans="1:38" ht="15">
      <c r="A4">
        <v>41</v>
      </c>
      <c r="B4" s="91" t="s">
        <v>697</v>
      </c>
      <c r="C4" t="s">
        <v>574</v>
      </c>
      <c r="D4">
        <f>INDEX(tbl_org[FCT_id],MATCH(tbl_name[[#This Row],[org_name]],tbl_org[Food_name],0))</f>
        <v>5261</v>
      </c>
      <c r="E4">
        <f>INDEX(tbl_org[food_grp_id],MATCH(tbl_name[[#This Row],[org_name]],tbl_org[Food_name],0))</f>
        <v>5</v>
      </c>
      <c r="F4">
        <f>INDEX(tbl_org[food_item_id],MATCH(tbl_name[[#This Row],[org_name]],tbl_org[Food_name],0))</f>
        <v>261</v>
      </c>
      <c r="G4" t="str">
        <f>INDEX(tbl_org[Food_grp],MATCH(tbl_name[[#This Row],[org_name]],tbl_org[Food_name],0))</f>
        <v>Fruits and their products</v>
      </c>
      <c r="H4" t="str">
        <f>INDEX(tbl_org[Food_name],MATCH(tbl_name[[#This Row],[org_name]],tbl_org[Food_name],0))</f>
        <v>Plantain@ ripe</v>
      </c>
      <c r="I4">
        <f>INDEX(tbl_org[Crop_ref],MATCH(tbl_name[[#This Row],[org_name]],tbl_org[Food_name],0))</f>
        <v>0</v>
      </c>
      <c r="J4">
        <f>INDEX(tbl_org[Edible],MATCH(tbl_name[[#This Row],[org_name]],tbl_org[Food_name],0))</f>
        <v>0.65</v>
      </c>
      <c r="K4">
        <f>INDEX(tbl_org[Energy],MATCH(tbl_name[[#This Row],[org_name]],tbl_org[Food_name],0))</f>
        <v>142</v>
      </c>
      <c r="L4">
        <f>INDEX(tbl_org[WATER],MATCH(tbl_name[[#This Row],[org_name]],tbl_org[Food_name],0))</f>
        <v>63.3</v>
      </c>
      <c r="M4">
        <f>INDEX(tbl_org[Protein],MATCH(tbl_name[[#This Row],[org_name]],tbl_org[Food_name],0))</f>
        <v>1.2</v>
      </c>
      <c r="N4">
        <f>INDEX(tbl_org[Fat],MATCH(tbl_name[[#This Row],[org_name]],tbl_org[Food_name],0))</f>
        <v>0.3</v>
      </c>
      <c r="O4">
        <f>INDEX(tbl_org[Carbohydrate],MATCH(tbl_name[[#This Row],[org_name]],tbl_org[Food_name],0))</f>
        <v>32</v>
      </c>
      <c r="P4">
        <f>INDEX(tbl_org[Fiber],MATCH(tbl_name[[#This Row],[org_name]],tbl_org[Food_name],0))</f>
        <v>2.2999999999999998</v>
      </c>
      <c r="Q4">
        <f>INDEX(tbl_org[ASH],MATCH(tbl_name[[#This Row],[org_name]],tbl_org[Food_name],0))</f>
        <v>1</v>
      </c>
      <c r="R4">
        <f>INDEX(tbl_org[CA],MATCH(tbl_name[[#This Row],[org_name]],tbl_org[Food_name],0))</f>
        <v>7</v>
      </c>
      <c r="S4">
        <f>INDEX(tbl_org[FE],MATCH(tbl_name[[#This Row],[org_name]],tbl_org[Food_name],0))</f>
        <v>0.9</v>
      </c>
      <c r="T4">
        <f>INDEX(tbl_org[MG],MATCH(tbl_name[[#This Row],[org_name]],tbl_org[Food_name],0))</f>
        <v>37</v>
      </c>
      <c r="U4">
        <f>INDEX(tbl_org[P],MATCH(tbl_name[[#This Row],[org_name]],tbl_org[Food_name],0))</f>
        <v>34</v>
      </c>
      <c r="V4">
        <f>INDEX(tbl_org[K],MATCH(tbl_name[[#This Row],[org_name]],tbl_org[Food_name],0))</f>
        <v>500</v>
      </c>
      <c r="W4">
        <f>INDEX(tbl_org[NA],MATCH(tbl_name[[#This Row],[org_name]],tbl_org[Food_name],0))</f>
        <v>4</v>
      </c>
      <c r="X4">
        <f>INDEX(tbl_org[ZN],MATCH(tbl_name[[#This Row],[org_name]],tbl_org[Food_name],0))</f>
        <v>0.12</v>
      </c>
      <c r="Y4">
        <f>INDEX(tbl_org[CU],MATCH(tbl_name[[#This Row],[org_name]],tbl_org[Food_name],0))</f>
        <v>0.08</v>
      </c>
      <c r="Z4">
        <f>INDEX(tbl_org[VITA_RAE],MATCH(tbl_name[[#This Row],[org_name]],tbl_org[Food_name],0))</f>
        <v>43</v>
      </c>
      <c r="AA4">
        <f>INDEX(tbl_org[RETOL],MATCH(tbl_name[[#This Row],[org_name]],tbl_org[Food_name],0))</f>
        <v>0</v>
      </c>
      <c r="AB4">
        <f>INDEX(tbl_org[B_Cart_eq],MATCH(tbl_name[[#This Row],[org_name]],tbl_org[Food_name],0))</f>
        <v>518</v>
      </c>
      <c r="AC4">
        <f>INDEX(tbl_org[VITD],MATCH(tbl_name[[#This Row],[org_name]],tbl_org[Food_name],0))</f>
        <v>0</v>
      </c>
      <c r="AD4">
        <f>INDEX(tbl_org[VITE],MATCH(tbl_name[[#This Row],[org_name]],tbl_org[Food_name],0))</f>
        <v>0.2</v>
      </c>
      <c r="AE4">
        <f>INDEX(tbl_org[THIA],MATCH(tbl_name[[#This Row],[org_name]],tbl_org[Food_name],0))</f>
        <v>7.0000000000000007E-2</v>
      </c>
      <c r="AF4">
        <f>INDEX(tbl_org[RIBF],MATCH(tbl_name[[#This Row],[org_name]],tbl_org[Food_name],0))</f>
        <v>0.05</v>
      </c>
      <c r="AG4">
        <f>INDEX(tbl_org[NIA],MATCH(tbl_name[[#This Row],[org_name]],tbl_org[Food_name],0))</f>
        <v>0.7</v>
      </c>
      <c r="AH4">
        <f>INDEX(tbl_org[VITB6C],MATCH(tbl_name[[#This Row],[org_name]],tbl_org[Food_name],0))</f>
        <v>0.3</v>
      </c>
      <c r="AI4">
        <f>INDEX(tbl_org[FOL],MATCH(tbl_name[[#This Row],[org_name]],tbl_org[Food_name],0))</f>
        <v>22</v>
      </c>
      <c r="AJ4">
        <f>INDEX(tbl_org[VITB12],MATCH(tbl_name[[#This Row],[org_name]],tbl_org[Food_name],0))</f>
        <v>0</v>
      </c>
      <c r="AK4">
        <f>INDEX(tbl_org[VITC],MATCH(tbl_name[[#This Row],[org_name]],tbl_org[Food_name],0))</f>
        <v>18.399999999999999</v>
      </c>
      <c r="AL4" t="str">
        <f>INDEX(tbl_org[food_group_unicef],MATCH(tbl_name[[#This Row],[org_name]],tbl_org[Food_name],0))</f>
        <v xml:space="preserve">Other fruits and vegetables </v>
      </c>
    </row>
    <row r="5" spans="1:38" ht="16">
      <c r="A5">
        <v>3</v>
      </c>
      <c r="B5" s="90" t="s">
        <v>624</v>
      </c>
      <c r="C5" t="s">
        <v>624</v>
      </c>
      <c r="D5">
        <f>INDEX(tbl_org[FCT_id],MATCH(tbl_name[[#This Row],[org_name]],tbl_org[Food_name],0))</f>
        <v>20003</v>
      </c>
      <c r="E5">
        <f>INDEX(tbl_org[food_grp_id],MATCH(tbl_name[[#This Row],[org_name]],tbl_org[Food_name],0))</f>
        <v>12</v>
      </c>
      <c r="F5">
        <f>INDEX(tbl_org[food_item_id],MATCH(tbl_name[[#This Row],[org_name]],tbl_org[Food_name],0))</f>
        <v>800</v>
      </c>
      <c r="G5" t="str">
        <f>INDEX(tbl_org[Food_grp],MATCH(tbl_name[[#This Row],[org_name]],tbl_org[Food_name],0))</f>
        <v>Miscellaneous</v>
      </c>
      <c r="H5" t="str">
        <f>INDEX(tbl_org[Food_name],MATCH(tbl_name[[#This Row],[org_name]],tbl_org[Food_name],0))</f>
        <v>Barley</v>
      </c>
      <c r="I5">
        <f>INDEX(tbl_org[Crop_ref],MATCH(tbl_name[[#This Row],[org_name]],tbl_org[Food_name],0))</f>
        <v>0</v>
      </c>
      <c r="J5">
        <f>INDEX(tbl_org[Edible],MATCH(tbl_name[[#This Row],[org_name]],tbl_org[Food_name],0))</f>
        <v>0</v>
      </c>
      <c r="K5">
        <f>INDEX(tbl_org[Energy],MATCH(tbl_name[[#This Row],[org_name]],tbl_org[Food_name],0))</f>
        <v>340</v>
      </c>
      <c r="L5">
        <f>INDEX(tbl_org[WATER],MATCH(tbl_name[[#This Row],[org_name]],tbl_org[Food_name],0))</f>
        <v>0</v>
      </c>
      <c r="M5">
        <f>INDEX(tbl_org[Protein],MATCH(tbl_name[[#This Row],[org_name]],tbl_org[Food_name],0))</f>
        <v>5.4</v>
      </c>
      <c r="N5">
        <f>INDEX(tbl_org[Fat],MATCH(tbl_name[[#This Row],[org_name]],tbl_org[Food_name],0))</f>
        <v>1.1000000000000001</v>
      </c>
      <c r="O5">
        <f>INDEX(tbl_org[Carbohydrate],MATCH(tbl_name[[#This Row],[org_name]],tbl_org[Food_name],0))</f>
        <v>77.8</v>
      </c>
      <c r="P5">
        <f>INDEX(tbl_org[Fiber],MATCH(tbl_name[[#This Row],[org_name]],tbl_org[Food_name],0))</f>
        <v>9.6</v>
      </c>
      <c r="Q5">
        <f>INDEX(tbl_org[ASH],MATCH(tbl_name[[#This Row],[org_name]],tbl_org[Food_name],0))</f>
        <v>0.7</v>
      </c>
      <c r="R5">
        <f>INDEX(tbl_org[CA],MATCH(tbl_name[[#This Row],[org_name]],tbl_org[Food_name],0))</f>
        <v>17</v>
      </c>
      <c r="S5">
        <f>INDEX(tbl_org[FE],MATCH(tbl_name[[#This Row],[org_name]],tbl_org[Food_name],0))</f>
        <v>1</v>
      </c>
      <c r="T5">
        <f>INDEX(tbl_org[MG],MATCH(tbl_name[[#This Row],[org_name]],tbl_org[Food_name],0))</f>
        <v>25</v>
      </c>
      <c r="U5">
        <f>INDEX(tbl_org[P],MATCH(tbl_name[[#This Row],[org_name]],tbl_org[Food_name],0))</f>
        <v>110</v>
      </c>
      <c r="V5">
        <f>INDEX(tbl_org[K],MATCH(tbl_name[[#This Row],[org_name]],tbl_org[Food_name],0))</f>
        <v>170</v>
      </c>
      <c r="W5">
        <f>INDEX(tbl_org[NA],MATCH(tbl_name[[#This Row],[org_name]],tbl_org[Food_name],0))</f>
        <v>2</v>
      </c>
      <c r="X5">
        <f>INDEX(tbl_org[ZN],MATCH(tbl_name[[#This Row],[org_name]],tbl_org[Food_name],0))</f>
        <v>1.2</v>
      </c>
      <c r="Y5">
        <f>INDEX(tbl_org[CU],MATCH(tbl_name[[#This Row],[org_name]],tbl_org[Food_name],0))</f>
        <v>0.4</v>
      </c>
      <c r="Z5">
        <f>INDEX(tbl_org[VITA_RAE],MATCH(tbl_name[[#This Row],[org_name]],tbl_org[Food_name],0))</f>
        <v>0</v>
      </c>
      <c r="AA5">
        <f>INDEX(tbl_org[RETOL],MATCH(tbl_name[[#This Row],[org_name]],tbl_org[Food_name],0))</f>
        <v>0</v>
      </c>
      <c r="AB5">
        <f>INDEX(tbl_org[B_Cart_eq],MATCH(tbl_name[[#This Row],[org_name]],tbl_org[Food_name],0))</f>
        <v>0</v>
      </c>
      <c r="AC5">
        <f>INDEX(tbl_org[VITD],MATCH(tbl_name[[#This Row],[org_name]],tbl_org[Food_name],0))</f>
        <v>0</v>
      </c>
      <c r="AD5">
        <f>INDEX(tbl_org[VITE],MATCH(tbl_name[[#This Row],[org_name]],tbl_org[Food_name],0))</f>
        <v>0</v>
      </c>
      <c r="AE5">
        <f>INDEX(tbl_org[THIA],MATCH(tbl_name[[#This Row],[org_name]],tbl_org[Food_name],0))</f>
        <v>0</v>
      </c>
      <c r="AF5">
        <f>INDEX(tbl_org[RIBF],MATCH(tbl_name[[#This Row],[org_name]],tbl_org[Food_name],0))</f>
        <v>0</v>
      </c>
      <c r="AG5">
        <f>INDEX(tbl_org[NIA],MATCH(tbl_name[[#This Row],[org_name]],tbl_org[Food_name],0))</f>
        <v>0</v>
      </c>
      <c r="AH5">
        <f>INDEX(tbl_org[VITB6C],MATCH(tbl_name[[#This Row],[org_name]],tbl_org[Food_name],0))</f>
        <v>0</v>
      </c>
      <c r="AI5">
        <f>INDEX(tbl_org[FOL],MATCH(tbl_name[[#This Row],[org_name]],tbl_org[Food_name],0))</f>
        <v>0</v>
      </c>
      <c r="AJ5">
        <f>INDEX(tbl_org[VITB12],MATCH(tbl_name[[#This Row],[org_name]],tbl_org[Food_name],0))</f>
        <v>0</v>
      </c>
      <c r="AK5">
        <f>INDEX(tbl_org[VITC],MATCH(tbl_name[[#This Row],[org_name]],tbl_org[Food_name],0))</f>
        <v>0</v>
      </c>
      <c r="AL5" t="str">
        <f>INDEX(tbl_org[food_group_unicef],MATCH(tbl_name[[#This Row],[org_name]],tbl_org[Food_name],0))</f>
        <v xml:space="preserve">Grains@ roots and tubers </v>
      </c>
    </row>
    <row r="6" spans="1:38" ht="16">
      <c r="A6">
        <v>15</v>
      </c>
      <c r="B6" s="90" t="s">
        <v>688</v>
      </c>
      <c r="D6" t="e">
        <f>INDEX(tbl_org[FCT_id],MATCH(tbl_name[[#This Row],[org_name]],tbl_org[Food_name],0))</f>
        <v>#N/A</v>
      </c>
      <c r="E6" t="e">
        <f>INDEX(tbl_org[food_grp_id],MATCH(tbl_name[[#This Row],[org_name]],tbl_org[Food_name],0))</f>
        <v>#N/A</v>
      </c>
      <c r="F6" t="e">
        <f>INDEX(tbl_org[food_item_id],MATCH(tbl_name[[#This Row],[org_name]],tbl_org[Food_name],0))</f>
        <v>#N/A</v>
      </c>
      <c r="G6" s="214" t="s">
        <v>729</v>
      </c>
      <c r="H6" t="e">
        <f>INDEX(tbl_org[Food_name],MATCH(tbl_name[[#This Row],[org_name]],tbl_org[Food_name],0))</f>
        <v>#N/A</v>
      </c>
      <c r="I6" t="e">
        <f>INDEX(tbl_org[Crop_ref],MATCH(tbl_name[[#This Row],[org_name]],tbl_org[Food_name],0))</f>
        <v>#N/A</v>
      </c>
      <c r="J6" t="e">
        <f>INDEX(tbl_org[Edible],MATCH(tbl_name[[#This Row],[org_name]],tbl_org[Food_name],0))</f>
        <v>#N/A</v>
      </c>
      <c r="K6" t="e">
        <f>INDEX(tbl_org[Energy],MATCH(tbl_name[[#This Row],[org_name]],tbl_org[Food_name],0))</f>
        <v>#N/A</v>
      </c>
      <c r="L6" t="e">
        <f>INDEX(tbl_org[WATER],MATCH(tbl_name[[#This Row],[org_name]],tbl_org[Food_name],0))</f>
        <v>#N/A</v>
      </c>
      <c r="M6" t="e">
        <f>INDEX(tbl_org[Protein],MATCH(tbl_name[[#This Row],[org_name]],tbl_org[Food_name],0))</f>
        <v>#N/A</v>
      </c>
      <c r="N6" t="e">
        <f>INDEX(tbl_org[Fat],MATCH(tbl_name[[#This Row],[org_name]],tbl_org[Food_name],0))</f>
        <v>#N/A</v>
      </c>
      <c r="O6" t="e">
        <f>INDEX(tbl_org[Carbohydrate],MATCH(tbl_name[[#This Row],[org_name]],tbl_org[Food_name],0))</f>
        <v>#N/A</v>
      </c>
      <c r="P6" t="e">
        <f>INDEX(tbl_org[Fiber],MATCH(tbl_name[[#This Row],[org_name]],tbl_org[Food_name],0))</f>
        <v>#N/A</v>
      </c>
      <c r="Q6" t="e">
        <f>INDEX(tbl_org[ASH],MATCH(tbl_name[[#This Row],[org_name]],tbl_org[Food_name],0))</f>
        <v>#N/A</v>
      </c>
      <c r="R6" t="e">
        <f>INDEX(tbl_org[CA],MATCH(tbl_name[[#This Row],[org_name]],tbl_org[Food_name],0))</f>
        <v>#N/A</v>
      </c>
      <c r="S6" t="e">
        <f>INDEX(tbl_org[FE],MATCH(tbl_name[[#This Row],[org_name]],tbl_org[Food_name],0))</f>
        <v>#N/A</v>
      </c>
      <c r="T6" t="e">
        <f>INDEX(tbl_org[MG],MATCH(tbl_name[[#This Row],[org_name]],tbl_org[Food_name],0))</f>
        <v>#N/A</v>
      </c>
      <c r="U6" t="e">
        <f>INDEX(tbl_org[P],MATCH(tbl_name[[#This Row],[org_name]],tbl_org[Food_name],0))</f>
        <v>#N/A</v>
      </c>
      <c r="V6" t="e">
        <f>INDEX(tbl_org[K],MATCH(tbl_name[[#This Row],[org_name]],tbl_org[Food_name],0))</f>
        <v>#N/A</v>
      </c>
      <c r="W6" t="e">
        <f>INDEX(tbl_org[NA],MATCH(tbl_name[[#This Row],[org_name]],tbl_org[Food_name],0))</f>
        <v>#N/A</v>
      </c>
      <c r="X6" t="e">
        <f>INDEX(tbl_org[ZN],MATCH(tbl_name[[#This Row],[org_name]],tbl_org[Food_name],0))</f>
        <v>#N/A</v>
      </c>
      <c r="Y6" t="e">
        <f>INDEX(tbl_org[CU],MATCH(tbl_name[[#This Row],[org_name]],tbl_org[Food_name],0))</f>
        <v>#N/A</v>
      </c>
      <c r="Z6" t="e">
        <f>INDEX(tbl_org[VITA_RAE],MATCH(tbl_name[[#This Row],[org_name]],tbl_org[Food_name],0))</f>
        <v>#N/A</v>
      </c>
      <c r="AA6" t="e">
        <f>INDEX(tbl_org[RETOL],MATCH(tbl_name[[#This Row],[org_name]],tbl_org[Food_name],0))</f>
        <v>#N/A</v>
      </c>
      <c r="AB6" t="e">
        <f>INDEX(tbl_org[B_Cart_eq],MATCH(tbl_name[[#This Row],[org_name]],tbl_org[Food_name],0))</f>
        <v>#N/A</v>
      </c>
      <c r="AC6" t="e">
        <f>INDEX(tbl_org[VITD],MATCH(tbl_name[[#This Row],[org_name]],tbl_org[Food_name],0))</f>
        <v>#N/A</v>
      </c>
      <c r="AD6" t="e">
        <f>INDEX(tbl_org[VITE],MATCH(tbl_name[[#This Row],[org_name]],tbl_org[Food_name],0))</f>
        <v>#N/A</v>
      </c>
      <c r="AE6" t="e">
        <f>INDEX(tbl_org[THIA],MATCH(tbl_name[[#This Row],[org_name]],tbl_org[Food_name],0))</f>
        <v>#N/A</v>
      </c>
      <c r="AF6" t="e">
        <f>INDEX(tbl_org[RIBF],MATCH(tbl_name[[#This Row],[org_name]],tbl_org[Food_name],0))</f>
        <v>#N/A</v>
      </c>
      <c r="AG6" t="e">
        <f>INDEX(tbl_org[NIA],MATCH(tbl_name[[#This Row],[org_name]],tbl_org[Food_name],0))</f>
        <v>#N/A</v>
      </c>
      <c r="AH6" t="e">
        <f>INDEX(tbl_org[VITB6C],MATCH(tbl_name[[#This Row],[org_name]],tbl_org[Food_name],0))</f>
        <v>#N/A</v>
      </c>
      <c r="AI6" t="e">
        <f>INDEX(tbl_org[FOL],MATCH(tbl_name[[#This Row],[org_name]],tbl_org[Food_name],0))</f>
        <v>#N/A</v>
      </c>
      <c r="AJ6" t="e">
        <f>INDEX(tbl_org[VITB12],MATCH(tbl_name[[#This Row],[org_name]],tbl_org[Food_name],0))</f>
        <v>#N/A</v>
      </c>
      <c r="AK6" t="e">
        <f>INDEX(tbl_org[VITC],MATCH(tbl_name[[#This Row],[org_name]],tbl_org[Food_name],0))</f>
        <v>#N/A</v>
      </c>
      <c r="AL6" s="215" t="s">
        <v>730</v>
      </c>
    </row>
    <row r="7" spans="1:38" ht="16">
      <c r="A7">
        <v>2</v>
      </c>
      <c r="B7" s="90" t="s">
        <v>681</v>
      </c>
      <c r="C7" t="s">
        <v>474</v>
      </c>
      <c r="D7">
        <f>INDEX(tbl_org[FCT_id],MATCH(tbl_name[[#This Row],[org_name]],tbl_org[Food_name],0))</f>
        <v>1046</v>
      </c>
      <c r="E7">
        <f>INDEX(tbl_org[food_grp_id],MATCH(tbl_name[[#This Row],[org_name]],tbl_org[Food_name],0))</f>
        <v>1</v>
      </c>
      <c r="F7">
        <f>INDEX(tbl_org[food_item_id],MATCH(tbl_name[[#This Row],[org_name]],tbl_org[Food_name],0))</f>
        <v>46</v>
      </c>
      <c r="G7" t="str">
        <f>INDEX(tbl_org[Food_grp],MATCH(tbl_name[[#This Row],[org_name]],tbl_org[Food_name],0))</f>
        <v>Cereals and their products</v>
      </c>
      <c r="H7" t="str">
        <f>INDEX(tbl_org[Food_name],MATCH(tbl_name[[#This Row],[org_name]],tbl_org[Food_name],0))</f>
        <v>Bread@ wheat@ white</v>
      </c>
      <c r="I7">
        <f>INDEX(tbl_org[Crop_ref],MATCH(tbl_name[[#This Row],[org_name]],tbl_org[Food_name],0))</f>
        <v>0</v>
      </c>
      <c r="J7">
        <f>INDEX(tbl_org[Edible],MATCH(tbl_name[[#This Row],[org_name]],tbl_org[Food_name],0))</f>
        <v>1</v>
      </c>
      <c r="K7">
        <f>INDEX(tbl_org[Energy],MATCH(tbl_name[[#This Row],[org_name]],tbl_org[Food_name],0))</f>
        <v>251</v>
      </c>
      <c r="L7">
        <f>INDEX(tbl_org[WATER],MATCH(tbl_name[[#This Row],[org_name]],tbl_org[Food_name],0))</f>
        <v>36.5</v>
      </c>
      <c r="M7">
        <f>INDEX(tbl_org[Protein],MATCH(tbl_name[[#This Row],[org_name]],tbl_org[Food_name],0))</f>
        <v>8.4</v>
      </c>
      <c r="N7">
        <f>INDEX(tbl_org[Fat],MATCH(tbl_name[[#This Row],[org_name]],tbl_org[Food_name],0))</f>
        <v>1.8</v>
      </c>
      <c r="O7">
        <f>INDEX(tbl_org[Carbohydrate],MATCH(tbl_name[[#This Row],[org_name]],tbl_org[Food_name],0))</f>
        <v>48.4</v>
      </c>
      <c r="P7">
        <f>INDEX(tbl_org[Fiber],MATCH(tbl_name[[#This Row],[org_name]],tbl_org[Food_name],0))</f>
        <v>3.1</v>
      </c>
      <c r="Q7">
        <f>INDEX(tbl_org[ASH],MATCH(tbl_name[[#This Row],[org_name]],tbl_org[Food_name],0))</f>
        <v>1.9</v>
      </c>
      <c r="R7">
        <f>INDEX(tbl_org[CA],MATCH(tbl_name[[#This Row],[org_name]],tbl_org[Food_name],0))</f>
        <v>28</v>
      </c>
      <c r="S7">
        <f>INDEX(tbl_org[FE],MATCH(tbl_name[[#This Row],[org_name]],tbl_org[Food_name],0))</f>
        <v>1.2</v>
      </c>
      <c r="T7">
        <f>INDEX(tbl_org[MG],MATCH(tbl_name[[#This Row],[org_name]],tbl_org[Food_name],0))</f>
        <v>23</v>
      </c>
      <c r="U7">
        <f>INDEX(tbl_org[P],MATCH(tbl_name[[#This Row],[org_name]],tbl_org[Food_name],0))</f>
        <v>93</v>
      </c>
      <c r="V7">
        <f>INDEX(tbl_org[K],MATCH(tbl_name[[#This Row],[org_name]],tbl_org[Food_name],0))</f>
        <v>117</v>
      </c>
      <c r="W7">
        <f>INDEX(tbl_org[NA],MATCH(tbl_name[[#This Row],[org_name]],tbl_org[Food_name],0))</f>
        <v>547</v>
      </c>
      <c r="X7">
        <f>INDEX(tbl_org[ZN],MATCH(tbl_name[[#This Row],[org_name]],tbl_org[Food_name],0))</f>
        <v>0.6</v>
      </c>
      <c r="Y7">
        <f>INDEX(tbl_org[CU],MATCH(tbl_name[[#This Row],[org_name]],tbl_org[Food_name],0))</f>
        <v>0.16</v>
      </c>
      <c r="Z7">
        <f>INDEX(tbl_org[VITA_RAE],MATCH(tbl_name[[#This Row],[org_name]],tbl_org[Food_name],0))</f>
        <v>0</v>
      </c>
      <c r="AA7">
        <f>INDEX(tbl_org[RETOL],MATCH(tbl_name[[#This Row],[org_name]],tbl_org[Food_name],0))</f>
        <v>0</v>
      </c>
      <c r="AB7">
        <f>INDEX(tbl_org[B_Cart_eq],MATCH(tbl_name[[#This Row],[org_name]],tbl_org[Food_name],0))</f>
        <v>0</v>
      </c>
      <c r="AC7">
        <f>INDEX(tbl_org[VITD],MATCH(tbl_name[[#This Row],[org_name]],tbl_org[Food_name],0))</f>
        <v>0</v>
      </c>
      <c r="AD7">
        <f>INDEX(tbl_org[VITE],MATCH(tbl_name[[#This Row],[org_name]],tbl_org[Food_name],0))</f>
        <v>0.5</v>
      </c>
      <c r="AE7">
        <f>INDEX(tbl_org[THIA],MATCH(tbl_name[[#This Row],[org_name]],tbl_org[Food_name],0))</f>
        <v>0.16</v>
      </c>
      <c r="AF7">
        <f>INDEX(tbl_org[RIBF],MATCH(tbl_name[[#This Row],[org_name]],tbl_org[Food_name],0))</f>
        <v>0.05</v>
      </c>
      <c r="AG7">
        <f>INDEX(tbl_org[NIA],MATCH(tbl_name[[#This Row],[org_name]],tbl_org[Food_name],0))</f>
        <v>1.5</v>
      </c>
      <c r="AH7">
        <f>INDEX(tbl_org[VITB6C],MATCH(tbl_name[[#This Row],[org_name]],tbl_org[Food_name],0))</f>
        <v>0.06</v>
      </c>
      <c r="AI7">
        <f>INDEX(tbl_org[FOL],MATCH(tbl_name[[#This Row],[org_name]],tbl_org[Food_name],0))</f>
        <v>29</v>
      </c>
      <c r="AJ7">
        <f>INDEX(tbl_org[VITB12],MATCH(tbl_name[[#This Row],[org_name]],tbl_org[Food_name],0))</f>
        <v>0</v>
      </c>
      <c r="AK7">
        <f>INDEX(tbl_org[VITC],MATCH(tbl_name[[#This Row],[org_name]],tbl_org[Food_name],0))</f>
        <v>0</v>
      </c>
      <c r="AL7" t="str">
        <f>INDEX(tbl_org[food_group_unicef],MATCH(tbl_name[[#This Row],[org_name]],tbl_org[Food_name],0))</f>
        <v xml:space="preserve">Grains@ roots and tubers </v>
      </c>
    </row>
    <row r="8" spans="1:38" ht="16">
      <c r="A8">
        <v>14</v>
      </c>
      <c r="B8" s="90" t="s">
        <v>642</v>
      </c>
      <c r="C8" t="s">
        <v>642</v>
      </c>
      <c r="D8">
        <f>INDEX(tbl_org[FCT_id],MATCH(tbl_name[[#This Row],[org_name]],tbl_org[Food_name],0))</f>
        <v>4156</v>
      </c>
      <c r="E8">
        <f>INDEX(tbl_org[food_grp_id],MATCH(tbl_name[[#This Row],[org_name]],tbl_org[Food_name],0))</f>
        <v>4</v>
      </c>
      <c r="F8">
        <f>INDEX(tbl_org[food_item_id],MATCH(tbl_name[[#This Row],[org_name]],tbl_org[Food_name],0))</f>
        <v>156</v>
      </c>
      <c r="G8" t="str">
        <f>INDEX(tbl_org[Food_grp],MATCH(tbl_name[[#This Row],[org_name]],tbl_org[Food_name],0))</f>
        <v>Vegetables and their products</v>
      </c>
      <c r="H8" t="str">
        <f>INDEX(tbl_org[Food_name],MATCH(tbl_name[[#This Row],[org_name]],tbl_org[Food_name],0))</f>
        <v>Carrot</v>
      </c>
      <c r="I8">
        <f>INDEX(tbl_org[Crop_ref],MATCH(tbl_name[[#This Row],[org_name]],tbl_org[Food_name],0))</f>
        <v>0</v>
      </c>
      <c r="J8">
        <f>INDEX(tbl_org[Edible],MATCH(tbl_name[[#This Row],[org_name]],tbl_org[Food_name],0))</f>
        <v>0.89</v>
      </c>
      <c r="K8">
        <f>INDEX(tbl_org[Energy],MATCH(tbl_name[[#This Row],[org_name]],tbl_org[Food_name],0))</f>
        <v>36</v>
      </c>
      <c r="L8">
        <f>INDEX(tbl_org[WATER],MATCH(tbl_name[[#This Row],[org_name]],tbl_org[Food_name],0))</f>
        <v>88.8</v>
      </c>
      <c r="M8">
        <f>INDEX(tbl_org[Protein],MATCH(tbl_name[[#This Row],[org_name]],tbl_org[Food_name],0))</f>
        <v>1</v>
      </c>
      <c r="N8">
        <f>INDEX(tbl_org[Fat],MATCH(tbl_name[[#This Row],[org_name]],tbl_org[Food_name],0))</f>
        <v>0.3</v>
      </c>
      <c r="O8">
        <f>INDEX(tbl_org[Carbohydrate],MATCH(tbl_name[[#This Row],[org_name]],tbl_org[Food_name],0))</f>
        <v>5.7</v>
      </c>
      <c r="P8">
        <f>INDEX(tbl_org[Fiber],MATCH(tbl_name[[#This Row],[org_name]],tbl_org[Food_name],0))</f>
        <v>3.1</v>
      </c>
      <c r="Q8">
        <f>INDEX(tbl_org[ASH],MATCH(tbl_name[[#This Row],[org_name]],tbl_org[Food_name],0))</f>
        <v>1.1000000000000001</v>
      </c>
      <c r="R8">
        <f>INDEX(tbl_org[CA],MATCH(tbl_name[[#This Row],[org_name]],tbl_org[Food_name],0))</f>
        <v>35</v>
      </c>
      <c r="S8">
        <f>INDEX(tbl_org[FE],MATCH(tbl_name[[#This Row],[org_name]],tbl_org[Food_name],0))</f>
        <v>0.7</v>
      </c>
      <c r="T8">
        <f>INDEX(tbl_org[MG],MATCH(tbl_name[[#This Row],[org_name]],tbl_org[Food_name],0))</f>
        <v>12</v>
      </c>
      <c r="U8">
        <f>INDEX(tbl_org[P],MATCH(tbl_name[[#This Row],[org_name]],tbl_org[Food_name],0))</f>
        <v>42</v>
      </c>
      <c r="V8">
        <f>INDEX(tbl_org[K],MATCH(tbl_name[[#This Row],[org_name]],tbl_org[Food_name],0))</f>
        <v>266</v>
      </c>
      <c r="W8">
        <f>INDEX(tbl_org[NA],MATCH(tbl_name[[#This Row],[org_name]],tbl_org[Food_name],0))</f>
        <v>42</v>
      </c>
      <c r="X8">
        <f>INDEX(tbl_org[ZN],MATCH(tbl_name[[#This Row],[org_name]],tbl_org[Food_name],0))</f>
        <v>0.26</v>
      </c>
      <c r="Y8">
        <f>INDEX(tbl_org[CU],MATCH(tbl_name[[#This Row],[org_name]],tbl_org[Food_name],0))</f>
        <v>0.06</v>
      </c>
      <c r="Z8">
        <f>INDEX(tbl_org[VITA_RAE],MATCH(tbl_name[[#This Row],[org_name]],tbl_org[Food_name],0))</f>
        <v>713</v>
      </c>
      <c r="AA8">
        <f>INDEX(tbl_org[RETOL],MATCH(tbl_name[[#This Row],[org_name]],tbl_org[Food_name],0))</f>
        <v>0</v>
      </c>
      <c r="AB8">
        <f>INDEX(tbl_org[B_Cart_eq],MATCH(tbl_name[[#This Row],[org_name]],tbl_org[Food_name],0))</f>
        <v>8560</v>
      </c>
      <c r="AC8">
        <f>INDEX(tbl_org[VITD],MATCH(tbl_name[[#This Row],[org_name]],tbl_org[Food_name],0))</f>
        <v>0</v>
      </c>
      <c r="AD8">
        <f>INDEX(tbl_org[VITE],MATCH(tbl_name[[#This Row],[org_name]],tbl_org[Food_name],0))</f>
        <v>0.47</v>
      </c>
      <c r="AE8">
        <f>INDEX(tbl_org[THIA],MATCH(tbl_name[[#This Row],[org_name]],tbl_org[Food_name],0))</f>
        <v>0.06</v>
      </c>
      <c r="AF8">
        <f>INDEX(tbl_org[RIBF],MATCH(tbl_name[[#This Row],[org_name]],tbl_org[Food_name],0))</f>
        <v>0.05</v>
      </c>
      <c r="AG8">
        <f>INDEX(tbl_org[NIA],MATCH(tbl_name[[#This Row],[org_name]],tbl_org[Food_name],0))</f>
        <v>0.7</v>
      </c>
      <c r="AH8">
        <f>INDEX(tbl_org[VITB6C],MATCH(tbl_name[[#This Row],[org_name]],tbl_org[Food_name],0))</f>
        <v>0.23</v>
      </c>
      <c r="AI8">
        <f>INDEX(tbl_org[FOL],MATCH(tbl_name[[#This Row],[org_name]],tbl_org[Food_name],0))</f>
        <v>31</v>
      </c>
      <c r="AJ8">
        <f>INDEX(tbl_org[VITB12],MATCH(tbl_name[[#This Row],[org_name]],tbl_org[Food_name],0))</f>
        <v>0</v>
      </c>
      <c r="AK8">
        <f>INDEX(tbl_org[VITC],MATCH(tbl_name[[#This Row],[org_name]],tbl_org[Food_name],0))</f>
        <v>7</v>
      </c>
      <c r="AL8" t="str">
        <f>INDEX(tbl_org[food_group_unicef],MATCH(tbl_name[[#This Row],[org_name]],tbl_org[Food_name],0))</f>
        <v xml:space="preserve">Vitamin A rich fruits and Vegetable </v>
      </c>
    </row>
    <row r="9" spans="1:38" ht="16">
      <c r="A9">
        <v>238</v>
      </c>
      <c r="B9" s="90" t="s">
        <v>714</v>
      </c>
      <c r="C9" t="s">
        <v>489</v>
      </c>
      <c r="D9">
        <f>INDEX(tbl_org[FCT_id],MATCH(tbl_name[[#This Row],[org_name]],tbl_org[Food_name],0))</f>
        <v>2077</v>
      </c>
      <c r="E9">
        <f>INDEX(tbl_org[food_grp_id],MATCH(tbl_name[[#This Row],[org_name]],tbl_org[Food_name],0))</f>
        <v>2</v>
      </c>
      <c r="F9">
        <f>INDEX(tbl_org[food_item_id],MATCH(tbl_name[[#This Row],[org_name]],tbl_org[Food_name],0))</f>
        <v>77</v>
      </c>
      <c r="G9" t="str">
        <f>INDEX(tbl_org[Food_grp],MATCH(tbl_name[[#This Row],[org_name]],tbl_org[Food_name],0))</f>
        <v>Starchy roots@ tubers and their products</v>
      </c>
      <c r="H9" t="str">
        <f>INDEX(tbl_org[Food_name],MATCH(tbl_name[[#This Row],[org_name]],tbl_org[Food_name],0))</f>
        <v>Cassava@ tuber</v>
      </c>
      <c r="I9">
        <f>INDEX(tbl_org[Crop_ref],MATCH(tbl_name[[#This Row],[org_name]],tbl_org[Food_name],0))</f>
        <v>0</v>
      </c>
      <c r="J9">
        <f>INDEX(tbl_org[Edible],MATCH(tbl_name[[#This Row],[org_name]],tbl_org[Food_name],0))</f>
        <v>0.84</v>
      </c>
      <c r="K9">
        <f>INDEX(tbl_org[Energy],MATCH(tbl_name[[#This Row],[org_name]],tbl_org[Food_name],0))</f>
        <v>155</v>
      </c>
      <c r="L9">
        <f>INDEX(tbl_org[WATER],MATCH(tbl_name[[#This Row],[org_name]],tbl_org[Food_name],0))</f>
        <v>60.3</v>
      </c>
      <c r="M9">
        <f>INDEX(tbl_org[Protein],MATCH(tbl_name[[#This Row],[org_name]],tbl_org[Food_name],0))</f>
        <v>1.2</v>
      </c>
      <c r="N9">
        <f>INDEX(tbl_org[Fat],MATCH(tbl_name[[#This Row],[org_name]],tbl_org[Food_name],0))</f>
        <v>0.3</v>
      </c>
      <c r="O9">
        <f>INDEX(tbl_org[Carbohydrate],MATCH(tbl_name[[#This Row],[org_name]],tbl_org[Food_name],0))</f>
        <v>35.6</v>
      </c>
      <c r="P9">
        <f>INDEX(tbl_org[Fiber],MATCH(tbl_name[[#This Row],[org_name]],tbl_org[Food_name],0))</f>
        <v>1.8</v>
      </c>
      <c r="Q9">
        <f>INDEX(tbl_org[ASH],MATCH(tbl_name[[#This Row],[org_name]],tbl_org[Food_name],0))</f>
        <v>1</v>
      </c>
      <c r="R9">
        <f>INDEX(tbl_org[CA],MATCH(tbl_name[[#This Row],[org_name]],tbl_org[Food_name],0))</f>
        <v>43</v>
      </c>
      <c r="S9">
        <f>INDEX(tbl_org[FE],MATCH(tbl_name[[#This Row],[org_name]],tbl_org[Food_name],0))</f>
        <v>0.7</v>
      </c>
      <c r="T9">
        <f>INDEX(tbl_org[MG],MATCH(tbl_name[[#This Row],[org_name]],tbl_org[Food_name],0))</f>
        <v>21</v>
      </c>
      <c r="U9">
        <f>INDEX(tbl_org[P],MATCH(tbl_name[[#This Row],[org_name]],tbl_org[Food_name],0))</f>
        <v>47</v>
      </c>
      <c r="V9">
        <f>INDEX(tbl_org[K],MATCH(tbl_name[[#This Row],[org_name]],tbl_org[Food_name],0))</f>
        <v>271</v>
      </c>
      <c r="W9">
        <f>INDEX(tbl_org[NA],MATCH(tbl_name[[#This Row],[org_name]],tbl_org[Food_name],0))</f>
        <v>14</v>
      </c>
      <c r="X9">
        <f>INDEX(tbl_org[ZN],MATCH(tbl_name[[#This Row],[org_name]],tbl_org[Food_name],0))</f>
        <v>0.34</v>
      </c>
      <c r="Y9">
        <f>INDEX(tbl_org[CU],MATCH(tbl_name[[#This Row],[org_name]],tbl_org[Food_name],0))</f>
        <v>0.1</v>
      </c>
      <c r="Z9">
        <f>INDEX(tbl_org[VITA_RAE],MATCH(tbl_name[[#This Row],[org_name]],tbl_org[Food_name],0))</f>
        <v>1</v>
      </c>
      <c r="AA9">
        <f>INDEX(tbl_org[RETOL],MATCH(tbl_name[[#This Row],[org_name]],tbl_org[Food_name],0))</f>
        <v>0</v>
      </c>
      <c r="AB9">
        <f>INDEX(tbl_org[B_Cart_eq],MATCH(tbl_name[[#This Row],[org_name]],tbl_org[Food_name],0))</f>
        <v>15</v>
      </c>
      <c r="AC9">
        <f>INDEX(tbl_org[VITD],MATCH(tbl_name[[#This Row],[org_name]],tbl_org[Food_name],0))</f>
        <v>0</v>
      </c>
      <c r="AD9">
        <f>INDEX(tbl_org[VITE],MATCH(tbl_name[[#This Row],[org_name]],tbl_org[Food_name],0))</f>
        <v>0.19</v>
      </c>
      <c r="AE9">
        <f>INDEX(tbl_org[THIA],MATCH(tbl_name[[#This Row],[org_name]],tbl_org[Food_name],0))</f>
        <v>0.04</v>
      </c>
      <c r="AF9">
        <f>INDEX(tbl_org[RIBF],MATCH(tbl_name[[#This Row],[org_name]],tbl_org[Food_name],0))</f>
        <v>0.05</v>
      </c>
      <c r="AG9">
        <f>INDEX(tbl_org[NIA],MATCH(tbl_name[[#This Row],[org_name]],tbl_org[Food_name],0))</f>
        <v>0.7</v>
      </c>
      <c r="AH9">
        <f>INDEX(tbl_org[VITB6C],MATCH(tbl_name[[#This Row],[org_name]],tbl_org[Food_name],0))</f>
        <v>0.09</v>
      </c>
      <c r="AI9">
        <f>INDEX(tbl_org[FOL],MATCH(tbl_name[[#This Row],[org_name]],tbl_org[Food_name],0))</f>
        <v>24</v>
      </c>
      <c r="AJ9">
        <f>INDEX(tbl_org[VITB12],MATCH(tbl_name[[#This Row],[org_name]],tbl_org[Food_name],0))</f>
        <v>0</v>
      </c>
      <c r="AK9">
        <f>INDEX(tbl_org[VITC],MATCH(tbl_name[[#This Row],[org_name]],tbl_org[Food_name],0))</f>
        <v>30</v>
      </c>
      <c r="AL9" t="str">
        <f>INDEX(tbl_org[food_group_unicef],MATCH(tbl_name[[#This Row],[org_name]],tbl_org[Food_name],0))</f>
        <v xml:space="preserve">Grains@ roots and tubers </v>
      </c>
    </row>
    <row r="10" spans="1:38" ht="16">
      <c r="A10">
        <v>11</v>
      </c>
      <c r="B10" s="90" t="s">
        <v>686</v>
      </c>
      <c r="C10" t="s">
        <v>335</v>
      </c>
      <c r="D10">
        <f>INDEX(tbl_org[FCT_id],MATCH(tbl_name[[#This Row],[org_name]],tbl_org[Food_name],0))</f>
        <v>20033</v>
      </c>
      <c r="E10">
        <f>INDEX(tbl_org[food_grp_id],MATCH(tbl_name[[#This Row],[org_name]],tbl_org[Food_name],0))</f>
        <v>12</v>
      </c>
      <c r="F10">
        <f>INDEX(tbl_org[food_item_id],MATCH(tbl_name[[#This Row],[org_name]],tbl_org[Food_name],0))</f>
        <v>808</v>
      </c>
      <c r="G10" t="str">
        <f>INDEX(tbl_org[Food_grp],MATCH(tbl_name[[#This Row],[org_name]],tbl_org[Food_name],0))</f>
        <v>Miscellaneous</v>
      </c>
      <c r="H10" t="str">
        <f>INDEX(tbl_org[Food_name],MATCH(tbl_name[[#This Row],[org_name]],tbl_org[Food_name],0))</f>
        <v>Chick peas@ white</v>
      </c>
      <c r="I10">
        <f>INDEX(tbl_org[Crop_ref],MATCH(tbl_name[[#This Row],[org_name]],tbl_org[Food_name],0))</f>
        <v>0</v>
      </c>
      <c r="J10">
        <f>INDEX(tbl_org[Edible],MATCH(tbl_name[[#This Row],[org_name]],tbl_org[Food_name],0))</f>
        <v>0</v>
      </c>
      <c r="K10">
        <f>INDEX(tbl_org[Energy],MATCH(tbl_name[[#This Row],[org_name]],tbl_org[Food_name],0))</f>
        <v>337</v>
      </c>
      <c r="L10">
        <f>INDEX(tbl_org[WATER],MATCH(tbl_name[[#This Row],[org_name]],tbl_org[Food_name],0))</f>
        <v>0</v>
      </c>
      <c r="M10">
        <f>INDEX(tbl_org[Protein],MATCH(tbl_name[[#This Row],[org_name]],tbl_org[Food_name],0))</f>
        <v>20.399999999999999</v>
      </c>
      <c r="N10">
        <f>INDEX(tbl_org[Fat],MATCH(tbl_name[[#This Row],[org_name]],tbl_org[Food_name],0))</f>
        <v>5.2</v>
      </c>
      <c r="O10">
        <f>INDEX(tbl_org[Carbohydrate],MATCH(tbl_name[[#This Row],[org_name]],tbl_org[Food_name],0))</f>
        <v>42</v>
      </c>
      <c r="P10">
        <f>INDEX(tbl_org[Fiber],MATCH(tbl_name[[#This Row],[org_name]],tbl_org[Food_name],0))</f>
        <v>20.7</v>
      </c>
      <c r="Q10">
        <f>INDEX(tbl_org[ASH],MATCH(tbl_name[[#This Row],[org_name]],tbl_org[Food_name],0))</f>
        <v>2.8</v>
      </c>
      <c r="R10">
        <f>INDEX(tbl_org[CA],MATCH(tbl_name[[#This Row],[org_name]],tbl_org[Food_name],0))</f>
        <v>121.1</v>
      </c>
      <c r="S10">
        <f>INDEX(tbl_org[FE],MATCH(tbl_name[[#This Row],[org_name]],tbl_org[Food_name],0))</f>
        <v>6.6</v>
      </c>
      <c r="T10">
        <f>INDEX(tbl_org[MG],MATCH(tbl_name[[#This Row],[org_name]],tbl_org[Food_name],0))</f>
        <v>131.5</v>
      </c>
      <c r="U10">
        <f>INDEX(tbl_org[P],MATCH(tbl_name[[#This Row],[org_name]],tbl_org[Food_name],0))</f>
        <v>264.39999999999998</v>
      </c>
      <c r="V10">
        <f>INDEX(tbl_org[K],MATCH(tbl_name[[#This Row],[org_name]],tbl_org[Food_name],0))</f>
        <v>819.1</v>
      </c>
      <c r="W10">
        <f>INDEX(tbl_org[NA],MATCH(tbl_name[[#This Row],[org_name]],tbl_org[Food_name],0))</f>
        <v>11.8</v>
      </c>
      <c r="X10">
        <f>INDEX(tbl_org[ZN],MATCH(tbl_name[[#This Row],[org_name]],tbl_org[Food_name],0))</f>
        <v>3.12</v>
      </c>
      <c r="Y10">
        <f>INDEX(tbl_org[CU],MATCH(tbl_name[[#This Row],[org_name]],tbl_org[Food_name],0))</f>
        <v>0.44</v>
      </c>
      <c r="Z10">
        <f>INDEX(tbl_org[VITA_RAE],MATCH(tbl_name[[#This Row],[org_name]],tbl_org[Food_name],0))</f>
        <v>4.5</v>
      </c>
      <c r="AA10">
        <f>INDEX(tbl_org[RETOL],MATCH(tbl_name[[#This Row],[org_name]],tbl_org[Food_name],0))</f>
        <v>0</v>
      </c>
      <c r="AB10">
        <f>INDEX(tbl_org[B_Cart_eq],MATCH(tbl_name[[#This Row],[org_name]],tbl_org[Food_name],0))</f>
        <v>0</v>
      </c>
      <c r="AC10">
        <f>INDEX(tbl_org[VITD],MATCH(tbl_name[[#This Row],[org_name]],tbl_org[Food_name],0))</f>
        <v>0</v>
      </c>
      <c r="AD10">
        <f>INDEX(tbl_org[VITE],MATCH(tbl_name[[#This Row],[org_name]],tbl_org[Food_name],0))</f>
        <v>0</v>
      </c>
      <c r="AE10">
        <f>INDEX(tbl_org[THIA],MATCH(tbl_name[[#This Row],[org_name]],tbl_org[Food_name],0))</f>
        <v>0</v>
      </c>
      <c r="AF10">
        <f>INDEX(tbl_org[RIBF],MATCH(tbl_name[[#This Row],[org_name]],tbl_org[Food_name],0))</f>
        <v>0</v>
      </c>
      <c r="AG10">
        <f>INDEX(tbl_org[NIA],MATCH(tbl_name[[#This Row],[org_name]],tbl_org[Food_name],0))</f>
        <v>0</v>
      </c>
      <c r="AH10">
        <f>INDEX(tbl_org[VITB6C],MATCH(tbl_name[[#This Row],[org_name]],tbl_org[Food_name],0))</f>
        <v>0</v>
      </c>
      <c r="AI10">
        <f>INDEX(tbl_org[FOL],MATCH(tbl_name[[#This Row],[org_name]],tbl_org[Food_name],0))</f>
        <v>0</v>
      </c>
      <c r="AJ10">
        <f>INDEX(tbl_org[VITB12],MATCH(tbl_name[[#This Row],[org_name]],tbl_org[Food_name],0))</f>
        <v>0</v>
      </c>
      <c r="AK10">
        <f>INDEX(tbl_org[VITC],MATCH(tbl_name[[#This Row],[org_name]],tbl_org[Food_name],0))</f>
        <v>0</v>
      </c>
      <c r="AL10" t="str">
        <f>INDEX(tbl_org[food_group_unicef],MATCH(tbl_name[[#This Row],[org_name]],tbl_org[Food_name],0))</f>
        <v xml:space="preserve">Legumes and nuts </v>
      </c>
    </row>
    <row r="11" spans="1:38" ht="16">
      <c r="A11">
        <v>51</v>
      </c>
      <c r="B11" s="90" t="s">
        <v>99</v>
      </c>
      <c r="C11" t="s">
        <v>354</v>
      </c>
      <c r="D11">
        <f>INDEX(tbl_org[FCT_id],MATCH(tbl_name[[#This Row],[org_name]],tbl_org[Food_name],0))</f>
        <v>3114</v>
      </c>
      <c r="E11">
        <f>INDEX(tbl_org[food_grp_id],MATCH(tbl_name[[#This Row],[org_name]],tbl_org[Food_name],0))</f>
        <v>3</v>
      </c>
      <c r="F11">
        <f>INDEX(tbl_org[food_item_id],MATCH(tbl_name[[#This Row],[org_name]],tbl_org[Food_name],0))</f>
        <v>114</v>
      </c>
      <c r="G11" t="str">
        <f>INDEX(tbl_org[Food_grp],MATCH(tbl_name[[#This Row],[org_name]],tbl_org[Food_name],0))</f>
        <v>Legumes and their products</v>
      </c>
      <c r="H11" t="str">
        <f>INDEX(tbl_org[Food_name],MATCH(tbl_name[[#This Row],[org_name]],tbl_org[Food_name],0))</f>
        <v>Cowpea@ dried</v>
      </c>
      <c r="I11">
        <f>INDEX(tbl_org[Crop_ref],MATCH(tbl_name[[#This Row],[org_name]],tbl_org[Food_name],0))</f>
        <v>0</v>
      </c>
      <c r="J11">
        <f>INDEX(tbl_org[Edible],MATCH(tbl_name[[#This Row],[org_name]],tbl_org[Food_name],0))</f>
        <v>1</v>
      </c>
      <c r="K11">
        <f>INDEX(tbl_org[Energy],MATCH(tbl_name[[#This Row],[org_name]],tbl_org[Food_name],0))</f>
        <v>320</v>
      </c>
      <c r="L11">
        <f>INDEX(tbl_org[WATER],MATCH(tbl_name[[#This Row],[org_name]],tbl_org[Food_name],0))</f>
        <v>11.8</v>
      </c>
      <c r="M11">
        <f>INDEX(tbl_org[Protein],MATCH(tbl_name[[#This Row],[org_name]],tbl_org[Food_name],0))</f>
        <v>21.2</v>
      </c>
      <c r="N11">
        <f>INDEX(tbl_org[Fat],MATCH(tbl_name[[#This Row],[org_name]],tbl_org[Food_name],0))</f>
        <v>1.3</v>
      </c>
      <c r="O11">
        <f>INDEX(tbl_org[Carbohydrate],MATCH(tbl_name[[#This Row],[org_name]],tbl_org[Food_name],0))</f>
        <v>47.2</v>
      </c>
      <c r="P11">
        <f>INDEX(tbl_org[Fiber],MATCH(tbl_name[[#This Row],[org_name]],tbl_org[Food_name],0))</f>
        <v>15.3</v>
      </c>
      <c r="Q11">
        <f>INDEX(tbl_org[ASH],MATCH(tbl_name[[#This Row],[org_name]],tbl_org[Food_name],0))</f>
        <v>3.2</v>
      </c>
      <c r="R11">
        <f>INDEX(tbl_org[CA],MATCH(tbl_name[[#This Row],[org_name]],tbl_org[Food_name],0))</f>
        <v>82</v>
      </c>
      <c r="S11">
        <f>INDEX(tbl_org[FE],MATCH(tbl_name[[#This Row],[org_name]],tbl_org[Food_name],0))</f>
        <v>7.3</v>
      </c>
      <c r="T11">
        <f>INDEX(tbl_org[MG],MATCH(tbl_name[[#This Row],[org_name]],tbl_org[Food_name],0))</f>
        <v>187</v>
      </c>
      <c r="U11">
        <f>INDEX(tbl_org[P],MATCH(tbl_name[[#This Row],[org_name]],tbl_org[Food_name],0))</f>
        <v>387</v>
      </c>
      <c r="V11">
        <f>INDEX(tbl_org[K],MATCH(tbl_name[[#This Row],[org_name]],tbl_org[Food_name],0))</f>
        <v>1210</v>
      </c>
      <c r="W11">
        <f>INDEX(tbl_org[NA],MATCH(tbl_name[[#This Row],[org_name]],tbl_org[Food_name],0))</f>
        <v>19</v>
      </c>
      <c r="X11">
        <f>INDEX(tbl_org[ZN],MATCH(tbl_name[[#This Row],[org_name]],tbl_org[Food_name],0))</f>
        <v>4.6100000000000003</v>
      </c>
      <c r="Y11">
        <f>INDEX(tbl_org[CU],MATCH(tbl_name[[#This Row],[org_name]],tbl_org[Food_name],0))</f>
        <v>0.68</v>
      </c>
      <c r="Z11">
        <f>INDEX(tbl_org[VITA_RAE],MATCH(tbl_name[[#This Row],[org_name]],tbl_org[Food_name],0))</f>
        <v>3</v>
      </c>
      <c r="AA11">
        <f>INDEX(tbl_org[RETOL],MATCH(tbl_name[[#This Row],[org_name]],tbl_org[Food_name],0))</f>
        <v>0</v>
      </c>
      <c r="AB11">
        <f>INDEX(tbl_org[B_Cart_eq],MATCH(tbl_name[[#This Row],[org_name]],tbl_org[Food_name],0))</f>
        <v>32</v>
      </c>
      <c r="AC11">
        <f>INDEX(tbl_org[VITD],MATCH(tbl_name[[#This Row],[org_name]],tbl_org[Food_name],0))</f>
        <v>0</v>
      </c>
      <c r="AD11">
        <f>INDEX(tbl_org[VITE],MATCH(tbl_name[[#This Row],[org_name]],tbl_org[Food_name],0))</f>
        <v>0.42</v>
      </c>
      <c r="AE11">
        <f>INDEX(tbl_org[THIA],MATCH(tbl_name[[#This Row],[org_name]],tbl_org[Food_name],0))</f>
        <v>0.71</v>
      </c>
      <c r="AF11">
        <f>INDEX(tbl_org[RIBF],MATCH(tbl_name[[#This Row],[org_name]],tbl_org[Food_name],0))</f>
        <v>0.15</v>
      </c>
      <c r="AG11">
        <f>INDEX(tbl_org[NIA],MATCH(tbl_name[[#This Row],[org_name]],tbl_org[Food_name],0))</f>
        <v>3.1</v>
      </c>
      <c r="AH11">
        <f>INDEX(tbl_org[VITB6C],MATCH(tbl_name[[#This Row],[org_name]],tbl_org[Food_name],0))</f>
        <v>0.36</v>
      </c>
      <c r="AI11">
        <f>INDEX(tbl_org[FOL],MATCH(tbl_name[[#This Row],[org_name]],tbl_org[Food_name],0))</f>
        <v>417</v>
      </c>
      <c r="AJ11">
        <f>INDEX(tbl_org[VITB12],MATCH(tbl_name[[#This Row],[org_name]],tbl_org[Food_name],0))</f>
        <v>0</v>
      </c>
      <c r="AK11">
        <f>INDEX(tbl_org[VITC],MATCH(tbl_name[[#This Row],[org_name]],tbl_org[Food_name],0))</f>
        <v>0.8</v>
      </c>
      <c r="AL11" t="str">
        <f>INDEX(tbl_org[food_group_unicef],MATCH(tbl_name[[#This Row],[org_name]],tbl_org[Food_name],0))</f>
        <v xml:space="preserve">Legumes and nuts </v>
      </c>
    </row>
    <row r="12" spans="1:38" ht="16">
      <c r="A12">
        <v>136</v>
      </c>
      <c r="B12" s="90" t="s">
        <v>711</v>
      </c>
      <c r="C12" t="s">
        <v>345</v>
      </c>
      <c r="D12">
        <f>INDEX(tbl_org[FCT_id],MATCH(tbl_name[[#This Row],[org_name]],tbl_org[Food_name],0))</f>
        <v>1043</v>
      </c>
      <c r="E12">
        <f>INDEX(tbl_org[food_grp_id],MATCH(tbl_name[[#This Row],[org_name]],tbl_org[Food_name],0))</f>
        <v>1</v>
      </c>
      <c r="F12">
        <f>INDEX(tbl_org[food_item_id],MATCH(tbl_name[[#This Row],[org_name]],tbl_org[Food_name],0))</f>
        <v>43</v>
      </c>
      <c r="G12" t="str">
        <f>INDEX(tbl_org[Food_grp],MATCH(tbl_name[[#This Row],[org_name]],tbl_org[Food_name],0))</f>
        <v>Cereals and their products</v>
      </c>
      <c r="H12" t="str">
        <f>INDEX(tbl_org[Food_name],MATCH(tbl_name[[#This Row],[org_name]],tbl_org[Food_name],0))</f>
        <v>Wheat flour</v>
      </c>
      <c r="I12">
        <f>INDEX(tbl_org[Crop_ref],MATCH(tbl_name[[#This Row],[org_name]],tbl_org[Food_name],0))</f>
        <v>0</v>
      </c>
      <c r="J12">
        <f>INDEX(tbl_org[Edible],MATCH(tbl_name[[#This Row],[org_name]],tbl_org[Food_name],0))</f>
        <v>1</v>
      </c>
      <c r="K12">
        <f>INDEX(tbl_org[Energy],MATCH(tbl_name[[#This Row],[org_name]],tbl_org[Food_name],0))</f>
        <v>356</v>
      </c>
      <c r="L12">
        <f>INDEX(tbl_org[WATER],MATCH(tbl_name[[#This Row],[org_name]],tbl_org[Food_name],0))</f>
        <v>11.8</v>
      </c>
      <c r="M12">
        <f>INDEX(tbl_org[Protein],MATCH(tbl_name[[#This Row],[org_name]],tbl_org[Food_name],0))</f>
        <v>10.4</v>
      </c>
      <c r="N12">
        <f>INDEX(tbl_org[Fat],MATCH(tbl_name[[#This Row],[org_name]],tbl_org[Food_name],0))</f>
        <v>1.5</v>
      </c>
      <c r="O12">
        <f>INDEX(tbl_org[Carbohydrate],MATCH(tbl_name[[#This Row],[org_name]],tbl_org[Food_name],0))</f>
        <v>72.5</v>
      </c>
      <c r="P12">
        <f>INDEX(tbl_org[Fiber],MATCH(tbl_name[[#This Row],[org_name]],tbl_org[Food_name],0))</f>
        <v>3.2</v>
      </c>
      <c r="Q12">
        <f>INDEX(tbl_org[ASH],MATCH(tbl_name[[#This Row],[org_name]],tbl_org[Food_name],0))</f>
        <v>0.6</v>
      </c>
      <c r="R12">
        <f>INDEX(tbl_org[CA],MATCH(tbl_name[[#This Row],[org_name]],tbl_org[Food_name],0))</f>
        <v>19</v>
      </c>
      <c r="S12">
        <f>INDEX(tbl_org[FE],MATCH(tbl_name[[#This Row],[org_name]],tbl_org[Food_name],0))</f>
        <v>2</v>
      </c>
      <c r="T12">
        <f>INDEX(tbl_org[MG],MATCH(tbl_name[[#This Row],[org_name]],tbl_org[Food_name],0))</f>
        <v>60</v>
      </c>
      <c r="U12">
        <f>INDEX(tbl_org[P],MATCH(tbl_name[[#This Row],[org_name]],tbl_org[Food_name],0))</f>
        <v>110</v>
      </c>
      <c r="V12">
        <f>INDEX(tbl_org[K],MATCH(tbl_name[[#This Row],[org_name]],tbl_org[Food_name],0))</f>
        <v>135</v>
      </c>
      <c r="W12">
        <f>INDEX(tbl_org[NA],MATCH(tbl_name[[#This Row],[org_name]],tbl_org[Food_name],0))</f>
        <v>3</v>
      </c>
      <c r="X12">
        <f>INDEX(tbl_org[ZN],MATCH(tbl_name[[#This Row],[org_name]],tbl_org[Food_name],0))</f>
        <v>1.8</v>
      </c>
      <c r="Y12">
        <f>INDEX(tbl_org[CU],MATCH(tbl_name[[#This Row],[org_name]],tbl_org[Food_name],0))</f>
        <v>0.15</v>
      </c>
      <c r="Z12">
        <f>INDEX(tbl_org[VITA_RAE],MATCH(tbl_name[[#This Row],[org_name]],tbl_org[Food_name],0))</f>
        <v>0</v>
      </c>
      <c r="AA12">
        <f>INDEX(tbl_org[RETOL],MATCH(tbl_name[[#This Row],[org_name]],tbl_org[Food_name],0))</f>
        <v>0</v>
      </c>
      <c r="AB12">
        <f>INDEX(tbl_org[B_Cart_eq],MATCH(tbl_name[[#This Row],[org_name]],tbl_org[Food_name],0))</f>
        <v>1</v>
      </c>
      <c r="AC12">
        <f>INDEX(tbl_org[VITD],MATCH(tbl_name[[#This Row],[org_name]],tbl_org[Food_name],0))</f>
        <v>0</v>
      </c>
      <c r="AD12">
        <f>INDEX(tbl_org[VITE],MATCH(tbl_name[[#This Row],[org_name]],tbl_org[Food_name],0))</f>
        <v>0.3</v>
      </c>
      <c r="AE12">
        <f>INDEX(tbl_org[THIA],MATCH(tbl_name[[#This Row],[org_name]],tbl_org[Food_name],0))</f>
        <v>0.28000000000000003</v>
      </c>
      <c r="AF12">
        <f>INDEX(tbl_org[RIBF],MATCH(tbl_name[[#This Row],[org_name]],tbl_org[Food_name],0))</f>
        <v>0.1</v>
      </c>
      <c r="AG12">
        <f>INDEX(tbl_org[NIA],MATCH(tbl_name[[#This Row],[org_name]],tbl_org[Food_name],0))</f>
        <v>1.2</v>
      </c>
      <c r="AH12">
        <f>INDEX(tbl_org[VITB6C],MATCH(tbl_name[[#This Row],[org_name]],tbl_org[Food_name],0))</f>
        <v>0.2</v>
      </c>
      <c r="AI12">
        <f>INDEX(tbl_org[FOL],MATCH(tbl_name[[#This Row],[org_name]],tbl_org[Food_name],0))</f>
        <v>24</v>
      </c>
      <c r="AJ12">
        <f>INDEX(tbl_org[VITB12],MATCH(tbl_name[[#This Row],[org_name]],tbl_org[Food_name],0))</f>
        <v>0</v>
      </c>
      <c r="AK12">
        <f>INDEX(tbl_org[VITC],MATCH(tbl_name[[#This Row],[org_name]],tbl_org[Food_name],0))</f>
        <v>0</v>
      </c>
      <c r="AL12" t="str">
        <f>INDEX(tbl_org[food_group_unicef],MATCH(tbl_name[[#This Row],[org_name]],tbl_org[Food_name],0))</f>
        <v xml:space="preserve">Grains@ roots and tubers </v>
      </c>
    </row>
    <row r="13" spans="1:38" ht="16">
      <c r="A13">
        <v>5</v>
      </c>
      <c r="B13" s="90" t="s">
        <v>682</v>
      </c>
      <c r="C13" t="s">
        <v>345</v>
      </c>
      <c r="D13">
        <f>INDEX(tbl_org[FCT_id],MATCH(tbl_name[[#This Row],[org_name]],tbl_org[Food_name],0))</f>
        <v>1043</v>
      </c>
      <c r="E13">
        <f>INDEX(tbl_org[food_grp_id],MATCH(tbl_name[[#This Row],[org_name]],tbl_org[Food_name],0))</f>
        <v>1</v>
      </c>
      <c r="F13">
        <f>INDEX(tbl_org[food_item_id],MATCH(tbl_name[[#This Row],[org_name]],tbl_org[Food_name],0))</f>
        <v>43</v>
      </c>
      <c r="G13" t="str">
        <f>INDEX(tbl_org[Food_grp],MATCH(tbl_name[[#This Row],[org_name]],tbl_org[Food_name],0))</f>
        <v>Cereals and their products</v>
      </c>
      <c r="H13" t="str">
        <f>INDEX(tbl_org[Food_name],MATCH(tbl_name[[#This Row],[org_name]],tbl_org[Food_name],0))</f>
        <v>Wheat flour</v>
      </c>
      <c r="I13">
        <f>INDEX(tbl_org[Crop_ref],MATCH(tbl_name[[#This Row],[org_name]],tbl_org[Food_name],0))</f>
        <v>0</v>
      </c>
      <c r="J13">
        <f>INDEX(tbl_org[Edible],MATCH(tbl_name[[#This Row],[org_name]],tbl_org[Food_name],0))</f>
        <v>1</v>
      </c>
      <c r="K13">
        <f>INDEX(tbl_org[Energy],MATCH(tbl_name[[#This Row],[org_name]],tbl_org[Food_name],0))</f>
        <v>356</v>
      </c>
      <c r="L13">
        <f>INDEX(tbl_org[WATER],MATCH(tbl_name[[#This Row],[org_name]],tbl_org[Food_name],0))</f>
        <v>11.8</v>
      </c>
      <c r="M13">
        <f>INDEX(tbl_org[Protein],MATCH(tbl_name[[#This Row],[org_name]],tbl_org[Food_name],0))</f>
        <v>10.4</v>
      </c>
      <c r="N13">
        <f>INDEX(tbl_org[Fat],MATCH(tbl_name[[#This Row],[org_name]],tbl_org[Food_name],0))</f>
        <v>1.5</v>
      </c>
      <c r="O13">
        <f>INDEX(tbl_org[Carbohydrate],MATCH(tbl_name[[#This Row],[org_name]],tbl_org[Food_name],0))</f>
        <v>72.5</v>
      </c>
      <c r="P13">
        <f>INDEX(tbl_org[Fiber],MATCH(tbl_name[[#This Row],[org_name]],tbl_org[Food_name],0))</f>
        <v>3.2</v>
      </c>
      <c r="Q13">
        <f>INDEX(tbl_org[ASH],MATCH(tbl_name[[#This Row],[org_name]],tbl_org[Food_name],0))</f>
        <v>0.6</v>
      </c>
      <c r="R13">
        <f>INDEX(tbl_org[CA],MATCH(tbl_name[[#This Row],[org_name]],tbl_org[Food_name],0))</f>
        <v>19</v>
      </c>
      <c r="S13">
        <f>INDEX(tbl_org[FE],MATCH(tbl_name[[#This Row],[org_name]],tbl_org[Food_name],0))</f>
        <v>2</v>
      </c>
      <c r="T13">
        <f>INDEX(tbl_org[MG],MATCH(tbl_name[[#This Row],[org_name]],tbl_org[Food_name],0))</f>
        <v>60</v>
      </c>
      <c r="U13">
        <f>INDEX(tbl_org[P],MATCH(tbl_name[[#This Row],[org_name]],tbl_org[Food_name],0))</f>
        <v>110</v>
      </c>
      <c r="V13">
        <f>INDEX(tbl_org[K],MATCH(tbl_name[[#This Row],[org_name]],tbl_org[Food_name],0))</f>
        <v>135</v>
      </c>
      <c r="W13">
        <f>INDEX(tbl_org[NA],MATCH(tbl_name[[#This Row],[org_name]],tbl_org[Food_name],0))</f>
        <v>3</v>
      </c>
      <c r="X13">
        <f>INDEX(tbl_org[ZN],MATCH(tbl_name[[#This Row],[org_name]],tbl_org[Food_name],0))</f>
        <v>1.8</v>
      </c>
      <c r="Y13">
        <f>INDEX(tbl_org[CU],MATCH(tbl_name[[#This Row],[org_name]],tbl_org[Food_name],0))</f>
        <v>0.15</v>
      </c>
      <c r="Z13">
        <f>INDEX(tbl_org[VITA_RAE],MATCH(tbl_name[[#This Row],[org_name]],tbl_org[Food_name],0))</f>
        <v>0</v>
      </c>
      <c r="AA13">
        <f>INDEX(tbl_org[RETOL],MATCH(tbl_name[[#This Row],[org_name]],tbl_org[Food_name],0))</f>
        <v>0</v>
      </c>
      <c r="AB13">
        <f>INDEX(tbl_org[B_Cart_eq],MATCH(tbl_name[[#This Row],[org_name]],tbl_org[Food_name],0))</f>
        <v>1</v>
      </c>
      <c r="AC13">
        <f>INDEX(tbl_org[VITD],MATCH(tbl_name[[#This Row],[org_name]],tbl_org[Food_name],0))</f>
        <v>0</v>
      </c>
      <c r="AD13">
        <f>INDEX(tbl_org[VITE],MATCH(tbl_name[[#This Row],[org_name]],tbl_org[Food_name],0))</f>
        <v>0.3</v>
      </c>
      <c r="AE13">
        <f>INDEX(tbl_org[THIA],MATCH(tbl_name[[#This Row],[org_name]],tbl_org[Food_name],0))</f>
        <v>0.28000000000000003</v>
      </c>
      <c r="AF13">
        <f>INDEX(tbl_org[RIBF],MATCH(tbl_name[[#This Row],[org_name]],tbl_org[Food_name],0))</f>
        <v>0.1</v>
      </c>
      <c r="AG13">
        <f>INDEX(tbl_org[NIA],MATCH(tbl_name[[#This Row],[org_name]],tbl_org[Food_name],0))</f>
        <v>1.2</v>
      </c>
      <c r="AH13">
        <f>INDEX(tbl_org[VITB6C],MATCH(tbl_name[[#This Row],[org_name]],tbl_org[Food_name],0))</f>
        <v>0.2</v>
      </c>
      <c r="AI13">
        <f>INDEX(tbl_org[FOL],MATCH(tbl_name[[#This Row],[org_name]],tbl_org[Food_name],0))</f>
        <v>24</v>
      </c>
      <c r="AJ13">
        <f>INDEX(tbl_org[VITB12],MATCH(tbl_name[[#This Row],[org_name]],tbl_org[Food_name],0))</f>
        <v>0</v>
      </c>
      <c r="AK13">
        <f>INDEX(tbl_org[VITC],MATCH(tbl_name[[#This Row],[org_name]],tbl_org[Food_name],0))</f>
        <v>0</v>
      </c>
      <c r="AL13" t="str">
        <f>INDEX(tbl_org[food_group_unicef],MATCH(tbl_name[[#This Row],[org_name]],tbl_org[Food_name],0))</f>
        <v xml:space="preserve">Grains@ roots and tubers </v>
      </c>
    </row>
    <row r="14" spans="1:38" ht="16">
      <c r="A14">
        <v>104</v>
      </c>
      <c r="B14" s="90" t="s">
        <v>706</v>
      </c>
      <c r="D14" t="e">
        <f>INDEX(tbl_org[FCT_id],MATCH(tbl_name[[#This Row],[org_name]],tbl_org[Food_name],0))</f>
        <v>#N/A</v>
      </c>
      <c r="E14" t="e">
        <f>INDEX(tbl_org[food_grp_id],MATCH(tbl_name[[#This Row],[org_name]],tbl_org[Food_name],0))</f>
        <v>#N/A</v>
      </c>
      <c r="F14" t="e">
        <f>INDEX(tbl_org[food_item_id],MATCH(tbl_name[[#This Row],[org_name]],tbl_org[Food_name],0))</f>
        <v>#N/A</v>
      </c>
      <c r="G14" s="214" t="s">
        <v>728</v>
      </c>
      <c r="H14" t="e">
        <f>INDEX(tbl_org[Food_name],MATCH(tbl_name[[#This Row],[org_name]],tbl_org[Food_name],0))</f>
        <v>#N/A</v>
      </c>
      <c r="I14" t="e">
        <f>INDEX(tbl_org[Crop_ref],MATCH(tbl_name[[#This Row],[org_name]],tbl_org[Food_name],0))</f>
        <v>#N/A</v>
      </c>
      <c r="J14" t="e">
        <f>INDEX(tbl_org[Edible],MATCH(tbl_name[[#This Row],[org_name]],tbl_org[Food_name],0))</f>
        <v>#N/A</v>
      </c>
      <c r="K14" t="e">
        <f>INDEX(tbl_org[Energy],MATCH(tbl_name[[#This Row],[org_name]],tbl_org[Food_name],0))</f>
        <v>#N/A</v>
      </c>
      <c r="L14" t="e">
        <f>INDEX(tbl_org[WATER],MATCH(tbl_name[[#This Row],[org_name]],tbl_org[Food_name],0))</f>
        <v>#N/A</v>
      </c>
      <c r="M14" t="e">
        <f>INDEX(tbl_org[Protein],MATCH(tbl_name[[#This Row],[org_name]],tbl_org[Food_name],0))</f>
        <v>#N/A</v>
      </c>
      <c r="N14" t="e">
        <f>INDEX(tbl_org[Fat],MATCH(tbl_name[[#This Row],[org_name]],tbl_org[Food_name],0))</f>
        <v>#N/A</v>
      </c>
      <c r="O14" t="e">
        <f>INDEX(tbl_org[Carbohydrate],MATCH(tbl_name[[#This Row],[org_name]],tbl_org[Food_name],0))</f>
        <v>#N/A</v>
      </c>
      <c r="P14" t="e">
        <f>INDEX(tbl_org[Fiber],MATCH(tbl_name[[#This Row],[org_name]],tbl_org[Food_name],0))</f>
        <v>#N/A</v>
      </c>
      <c r="Q14" t="e">
        <f>INDEX(tbl_org[ASH],MATCH(tbl_name[[#This Row],[org_name]],tbl_org[Food_name],0))</f>
        <v>#N/A</v>
      </c>
      <c r="R14" t="e">
        <f>INDEX(tbl_org[CA],MATCH(tbl_name[[#This Row],[org_name]],tbl_org[Food_name],0))</f>
        <v>#N/A</v>
      </c>
      <c r="S14" t="e">
        <f>INDEX(tbl_org[FE],MATCH(tbl_name[[#This Row],[org_name]],tbl_org[Food_name],0))</f>
        <v>#N/A</v>
      </c>
      <c r="T14" t="e">
        <f>INDEX(tbl_org[MG],MATCH(tbl_name[[#This Row],[org_name]],tbl_org[Food_name],0))</f>
        <v>#N/A</v>
      </c>
      <c r="U14" t="e">
        <f>INDEX(tbl_org[P],MATCH(tbl_name[[#This Row],[org_name]],tbl_org[Food_name],0))</f>
        <v>#N/A</v>
      </c>
      <c r="V14" t="e">
        <f>INDEX(tbl_org[K],MATCH(tbl_name[[#This Row],[org_name]],tbl_org[Food_name],0))</f>
        <v>#N/A</v>
      </c>
      <c r="W14" t="e">
        <f>INDEX(tbl_org[NA],MATCH(tbl_name[[#This Row],[org_name]],tbl_org[Food_name],0))</f>
        <v>#N/A</v>
      </c>
      <c r="X14" t="e">
        <f>INDEX(tbl_org[ZN],MATCH(tbl_name[[#This Row],[org_name]],tbl_org[Food_name],0))</f>
        <v>#N/A</v>
      </c>
      <c r="Y14" t="e">
        <f>INDEX(tbl_org[CU],MATCH(tbl_name[[#This Row],[org_name]],tbl_org[Food_name],0))</f>
        <v>#N/A</v>
      </c>
      <c r="Z14" t="e">
        <f>INDEX(tbl_org[VITA_RAE],MATCH(tbl_name[[#This Row],[org_name]],tbl_org[Food_name],0))</f>
        <v>#N/A</v>
      </c>
      <c r="AA14" t="e">
        <f>INDEX(tbl_org[RETOL],MATCH(tbl_name[[#This Row],[org_name]],tbl_org[Food_name],0))</f>
        <v>#N/A</v>
      </c>
      <c r="AB14" t="e">
        <f>INDEX(tbl_org[B_Cart_eq],MATCH(tbl_name[[#This Row],[org_name]],tbl_org[Food_name],0))</f>
        <v>#N/A</v>
      </c>
      <c r="AC14" t="e">
        <f>INDEX(tbl_org[VITD],MATCH(tbl_name[[#This Row],[org_name]],tbl_org[Food_name],0))</f>
        <v>#N/A</v>
      </c>
      <c r="AD14" t="e">
        <f>INDEX(tbl_org[VITE],MATCH(tbl_name[[#This Row],[org_name]],tbl_org[Food_name],0))</f>
        <v>#N/A</v>
      </c>
      <c r="AE14" t="e">
        <f>INDEX(tbl_org[THIA],MATCH(tbl_name[[#This Row],[org_name]],tbl_org[Food_name],0))</f>
        <v>#N/A</v>
      </c>
      <c r="AF14" t="e">
        <f>INDEX(tbl_org[RIBF],MATCH(tbl_name[[#This Row],[org_name]],tbl_org[Food_name],0))</f>
        <v>#N/A</v>
      </c>
      <c r="AG14" t="e">
        <f>INDEX(tbl_org[NIA],MATCH(tbl_name[[#This Row],[org_name]],tbl_org[Food_name],0))</f>
        <v>#N/A</v>
      </c>
      <c r="AH14" t="e">
        <f>INDEX(tbl_org[VITB6C],MATCH(tbl_name[[#This Row],[org_name]],tbl_org[Food_name],0))</f>
        <v>#N/A</v>
      </c>
      <c r="AI14" t="e">
        <f>INDEX(tbl_org[FOL],MATCH(tbl_name[[#This Row],[org_name]],tbl_org[Food_name],0))</f>
        <v>#N/A</v>
      </c>
      <c r="AJ14" t="e">
        <f>INDEX(tbl_org[VITB12],MATCH(tbl_name[[#This Row],[org_name]],tbl_org[Food_name],0))</f>
        <v>#N/A</v>
      </c>
      <c r="AK14" t="e">
        <f>INDEX(tbl_org[VITC],MATCH(tbl_name[[#This Row],[org_name]],tbl_org[Food_name],0))</f>
        <v>#N/A</v>
      </c>
      <c r="AL14" s="214" t="s">
        <v>726</v>
      </c>
    </row>
    <row r="15" spans="1:38" ht="16">
      <c r="A15">
        <v>8</v>
      </c>
      <c r="B15" s="90" t="s">
        <v>334</v>
      </c>
      <c r="C15" t="s">
        <v>334</v>
      </c>
      <c r="D15">
        <f>INDEX(tbl_org[FCT_id],MATCH(tbl_name[[#This Row],[org_name]],tbl_org[Food_name],0))</f>
        <v>20021</v>
      </c>
      <c r="E15">
        <f>INDEX(tbl_org[food_grp_id],MATCH(tbl_name[[#This Row],[org_name]],tbl_org[Food_name],0))</f>
        <v>12</v>
      </c>
      <c r="F15">
        <f>INDEX(tbl_org[food_item_id],MATCH(tbl_name[[#This Row],[org_name]],tbl_org[Food_name],0))</f>
        <v>811</v>
      </c>
      <c r="G15" t="str">
        <f>INDEX(tbl_org[Food_grp],MATCH(tbl_name[[#This Row],[org_name]],tbl_org[Food_name],0))</f>
        <v>Miscellaneous</v>
      </c>
      <c r="H15" t="str">
        <f>INDEX(tbl_org[Food_name],MATCH(tbl_name[[#This Row],[org_name]],tbl_org[Food_name],0))</f>
        <v>Faba bean</v>
      </c>
      <c r="I15">
        <f>INDEX(tbl_org[Crop_ref],MATCH(tbl_name[[#This Row],[org_name]],tbl_org[Food_name],0))</f>
        <v>0</v>
      </c>
      <c r="J15">
        <f>INDEX(tbl_org[Edible],MATCH(tbl_name[[#This Row],[org_name]],tbl_org[Food_name],0))</f>
        <v>0</v>
      </c>
      <c r="K15">
        <f>INDEX(tbl_org[Energy],MATCH(tbl_name[[#This Row],[org_name]],tbl_org[Food_name],0))</f>
        <v>309</v>
      </c>
      <c r="L15">
        <f>INDEX(tbl_org[WATER],MATCH(tbl_name[[#This Row],[org_name]],tbl_org[Food_name],0))</f>
        <v>0</v>
      </c>
      <c r="M15">
        <f>INDEX(tbl_org[Protein],MATCH(tbl_name[[#This Row],[org_name]],tbl_org[Food_name],0))</f>
        <v>25.3</v>
      </c>
      <c r="N15">
        <f>INDEX(tbl_org[Fat],MATCH(tbl_name[[#This Row],[org_name]],tbl_org[Food_name],0))</f>
        <v>1.4</v>
      </c>
      <c r="O15">
        <f>INDEX(tbl_org[Carbohydrate],MATCH(tbl_name[[#This Row],[org_name]],tbl_org[Food_name],0))</f>
        <v>38.299999999999997</v>
      </c>
      <c r="P15">
        <f>INDEX(tbl_org[Fiber],MATCH(tbl_name[[#This Row],[org_name]],tbl_org[Food_name],0))</f>
        <v>20.8</v>
      </c>
      <c r="Q15">
        <f>INDEX(tbl_org[ASH],MATCH(tbl_name[[#This Row],[org_name]],tbl_org[Food_name],0))</f>
        <v>3.3</v>
      </c>
      <c r="R15">
        <f>INDEX(tbl_org[CA],MATCH(tbl_name[[#This Row],[org_name]],tbl_org[Food_name],0))</f>
        <v>95.6</v>
      </c>
      <c r="S15">
        <f>INDEX(tbl_org[FE],MATCH(tbl_name[[#This Row],[org_name]],tbl_org[Food_name],0))</f>
        <v>5.2</v>
      </c>
      <c r="T15">
        <f>INDEX(tbl_org[MG],MATCH(tbl_name[[#This Row],[org_name]],tbl_org[Food_name],0))</f>
        <v>135.5</v>
      </c>
      <c r="U15">
        <f>INDEX(tbl_org[P],MATCH(tbl_name[[#This Row],[org_name]],tbl_org[Food_name],0))</f>
        <v>430.6</v>
      </c>
      <c r="V15">
        <f>INDEX(tbl_org[K],MATCH(tbl_name[[#This Row],[org_name]],tbl_org[Food_name],0))</f>
        <v>1190</v>
      </c>
      <c r="W15">
        <f>INDEX(tbl_org[NA],MATCH(tbl_name[[#This Row],[org_name]],tbl_org[Food_name],0))</f>
        <v>25</v>
      </c>
      <c r="X15">
        <f>INDEX(tbl_org[ZN],MATCH(tbl_name[[#This Row],[org_name]],tbl_org[Food_name],0))</f>
        <v>3.55</v>
      </c>
      <c r="Y15">
        <f>INDEX(tbl_org[CU],MATCH(tbl_name[[#This Row],[org_name]],tbl_org[Food_name],0))</f>
        <v>0.82</v>
      </c>
      <c r="Z15">
        <f>INDEX(tbl_org[VITA_RAE],MATCH(tbl_name[[#This Row],[org_name]],tbl_org[Food_name],0))</f>
        <v>2.4</v>
      </c>
      <c r="AA15">
        <f>INDEX(tbl_org[RETOL],MATCH(tbl_name[[#This Row],[org_name]],tbl_org[Food_name],0))</f>
        <v>0</v>
      </c>
      <c r="AB15">
        <f>INDEX(tbl_org[B_Cart_eq],MATCH(tbl_name[[#This Row],[org_name]],tbl_org[Food_name],0))</f>
        <v>0</v>
      </c>
      <c r="AC15">
        <f>INDEX(tbl_org[VITD],MATCH(tbl_name[[#This Row],[org_name]],tbl_org[Food_name],0))</f>
        <v>0</v>
      </c>
      <c r="AD15">
        <f>INDEX(tbl_org[VITE],MATCH(tbl_name[[#This Row],[org_name]],tbl_org[Food_name],0))</f>
        <v>0</v>
      </c>
      <c r="AE15">
        <f>INDEX(tbl_org[THIA],MATCH(tbl_name[[#This Row],[org_name]],tbl_org[Food_name],0))</f>
        <v>0</v>
      </c>
      <c r="AF15">
        <f>INDEX(tbl_org[RIBF],MATCH(tbl_name[[#This Row],[org_name]],tbl_org[Food_name],0))</f>
        <v>0</v>
      </c>
      <c r="AG15">
        <f>INDEX(tbl_org[NIA],MATCH(tbl_name[[#This Row],[org_name]],tbl_org[Food_name],0))</f>
        <v>0</v>
      </c>
      <c r="AH15">
        <f>INDEX(tbl_org[VITB6C],MATCH(tbl_name[[#This Row],[org_name]],tbl_org[Food_name],0))</f>
        <v>0</v>
      </c>
      <c r="AI15">
        <f>INDEX(tbl_org[FOL],MATCH(tbl_name[[#This Row],[org_name]],tbl_org[Food_name],0))</f>
        <v>0</v>
      </c>
      <c r="AJ15">
        <f>INDEX(tbl_org[VITB12],MATCH(tbl_name[[#This Row],[org_name]],tbl_org[Food_name],0))</f>
        <v>0</v>
      </c>
      <c r="AK15">
        <f>INDEX(tbl_org[VITC],MATCH(tbl_name[[#This Row],[org_name]],tbl_org[Food_name],0))</f>
        <v>0</v>
      </c>
      <c r="AL15" t="str">
        <f>INDEX(tbl_org[food_group_unicef],MATCH(tbl_name[[#This Row],[org_name]],tbl_org[Food_name],0))</f>
        <v xml:space="preserve">Legumes and nuts </v>
      </c>
    </row>
    <row r="16" spans="1:38" ht="16">
      <c r="A16">
        <v>50</v>
      </c>
      <c r="B16" s="92" t="s">
        <v>720</v>
      </c>
      <c r="D16" t="e">
        <f>INDEX(tbl_org[FCT_id],MATCH(tbl_name[[#This Row],[org_name]],tbl_org[Food_name],0))</f>
        <v>#N/A</v>
      </c>
      <c r="E16" t="e">
        <f>INDEX(tbl_org[food_grp_id],MATCH(tbl_name[[#This Row],[org_name]],tbl_org[Food_name],0))</f>
        <v>#N/A</v>
      </c>
      <c r="F16" t="e">
        <f>INDEX(tbl_org[food_item_id],MATCH(tbl_name[[#This Row],[org_name]],tbl_org[Food_name],0))</f>
        <v>#N/A</v>
      </c>
      <c r="G16" s="214" t="s">
        <v>731</v>
      </c>
      <c r="H16" t="e">
        <f>INDEX(tbl_org[Food_name],MATCH(tbl_name[[#This Row],[org_name]],tbl_org[Food_name],0))</f>
        <v>#N/A</v>
      </c>
      <c r="I16" t="e">
        <f>INDEX(tbl_org[Crop_ref],MATCH(tbl_name[[#This Row],[org_name]],tbl_org[Food_name],0))</f>
        <v>#N/A</v>
      </c>
      <c r="J16" t="e">
        <f>INDEX(tbl_org[Edible],MATCH(tbl_name[[#This Row],[org_name]],tbl_org[Food_name],0))</f>
        <v>#N/A</v>
      </c>
      <c r="K16" t="e">
        <f>INDEX(tbl_org[Energy],MATCH(tbl_name[[#This Row],[org_name]],tbl_org[Food_name],0))</f>
        <v>#N/A</v>
      </c>
      <c r="L16" t="e">
        <f>INDEX(tbl_org[WATER],MATCH(tbl_name[[#This Row],[org_name]],tbl_org[Food_name],0))</f>
        <v>#N/A</v>
      </c>
      <c r="M16" t="e">
        <f>INDEX(tbl_org[Protein],MATCH(tbl_name[[#This Row],[org_name]],tbl_org[Food_name],0))</f>
        <v>#N/A</v>
      </c>
      <c r="N16" t="e">
        <f>INDEX(tbl_org[Fat],MATCH(tbl_name[[#This Row],[org_name]],tbl_org[Food_name],0))</f>
        <v>#N/A</v>
      </c>
      <c r="O16" t="e">
        <f>INDEX(tbl_org[Carbohydrate],MATCH(tbl_name[[#This Row],[org_name]],tbl_org[Food_name],0))</f>
        <v>#N/A</v>
      </c>
      <c r="P16" t="e">
        <f>INDEX(tbl_org[Fiber],MATCH(tbl_name[[#This Row],[org_name]],tbl_org[Food_name],0))</f>
        <v>#N/A</v>
      </c>
      <c r="Q16" t="e">
        <f>INDEX(tbl_org[ASH],MATCH(tbl_name[[#This Row],[org_name]],tbl_org[Food_name],0))</f>
        <v>#N/A</v>
      </c>
      <c r="R16" t="e">
        <f>INDEX(tbl_org[CA],MATCH(tbl_name[[#This Row],[org_name]],tbl_org[Food_name],0))</f>
        <v>#N/A</v>
      </c>
      <c r="S16" t="e">
        <f>INDEX(tbl_org[FE],MATCH(tbl_name[[#This Row],[org_name]],tbl_org[Food_name],0))</f>
        <v>#N/A</v>
      </c>
      <c r="T16" t="e">
        <f>INDEX(tbl_org[MG],MATCH(tbl_name[[#This Row],[org_name]],tbl_org[Food_name],0))</f>
        <v>#N/A</v>
      </c>
      <c r="U16" t="e">
        <f>INDEX(tbl_org[P],MATCH(tbl_name[[#This Row],[org_name]],tbl_org[Food_name],0))</f>
        <v>#N/A</v>
      </c>
      <c r="V16" t="e">
        <f>INDEX(tbl_org[K],MATCH(tbl_name[[#This Row],[org_name]],tbl_org[Food_name],0))</f>
        <v>#N/A</v>
      </c>
      <c r="W16" t="e">
        <f>INDEX(tbl_org[NA],MATCH(tbl_name[[#This Row],[org_name]],tbl_org[Food_name],0))</f>
        <v>#N/A</v>
      </c>
      <c r="X16" t="e">
        <f>INDEX(tbl_org[ZN],MATCH(tbl_name[[#This Row],[org_name]],tbl_org[Food_name],0))</f>
        <v>#N/A</v>
      </c>
      <c r="Y16" t="e">
        <f>INDEX(tbl_org[CU],MATCH(tbl_name[[#This Row],[org_name]],tbl_org[Food_name],0))</f>
        <v>#N/A</v>
      </c>
      <c r="Z16" t="e">
        <f>INDEX(tbl_org[VITA_RAE],MATCH(tbl_name[[#This Row],[org_name]],tbl_org[Food_name],0))</f>
        <v>#N/A</v>
      </c>
      <c r="AA16" t="e">
        <f>INDEX(tbl_org[RETOL],MATCH(tbl_name[[#This Row],[org_name]],tbl_org[Food_name],0))</f>
        <v>#N/A</v>
      </c>
      <c r="AB16" t="e">
        <f>INDEX(tbl_org[B_Cart_eq],MATCH(tbl_name[[#This Row],[org_name]],tbl_org[Food_name],0))</f>
        <v>#N/A</v>
      </c>
      <c r="AC16" t="e">
        <f>INDEX(tbl_org[VITD],MATCH(tbl_name[[#This Row],[org_name]],tbl_org[Food_name],0))</f>
        <v>#N/A</v>
      </c>
      <c r="AD16" t="e">
        <f>INDEX(tbl_org[VITE],MATCH(tbl_name[[#This Row],[org_name]],tbl_org[Food_name],0))</f>
        <v>#N/A</v>
      </c>
      <c r="AE16" t="e">
        <f>INDEX(tbl_org[THIA],MATCH(tbl_name[[#This Row],[org_name]],tbl_org[Food_name],0))</f>
        <v>#N/A</v>
      </c>
      <c r="AF16" t="e">
        <f>INDEX(tbl_org[RIBF],MATCH(tbl_name[[#This Row],[org_name]],tbl_org[Food_name],0))</f>
        <v>#N/A</v>
      </c>
      <c r="AG16" t="e">
        <f>INDEX(tbl_org[NIA],MATCH(tbl_name[[#This Row],[org_name]],tbl_org[Food_name],0))</f>
        <v>#N/A</v>
      </c>
      <c r="AH16" t="e">
        <f>INDEX(tbl_org[VITB6C],MATCH(tbl_name[[#This Row],[org_name]],tbl_org[Food_name],0))</f>
        <v>#N/A</v>
      </c>
      <c r="AI16" t="e">
        <f>INDEX(tbl_org[FOL],MATCH(tbl_name[[#This Row],[org_name]],tbl_org[Food_name],0))</f>
        <v>#N/A</v>
      </c>
      <c r="AJ16" t="e">
        <f>INDEX(tbl_org[VITB12],MATCH(tbl_name[[#This Row],[org_name]],tbl_org[Food_name],0))</f>
        <v>#N/A</v>
      </c>
      <c r="AK16" t="e">
        <f>INDEX(tbl_org[VITC],MATCH(tbl_name[[#This Row],[org_name]],tbl_org[Food_name],0))</f>
        <v>#N/A</v>
      </c>
      <c r="AL16" s="215" t="s">
        <v>730</v>
      </c>
    </row>
    <row r="17" spans="1:38" ht="16">
      <c r="A17">
        <v>9</v>
      </c>
      <c r="B17" s="90" t="s">
        <v>684</v>
      </c>
      <c r="C17" t="s">
        <v>670</v>
      </c>
      <c r="D17">
        <f>INDEX(tbl_org[FCT_id],MATCH(tbl_name[[#This Row],[org_name]],tbl_org[Food_name],0))</f>
        <v>20016</v>
      </c>
      <c r="E17">
        <f>INDEX(tbl_org[food_grp_id],MATCH(tbl_name[[#This Row],[org_name]],tbl_org[Food_name],0))</f>
        <v>12</v>
      </c>
      <c r="F17">
        <f>INDEX(tbl_org[food_item_id],MATCH(tbl_name[[#This Row],[org_name]],tbl_org[Food_name],0))</f>
        <v>813</v>
      </c>
      <c r="G17" t="str">
        <f>INDEX(tbl_org[Food_grp],MATCH(tbl_name[[#This Row],[org_name]],tbl_org[Food_name],0))</f>
        <v>Miscellaneous</v>
      </c>
      <c r="H17" t="str">
        <f>INDEX(tbl_org[Food_name],MATCH(tbl_name[[#This Row],[org_name]],tbl_org[Food_name],0))</f>
        <v>Field peas</v>
      </c>
      <c r="I17">
        <f>INDEX(tbl_org[Crop_ref],MATCH(tbl_name[[#This Row],[org_name]],tbl_org[Food_name],0))</f>
        <v>0</v>
      </c>
      <c r="J17">
        <f>INDEX(tbl_org[Edible],MATCH(tbl_name[[#This Row],[org_name]],tbl_org[Food_name],0))</f>
        <v>0</v>
      </c>
      <c r="K17">
        <f>INDEX(tbl_org[Energy],MATCH(tbl_name[[#This Row],[org_name]],tbl_org[Food_name],0))</f>
        <v>0</v>
      </c>
      <c r="L17">
        <f>INDEX(tbl_org[WATER],MATCH(tbl_name[[#This Row],[org_name]],tbl_org[Food_name],0))</f>
        <v>0</v>
      </c>
      <c r="M17">
        <f>INDEX(tbl_org[Protein],MATCH(tbl_name[[#This Row],[org_name]],tbl_org[Food_name],0))</f>
        <v>0</v>
      </c>
      <c r="N17">
        <f>INDEX(tbl_org[Fat],MATCH(tbl_name[[#This Row],[org_name]],tbl_org[Food_name],0))</f>
        <v>0</v>
      </c>
      <c r="O17">
        <f>INDEX(tbl_org[Carbohydrate],MATCH(tbl_name[[#This Row],[org_name]],tbl_org[Food_name],0))</f>
        <v>0</v>
      </c>
      <c r="P17">
        <f>INDEX(tbl_org[Fiber],MATCH(tbl_name[[#This Row],[org_name]],tbl_org[Food_name],0))</f>
        <v>0</v>
      </c>
      <c r="Q17">
        <f>INDEX(tbl_org[ASH],MATCH(tbl_name[[#This Row],[org_name]],tbl_org[Food_name],0))</f>
        <v>0</v>
      </c>
      <c r="R17">
        <f>INDEX(tbl_org[CA],MATCH(tbl_name[[#This Row],[org_name]],tbl_org[Food_name],0))</f>
        <v>0</v>
      </c>
      <c r="S17">
        <f>INDEX(tbl_org[FE],MATCH(tbl_name[[#This Row],[org_name]],tbl_org[Food_name],0))</f>
        <v>0</v>
      </c>
      <c r="T17">
        <f>INDEX(tbl_org[MG],MATCH(tbl_name[[#This Row],[org_name]],tbl_org[Food_name],0))</f>
        <v>0</v>
      </c>
      <c r="U17">
        <f>INDEX(tbl_org[P],MATCH(tbl_name[[#This Row],[org_name]],tbl_org[Food_name],0))</f>
        <v>0</v>
      </c>
      <c r="V17">
        <f>INDEX(tbl_org[K],MATCH(tbl_name[[#This Row],[org_name]],tbl_org[Food_name],0))</f>
        <v>0</v>
      </c>
      <c r="W17">
        <f>INDEX(tbl_org[NA],MATCH(tbl_name[[#This Row],[org_name]],tbl_org[Food_name],0))</f>
        <v>0</v>
      </c>
      <c r="X17">
        <f>INDEX(tbl_org[ZN],MATCH(tbl_name[[#This Row],[org_name]],tbl_org[Food_name],0))</f>
        <v>0</v>
      </c>
      <c r="Y17">
        <f>INDEX(tbl_org[CU],MATCH(tbl_name[[#This Row],[org_name]],tbl_org[Food_name],0))</f>
        <v>0</v>
      </c>
      <c r="Z17">
        <f>INDEX(tbl_org[VITA_RAE],MATCH(tbl_name[[#This Row],[org_name]],tbl_org[Food_name],0))</f>
        <v>0</v>
      </c>
      <c r="AA17">
        <f>INDEX(tbl_org[RETOL],MATCH(tbl_name[[#This Row],[org_name]],tbl_org[Food_name],0))</f>
        <v>0</v>
      </c>
      <c r="AB17">
        <f>INDEX(tbl_org[B_Cart_eq],MATCH(tbl_name[[#This Row],[org_name]],tbl_org[Food_name],0))</f>
        <v>0</v>
      </c>
      <c r="AC17">
        <f>INDEX(tbl_org[VITD],MATCH(tbl_name[[#This Row],[org_name]],tbl_org[Food_name],0))</f>
        <v>0</v>
      </c>
      <c r="AD17">
        <f>INDEX(tbl_org[VITE],MATCH(tbl_name[[#This Row],[org_name]],tbl_org[Food_name],0))</f>
        <v>0</v>
      </c>
      <c r="AE17">
        <f>INDEX(tbl_org[THIA],MATCH(tbl_name[[#This Row],[org_name]],tbl_org[Food_name],0))</f>
        <v>0</v>
      </c>
      <c r="AF17">
        <f>INDEX(tbl_org[RIBF],MATCH(tbl_name[[#This Row],[org_name]],tbl_org[Food_name],0))</f>
        <v>0</v>
      </c>
      <c r="AG17">
        <f>INDEX(tbl_org[NIA],MATCH(tbl_name[[#This Row],[org_name]],tbl_org[Food_name],0))</f>
        <v>0</v>
      </c>
      <c r="AH17">
        <f>INDEX(tbl_org[VITB6C],MATCH(tbl_name[[#This Row],[org_name]],tbl_org[Food_name],0))</f>
        <v>0</v>
      </c>
      <c r="AI17">
        <f>INDEX(tbl_org[FOL],MATCH(tbl_name[[#This Row],[org_name]],tbl_org[Food_name],0))</f>
        <v>0</v>
      </c>
      <c r="AJ17">
        <f>INDEX(tbl_org[VITB12],MATCH(tbl_name[[#This Row],[org_name]],tbl_org[Food_name],0))</f>
        <v>0</v>
      </c>
      <c r="AK17">
        <f>INDEX(tbl_org[VITC],MATCH(tbl_name[[#This Row],[org_name]],tbl_org[Food_name],0))</f>
        <v>0</v>
      </c>
      <c r="AL17" t="str">
        <f>INDEX(tbl_org[food_group_unicef],MATCH(tbl_name[[#This Row],[org_name]],tbl_org[Food_name],0))</f>
        <v xml:space="preserve">Legumes and nuts </v>
      </c>
    </row>
    <row r="18" spans="1:38" ht="16">
      <c r="A18">
        <v>4</v>
      </c>
      <c r="B18" s="90" t="s">
        <v>736</v>
      </c>
      <c r="C18" t="s">
        <v>627</v>
      </c>
      <c r="D18">
        <f>INDEX(tbl_org[FCT_id],MATCH(tbl_name[[#This Row],[org_name]],tbl_org[Food_name],0))</f>
        <v>20028</v>
      </c>
      <c r="E18">
        <f>INDEX(tbl_org[food_grp_id],MATCH(tbl_name[[#This Row],[org_name]],tbl_org[Food_name],0))</f>
        <v>12</v>
      </c>
      <c r="F18">
        <f>INDEX(tbl_org[food_item_id],MATCH(tbl_name[[#This Row],[org_name]],tbl_org[Food_name],0))</f>
        <v>814</v>
      </c>
      <c r="G18" t="str">
        <f>INDEX(tbl_org[Food_grp],MATCH(tbl_name[[#This Row],[org_name]],tbl_org[Food_name],0))</f>
        <v>Miscellaneous</v>
      </c>
      <c r="H18" t="str">
        <f>INDEX(tbl_org[Food_name],MATCH(tbl_name[[#This Row],[org_name]],tbl_org[Food_name],0))</f>
        <v>Finger millet</v>
      </c>
      <c r="I18">
        <f>INDEX(tbl_org[Crop_ref],MATCH(tbl_name[[#This Row],[org_name]],tbl_org[Food_name],0))</f>
        <v>0</v>
      </c>
      <c r="J18">
        <f>INDEX(tbl_org[Edible],MATCH(tbl_name[[#This Row],[org_name]],tbl_org[Food_name],0))</f>
        <v>0</v>
      </c>
      <c r="K18">
        <f>INDEX(tbl_org[Energy],MATCH(tbl_name[[#This Row],[org_name]],tbl_org[Food_name],0))</f>
        <v>365</v>
      </c>
      <c r="L18">
        <f>INDEX(tbl_org[WATER],MATCH(tbl_name[[#This Row],[org_name]],tbl_org[Food_name],0))</f>
        <v>0</v>
      </c>
      <c r="M18">
        <f>INDEX(tbl_org[Protein],MATCH(tbl_name[[#This Row],[org_name]],tbl_org[Food_name],0))</f>
        <v>9.3000000000000007</v>
      </c>
      <c r="N18">
        <f>INDEX(tbl_org[Fat],MATCH(tbl_name[[#This Row],[org_name]],tbl_org[Food_name],0))</f>
        <v>5.9</v>
      </c>
      <c r="O18">
        <f>INDEX(tbl_org[Carbohydrate],MATCH(tbl_name[[#This Row],[org_name]],tbl_org[Food_name],0))</f>
        <v>64.2</v>
      </c>
      <c r="P18">
        <f>INDEX(tbl_org[Fiber],MATCH(tbl_name[[#This Row],[org_name]],tbl_org[Food_name],0))</f>
        <v>9</v>
      </c>
      <c r="Q18">
        <f>INDEX(tbl_org[ASH],MATCH(tbl_name[[#This Row],[org_name]],tbl_org[Food_name],0))</f>
        <v>2.1</v>
      </c>
      <c r="R18">
        <f>INDEX(tbl_org[CA],MATCH(tbl_name[[#This Row],[org_name]],tbl_org[Food_name],0))</f>
        <v>23</v>
      </c>
      <c r="S18">
        <f>INDEX(tbl_org[FE],MATCH(tbl_name[[#This Row],[org_name]],tbl_org[Food_name],0))</f>
        <v>15.2</v>
      </c>
      <c r="T18">
        <f>INDEX(tbl_org[MG],MATCH(tbl_name[[#This Row],[org_name]],tbl_org[Food_name],0))</f>
        <v>96</v>
      </c>
      <c r="U18">
        <f>INDEX(tbl_org[P],MATCH(tbl_name[[#This Row],[org_name]],tbl_org[Food_name],0))</f>
        <v>402</v>
      </c>
      <c r="V18">
        <f>INDEX(tbl_org[K],MATCH(tbl_name[[#This Row],[org_name]],tbl_org[Food_name],0))</f>
        <v>332</v>
      </c>
      <c r="W18">
        <f>INDEX(tbl_org[NA],MATCH(tbl_name[[#This Row],[org_name]],tbl_org[Food_name],0))</f>
        <v>12</v>
      </c>
      <c r="X18">
        <f>INDEX(tbl_org[ZN],MATCH(tbl_name[[#This Row],[org_name]],tbl_org[Food_name],0))</f>
        <v>2.58</v>
      </c>
      <c r="Y18">
        <f>INDEX(tbl_org[CU],MATCH(tbl_name[[#This Row],[org_name]],tbl_org[Food_name],0))</f>
        <v>0.45</v>
      </c>
      <c r="Z18">
        <f>INDEX(tbl_org[VITA_RAE],MATCH(tbl_name[[#This Row],[org_name]],tbl_org[Food_name],0))</f>
        <v>0</v>
      </c>
      <c r="AA18">
        <f>INDEX(tbl_org[RETOL],MATCH(tbl_name[[#This Row],[org_name]],tbl_org[Food_name],0))</f>
        <v>0</v>
      </c>
      <c r="AB18">
        <f>INDEX(tbl_org[B_Cart_eq],MATCH(tbl_name[[#This Row],[org_name]],tbl_org[Food_name],0))</f>
        <v>0</v>
      </c>
      <c r="AC18">
        <f>INDEX(tbl_org[VITD],MATCH(tbl_name[[#This Row],[org_name]],tbl_org[Food_name],0))</f>
        <v>0</v>
      </c>
      <c r="AD18">
        <f>INDEX(tbl_org[VITE],MATCH(tbl_name[[#This Row],[org_name]],tbl_org[Food_name],0))</f>
        <v>0</v>
      </c>
      <c r="AE18">
        <f>INDEX(tbl_org[THIA],MATCH(tbl_name[[#This Row],[org_name]],tbl_org[Food_name],0))</f>
        <v>0</v>
      </c>
      <c r="AF18">
        <f>INDEX(tbl_org[RIBF],MATCH(tbl_name[[#This Row],[org_name]],tbl_org[Food_name],0))</f>
        <v>0</v>
      </c>
      <c r="AG18">
        <f>INDEX(tbl_org[NIA],MATCH(tbl_name[[#This Row],[org_name]],tbl_org[Food_name],0))</f>
        <v>0</v>
      </c>
      <c r="AH18">
        <f>INDEX(tbl_org[VITB6C],MATCH(tbl_name[[#This Row],[org_name]],tbl_org[Food_name],0))</f>
        <v>0</v>
      </c>
      <c r="AI18">
        <f>INDEX(tbl_org[FOL],MATCH(tbl_name[[#This Row],[org_name]],tbl_org[Food_name],0))</f>
        <v>0</v>
      </c>
      <c r="AJ18">
        <f>INDEX(tbl_org[VITB12],MATCH(tbl_name[[#This Row],[org_name]],tbl_org[Food_name],0))</f>
        <v>0</v>
      </c>
      <c r="AK18">
        <f>INDEX(tbl_org[VITC],MATCH(tbl_name[[#This Row],[org_name]],tbl_org[Food_name],0))</f>
        <v>0</v>
      </c>
      <c r="AL18" t="str">
        <f>INDEX(tbl_org[food_group_unicef],MATCH(tbl_name[[#This Row],[org_name]],tbl_org[Food_name],0))</f>
        <v xml:space="preserve">Grains@ roots and tubers </v>
      </c>
    </row>
    <row r="19" spans="1:38" ht="15">
      <c r="A19">
        <v>36</v>
      </c>
      <c r="B19" s="91" t="s">
        <v>515</v>
      </c>
      <c r="C19" t="s">
        <v>515</v>
      </c>
      <c r="D19">
        <f>INDEX(tbl_org[FCT_id],MATCH(tbl_name[[#This Row],[org_name]],tbl_org[Food_name],0))</f>
        <v>4165</v>
      </c>
      <c r="E19">
        <f>INDEX(tbl_org[food_grp_id],MATCH(tbl_name[[#This Row],[org_name]],tbl_org[Food_name],0))</f>
        <v>4</v>
      </c>
      <c r="F19">
        <f>INDEX(tbl_org[food_item_id],MATCH(tbl_name[[#This Row],[org_name]],tbl_org[Food_name],0))</f>
        <v>165</v>
      </c>
      <c r="G19" t="str">
        <f>INDEX(tbl_org[Food_grp],MATCH(tbl_name[[#This Row],[org_name]],tbl_org[Food_name],0))</f>
        <v>Vegetables and their products</v>
      </c>
      <c r="H19" t="str">
        <f>INDEX(tbl_org[Food_name],MATCH(tbl_name[[#This Row],[org_name]],tbl_org[Food_name],0))</f>
        <v>Garlic</v>
      </c>
      <c r="I19">
        <f>INDEX(tbl_org[Crop_ref],MATCH(tbl_name[[#This Row],[org_name]],tbl_org[Food_name],0))</f>
        <v>0</v>
      </c>
      <c r="J19">
        <f>INDEX(tbl_org[Edible],MATCH(tbl_name[[#This Row],[org_name]],tbl_org[Food_name],0))</f>
        <v>0.87</v>
      </c>
      <c r="K19">
        <f>INDEX(tbl_org[Energy],MATCH(tbl_name[[#This Row],[org_name]],tbl_org[Food_name],0))</f>
        <v>137</v>
      </c>
      <c r="L19">
        <f>INDEX(tbl_org[WATER],MATCH(tbl_name[[#This Row],[org_name]],tbl_org[Food_name],0))</f>
        <v>64.3</v>
      </c>
      <c r="M19">
        <f>INDEX(tbl_org[Protein],MATCH(tbl_name[[#This Row],[org_name]],tbl_org[Food_name],0))</f>
        <v>6.8</v>
      </c>
      <c r="N19">
        <f>INDEX(tbl_org[Fat],MATCH(tbl_name[[#This Row],[org_name]],tbl_org[Food_name],0))</f>
        <v>0.4</v>
      </c>
      <c r="O19">
        <f>INDEX(tbl_org[Carbohydrate],MATCH(tbl_name[[#This Row],[org_name]],tbl_org[Food_name],0))</f>
        <v>25</v>
      </c>
      <c r="P19">
        <f>INDEX(tbl_org[Fiber],MATCH(tbl_name[[#This Row],[org_name]],tbl_org[Food_name],0))</f>
        <v>2.2999999999999998</v>
      </c>
      <c r="Q19">
        <f>INDEX(tbl_org[ASH],MATCH(tbl_name[[#This Row],[org_name]],tbl_org[Food_name],0))</f>
        <v>1.3</v>
      </c>
      <c r="R19">
        <f>INDEX(tbl_org[CA],MATCH(tbl_name[[#This Row],[org_name]],tbl_org[Food_name],0))</f>
        <v>32</v>
      </c>
      <c r="S19">
        <f>INDEX(tbl_org[FE],MATCH(tbl_name[[#This Row],[org_name]],tbl_org[Food_name],0))</f>
        <v>1.6</v>
      </c>
      <c r="T19">
        <f>INDEX(tbl_org[MG],MATCH(tbl_name[[#This Row],[org_name]],tbl_org[Food_name],0))</f>
        <v>21</v>
      </c>
      <c r="U19">
        <f>INDEX(tbl_org[P],MATCH(tbl_name[[#This Row],[org_name]],tbl_org[Food_name],0))</f>
        <v>158</v>
      </c>
      <c r="V19">
        <f>INDEX(tbl_org[K],MATCH(tbl_name[[#This Row],[org_name]],tbl_org[Food_name],0))</f>
        <v>533</v>
      </c>
      <c r="W19">
        <f>INDEX(tbl_org[NA],MATCH(tbl_name[[#This Row],[org_name]],tbl_org[Food_name],0))</f>
        <v>11</v>
      </c>
      <c r="X19">
        <f>INDEX(tbl_org[ZN],MATCH(tbl_name[[#This Row],[org_name]],tbl_org[Food_name],0))</f>
        <v>0.79</v>
      </c>
      <c r="Y19">
        <f>INDEX(tbl_org[CU],MATCH(tbl_name[[#This Row],[org_name]],tbl_org[Food_name],0))</f>
        <v>0.15</v>
      </c>
      <c r="Z19">
        <f>INDEX(tbl_org[VITA_RAE],MATCH(tbl_name[[#This Row],[org_name]],tbl_org[Food_name],0))</f>
        <v>0</v>
      </c>
      <c r="AA19">
        <f>INDEX(tbl_org[RETOL],MATCH(tbl_name[[#This Row],[org_name]],tbl_org[Food_name],0))</f>
        <v>0</v>
      </c>
      <c r="AB19">
        <f>INDEX(tbl_org[B_Cart_eq],MATCH(tbl_name[[#This Row],[org_name]],tbl_org[Food_name],0))</f>
        <v>0</v>
      </c>
      <c r="AC19">
        <f>INDEX(tbl_org[VITD],MATCH(tbl_name[[#This Row],[org_name]],tbl_org[Food_name],0))</f>
        <v>0</v>
      </c>
      <c r="AD19">
        <f>INDEX(tbl_org[VITE],MATCH(tbl_name[[#This Row],[org_name]],tbl_org[Food_name],0))</f>
        <v>0.01</v>
      </c>
      <c r="AE19">
        <f>INDEX(tbl_org[THIA],MATCH(tbl_name[[#This Row],[org_name]],tbl_org[Food_name],0))</f>
        <v>0.17</v>
      </c>
      <c r="AF19">
        <f>INDEX(tbl_org[RIBF],MATCH(tbl_name[[#This Row],[org_name]],tbl_org[Food_name],0))</f>
        <v>0.06</v>
      </c>
      <c r="AG19">
        <f>INDEX(tbl_org[NIA],MATCH(tbl_name[[#This Row],[org_name]],tbl_org[Food_name],0))</f>
        <v>0.5</v>
      </c>
      <c r="AH19">
        <f>INDEX(tbl_org[VITB6C],MATCH(tbl_name[[#This Row],[org_name]],tbl_org[Food_name],0))</f>
        <v>0.79</v>
      </c>
      <c r="AI19">
        <f>INDEX(tbl_org[FOL],MATCH(tbl_name[[#This Row],[org_name]],tbl_org[Food_name],0))</f>
        <v>4</v>
      </c>
      <c r="AJ19">
        <f>INDEX(tbl_org[VITB12],MATCH(tbl_name[[#This Row],[org_name]],tbl_org[Food_name],0))</f>
        <v>0</v>
      </c>
      <c r="AK19">
        <f>INDEX(tbl_org[VITC],MATCH(tbl_name[[#This Row],[org_name]],tbl_org[Food_name],0))</f>
        <v>18</v>
      </c>
      <c r="AL19" t="str">
        <f>INDEX(tbl_org[food_group_unicef],MATCH(tbl_name[[#This Row],[org_name]],tbl_org[Food_name],0))</f>
        <v xml:space="preserve">Other fruits and vegetables </v>
      </c>
    </row>
    <row r="20" spans="1:38" ht="15">
      <c r="A20">
        <v>31</v>
      </c>
      <c r="B20" s="91" t="s">
        <v>721</v>
      </c>
      <c r="D20" t="e">
        <f>INDEX(tbl_org[FCT_id],MATCH(tbl_name[[#This Row],[org_name]],tbl_org[Food_name],0))</f>
        <v>#N/A</v>
      </c>
      <c r="E20" t="e">
        <f>INDEX(tbl_org[food_grp_id],MATCH(tbl_name[[#This Row],[org_name]],tbl_org[Food_name],0))</f>
        <v>#N/A</v>
      </c>
      <c r="F20" t="e">
        <f>INDEX(tbl_org[food_item_id],MATCH(tbl_name[[#This Row],[org_name]],tbl_org[Food_name],0))</f>
        <v>#N/A</v>
      </c>
      <c r="G20" s="214" t="s">
        <v>725</v>
      </c>
      <c r="H20" t="e">
        <f>INDEX(tbl_org[Food_name],MATCH(tbl_name[[#This Row],[org_name]],tbl_org[Food_name],0))</f>
        <v>#N/A</v>
      </c>
      <c r="I20" t="e">
        <f>INDEX(tbl_org[Crop_ref],MATCH(tbl_name[[#This Row],[org_name]],tbl_org[Food_name],0))</f>
        <v>#N/A</v>
      </c>
      <c r="J20" t="e">
        <f>INDEX(tbl_org[Edible],MATCH(tbl_name[[#This Row],[org_name]],tbl_org[Food_name],0))</f>
        <v>#N/A</v>
      </c>
      <c r="K20" t="e">
        <f>INDEX(tbl_org[Energy],MATCH(tbl_name[[#This Row],[org_name]],tbl_org[Food_name],0))</f>
        <v>#N/A</v>
      </c>
      <c r="L20" t="e">
        <f>INDEX(tbl_org[WATER],MATCH(tbl_name[[#This Row],[org_name]],tbl_org[Food_name],0))</f>
        <v>#N/A</v>
      </c>
      <c r="M20" t="e">
        <f>INDEX(tbl_org[Protein],MATCH(tbl_name[[#This Row],[org_name]],tbl_org[Food_name],0))</f>
        <v>#N/A</v>
      </c>
      <c r="N20" t="e">
        <f>INDEX(tbl_org[Fat],MATCH(tbl_name[[#This Row],[org_name]],tbl_org[Food_name],0))</f>
        <v>#N/A</v>
      </c>
      <c r="O20" t="e">
        <f>INDEX(tbl_org[Carbohydrate],MATCH(tbl_name[[#This Row],[org_name]],tbl_org[Food_name],0))</f>
        <v>#N/A</v>
      </c>
      <c r="P20" t="e">
        <f>INDEX(tbl_org[Fiber],MATCH(tbl_name[[#This Row],[org_name]],tbl_org[Food_name],0))</f>
        <v>#N/A</v>
      </c>
      <c r="Q20" t="e">
        <f>INDEX(tbl_org[ASH],MATCH(tbl_name[[#This Row],[org_name]],tbl_org[Food_name],0))</f>
        <v>#N/A</v>
      </c>
      <c r="R20" t="e">
        <f>INDEX(tbl_org[CA],MATCH(tbl_name[[#This Row],[org_name]],tbl_org[Food_name],0))</f>
        <v>#N/A</v>
      </c>
      <c r="S20" t="e">
        <f>INDEX(tbl_org[FE],MATCH(tbl_name[[#This Row],[org_name]],tbl_org[Food_name],0))</f>
        <v>#N/A</v>
      </c>
      <c r="T20" t="e">
        <f>INDEX(tbl_org[MG],MATCH(tbl_name[[#This Row],[org_name]],tbl_org[Food_name],0))</f>
        <v>#N/A</v>
      </c>
      <c r="U20" t="e">
        <f>INDEX(tbl_org[P],MATCH(tbl_name[[#This Row],[org_name]],tbl_org[Food_name],0))</f>
        <v>#N/A</v>
      </c>
      <c r="V20" t="e">
        <f>INDEX(tbl_org[K],MATCH(tbl_name[[#This Row],[org_name]],tbl_org[Food_name],0))</f>
        <v>#N/A</v>
      </c>
      <c r="W20" t="e">
        <f>INDEX(tbl_org[NA],MATCH(tbl_name[[#This Row],[org_name]],tbl_org[Food_name],0))</f>
        <v>#N/A</v>
      </c>
      <c r="X20" t="e">
        <f>INDEX(tbl_org[ZN],MATCH(tbl_name[[#This Row],[org_name]],tbl_org[Food_name],0))</f>
        <v>#N/A</v>
      </c>
      <c r="Y20" t="e">
        <f>INDEX(tbl_org[CU],MATCH(tbl_name[[#This Row],[org_name]],tbl_org[Food_name],0))</f>
        <v>#N/A</v>
      </c>
      <c r="Z20" t="e">
        <f>INDEX(tbl_org[VITA_RAE],MATCH(tbl_name[[#This Row],[org_name]],tbl_org[Food_name],0))</f>
        <v>#N/A</v>
      </c>
      <c r="AA20" t="e">
        <f>INDEX(tbl_org[RETOL],MATCH(tbl_name[[#This Row],[org_name]],tbl_org[Food_name],0))</f>
        <v>#N/A</v>
      </c>
      <c r="AB20" t="e">
        <f>INDEX(tbl_org[B_Cart_eq],MATCH(tbl_name[[#This Row],[org_name]],tbl_org[Food_name],0))</f>
        <v>#N/A</v>
      </c>
      <c r="AC20" t="e">
        <f>INDEX(tbl_org[VITD],MATCH(tbl_name[[#This Row],[org_name]],tbl_org[Food_name],0))</f>
        <v>#N/A</v>
      </c>
      <c r="AD20" t="e">
        <f>INDEX(tbl_org[VITE],MATCH(tbl_name[[#This Row],[org_name]],tbl_org[Food_name],0))</f>
        <v>#N/A</v>
      </c>
      <c r="AE20" t="e">
        <f>INDEX(tbl_org[THIA],MATCH(tbl_name[[#This Row],[org_name]],tbl_org[Food_name],0))</f>
        <v>#N/A</v>
      </c>
      <c r="AF20" t="e">
        <f>INDEX(tbl_org[RIBF],MATCH(tbl_name[[#This Row],[org_name]],tbl_org[Food_name],0))</f>
        <v>#N/A</v>
      </c>
      <c r="AG20" t="e">
        <f>INDEX(tbl_org[NIA],MATCH(tbl_name[[#This Row],[org_name]],tbl_org[Food_name],0))</f>
        <v>#N/A</v>
      </c>
      <c r="AH20" t="e">
        <f>INDEX(tbl_org[VITB6C],MATCH(tbl_name[[#This Row],[org_name]],tbl_org[Food_name],0))</f>
        <v>#N/A</v>
      </c>
      <c r="AI20" t="e">
        <f>INDEX(tbl_org[FOL],MATCH(tbl_name[[#This Row],[org_name]],tbl_org[Food_name],0))</f>
        <v>#N/A</v>
      </c>
      <c r="AJ20" t="e">
        <f>INDEX(tbl_org[VITB12],MATCH(tbl_name[[#This Row],[org_name]],tbl_org[Food_name],0))</f>
        <v>#N/A</v>
      </c>
      <c r="AK20" t="e">
        <f>INDEX(tbl_org[VITC],MATCH(tbl_name[[#This Row],[org_name]],tbl_org[Food_name],0))</f>
        <v>#N/A</v>
      </c>
      <c r="AL20" s="214" t="s">
        <v>726</v>
      </c>
    </row>
    <row r="21" spans="1:38" ht="15">
      <c r="A21">
        <v>28</v>
      </c>
      <c r="B21" s="91" t="s">
        <v>692</v>
      </c>
      <c r="C21" t="s">
        <v>677</v>
      </c>
      <c r="D21">
        <f>INDEX(tbl_org[FCT_id],MATCH(tbl_name[[#This Row],[org_name]],tbl_org[Food_name],0))</f>
        <v>20029</v>
      </c>
      <c r="E21">
        <f>INDEX(tbl_org[food_grp_id],MATCH(tbl_name[[#This Row],[org_name]],tbl_org[Food_name],0))</f>
        <v>12</v>
      </c>
      <c r="F21">
        <f>INDEX(tbl_org[food_item_id],MATCH(tbl_name[[#This Row],[org_name]],tbl_org[Food_name],0))</f>
        <v>818</v>
      </c>
      <c r="G21" t="str">
        <f>INDEX(tbl_org[Food_grp],MATCH(tbl_name[[#This Row],[org_name]],tbl_org[Food_name],0))</f>
        <v>Miscellaneous</v>
      </c>
      <c r="H21" t="str">
        <f>INDEX(tbl_org[Food_name],MATCH(tbl_name[[#This Row],[org_name]],tbl_org[Food_name],0))</f>
        <v>Grass peas</v>
      </c>
      <c r="I21">
        <f>INDEX(tbl_org[Crop_ref],MATCH(tbl_name[[#This Row],[org_name]],tbl_org[Food_name],0))</f>
        <v>0</v>
      </c>
      <c r="J21">
        <f>INDEX(tbl_org[Edible],MATCH(tbl_name[[#This Row],[org_name]],tbl_org[Food_name],0))</f>
        <v>0</v>
      </c>
      <c r="K21">
        <f>INDEX(tbl_org[Energy],MATCH(tbl_name[[#This Row],[org_name]],tbl_org[Food_name],0))</f>
        <v>0</v>
      </c>
      <c r="L21">
        <f>INDEX(tbl_org[WATER],MATCH(tbl_name[[#This Row],[org_name]],tbl_org[Food_name],0))</f>
        <v>0</v>
      </c>
      <c r="M21">
        <f>INDEX(tbl_org[Protein],MATCH(tbl_name[[#This Row],[org_name]],tbl_org[Food_name],0))</f>
        <v>0</v>
      </c>
      <c r="N21">
        <f>INDEX(tbl_org[Fat],MATCH(tbl_name[[#This Row],[org_name]],tbl_org[Food_name],0))</f>
        <v>0</v>
      </c>
      <c r="O21">
        <f>INDEX(tbl_org[Carbohydrate],MATCH(tbl_name[[#This Row],[org_name]],tbl_org[Food_name],0))</f>
        <v>0</v>
      </c>
      <c r="P21">
        <f>INDEX(tbl_org[Fiber],MATCH(tbl_name[[#This Row],[org_name]],tbl_org[Food_name],0))</f>
        <v>0</v>
      </c>
      <c r="Q21">
        <f>INDEX(tbl_org[ASH],MATCH(tbl_name[[#This Row],[org_name]],tbl_org[Food_name],0))</f>
        <v>0</v>
      </c>
      <c r="R21">
        <f>INDEX(tbl_org[CA],MATCH(tbl_name[[#This Row],[org_name]],tbl_org[Food_name],0))</f>
        <v>0</v>
      </c>
      <c r="S21">
        <f>INDEX(tbl_org[FE],MATCH(tbl_name[[#This Row],[org_name]],tbl_org[Food_name],0))</f>
        <v>0</v>
      </c>
      <c r="T21">
        <f>INDEX(tbl_org[MG],MATCH(tbl_name[[#This Row],[org_name]],tbl_org[Food_name],0))</f>
        <v>0</v>
      </c>
      <c r="U21">
        <f>INDEX(tbl_org[P],MATCH(tbl_name[[#This Row],[org_name]],tbl_org[Food_name],0))</f>
        <v>0</v>
      </c>
      <c r="V21">
        <f>INDEX(tbl_org[K],MATCH(tbl_name[[#This Row],[org_name]],tbl_org[Food_name],0))</f>
        <v>0</v>
      </c>
      <c r="W21">
        <f>INDEX(tbl_org[NA],MATCH(tbl_name[[#This Row],[org_name]],tbl_org[Food_name],0))</f>
        <v>0</v>
      </c>
      <c r="X21">
        <f>INDEX(tbl_org[ZN],MATCH(tbl_name[[#This Row],[org_name]],tbl_org[Food_name],0))</f>
        <v>0</v>
      </c>
      <c r="Y21">
        <f>INDEX(tbl_org[CU],MATCH(tbl_name[[#This Row],[org_name]],tbl_org[Food_name],0))</f>
        <v>0</v>
      </c>
      <c r="Z21">
        <f>INDEX(tbl_org[VITA_RAE],MATCH(tbl_name[[#This Row],[org_name]],tbl_org[Food_name],0))</f>
        <v>0</v>
      </c>
      <c r="AA21">
        <f>INDEX(tbl_org[RETOL],MATCH(tbl_name[[#This Row],[org_name]],tbl_org[Food_name],0))</f>
        <v>0</v>
      </c>
      <c r="AB21">
        <f>INDEX(tbl_org[B_Cart_eq],MATCH(tbl_name[[#This Row],[org_name]],tbl_org[Food_name],0))</f>
        <v>0</v>
      </c>
      <c r="AC21">
        <f>INDEX(tbl_org[VITD],MATCH(tbl_name[[#This Row],[org_name]],tbl_org[Food_name],0))</f>
        <v>0</v>
      </c>
      <c r="AD21">
        <f>INDEX(tbl_org[VITE],MATCH(tbl_name[[#This Row],[org_name]],tbl_org[Food_name],0))</f>
        <v>0</v>
      </c>
      <c r="AE21">
        <f>INDEX(tbl_org[THIA],MATCH(tbl_name[[#This Row],[org_name]],tbl_org[Food_name],0))</f>
        <v>0</v>
      </c>
      <c r="AF21">
        <f>INDEX(tbl_org[RIBF],MATCH(tbl_name[[#This Row],[org_name]],tbl_org[Food_name],0))</f>
        <v>0</v>
      </c>
      <c r="AG21">
        <f>INDEX(tbl_org[NIA],MATCH(tbl_name[[#This Row],[org_name]],tbl_org[Food_name],0))</f>
        <v>0</v>
      </c>
      <c r="AH21">
        <f>INDEX(tbl_org[VITB6C],MATCH(tbl_name[[#This Row],[org_name]],tbl_org[Food_name],0))</f>
        <v>0</v>
      </c>
      <c r="AI21">
        <f>INDEX(tbl_org[FOL],MATCH(tbl_name[[#This Row],[org_name]],tbl_org[Food_name],0))</f>
        <v>0</v>
      </c>
      <c r="AJ21">
        <f>INDEX(tbl_org[VITB12],MATCH(tbl_name[[#This Row],[org_name]],tbl_org[Food_name],0))</f>
        <v>0</v>
      </c>
      <c r="AK21">
        <f>INDEX(tbl_org[VITC],MATCH(tbl_name[[#This Row],[org_name]],tbl_org[Food_name],0))</f>
        <v>0</v>
      </c>
      <c r="AL21" t="str">
        <f>INDEX(tbl_org[food_group_unicef],MATCH(tbl_name[[#This Row],[org_name]],tbl_org[Food_name],0))</f>
        <v xml:space="preserve">Legumes and nuts </v>
      </c>
    </row>
    <row r="22" spans="1:38" ht="16">
      <c r="A22">
        <v>234</v>
      </c>
      <c r="B22" s="90" t="s">
        <v>713</v>
      </c>
      <c r="C22" t="s">
        <v>374</v>
      </c>
      <c r="D22">
        <f>INDEX(tbl_org[FCT_id],MATCH(tbl_name[[#This Row],[org_name]],tbl_org[Food_name],0))</f>
        <v>6272</v>
      </c>
      <c r="E22">
        <f>INDEX(tbl_org[food_grp_id],MATCH(tbl_name[[#This Row],[org_name]],tbl_org[Food_name],0))</f>
        <v>6</v>
      </c>
      <c r="F22">
        <f>INDEX(tbl_org[food_item_id],MATCH(tbl_name[[#This Row],[org_name]],tbl_org[Food_name],0))</f>
        <v>272</v>
      </c>
      <c r="G22" t="str">
        <f>INDEX(tbl_org[Food_grp],MATCH(tbl_name[[#This Row],[org_name]],tbl_org[Food_name],0))</f>
        <v>Nuts@ seeds and their products</v>
      </c>
      <c r="H22" t="str">
        <f>INDEX(tbl_org[Food_name],MATCH(tbl_name[[#This Row],[org_name]],tbl_org[Food_name],0))</f>
        <v>Groundnut</v>
      </c>
      <c r="I22">
        <f>INDEX(tbl_org[Crop_ref],MATCH(tbl_name[[#This Row],[org_name]],tbl_org[Food_name],0))</f>
        <v>0</v>
      </c>
      <c r="J22">
        <f>INDEX(tbl_org[Edible],MATCH(tbl_name[[#This Row],[org_name]],tbl_org[Food_name],0))</f>
        <v>1</v>
      </c>
      <c r="K22">
        <f>INDEX(tbl_org[Energy],MATCH(tbl_name[[#This Row],[org_name]],tbl_org[Food_name],0))</f>
        <v>571</v>
      </c>
      <c r="L22">
        <f>INDEX(tbl_org[WATER],MATCH(tbl_name[[#This Row],[org_name]],tbl_org[Food_name],0))</f>
        <v>6.3</v>
      </c>
      <c r="M22">
        <f>INDEX(tbl_org[Protein],MATCH(tbl_name[[#This Row],[org_name]],tbl_org[Food_name],0))</f>
        <v>22.4</v>
      </c>
      <c r="N22">
        <f>INDEX(tbl_org[Fat],MATCH(tbl_name[[#This Row],[org_name]],tbl_org[Food_name],0))</f>
        <v>45.9</v>
      </c>
      <c r="O22">
        <f>INDEX(tbl_org[Carbohydrate],MATCH(tbl_name[[#This Row],[org_name]],tbl_org[Food_name],0))</f>
        <v>14.6</v>
      </c>
      <c r="P22">
        <f>INDEX(tbl_org[Fiber],MATCH(tbl_name[[#This Row],[org_name]],tbl_org[Food_name],0))</f>
        <v>8.5</v>
      </c>
      <c r="Q22">
        <f>INDEX(tbl_org[ASH],MATCH(tbl_name[[#This Row],[org_name]],tbl_org[Food_name],0))</f>
        <v>2.2999999999999998</v>
      </c>
      <c r="R22">
        <f>INDEX(tbl_org[CA],MATCH(tbl_name[[#This Row],[org_name]],tbl_org[Food_name],0))</f>
        <v>47</v>
      </c>
      <c r="S22">
        <f>INDEX(tbl_org[FE],MATCH(tbl_name[[#This Row],[org_name]],tbl_org[Food_name],0))</f>
        <v>3.9</v>
      </c>
      <c r="T22">
        <f>INDEX(tbl_org[MG],MATCH(tbl_name[[#This Row],[org_name]],tbl_org[Food_name],0))</f>
        <v>191</v>
      </c>
      <c r="U22">
        <f>INDEX(tbl_org[P],MATCH(tbl_name[[#This Row],[org_name]],tbl_org[Food_name],0))</f>
        <v>359</v>
      </c>
      <c r="V22">
        <f>INDEX(tbl_org[K],MATCH(tbl_name[[#This Row],[org_name]],tbl_org[Food_name],0))</f>
        <v>727</v>
      </c>
      <c r="W22">
        <f>INDEX(tbl_org[NA],MATCH(tbl_name[[#This Row],[org_name]],tbl_org[Food_name],0))</f>
        <v>6</v>
      </c>
      <c r="X22">
        <f>INDEX(tbl_org[ZN],MATCH(tbl_name[[#This Row],[org_name]],tbl_org[Food_name],0))</f>
        <v>2.5</v>
      </c>
      <c r="Y22">
        <f>INDEX(tbl_org[CU],MATCH(tbl_name[[#This Row],[org_name]],tbl_org[Food_name],0))</f>
        <v>0.86</v>
      </c>
      <c r="Z22">
        <f>INDEX(tbl_org[VITA_RAE],MATCH(tbl_name[[#This Row],[org_name]],tbl_org[Food_name],0))</f>
        <v>0</v>
      </c>
      <c r="AA22">
        <f>INDEX(tbl_org[RETOL],MATCH(tbl_name[[#This Row],[org_name]],tbl_org[Food_name],0))</f>
        <v>0</v>
      </c>
      <c r="AB22">
        <f>INDEX(tbl_org[B_Cart_eq],MATCH(tbl_name[[#This Row],[org_name]],tbl_org[Food_name],0))</f>
        <v>0</v>
      </c>
      <c r="AC22">
        <f>INDEX(tbl_org[VITD],MATCH(tbl_name[[#This Row],[org_name]],tbl_org[Food_name],0))</f>
        <v>0</v>
      </c>
      <c r="AD22">
        <f>INDEX(tbl_org[VITE],MATCH(tbl_name[[#This Row],[org_name]],tbl_org[Food_name],0))</f>
        <v>10.9</v>
      </c>
      <c r="AE22">
        <f>INDEX(tbl_org[THIA],MATCH(tbl_name[[#This Row],[org_name]],tbl_org[Food_name],0))</f>
        <v>0.87</v>
      </c>
      <c r="AF22">
        <f>INDEX(tbl_org[RIBF],MATCH(tbl_name[[#This Row],[org_name]],tbl_org[Food_name],0))</f>
        <v>0.14000000000000001</v>
      </c>
      <c r="AG22">
        <f>INDEX(tbl_org[NIA],MATCH(tbl_name[[#This Row],[org_name]],tbl_org[Food_name],0))</f>
        <v>15.5</v>
      </c>
      <c r="AH22">
        <f>INDEX(tbl_org[VITB6C],MATCH(tbl_name[[#This Row],[org_name]],tbl_org[Food_name],0))</f>
        <v>0.59</v>
      </c>
      <c r="AI22">
        <f>INDEX(tbl_org[FOL],MATCH(tbl_name[[#This Row],[org_name]],tbl_org[Food_name],0))</f>
        <v>110</v>
      </c>
      <c r="AJ22">
        <f>INDEX(tbl_org[VITB12],MATCH(tbl_name[[#This Row],[org_name]],tbl_org[Food_name],0))</f>
        <v>0</v>
      </c>
      <c r="AK22">
        <f>INDEX(tbl_org[VITC],MATCH(tbl_name[[#This Row],[org_name]],tbl_org[Food_name],0))</f>
        <v>0</v>
      </c>
      <c r="AL22" t="str">
        <f>INDEX(tbl_org[food_group_unicef],MATCH(tbl_name[[#This Row],[org_name]],tbl_org[Food_name],0))</f>
        <v xml:space="preserve">Legumes and nuts </v>
      </c>
    </row>
    <row r="23" spans="1:38" ht="16">
      <c r="A23">
        <v>77</v>
      </c>
      <c r="B23" s="90" t="s">
        <v>703</v>
      </c>
      <c r="C23" t="s">
        <v>648</v>
      </c>
      <c r="D23">
        <f>INDEX(tbl_org[FCT_id],MATCH(tbl_name[[#This Row],[org_name]],tbl_org[Food_name],0))</f>
        <v>5229</v>
      </c>
      <c r="E23">
        <f>INDEX(tbl_org[food_grp_id],MATCH(tbl_name[[#This Row],[org_name]],tbl_org[Food_name],0))</f>
        <v>5</v>
      </c>
      <c r="F23">
        <f>INDEX(tbl_org[food_item_id],MATCH(tbl_name[[#This Row],[org_name]],tbl_org[Food_name],0))</f>
        <v>229</v>
      </c>
      <c r="G23" t="str">
        <f>INDEX(tbl_org[Food_grp],MATCH(tbl_name[[#This Row],[org_name]],tbl_org[Food_name],0))</f>
        <v>Fruits and their products</v>
      </c>
      <c r="H23" t="str">
        <f>INDEX(tbl_org[Food_name],MATCH(tbl_name[[#This Row],[org_name]],tbl_org[Food_name],0))</f>
        <v>Guava@ fruit</v>
      </c>
      <c r="I23">
        <f>INDEX(tbl_org[Crop_ref],MATCH(tbl_name[[#This Row],[org_name]],tbl_org[Food_name],0))</f>
        <v>0</v>
      </c>
      <c r="J23">
        <f>INDEX(tbl_org[Edible],MATCH(tbl_name[[#This Row],[org_name]],tbl_org[Food_name],0))</f>
        <v>0.78</v>
      </c>
      <c r="K23">
        <f>INDEX(tbl_org[Energy],MATCH(tbl_name[[#This Row],[org_name]],tbl_org[Food_name],0))</f>
        <v>57</v>
      </c>
      <c r="L23">
        <f>INDEX(tbl_org[WATER],MATCH(tbl_name[[#This Row],[org_name]],tbl_org[Food_name],0))</f>
        <v>82.9</v>
      </c>
      <c r="M23">
        <f>INDEX(tbl_org[Protein],MATCH(tbl_name[[#This Row],[org_name]],tbl_org[Food_name],0))</f>
        <v>1</v>
      </c>
      <c r="N23">
        <f>INDEX(tbl_org[Fat],MATCH(tbl_name[[#This Row],[org_name]],tbl_org[Food_name],0))</f>
        <v>0.4</v>
      </c>
      <c r="O23">
        <f>INDEX(tbl_org[Carbohydrate],MATCH(tbl_name[[#This Row],[org_name]],tbl_org[Food_name],0))</f>
        <v>9.5</v>
      </c>
      <c r="P23">
        <f>INDEX(tbl_org[Fiber],MATCH(tbl_name[[#This Row],[org_name]],tbl_org[Food_name],0))</f>
        <v>5.6</v>
      </c>
      <c r="Q23">
        <f>INDEX(tbl_org[ASH],MATCH(tbl_name[[#This Row],[org_name]],tbl_org[Food_name],0))</f>
        <v>0.6</v>
      </c>
      <c r="R23">
        <f>INDEX(tbl_org[CA],MATCH(tbl_name[[#This Row],[org_name]],tbl_org[Food_name],0))</f>
        <v>23</v>
      </c>
      <c r="S23">
        <f>INDEX(tbl_org[FE],MATCH(tbl_name[[#This Row],[org_name]],tbl_org[Food_name],0))</f>
        <v>0.7</v>
      </c>
      <c r="T23">
        <f>INDEX(tbl_org[MG],MATCH(tbl_name[[#This Row],[org_name]],tbl_org[Food_name],0))</f>
        <v>13</v>
      </c>
      <c r="U23">
        <f>INDEX(tbl_org[P],MATCH(tbl_name[[#This Row],[org_name]],tbl_org[Food_name],0))</f>
        <v>32</v>
      </c>
      <c r="V23">
        <f>INDEX(tbl_org[K],MATCH(tbl_name[[#This Row],[org_name]],tbl_org[Food_name],0))</f>
        <v>270</v>
      </c>
      <c r="W23">
        <f>INDEX(tbl_org[NA],MATCH(tbl_name[[#This Row],[org_name]],tbl_org[Food_name],0))</f>
        <v>4</v>
      </c>
      <c r="X23">
        <f>INDEX(tbl_org[ZN],MATCH(tbl_name[[#This Row],[org_name]],tbl_org[Food_name],0))</f>
        <v>0.32</v>
      </c>
      <c r="Y23">
        <f>INDEX(tbl_org[CU],MATCH(tbl_name[[#This Row],[org_name]],tbl_org[Food_name],0))</f>
        <v>0.06</v>
      </c>
      <c r="Z23">
        <f>INDEX(tbl_org[VITA_RAE],MATCH(tbl_name[[#This Row],[org_name]],tbl_org[Food_name],0))</f>
        <v>35</v>
      </c>
      <c r="AA23">
        <f>INDEX(tbl_org[RETOL],MATCH(tbl_name[[#This Row],[org_name]],tbl_org[Food_name],0))</f>
        <v>0</v>
      </c>
      <c r="AB23">
        <f>INDEX(tbl_org[B_Cart_eq],MATCH(tbl_name[[#This Row],[org_name]],tbl_org[Food_name],0))</f>
        <v>419</v>
      </c>
      <c r="AC23">
        <f>INDEX(tbl_org[VITD],MATCH(tbl_name[[#This Row],[org_name]],tbl_org[Food_name],0))</f>
        <v>0</v>
      </c>
      <c r="AD23">
        <f>INDEX(tbl_org[VITE],MATCH(tbl_name[[#This Row],[org_name]],tbl_org[Food_name],0))</f>
        <v>0.32</v>
      </c>
      <c r="AE23">
        <f>INDEX(tbl_org[THIA],MATCH(tbl_name[[#This Row],[org_name]],tbl_org[Food_name],0))</f>
        <v>0.05</v>
      </c>
      <c r="AF23">
        <f>INDEX(tbl_org[RIBF],MATCH(tbl_name[[#This Row],[org_name]],tbl_org[Food_name],0))</f>
        <v>0.04</v>
      </c>
      <c r="AG23">
        <f>INDEX(tbl_org[NIA],MATCH(tbl_name[[#This Row],[org_name]],tbl_org[Food_name],0))</f>
        <v>1.2</v>
      </c>
      <c r="AH23">
        <f>INDEX(tbl_org[VITB6C],MATCH(tbl_name[[#This Row],[org_name]],tbl_org[Food_name],0))</f>
        <v>0.14000000000000001</v>
      </c>
      <c r="AI23">
        <f>INDEX(tbl_org[FOL],MATCH(tbl_name[[#This Row],[org_name]],tbl_org[Food_name],0))</f>
        <v>7</v>
      </c>
      <c r="AJ23">
        <f>INDEX(tbl_org[VITB12],MATCH(tbl_name[[#This Row],[org_name]],tbl_org[Food_name],0))</f>
        <v>0</v>
      </c>
      <c r="AK23">
        <f>INDEX(tbl_org[VITC],MATCH(tbl_name[[#This Row],[org_name]],tbl_org[Food_name],0))</f>
        <v>261</v>
      </c>
      <c r="AL23" t="str">
        <f>INDEX(tbl_org[food_group_unicef],MATCH(tbl_name[[#This Row],[org_name]],tbl_org[Food_name],0))</f>
        <v xml:space="preserve">Other fruits and vegetables </v>
      </c>
    </row>
    <row r="24" spans="1:38" ht="16">
      <c r="A24">
        <v>10</v>
      </c>
      <c r="B24" s="90" t="s">
        <v>685</v>
      </c>
      <c r="C24" t="s">
        <v>336</v>
      </c>
      <c r="D24">
        <f>INDEX(tbl_org[FCT_id],MATCH(tbl_name[[#This Row],[org_name]],tbl_org[Food_name],0))</f>
        <v>20006</v>
      </c>
      <c r="E24">
        <f>INDEX(tbl_org[food_grp_id],MATCH(tbl_name[[#This Row],[org_name]],tbl_org[Food_name],0))</f>
        <v>12</v>
      </c>
      <c r="F24">
        <f>INDEX(tbl_org[food_item_id],MATCH(tbl_name[[#This Row],[org_name]],tbl_org[Food_name],0))</f>
        <v>820</v>
      </c>
      <c r="G24" t="str">
        <f>INDEX(tbl_org[Food_grp],MATCH(tbl_name[[#This Row],[org_name]],tbl_org[Food_name],0))</f>
        <v>Miscellaneous</v>
      </c>
      <c r="H24" t="str">
        <f>INDEX(tbl_org[Food_name],MATCH(tbl_name[[#This Row],[org_name]],tbl_org[Food_name],0))</f>
        <v>Haricot beans@ white</v>
      </c>
      <c r="I24">
        <f>INDEX(tbl_org[Crop_ref],MATCH(tbl_name[[#This Row],[org_name]],tbl_org[Food_name],0))</f>
        <v>0</v>
      </c>
      <c r="J24">
        <f>INDEX(tbl_org[Edible],MATCH(tbl_name[[#This Row],[org_name]],tbl_org[Food_name],0))</f>
        <v>0</v>
      </c>
      <c r="K24">
        <f>INDEX(tbl_org[Energy],MATCH(tbl_name[[#This Row],[org_name]],tbl_org[Food_name],0))</f>
        <v>311</v>
      </c>
      <c r="L24">
        <f>INDEX(tbl_org[WATER],MATCH(tbl_name[[#This Row],[org_name]],tbl_org[Food_name],0))</f>
        <v>0</v>
      </c>
      <c r="M24">
        <f>INDEX(tbl_org[Protein],MATCH(tbl_name[[#This Row],[org_name]],tbl_org[Food_name],0))</f>
        <v>21.8</v>
      </c>
      <c r="N24">
        <f>INDEX(tbl_org[Fat],MATCH(tbl_name[[#This Row],[org_name]],tbl_org[Food_name],0))</f>
        <v>1.8</v>
      </c>
      <c r="O24">
        <f>INDEX(tbl_org[Carbohydrate],MATCH(tbl_name[[#This Row],[org_name]],tbl_org[Food_name],0))</f>
        <v>42.6</v>
      </c>
      <c r="P24">
        <f>INDEX(tbl_org[Fiber],MATCH(tbl_name[[#This Row],[org_name]],tbl_org[Food_name],0))</f>
        <v>18.600000000000001</v>
      </c>
      <c r="Q24">
        <f>INDEX(tbl_org[ASH],MATCH(tbl_name[[#This Row],[org_name]],tbl_org[Food_name],0))</f>
        <v>3.7</v>
      </c>
      <c r="R24">
        <f>INDEX(tbl_org[CA],MATCH(tbl_name[[#This Row],[org_name]],tbl_org[Food_name],0))</f>
        <v>141.5</v>
      </c>
      <c r="S24">
        <f>INDEX(tbl_org[FE],MATCH(tbl_name[[#This Row],[org_name]],tbl_org[Food_name],0))</f>
        <v>8</v>
      </c>
      <c r="T24">
        <f>INDEX(tbl_org[MG],MATCH(tbl_name[[#This Row],[org_name]],tbl_org[Food_name],0))</f>
        <v>165.5</v>
      </c>
      <c r="U24">
        <f>INDEX(tbl_org[P],MATCH(tbl_name[[#This Row],[org_name]],tbl_org[Food_name],0))</f>
        <v>403.9</v>
      </c>
      <c r="V24">
        <f>INDEX(tbl_org[K],MATCH(tbl_name[[#This Row],[org_name]],tbl_org[Food_name],0))</f>
        <v>1340</v>
      </c>
      <c r="W24">
        <f>INDEX(tbl_org[NA],MATCH(tbl_name[[#This Row],[org_name]],tbl_org[Food_name],0))</f>
        <v>16.7</v>
      </c>
      <c r="X24">
        <f>INDEX(tbl_org[ZN],MATCH(tbl_name[[#This Row],[org_name]],tbl_org[Food_name],0))</f>
        <v>2.91</v>
      </c>
      <c r="Y24">
        <f>INDEX(tbl_org[CU],MATCH(tbl_name[[#This Row],[org_name]],tbl_org[Food_name],0))</f>
        <v>1.03</v>
      </c>
      <c r="Z24">
        <f>INDEX(tbl_org[VITA_RAE],MATCH(tbl_name[[#This Row],[org_name]],tbl_org[Food_name],0))</f>
        <v>0</v>
      </c>
      <c r="AA24">
        <f>INDEX(tbl_org[RETOL],MATCH(tbl_name[[#This Row],[org_name]],tbl_org[Food_name],0))</f>
        <v>0</v>
      </c>
      <c r="AB24">
        <f>INDEX(tbl_org[B_Cart_eq],MATCH(tbl_name[[#This Row],[org_name]],tbl_org[Food_name],0))</f>
        <v>0</v>
      </c>
      <c r="AC24">
        <f>INDEX(tbl_org[VITD],MATCH(tbl_name[[#This Row],[org_name]],tbl_org[Food_name],0))</f>
        <v>0</v>
      </c>
      <c r="AD24">
        <f>INDEX(tbl_org[VITE],MATCH(tbl_name[[#This Row],[org_name]],tbl_org[Food_name],0))</f>
        <v>0</v>
      </c>
      <c r="AE24">
        <f>INDEX(tbl_org[THIA],MATCH(tbl_name[[#This Row],[org_name]],tbl_org[Food_name],0))</f>
        <v>0</v>
      </c>
      <c r="AF24">
        <f>INDEX(tbl_org[RIBF],MATCH(tbl_name[[#This Row],[org_name]],tbl_org[Food_name],0))</f>
        <v>0</v>
      </c>
      <c r="AG24">
        <f>INDEX(tbl_org[NIA],MATCH(tbl_name[[#This Row],[org_name]],tbl_org[Food_name],0))</f>
        <v>0</v>
      </c>
      <c r="AH24">
        <f>INDEX(tbl_org[VITB6C],MATCH(tbl_name[[#This Row],[org_name]],tbl_org[Food_name],0))</f>
        <v>0</v>
      </c>
      <c r="AI24">
        <f>INDEX(tbl_org[FOL],MATCH(tbl_name[[#This Row],[org_name]],tbl_org[Food_name],0))</f>
        <v>0</v>
      </c>
      <c r="AJ24">
        <f>INDEX(tbl_org[VITB12],MATCH(tbl_name[[#This Row],[org_name]],tbl_org[Food_name],0))</f>
        <v>0</v>
      </c>
      <c r="AK24">
        <f>INDEX(tbl_org[VITC],MATCH(tbl_name[[#This Row],[org_name]],tbl_org[Food_name],0))</f>
        <v>0</v>
      </c>
      <c r="AL24" t="str">
        <f>INDEX(tbl_org[food_group_unicef],MATCH(tbl_name[[#This Row],[org_name]],tbl_org[Food_name],0))</f>
        <v xml:space="preserve">Legumes and nuts </v>
      </c>
    </row>
    <row r="25" spans="1:38" ht="16">
      <c r="A25">
        <v>18</v>
      </c>
      <c r="B25" s="90" t="s">
        <v>691</v>
      </c>
      <c r="C25" t="s">
        <v>626</v>
      </c>
      <c r="D25">
        <f>INDEX(tbl_org[FCT_id],MATCH(tbl_name[[#This Row],[org_name]],tbl_org[Food_name],0))</f>
        <v>20017</v>
      </c>
      <c r="E25">
        <f>INDEX(tbl_org[food_grp_id],MATCH(tbl_name[[#This Row],[org_name]],tbl_org[Food_name],0))</f>
        <v>12</v>
      </c>
      <c r="F25">
        <f>INDEX(tbl_org[food_item_id],MATCH(tbl_name[[#This Row],[org_name]],tbl_org[Food_name],0))</f>
        <v>822</v>
      </c>
      <c r="G25" t="str">
        <f>INDEX(tbl_org[Food_grp],MATCH(tbl_name[[#This Row],[org_name]],tbl_org[Food_name],0))</f>
        <v>Miscellaneous</v>
      </c>
      <c r="H25" t="str">
        <f>INDEX(tbl_org[Food_name],MATCH(tbl_name[[#This Row],[org_name]],tbl_org[Food_name],0))</f>
        <v>Kale(yabesha gomen)</v>
      </c>
      <c r="I25">
        <f>INDEX(tbl_org[Crop_ref],MATCH(tbl_name[[#This Row],[org_name]],tbl_org[Food_name],0))</f>
        <v>0</v>
      </c>
      <c r="J25">
        <f>INDEX(tbl_org[Edible],MATCH(tbl_name[[#This Row],[org_name]],tbl_org[Food_name],0))</f>
        <v>0</v>
      </c>
      <c r="K25">
        <f>INDEX(tbl_org[Energy],MATCH(tbl_name[[#This Row],[org_name]],tbl_org[Food_name],0))</f>
        <v>28</v>
      </c>
      <c r="L25">
        <f>INDEX(tbl_org[WATER],MATCH(tbl_name[[#This Row],[org_name]],tbl_org[Food_name],0))</f>
        <v>0</v>
      </c>
      <c r="M25">
        <f>INDEX(tbl_org[Protein],MATCH(tbl_name[[#This Row],[org_name]],tbl_org[Food_name],0))</f>
        <v>1.6</v>
      </c>
      <c r="N25">
        <f>INDEX(tbl_org[Fat],MATCH(tbl_name[[#This Row],[org_name]],tbl_org[Food_name],0))</f>
        <v>0.1</v>
      </c>
      <c r="O25">
        <f>INDEX(tbl_org[Carbohydrate],MATCH(tbl_name[[#This Row],[org_name]],tbl_org[Food_name],0))</f>
        <v>5.6</v>
      </c>
      <c r="P25">
        <f>INDEX(tbl_org[Fiber],MATCH(tbl_name[[#This Row],[org_name]],tbl_org[Food_name],0))</f>
        <v>3.7</v>
      </c>
      <c r="Q25">
        <f>INDEX(tbl_org[ASH],MATCH(tbl_name[[#This Row],[org_name]],tbl_org[Food_name],0))</f>
        <v>1.5</v>
      </c>
      <c r="R25">
        <f>INDEX(tbl_org[CA],MATCH(tbl_name[[#This Row],[org_name]],tbl_org[Food_name],0))</f>
        <v>220</v>
      </c>
      <c r="S25">
        <f>INDEX(tbl_org[FE],MATCH(tbl_name[[#This Row],[org_name]],tbl_org[Food_name],0))</f>
        <v>0.8</v>
      </c>
      <c r="T25">
        <f>INDEX(tbl_org[MG],MATCH(tbl_name[[#This Row],[org_name]],tbl_org[Food_name],0))</f>
        <v>44</v>
      </c>
      <c r="U25">
        <f>INDEX(tbl_org[P],MATCH(tbl_name[[#This Row],[org_name]],tbl_org[Food_name],0))</f>
        <v>45</v>
      </c>
      <c r="V25">
        <f>INDEX(tbl_org[K],MATCH(tbl_name[[#This Row],[org_name]],tbl_org[Food_name],0))</f>
        <v>420</v>
      </c>
      <c r="W25">
        <f>INDEX(tbl_org[NA],MATCH(tbl_name[[#This Row],[org_name]],tbl_org[Food_name],0))</f>
        <v>9</v>
      </c>
      <c r="X25">
        <f>INDEX(tbl_org[ZN],MATCH(tbl_name[[#This Row],[org_name]],tbl_org[Food_name],0))</f>
        <v>0.3</v>
      </c>
      <c r="Y25">
        <f>INDEX(tbl_org[CU],MATCH(tbl_name[[#This Row],[org_name]],tbl_org[Food_name],0))</f>
        <v>0.05</v>
      </c>
      <c r="Z25">
        <f>INDEX(tbl_org[VITA_RAE],MATCH(tbl_name[[#This Row],[org_name]],tbl_org[Food_name],0))</f>
        <v>240</v>
      </c>
      <c r="AA25">
        <f>INDEX(tbl_org[RETOL],MATCH(tbl_name[[#This Row],[org_name]],tbl_org[Food_name],0))</f>
        <v>0</v>
      </c>
      <c r="AB25">
        <f>INDEX(tbl_org[B_Cart_eq],MATCH(tbl_name[[#This Row],[org_name]],tbl_org[Food_name],0))</f>
        <v>0</v>
      </c>
      <c r="AC25">
        <f>INDEX(tbl_org[VITD],MATCH(tbl_name[[#This Row],[org_name]],tbl_org[Food_name],0))</f>
        <v>0</v>
      </c>
      <c r="AD25">
        <f>INDEX(tbl_org[VITE],MATCH(tbl_name[[#This Row],[org_name]],tbl_org[Food_name],0))</f>
        <v>0</v>
      </c>
      <c r="AE25">
        <f>INDEX(tbl_org[THIA],MATCH(tbl_name[[#This Row],[org_name]],tbl_org[Food_name],0))</f>
        <v>0</v>
      </c>
      <c r="AF25">
        <f>INDEX(tbl_org[RIBF],MATCH(tbl_name[[#This Row],[org_name]],tbl_org[Food_name],0))</f>
        <v>0</v>
      </c>
      <c r="AG25">
        <f>INDEX(tbl_org[NIA],MATCH(tbl_name[[#This Row],[org_name]],tbl_org[Food_name],0))</f>
        <v>0</v>
      </c>
      <c r="AH25">
        <f>INDEX(tbl_org[VITB6C],MATCH(tbl_name[[#This Row],[org_name]],tbl_org[Food_name],0))</f>
        <v>0</v>
      </c>
      <c r="AI25">
        <f>INDEX(tbl_org[FOL],MATCH(tbl_name[[#This Row],[org_name]],tbl_org[Food_name],0))</f>
        <v>0</v>
      </c>
      <c r="AJ25">
        <f>INDEX(tbl_org[VITB12],MATCH(tbl_name[[#This Row],[org_name]],tbl_org[Food_name],0))</f>
        <v>0</v>
      </c>
      <c r="AK25">
        <f>INDEX(tbl_org[VITC],MATCH(tbl_name[[#This Row],[org_name]],tbl_org[Food_name],0))</f>
        <v>0</v>
      </c>
      <c r="AL25" t="str">
        <f>INDEX(tbl_org[food_group_unicef],MATCH(tbl_name[[#This Row],[org_name]],tbl_org[Food_name],0))</f>
        <v xml:space="preserve">Other fruits and vegetables </v>
      </c>
    </row>
    <row r="26" spans="1:38" ht="16">
      <c r="A26">
        <v>129</v>
      </c>
      <c r="B26" s="90" t="s">
        <v>708</v>
      </c>
      <c r="D26" t="e">
        <f>INDEX(tbl_org[FCT_id],MATCH(tbl_name[[#This Row],[org_name]],tbl_org[Food_name],0))</f>
        <v>#N/A</v>
      </c>
      <c r="E26" t="e">
        <f>INDEX(tbl_org[food_grp_id],MATCH(tbl_name[[#This Row],[org_name]],tbl_org[Food_name],0))</f>
        <v>#N/A</v>
      </c>
      <c r="F26" t="e">
        <f>INDEX(tbl_org[food_item_id],MATCH(tbl_name[[#This Row],[org_name]],tbl_org[Food_name],0))</f>
        <v>#N/A</v>
      </c>
      <c r="G26" s="214" t="s">
        <v>725</v>
      </c>
      <c r="H26" t="e">
        <f>INDEX(tbl_org[Food_name],MATCH(tbl_name[[#This Row],[org_name]],tbl_org[Food_name],0))</f>
        <v>#N/A</v>
      </c>
      <c r="I26" t="e">
        <f>INDEX(tbl_org[Crop_ref],MATCH(tbl_name[[#This Row],[org_name]],tbl_org[Food_name],0))</f>
        <v>#N/A</v>
      </c>
      <c r="J26" t="e">
        <f>INDEX(tbl_org[Edible],MATCH(tbl_name[[#This Row],[org_name]],tbl_org[Food_name],0))</f>
        <v>#N/A</v>
      </c>
      <c r="K26" t="e">
        <f>INDEX(tbl_org[Energy],MATCH(tbl_name[[#This Row],[org_name]],tbl_org[Food_name],0))</f>
        <v>#N/A</v>
      </c>
      <c r="L26" t="e">
        <f>INDEX(tbl_org[WATER],MATCH(tbl_name[[#This Row],[org_name]],tbl_org[Food_name],0))</f>
        <v>#N/A</v>
      </c>
      <c r="M26" t="e">
        <f>INDEX(tbl_org[Protein],MATCH(tbl_name[[#This Row],[org_name]],tbl_org[Food_name],0))</f>
        <v>#N/A</v>
      </c>
      <c r="N26" t="e">
        <f>INDEX(tbl_org[Fat],MATCH(tbl_name[[#This Row],[org_name]],tbl_org[Food_name],0))</f>
        <v>#N/A</v>
      </c>
      <c r="O26" t="e">
        <f>INDEX(tbl_org[Carbohydrate],MATCH(tbl_name[[#This Row],[org_name]],tbl_org[Food_name],0))</f>
        <v>#N/A</v>
      </c>
      <c r="P26" t="e">
        <f>INDEX(tbl_org[Fiber],MATCH(tbl_name[[#This Row],[org_name]],tbl_org[Food_name],0))</f>
        <v>#N/A</v>
      </c>
      <c r="Q26" t="e">
        <f>INDEX(tbl_org[ASH],MATCH(tbl_name[[#This Row],[org_name]],tbl_org[Food_name],0))</f>
        <v>#N/A</v>
      </c>
      <c r="R26" t="e">
        <f>INDEX(tbl_org[CA],MATCH(tbl_name[[#This Row],[org_name]],tbl_org[Food_name],0))</f>
        <v>#N/A</v>
      </c>
      <c r="S26" t="e">
        <f>INDEX(tbl_org[FE],MATCH(tbl_name[[#This Row],[org_name]],tbl_org[Food_name],0))</f>
        <v>#N/A</v>
      </c>
      <c r="T26" t="e">
        <f>INDEX(tbl_org[MG],MATCH(tbl_name[[#This Row],[org_name]],tbl_org[Food_name],0))</f>
        <v>#N/A</v>
      </c>
      <c r="U26" t="e">
        <f>INDEX(tbl_org[P],MATCH(tbl_name[[#This Row],[org_name]],tbl_org[Food_name],0))</f>
        <v>#N/A</v>
      </c>
      <c r="V26" t="e">
        <f>INDEX(tbl_org[K],MATCH(tbl_name[[#This Row],[org_name]],tbl_org[Food_name],0))</f>
        <v>#N/A</v>
      </c>
      <c r="W26" t="e">
        <f>INDEX(tbl_org[NA],MATCH(tbl_name[[#This Row],[org_name]],tbl_org[Food_name],0))</f>
        <v>#N/A</v>
      </c>
      <c r="X26" t="e">
        <f>INDEX(tbl_org[ZN],MATCH(tbl_name[[#This Row],[org_name]],tbl_org[Food_name],0))</f>
        <v>#N/A</v>
      </c>
      <c r="Y26" t="e">
        <f>INDEX(tbl_org[CU],MATCH(tbl_name[[#This Row],[org_name]],tbl_org[Food_name],0))</f>
        <v>#N/A</v>
      </c>
      <c r="Z26" t="e">
        <f>INDEX(tbl_org[VITA_RAE],MATCH(tbl_name[[#This Row],[org_name]],tbl_org[Food_name],0))</f>
        <v>#N/A</v>
      </c>
      <c r="AA26" t="e">
        <f>INDEX(tbl_org[RETOL],MATCH(tbl_name[[#This Row],[org_name]],tbl_org[Food_name],0))</f>
        <v>#N/A</v>
      </c>
      <c r="AB26" t="e">
        <f>INDEX(tbl_org[B_Cart_eq],MATCH(tbl_name[[#This Row],[org_name]],tbl_org[Food_name],0))</f>
        <v>#N/A</v>
      </c>
      <c r="AC26" t="e">
        <f>INDEX(tbl_org[VITD],MATCH(tbl_name[[#This Row],[org_name]],tbl_org[Food_name],0))</f>
        <v>#N/A</v>
      </c>
      <c r="AD26" t="e">
        <f>INDEX(tbl_org[VITE],MATCH(tbl_name[[#This Row],[org_name]],tbl_org[Food_name],0))</f>
        <v>#N/A</v>
      </c>
      <c r="AE26" t="e">
        <f>INDEX(tbl_org[THIA],MATCH(tbl_name[[#This Row],[org_name]],tbl_org[Food_name],0))</f>
        <v>#N/A</v>
      </c>
      <c r="AF26" t="e">
        <f>INDEX(tbl_org[RIBF],MATCH(tbl_name[[#This Row],[org_name]],tbl_org[Food_name],0))</f>
        <v>#N/A</v>
      </c>
      <c r="AG26" t="e">
        <f>INDEX(tbl_org[NIA],MATCH(tbl_name[[#This Row],[org_name]],tbl_org[Food_name],0))</f>
        <v>#N/A</v>
      </c>
      <c r="AH26" t="e">
        <f>INDEX(tbl_org[VITB6C],MATCH(tbl_name[[#This Row],[org_name]],tbl_org[Food_name],0))</f>
        <v>#N/A</v>
      </c>
      <c r="AI26" t="e">
        <f>INDEX(tbl_org[FOL],MATCH(tbl_name[[#This Row],[org_name]],tbl_org[Food_name],0))</f>
        <v>#N/A</v>
      </c>
      <c r="AJ26" t="e">
        <f>INDEX(tbl_org[VITB12],MATCH(tbl_name[[#This Row],[org_name]],tbl_org[Food_name],0))</f>
        <v>#N/A</v>
      </c>
      <c r="AK26" t="e">
        <f>INDEX(tbl_org[VITC],MATCH(tbl_name[[#This Row],[org_name]],tbl_org[Food_name],0))</f>
        <v>#N/A</v>
      </c>
      <c r="AL26" s="214" t="s">
        <v>726</v>
      </c>
    </row>
    <row r="27" spans="1:38" ht="16">
      <c r="A27">
        <v>63</v>
      </c>
      <c r="B27" s="90" t="s">
        <v>699</v>
      </c>
      <c r="C27" t="s">
        <v>362</v>
      </c>
      <c r="D27">
        <f>INDEX(tbl_org[FCT_id],MATCH(tbl_name[[#This Row],[org_name]],tbl_org[Food_name],0))</f>
        <v>3140</v>
      </c>
      <c r="E27">
        <f>INDEX(tbl_org[food_grp_id],MATCH(tbl_name[[#This Row],[org_name]],tbl_org[Food_name],0))</f>
        <v>3</v>
      </c>
      <c r="F27">
        <f>INDEX(tbl_org[food_item_id],MATCH(tbl_name[[#This Row],[org_name]],tbl_org[Food_name],0))</f>
        <v>140</v>
      </c>
      <c r="G27" t="str">
        <f>INDEX(tbl_org[Food_grp],MATCH(tbl_name[[#This Row],[org_name]],tbl_org[Food_name],0))</f>
        <v>Legumes and their products</v>
      </c>
      <c r="H27" t="str">
        <f>INDEX(tbl_org[Food_name],MATCH(tbl_name[[#This Row],[org_name]],tbl_org[Food_name],0))</f>
        <v>Lentils@ dried</v>
      </c>
      <c r="I27">
        <f>INDEX(tbl_org[Crop_ref],MATCH(tbl_name[[#This Row],[org_name]],tbl_org[Food_name],0))</f>
        <v>0</v>
      </c>
      <c r="J27">
        <f>INDEX(tbl_org[Edible],MATCH(tbl_name[[#This Row],[org_name]],tbl_org[Food_name],0))</f>
        <v>1</v>
      </c>
      <c r="K27">
        <f>INDEX(tbl_org[Energy],MATCH(tbl_name[[#This Row],[org_name]],tbl_org[Food_name],0))</f>
        <v>296</v>
      </c>
      <c r="L27">
        <f>INDEX(tbl_org[WATER],MATCH(tbl_name[[#This Row],[org_name]],tbl_org[Food_name],0))</f>
        <v>10.3</v>
      </c>
      <c r="M27">
        <f>INDEX(tbl_org[Protein],MATCH(tbl_name[[#This Row],[org_name]],tbl_org[Food_name],0))</f>
        <v>25.4</v>
      </c>
      <c r="N27">
        <f>INDEX(tbl_org[Fat],MATCH(tbl_name[[#This Row],[org_name]],tbl_org[Food_name],0))</f>
        <v>1.8</v>
      </c>
      <c r="O27">
        <f>INDEX(tbl_org[Carbohydrate],MATCH(tbl_name[[#This Row],[org_name]],tbl_org[Food_name],0))</f>
        <v>29.4</v>
      </c>
      <c r="P27">
        <f>INDEX(tbl_org[Fiber],MATCH(tbl_name[[#This Row],[org_name]],tbl_org[Food_name],0))</f>
        <v>30.5</v>
      </c>
      <c r="Q27">
        <f>INDEX(tbl_org[ASH],MATCH(tbl_name[[#This Row],[org_name]],tbl_org[Food_name],0))</f>
        <v>2.5</v>
      </c>
      <c r="R27">
        <f>INDEX(tbl_org[CA],MATCH(tbl_name[[#This Row],[org_name]],tbl_org[Food_name],0))</f>
        <v>61</v>
      </c>
      <c r="S27">
        <f>INDEX(tbl_org[FE],MATCH(tbl_name[[#This Row],[org_name]],tbl_org[Food_name],0))</f>
        <v>7</v>
      </c>
      <c r="T27">
        <f>INDEX(tbl_org[MG],MATCH(tbl_name[[#This Row],[org_name]],tbl_org[Food_name],0))</f>
        <v>103</v>
      </c>
      <c r="U27">
        <f>INDEX(tbl_org[P],MATCH(tbl_name[[#This Row],[org_name]],tbl_org[Food_name],0))</f>
        <v>391</v>
      </c>
      <c r="V27">
        <f>INDEX(tbl_org[K],MATCH(tbl_name[[#This Row],[org_name]],tbl_org[Food_name],0))</f>
        <v>855</v>
      </c>
      <c r="W27">
        <f>INDEX(tbl_org[NA],MATCH(tbl_name[[#This Row],[org_name]],tbl_org[Food_name],0))</f>
        <v>9</v>
      </c>
      <c r="X27">
        <f>INDEX(tbl_org[ZN],MATCH(tbl_name[[#This Row],[org_name]],tbl_org[Food_name],0))</f>
        <v>3.9</v>
      </c>
      <c r="Y27">
        <f>INDEX(tbl_org[CU],MATCH(tbl_name[[#This Row],[org_name]],tbl_org[Food_name],0))</f>
        <v>0.74</v>
      </c>
      <c r="Z27">
        <f>INDEX(tbl_org[VITA_RAE],MATCH(tbl_name[[#This Row],[org_name]],tbl_org[Food_name],0))</f>
        <v>3</v>
      </c>
      <c r="AA27">
        <f>INDEX(tbl_org[RETOL],MATCH(tbl_name[[#This Row],[org_name]],tbl_org[Food_name],0))</f>
        <v>0</v>
      </c>
      <c r="AB27">
        <f>INDEX(tbl_org[B_Cart_eq],MATCH(tbl_name[[#This Row],[org_name]],tbl_org[Food_name],0))</f>
        <v>42</v>
      </c>
      <c r="AC27">
        <f>INDEX(tbl_org[VITD],MATCH(tbl_name[[#This Row],[org_name]],tbl_org[Food_name],0))</f>
        <v>0</v>
      </c>
      <c r="AD27">
        <f>INDEX(tbl_org[VITE],MATCH(tbl_name[[#This Row],[org_name]],tbl_org[Food_name],0))</f>
        <v>0.49</v>
      </c>
      <c r="AE27">
        <f>INDEX(tbl_org[THIA],MATCH(tbl_name[[#This Row],[org_name]],tbl_org[Food_name],0))</f>
        <v>0.59</v>
      </c>
      <c r="AF27">
        <f>INDEX(tbl_org[RIBF],MATCH(tbl_name[[#This Row],[org_name]],tbl_org[Food_name],0))</f>
        <v>0.23</v>
      </c>
      <c r="AG27">
        <f>INDEX(tbl_org[NIA],MATCH(tbl_name[[#This Row],[org_name]],tbl_org[Food_name],0))</f>
        <v>2.2999999999999998</v>
      </c>
      <c r="AH27">
        <f>INDEX(tbl_org[VITB6C],MATCH(tbl_name[[#This Row],[org_name]],tbl_org[Food_name],0))</f>
        <v>0.68</v>
      </c>
      <c r="AI27">
        <f>INDEX(tbl_org[FOL],MATCH(tbl_name[[#This Row],[org_name]],tbl_org[Food_name],0))</f>
        <v>295</v>
      </c>
      <c r="AJ27">
        <f>INDEX(tbl_org[VITB12],MATCH(tbl_name[[#This Row],[org_name]],tbl_org[Food_name],0))</f>
        <v>0</v>
      </c>
      <c r="AK27">
        <f>INDEX(tbl_org[VITC],MATCH(tbl_name[[#This Row],[org_name]],tbl_org[Food_name],0))</f>
        <v>0</v>
      </c>
      <c r="AL27" t="str">
        <f>INDEX(tbl_org[food_group_unicef],MATCH(tbl_name[[#This Row],[org_name]],tbl_org[Food_name],0))</f>
        <v xml:space="preserve">Legumes and nuts </v>
      </c>
    </row>
    <row r="28" spans="1:38" ht="16">
      <c r="A28">
        <v>320</v>
      </c>
      <c r="B28" s="90" t="s">
        <v>717</v>
      </c>
      <c r="C28" s="89" t="s">
        <v>722</v>
      </c>
      <c r="D28">
        <f>INDEX(tbl_org[FCT_id],MATCH(tbl_name[[#This Row],[org_name]],tbl_org[Food_name],0))</f>
        <v>4190</v>
      </c>
      <c r="E28">
        <f>INDEX(tbl_org[food_grp_id],MATCH(tbl_name[[#This Row],[org_name]],tbl_org[Food_name],0))</f>
        <v>4</v>
      </c>
      <c r="F28">
        <f>INDEX(tbl_org[food_item_id],MATCH(tbl_name[[#This Row],[org_name]],tbl_org[Food_name],0))</f>
        <v>190</v>
      </c>
      <c r="G28" t="str">
        <f>INDEX(tbl_org[Food_grp],MATCH(tbl_name[[#This Row],[org_name]],tbl_org[Food_name],0))</f>
        <v>Vegetables and their products</v>
      </c>
      <c r="H28" t="str">
        <f>INDEX(tbl_org[Food_name],MATCH(tbl_name[[#This Row],[org_name]],tbl_org[Food_name],0))</f>
        <v>Lettuce</v>
      </c>
      <c r="I28">
        <f>INDEX(tbl_org[Crop_ref],MATCH(tbl_name[[#This Row],[org_name]],tbl_org[Food_name],0))</f>
        <v>0</v>
      </c>
      <c r="J28">
        <f>INDEX(tbl_org[Edible],MATCH(tbl_name[[#This Row],[org_name]],tbl_org[Food_name],0))</f>
        <v>0.7</v>
      </c>
      <c r="K28">
        <f>INDEX(tbl_org[Energy],MATCH(tbl_name[[#This Row],[org_name]],tbl_org[Food_name],0))</f>
        <v>18</v>
      </c>
      <c r="L28">
        <f>INDEX(tbl_org[WATER],MATCH(tbl_name[[#This Row],[org_name]],tbl_org[Food_name],0))</f>
        <v>94.5</v>
      </c>
      <c r="M28">
        <f>INDEX(tbl_org[Protein],MATCH(tbl_name[[#This Row],[org_name]],tbl_org[Food_name],0))</f>
        <v>1</v>
      </c>
      <c r="N28">
        <f>INDEX(tbl_org[Fat],MATCH(tbl_name[[#This Row],[org_name]],tbl_org[Food_name],0))</f>
        <v>0.2</v>
      </c>
      <c r="O28">
        <f>INDEX(tbl_org[Carbohydrate],MATCH(tbl_name[[#This Row],[org_name]],tbl_org[Food_name],0))</f>
        <v>2.2999999999999998</v>
      </c>
      <c r="P28">
        <f>INDEX(tbl_org[Fiber],MATCH(tbl_name[[#This Row],[org_name]],tbl_org[Food_name],0))</f>
        <v>1.2</v>
      </c>
      <c r="Q28">
        <f>INDEX(tbl_org[ASH],MATCH(tbl_name[[#This Row],[org_name]],tbl_org[Food_name],0))</f>
        <v>0.8</v>
      </c>
      <c r="R28">
        <f>INDEX(tbl_org[CA],MATCH(tbl_name[[#This Row],[org_name]],tbl_org[Food_name],0))</f>
        <v>27</v>
      </c>
      <c r="S28">
        <f>INDEX(tbl_org[FE],MATCH(tbl_name[[#This Row],[org_name]],tbl_org[Food_name],0))</f>
        <v>0.8</v>
      </c>
      <c r="T28">
        <f>INDEX(tbl_org[MG],MATCH(tbl_name[[#This Row],[org_name]],tbl_org[Food_name],0))</f>
        <v>9</v>
      </c>
      <c r="U28">
        <f>INDEX(tbl_org[P],MATCH(tbl_name[[#This Row],[org_name]],tbl_org[Food_name],0))</f>
        <v>28</v>
      </c>
      <c r="V28">
        <f>INDEX(tbl_org[K],MATCH(tbl_name[[#This Row],[org_name]],tbl_org[Food_name],0))</f>
        <v>204</v>
      </c>
      <c r="W28">
        <f>INDEX(tbl_org[NA],MATCH(tbl_name[[#This Row],[org_name]],tbl_org[Food_name],0))</f>
        <v>10</v>
      </c>
      <c r="X28">
        <f>INDEX(tbl_org[ZN],MATCH(tbl_name[[#This Row],[org_name]],tbl_org[Food_name],0))</f>
        <v>0.28999999999999998</v>
      </c>
      <c r="Y28">
        <f>INDEX(tbl_org[CU],MATCH(tbl_name[[#This Row],[org_name]],tbl_org[Food_name],0))</f>
        <v>0.05</v>
      </c>
      <c r="Z28">
        <f>INDEX(tbl_org[VITA_RAE],MATCH(tbl_name[[#This Row],[org_name]],tbl_org[Food_name],0))</f>
        <v>93</v>
      </c>
      <c r="AA28">
        <f>INDEX(tbl_org[RETOL],MATCH(tbl_name[[#This Row],[org_name]],tbl_org[Food_name],0))</f>
        <v>0</v>
      </c>
      <c r="AB28">
        <f>INDEX(tbl_org[B_Cart_eq],MATCH(tbl_name[[#This Row],[org_name]],tbl_org[Food_name],0))</f>
        <v>1120</v>
      </c>
      <c r="AC28">
        <f>INDEX(tbl_org[VITD],MATCH(tbl_name[[#This Row],[org_name]],tbl_org[Food_name],0))</f>
        <v>0</v>
      </c>
      <c r="AD28">
        <f>INDEX(tbl_org[VITE],MATCH(tbl_name[[#This Row],[org_name]],tbl_org[Food_name],0))</f>
        <v>0.6</v>
      </c>
      <c r="AE28">
        <f>INDEX(tbl_org[THIA],MATCH(tbl_name[[#This Row],[org_name]],tbl_org[Food_name],0))</f>
        <v>0.06</v>
      </c>
      <c r="AF28">
        <f>INDEX(tbl_org[RIBF],MATCH(tbl_name[[#This Row],[org_name]],tbl_org[Food_name],0))</f>
        <v>0.15</v>
      </c>
      <c r="AG28">
        <f>INDEX(tbl_org[NIA],MATCH(tbl_name[[#This Row],[org_name]],tbl_org[Food_name],0))</f>
        <v>0.4</v>
      </c>
      <c r="AH28">
        <f>INDEX(tbl_org[VITB6C],MATCH(tbl_name[[#This Row],[org_name]],tbl_org[Food_name],0))</f>
        <v>0.2</v>
      </c>
      <c r="AI28">
        <f>INDEX(tbl_org[FOL],MATCH(tbl_name[[#This Row],[org_name]],tbl_org[Food_name],0))</f>
        <v>89</v>
      </c>
      <c r="AJ28">
        <f>INDEX(tbl_org[VITB12],MATCH(tbl_name[[#This Row],[org_name]],tbl_org[Food_name],0))</f>
        <v>0</v>
      </c>
      <c r="AK28">
        <f>INDEX(tbl_org[VITC],MATCH(tbl_name[[#This Row],[org_name]],tbl_org[Food_name],0))</f>
        <v>5.3</v>
      </c>
      <c r="AL28" t="str">
        <f>INDEX(tbl_org[food_group_unicef],MATCH(tbl_name[[#This Row],[org_name]],tbl_org[Food_name],0))</f>
        <v xml:space="preserve">Vitamin A rich fruits and Vegetable </v>
      </c>
    </row>
    <row r="29" spans="1:38" ht="15">
      <c r="A29">
        <v>30</v>
      </c>
      <c r="B29" s="91" t="s">
        <v>637</v>
      </c>
      <c r="C29" s="89" t="s">
        <v>637</v>
      </c>
      <c r="D29">
        <f>INDEX(tbl_org[FCT_id],MATCH(tbl_name[[#This Row],[org_name]],tbl_org[Food_name],0))</f>
        <v>20030</v>
      </c>
      <c r="E29">
        <f>INDEX(tbl_org[food_grp_id],MATCH(tbl_name[[#This Row],[org_name]],tbl_org[Food_name],0))</f>
        <v>12</v>
      </c>
      <c r="F29">
        <f>INDEX(tbl_org[food_item_id],MATCH(tbl_name[[#This Row],[org_name]],tbl_org[Food_name],0))</f>
        <v>824</v>
      </c>
      <c r="G29" t="str">
        <f>INDEX(tbl_org[Food_grp],MATCH(tbl_name[[#This Row],[org_name]],tbl_org[Food_name],0))</f>
        <v>Miscellaneous</v>
      </c>
      <c r="H29" t="str">
        <f>INDEX(tbl_org[Food_name],MATCH(tbl_name[[#This Row],[org_name]],tbl_org[Food_name],0))</f>
        <v>Linseed</v>
      </c>
      <c r="I29">
        <f>INDEX(tbl_org[Crop_ref],MATCH(tbl_name[[#This Row],[org_name]],tbl_org[Food_name],0))</f>
        <v>0</v>
      </c>
      <c r="J29">
        <f>INDEX(tbl_org[Edible],MATCH(tbl_name[[#This Row],[org_name]],tbl_org[Food_name],0))</f>
        <v>0</v>
      </c>
      <c r="K29">
        <f>INDEX(tbl_org[Energy],MATCH(tbl_name[[#This Row],[org_name]],tbl_org[Food_name],0))</f>
        <v>482</v>
      </c>
      <c r="L29">
        <f>INDEX(tbl_org[WATER],MATCH(tbl_name[[#This Row],[org_name]],tbl_org[Food_name],0))</f>
        <v>0</v>
      </c>
      <c r="M29">
        <f>INDEX(tbl_org[Protein],MATCH(tbl_name[[#This Row],[org_name]],tbl_org[Food_name],0))</f>
        <v>25</v>
      </c>
      <c r="N29">
        <f>INDEX(tbl_org[Fat],MATCH(tbl_name[[#This Row],[org_name]],tbl_org[Food_name],0))</f>
        <v>31</v>
      </c>
      <c r="O29">
        <f>INDEX(tbl_org[Carbohydrate],MATCH(tbl_name[[#This Row],[org_name]],tbl_org[Food_name],0))</f>
        <v>36.1</v>
      </c>
      <c r="P29">
        <f>INDEX(tbl_org[Fiber],MATCH(tbl_name[[#This Row],[org_name]],tbl_org[Food_name],0))</f>
        <v>18</v>
      </c>
      <c r="Q29">
        <f>INDEX(tbl_org[ASH],MATCH(tbl_name[[#This Row],[org_name]],tbl_org[Food_name],0))</f>
        <v>3</v>
      </c>
      <c r="R29">
        <f>INDEX(tbl_org[CA],MATCH(tbl_name[[#This Row],[org_name]],tbl_org[Food_name],0))</f>
        <v>201</v>
      </c>
      <c r="S29">
        <f>INDEX(tbl_org[FE],MATCH(tbl_name[[#This Row],[org_name]],tbl_org[Food_name],0))</f>
        <v>14.6</v>
      </c>
      <c r="T29">
        <f>INDEX(tbl_org[MG],MATCH(tbl_name[[#This Row],[org_name]],tbl_org[Food_name],0))</f>
        <v>351</v>
      </c>
      <c r="U29">
        <f>INDEX(tbl_org[P],MATCH(tbl_name[[#This Row],[org_name]],tbl_org[Food_name],0))</f>
        <v>547</v>
      </c>
      <c r="V29">
        <f>INDEX(tbl_org[K],MATCH(tbl_name[[#This Row],[org_name]],tbl_org[Food_name],0))</f>
        <v>468</v>
      </c>
      <c r="W29">
        <f>INDEX(tbl_org[NA],MATCH(tbl_name[[#This Row],[org_name]],tbl_org[Food_name],0))</f>
        <v>11</v>
      </c>
      <c r="X29">
        <f>INDEX(tbl_org[ZN],MATCH(tbl_name[[#This Row],[org_name]],tbl_org[Food_name],0))</f>
        <v>7.75</v>
      </c>
      <c r="Y29">
        <f>INDEX(tbl_org[CU],MATCH(tbl_name[[#This Row],[org_name]],tbl_org[Food_name],0))</f>
        <v>0</v>
      </c>
      <c r="Z29">
        <f>INDEX(tbl_org[VITA_RAE],MATCH(tbl_name[[#This Row],[org_name]],tbl_org[Food_name],0))</f>
        <v>0</v>
      </c>
      <c r="AA29">
        <f>INDEX(tbl_org[RETOL],MATCH(tbl_name[[#This Row],[org_name]],tbl_org[Food_name],0))</f>
        <v>0</v>
      </c>
      <c r="AB29">
        <f>INDEX(tbl_org[B_Cart_eq],MATCH(tbl_name[[#This Row],[org_name]],tbl_org[Food_name],0))</f>
        <v>0</v>
      </c>
      <c r="AC29">
        <f>INDEX(tbl_org[VITD],MATCH(tbl_name[[#This Row],[org_name]],tbl_org[Food_name],0))</f>
        <v>0</v>
      </c>
      <c r="AD29">
        <f>INDEX(tbl_org[VITE],MATCH(tbl_name[[#This Row],[org_name]],tbl_org[Food_name],0))</f>
        <v>0</v>
      </c>
      <c r="AE29">
        <f>INDEX(tbl_org[THIA],MATCH(tbl_name[[#This Row],[org_name]],tbl_org[Food_name],0))</f>
        <v>0</v>
      </c>
      <c r="AF29">
        <f>INDEX(tbl_org[RIBF],MATCH(tbl_name[[#This Row],[org_name]],tbl_org[Food_name],0))</f>
        <v>0</v>
      </c>
      <c r="AG29">
        <f>INDEX(tbl_org[NIA],MATCH(tbl_name[[#This Row],[org_name]],tbl_org[Food_name],0))</f>
        <v>0</v>
      </c>
      <c r="AH29">
        <f>INDEX(tbl_org[VITB6C],MATCH(tbl_name[[#This Row],[org_name]],tbl_org[Food_name],0))</f>
        <v>0</v>
      </c>
      <c r="AI29">
        <f>INDEX(tbl_org[FOL],MATCH(tbl_name[[#This Row],[org_name]],tbl_org[Food_name],0))</f>
        <v>0</v>
      </c>
      <c r="AJ29">
        <f>INDEX(tbl_org[VITB12],MATCH(tbl_name[[#This Row],[org_name]],tbl_org[Food_name],0))</f>
        <v>0</v>
      </c>
      <c r="AK29">
        <f>INDEX(tbl_org[VITC],MATCH(tbl_name[[#This Row],[org_name]],tbl_org[Food_name],0))</f>
        <v>0</v>
      </c>
      <c r="AL29" t="str">
        <f>INDEX(tbl_org[food_group_unicef],MATCH(tbl_name[[#This Row],[org_name]],tbl_org[Food_name],0))</f>
        <v xml:space="preserve">Legumes and nuts </v>
      </c>
    </row>
    <row r="30" spans="1:38" ht="16">
      <c r="A30">
        <v>7</v>
      </c>
      <c r="B30" s="90" t="s">
        <v>683</v>
      </c>
      <c r="C30" s="89" t="s">
        <v>465</v>
      </c>
      <c r="D30">
        <f>INDEX(tbl_org[FCT_id],MATCH(tbl_name[[#This Row],[org_name]],tbl_org[Food_name],0))</f>
        <v>1004</v>
      </c>
      <c r="E30">
        <f>INDEX(tbl_org[food_grp_id],MATCH(tbl_name[[#This Row],[org_name]],tbl_org[Food_name],0))</f>
        <v>1</v>
      </c>
      <c r="F30">
        <f>INDEX(tbl_org[food_item_id],MATCH(tbl_name[[#This Row],[org_name]],tbl_org[Food_name],0))</f>
        <v>4</v>
      </c>
      <c r="G30" t="str">
        <f>INDEX(tbl_org[Food_grp],MATCH(tbl_name[[#This Row],[org_name]],tbl_org[Food_name],0))</f>
        <v>Cereals and their products</v>
      </c>
      <c r="H30" t="str">
        <f>INDEX(tbl_org[Food_name],MATCH(tbl_name[[#This Row],[org_name]],tbl_org[Food_name],0))</f>
        <v>Maize@ white</v>
      </c>
      <c r="I30">
        <f>INDEX(tbl_org[Crop_ref],MATCH(tbl_name[[#This Row],[org_name]],tbl_org[Food_name],0))</f>
        <v>0</v>
      </c>
      <c r="J30">
        <f>INDEX(tbl_org[Edible],MATCH(tbl_name[[#This Row],[org_name]],tbl_org[Food_name],0))</f>
        <v>1</v>
      </c>
      <c r="K30">
        <f>INDEX(tbl_org[Energy],MATCH(tbl_name[[#This Row],[org_name]],tbl_org[Food_name],0))</f>
        <v>351</v>
      </c>
      <c r="L30">
        <f>INDEX(tbl_org[WATER],MATCH(tbl_name[[#This Row],[org_name]],tbl_org[Food_name],0))</f>
        <v>11.4</v>
      </c>
      <c r="M30">
        <f>INDEX(tbl_org[Protein],MATCH(tbl_name[[#This Row],[org_name]],tbl_org[Food_name],0))</f>
        <v>9.1999999999999993</v>
      </c>
      <c r="N30">
        <f>INDEX(tbl_org[Fat],MATCH(tbl_name[[#This Row],[org_name]],tbl_org[Food_name],0))</f>
        <v>4.0999999999999996</v>
      </c>
      <c r="O30">
        <f>INDEX(tbl_org[Carbohydrate],MATCH(tbl_name[[#This Row],[org_name]],tbl_org[Food_name],0))</f>
        <v>63.9</v>
      </c>
      <c r="P30">
        <f>INDEX(tbl_org[Fiber],MATCH(tbl_name[[#This Row],[org_name]],tbl_org[Food_name],0))</f>
        <v>9.6999999999999993</v>
      </c>
      <c r="Q30">
        <f>INDEX(tbl_org[ASH],MATCH(tbl_name[[#This Row],[org_name]],tbl_org[Food_name],0))</f>
        <v>1.8</v>
      </c>
      <c r="R30">
        <f>INDEX(tbl_org[CA],MATCH(tbl_name[[#This Row],[org_name]],tbl_org[Food_name],0))</f>
        <v>19</v>
      </c>
      <c r="S30">
        <f>INDEX(tbl_org[FE],MATCH(tbl_name[[#This Row],[org_name]],tbl_org[Food_name],0))</f>
        <v>3.1</v>
      </c>
      <c r="T30">
        <f>INDEX(tbl_org[MG],MATCH(tbl_name[[#This Row],[org_name]],tbl_org[Food_name],0))</f>
        <v>82</v>
      </c>
      <c r="U30">
        <f>INDEX(tbl_org[P],MATCH(tbl_name[[#This Row],[org_name]],tbl_org[Food_name],0))</f>
        <v>246</v>
      </c>
      <c r="V30">
        <f>INDEX(tbl_org[K],MATCH(tbl_name[[#This Row],[org_name]],tbl_org[Food_name],0))</f>
        <v>310</v>
      </c>
      <c r="W30">
        <f>INDEX(tbl_org[NA],MATCH(tbl_name[[#This Row],[org_name]],tbl_org[Food_name],0))</f>
        <v>11</v>
      </c>
      <c r="X30">
        <f>INDEX(tbl_org[ZN],MATCH(tbl_name[[#This Row],[org_name]],tbl_org[Food_name],0))</f>
        <v>1.55</v>
      </c>
      <c r="Y30">
        <f>INDEX(tbl_org[CU],MATCH(tbl_name[[#This Row],[org_name]],tbl_org[Food_name],0))</f>
        <v>0.18</v>
      </c>
      <c r="Z30">
        <f>INDEX(tbl_org[VITA_RAE],MATCH(tbl_name[[#This Row],[org_name]],tbl_org[Food_name],0))</f>
        <v>0</v>
      </c>
      <c r="AA30">
        <f>INDEX(tbl_org[RETOL],MATCH(tbl_name[[#This Row],[org_name]],tbl_org[Food_name],0))</f>
        <v>0</v>
      </c>
      <c r="AB30">
        <f>INDEX(tbl_org[B_Cart_eq],MATCH(tbl_name[[#This Row],[org_name]],tbl_org[Food_name],0))</f>
        <v>0</v>
      </c>
      <c r="AC30">
        <f>INDEX(tbl_org[VITD],MATCH(tbl_name[[#This Row],[org_name]],tbl_org[Food_name],0))</f>
        <v>0</v>
      </c>
      <c r="AD30">
        <f>INDEX(tbl_org[VITE],MATCH(tbl_name[[#This Row],[org_name]],tbl_org[Food_name],0))</f>
        <v>1.3</v>
      </c>
      <c r="AE30">
        <f>INDEX(tbl_org[THIA],MATCH(tbl_name[[#This Row],[org_name]],tbl_org[Food_name],0))</f>
        <v>0.35</v>
      </c>
      <c r="AF30">
        <f>INDEX(tbl_org[RIBF],MATCH(tbl_name[[#This Row],[org_name]],tbl_org[Food_name],0))</f>
        <v>0.1</v>
      </c>
      <c r="AG30">
        <f>INDEX(tbl_org[NIA],MATCH(tbl_name[[#This Row],[org_name]],tbl_org[Food_name],0))</f>
        <v>2.1</v>
      </c>
      <c r="AH30">
        <f>INDEX(tbl_org[VITB6C],MATCH(tbl_name[[#This Row],[org_name]],tbl_org[Food_name],0))</f>
        <v>0.2</v>
      </c>
      <c r="AI30">
        <f>INDEX(tbl_org[FOL],MATCH(tbl_name[[#This Row],[org_name]],tbl_org[Food_name],0))</f>
        <v>26</v>
      </c>
      <c r="AJ30">
        <f>INDEX(tbl_org[VITB12],MATCH(tbl_name[[#This Row],[org_name]],tbl_org[Food_name],0))</f>
        <v>0</v>
      </c>
      <c r="AK30">
        <f>INDEX(tbl_org[VITC],MATCH(tbl_name[[#This Row],[org_name]],tbl_org[Food_name],0))</f>
        <v>0</v>
      </c>
      <c r="AL30" t="str">
        <f>INDEX(tbl_org[food_group_unicef],MATCH(tbl_name[[#This Row],[org_name]],tbl_org[Food_name],0))</f>
        <v xml:space="preserve">Grains@ roots and tubers </v>
      </c>
    </row>
    <row r="31" spans="1:38" ht="15">
      <c r="A31">
        <v>42</v>
      </c>
      <c r="B31" s="91" t="s">
        <v>698</v>
      </c>
      <c r="C31" s="89" t="s">
        <v>547</v>
      </c>
      <c r="D31">
        <f>INDEX(tbl_org[FCT_id],MATCH(tbl_name[[#This Row],[org_name]],tbl_org[Food_name],0))</f>
        <v>5234</v>
      </c>
      <c r="E31">
        <f>INDEX(tbl_org[food_grp_id],MATCH(tbl_name[[#This Row],[org_name]],tbl_org[Food_name],0))</f>
        <v>5</v>
      </c>
      <c r="F31">
        <f>INDEX(tbl_org[food_item_id],MATCH(tbl_name[[#This Row],[org_name]],tbl_org[Food_name],0))</f>
        <v>234</v>
      </c>
      <c r="G31" t="str">
        <f>INDEX(tbl_org[Food_grp],MATCH(tbl_name[[#This Row],[org_name]],tbl_org[Food_name],0))</f>
        <v>Fruits and their products</v>
      </c>
      <c r="H31" t="str">
        <f>INDEX(tbl_org[Food_name],MATCH(tbl_name[[#This Row],[org_name]],tbl_org[Food_name],0))</f>
        <v xml:space="preserve">Mango@ orange </v>
      </c>
      <c r="I31">
        <f>INDEX(tbl_org[Crop_ref],MATCH(tbl_name[[#This Row],[org_name]],tbl_org[Food_name],0))</f>
        <v>0</v>
      </c>
      <c r="J31">
        <f>INDEX(tbl_org[Edible],MATCH(tbl_name[[#This Row],[org_name]],tbl_org[Food_name],0))</f>
        <v>0.71</v>
      </c>
      <c r="K31">
        <f>INDEX(tbl_org[Energy],MATCH(tbl_name[[#This Row],[org_name]],tbl_org[Food_name],0))</f>
        <v>65</v>
      </c>
      <c r="L31">
        <f>INDEX(tbl_org[WATER],MATCH(tbl_name[[#This Row],[org_name]],tbl_org[Food_name],0))</f>
        <v>82.7</v>
      </c>
      <c r="M31">
        <f>INDEX(tbl_org[Protein],MATCH(tbl_name[[#This Row],[org_name]],tbl_org[Food_name],0))</f>
        <v>0.6</v>
      </c>
      <c r="N31">
        <f>INDEX(tbl_org[Fat],MATCH(tbl_name[[#This Row],[org_name]],tbl_org[Food_name],0))</f>
        <v>0.2</v>
      </c>
      <c r="O31">
        <f>INDEX(tbl_org[Carbohydrate],MATCH(tbl_name[[#This Row],[org_name]],tbl_org[Food_name],0))</f>
        <v>13.9</v>
      </c>
      <c r="P31">
        <f>INDEX(tbl_org[Fiber],MATCH(tbl_name[[#This Row],[org_name]],tbl_org[Food_name],0))</f>
        <v>2.1</v>
      </c>
      <c r="Q31">
        <f>INDEX(tbl_org[ASH],MATCH(tbl_name[[#This Row],[org_name]],tbl_org[Food_name],0))</f>
        <v>0.5</v>
      </c>
      <c r="R31">
        <f>INDEX(tbl_org[CA],MATCH(tbl_name[[#This Row],[org_name]],tbl_org[Food_name],0))</f>
        <v>17</v>
      </c>
      <c r="S31">
        <f>INDEX(tbl_org[FE],MATCH(tbl_name[[#This Row],[org_name]],tbl_org[Food_name],0))</f>
        <v>0.7</v>
      </c>
      <c r="T31">
        <f>INDEX(tbl_org[MG],MATCH(tbl_name[[#This Row],[org_name]],tbl_org[Food_name],0))</f>
        <v>9</v>
      </c>
      <c r="U31">
        <f>INDEX(tbl_org[P],MATCH(tbl_name[[#This Row],[org_name]],tbl_org[Food_name],0))</f>
        <v>18</v>
      </c>
      <c r="V31">
        <f>INDEX(tbl_org[K],MATCH(tbl_name[[#This Row],[org_name]],tbl_org[Food_name],0))</f>
        <v>180</v>
      </c>
      <c r="W31">
        <f>INDEX(tbl_org[NA],MATCH(tbl_name[[#This Row],[org_name]],tbl_org[Food_name],0))</f>
        <v>3</v>
      </c>
      <c r="X31">
        <f>INDEX(tbl_org[ZN],MATCH(tbl_name[[#This Row],[org_name]],tbl_org[Food_name],0))</f>
        <v>0.11</v>
      </c>
      <c r="Y31">
        <f>INDEX(tbl_org[CU],MATCH(tbl_name[[#This Row],[org_name]],tbl_org[Food_name],0))</f>
        <v>0.06</v>
      </c>
      <c r="Z31">
        <f>INDEX(tbl_org[VITA_RAE],MATCH(tbl_name[[#This Row],[org_name]],tbl_org[Food_name],0))</f>
        <v>168</v>
      </c>
      <c r="AA31">
        <f>INDEX(tbl_org[RETOL],MATCH(tbl_name[[#This Row],[org_name]],tbl_org[Food_name],0))</f>
        <v>0</v>
      </c>
      <c r="AB31">
        <f>INDEX(tbl_org[B_Cart_eq],MATCH(tbl_name[[#This Row],[org_name]],tbl_org[Food_name],0))</f>
        <v>2020</v>
      </c>
      <c r="AC31">
        <f>INDEX(tbl_org[VITD],MATCH(tbl_name[[#This Row],[org_name]],tbl_org[Food_name],0))</f>
        <v>0</v>
      </c>
      <c r="AD31">
        <f>INDEX(tbl_org[VITE],MATCH(tbl_name[[#This Row],[org_name]],tbl_org[Food_name],0))</f>
        <v>1.05</v>
      </c>
      <c r="AE31">
        <f>INDEX(tbl_org[THIA],MATCH(tbl_name[[#This Row],[org_name]],tbl_org[Food_name],0))</f>
        <v>0.03</v>
      </c>
      <c r="AF31">
        <f>INDEX(tbl_org[RIBF],MATCH(tbl_name[[#This Row],[org_name]],tbl_org[Food_name],0))</f>
        <v>0.05</v>
      </c>
      <c r="AG31">
        <f>INDEX(tbl_org[NIA],MATCH(tbl_name[[#This Row],[org_name]],tbl_org[Food_name],0))</f>
        <v>0.4</v>
      </c>
      <c r="AH31">
        <f>INDEX(tbl_org[VITB6C],MATCH(tbl_name[[#This Row],[org_name]],tbl_org[Food_name],0))</f>
        <v>0.11</v>
      </c>
      <c r="AI31">
        <f>INDEX(tbl_org[FOL],MATCH(tbl_name[[#This Row],[org_name]],tbl_org[Food_name],0))</f>
        <v>25</v>
      </c>
      <c r="AJ31">
        <f>INDEX(tbl_org[VITB12],MATCH(tbl_name[[#This Row],[org_name]],tbl_org[Food_name],0))</f>
        <v>0</v>
      </c>
      <c r="AK31">
        <f>INDEX(tbl_org[VITC],MATCH(tbl_name[[#This Row],[org_name]],tbl_org[Food_name],0))</f>
        <v>36.299999999999997</v>
      </c>
      <c r="AL31" t="str">
        <f>INDEX(tbl_org[food_group_unicef],MATCH(tbl_name[[#This Row],[org_name]],tbl_org[Food_name],0))</f>
        <v xml:space="preserve">Vitamin A rich fruits and Vegetable </v>
      </c>
    </row>
    <row r="32" spans="1:38" ht="16">
      <c r="A32">
        <v>64</v>
      </c>
      <c r="B32" s="90" t="s">
        <v>700</v>
      </c>
      <c r="C32" s="89" t="s">
        <v>332</v>
      </c>
      <c r="D32">
        <f>INDEX(tbl_org[FCT_id],MATCH(tbl_name[[#This Row],[org_name]],tbl_org[Food_name],0))</f>
        <v>20018</v>
      </c>
      <c r="E32">
        <f>INDEX(tbl_org[food_grp_id],MATCH(tbl_name[[#This Row],[org_name]],tbl_org[Food_name],0))</f>
        <v>12</v>
      </c>
      <c r="F32">
        <f>INDEX(tbl_org[food_item_id],MATCH(tbl_name[[#This Row],[org_name]],tbl_org[Food_name],0))</f>
        <v>826</v>
      </c>
      <c r="G32" t="str">
        <f>INDEX(tbl_org[Food_grp],MATCH(tbl_name[[#This Row],[org_name]],tbl_org[Food_name],0))</f>
        <v>Miscellaneous</v>
      </c>
      <c r="H32" t="str">
        <f>INDEX(tbl_org[Food_name],MATCH(tbl_name[[#This Row],[org_name]],tbl_org[Food_name],0))</f>
        <v>Mung bean / Masho</v>
      </c>
      <c r="I32">
        <f>INDEX(tbl_org[Crop_ref],MATCH(tbl_name[[#This Row],[org_name]],tbl_org[Food_name],0))</f>
        <v>0</v>
      </c>
      <c r="J32">
        <f>INDEX(tbl_org[Edible],MATCH(tbl_name[[#This Row],[org_name]],tbl_org[Food_name],0))</f>
        <v>0</v>
      </c>
      <c r="K32">
        <f>INDEX(tbl_org[Energy],MATCH(tbl_name[[#This Row],[org_name]],tbl_org[Food_name],0))</f>
        <v>325</v>
      </c>
      <c r="L32">
        <f>INDEX(tbl_org[WATER],MATCH(tbl_name[[#This Row],[org_name]],tbl_org[Food_name],0))</f>
        <v>0</v>
      </c>
      <c r="M32">
        <f>INDEX(tbl_org[Protein],MATCH(tbl_name[[#This Row],[org_name]],tbl_org[Food_name],0))</f>
        <v>20.9</v>
      </c>
      <c r="N32">
        <f>INDEX(tbl_org[Fat],MATCH(tbl_name[[#This Row],[org_name]],tbl_org[Food_name],0))</f>
        <v>1.3</v>
      </c>
      <c r="O32">
        <f>INDEX(tbl_org[Carbohydrate],MATCH(tbl_name[[#This Row],[org_name]],tbl_org[Food_name],0))</f>
        <v>49.6</v>
      </c>
      <c r="P32">
        <f>INDEX(tbl_org[Fiber],MATCH(tbl_name[[#This Row],[org_name]],tbl_org[Food_name],0))</f>
        <v>15.4</v>
      </c>
      <c r="Q32">
        <f>INDEX(tbl_org[ASH],MATCH(tbl_name[[#This Row],[org_name]],tbl_org[Food_name],0))</f>
        <v>3.1</v>
      </c>
      <c r="R32">
        <f>INDEX(tbl_org[CA],MATCH(tbl_name[[#This Row],[org_name]],tbl_org[Food_name],0))</f>
        <v>89.4</v>
      </c>
      <c r="S32">
        <f>INDEX(tbl_org[FE],MATCH(tbl_name[[#This Row],[org_name]],tbl_org[Food_name],0))</f>
        <v>4.4000000000000004</v>
      </c>
      <c r="T32">
        <f>INDEX(tbl_org[MG],MATCH(tbl_name[[#This Row],[org_name]],tbl_org[Food_name],0))</f>
        <v>139.4</v>
      </c>
      <c r="U32">
        <f>INDEX(tbl_org[P],MATCH(tbl_name[[#This Row],[org_name]],tbl_org[Food_name],0))</f>
        <v>350.4</v>
      </c>
      <c r="V32">
        <f>INDEX(tbl_org[K],MATCH(tbl_name[[#This Row],[org_name]],tbl_org[Food_name],0))</f>
        <v>1180</v>
      </c>
      <c r="W32">
        <f>INDEX(tbl_org[NA],MATCH(tbl_name[[#This Row],[org_name]],tbl_org[Food_name],0))</f>
        <v>9.1</v>
      </c>
      <c r="X32">
        <f>INDEX(tbl_org[ZN],MATCH(tbl_name[[#This Row],[org_name]],tbl_org[Food_name],0))</f>
        <v>1.62</v>
      </c>
      <c r="Y32">
        <f>INDEX(tbl_org[CU],MATCH(tbl_name[[#This Row],[org_name]],tbl_org[Food_name],0))</f>
        <v>1.1599999999999999</v>
      </c>
      <c r="Z32">
        <f>INDEX(tbl_org[VITA_RAE],MATCH(tbl_name[[#This Row],[org_name]],tbl_org[Food_name],0))</f>
        <v>7.1</v>
      </c>
      <c r="AA32">
        <f>INDEX(tbl_org[RETOL],MATCH(tbl_name[[#This Row],[org_name]],tbl_org[Food_name],0))</f>
        <v>0</v>
      </c>
      <c r="AB32">
        <f>INDEX(tbl_org[B_Cart_eq],MATCH(tbl_name[[#This Row],[org_name]],tbl_org[Food_name],0))</f>
        <v>0</v>
      </c>
      <c r="AC32">
        <f>INDEX(tbl_org[VITD],MATCH(tbl_name[[#This Row],[org_name]],tbl_org[Food_name],0))</f>
        <v>0</v>
      </c>
      <c r="AD32">
        <f>INDEX(tbl_org[VITE],MATCH(tbl_name[[#This Row],[org_name]],tbl_org[Food_name],0))</f>
        <v>0</v>
      </c>
      <c r="AE32">
        <f>INDEX(tbl_org[THIA],MATCH(tbl_name[[#This Row],[org_name]],tbl_org[Food_name],0))</f>
        <v>0</v>
      </c>
      <c r="AF32">
        <f>INDEX(tbl_org[RIBF],MATCH(tbl_name[[#This Row],[org_name]],tbl_org[Food_name],0))</f>
        <v>0</v>
      </c>
      <c r="AG32">
        <f>INDEX(tbl_org[NIA],MATCH(tbl_name[[#This Row],[org_name]],tbl_org[Food_name],0))</f>
        <v>0</v>
      </c>
      <c r="AH32">
        <f>INDEX(tbl_org[VITB6C],MATCH(tbl_name[[#This Row],[org_name]],tbl_org[Food_name],0))</f>
        <v>0</v>
      </c>
      <c r="AI32">
        <f>INDEX(tbl_org[FOL],MATCH(tbl_name[[#This Row],[org_name]],tbl_org[Food_name],0))</f>
        <v>0</v>
      </c>
      <c r="AJ32">
        <f>INDEX(tbl_org[VITB12],MATCH(tbl_name[[#This Row],[org_name]],tbl_org[Food_name],0))</f>
        <v>0</v>
      </c>
      <c r="AK32">
        <f>INDEX(tbl_org[VITC],MATCH(tbl_name[[#This Row],[org_name]],tbl_org[Food_name],0))</f>
        <v>0</v>
      </c>
      <c r="AL32" t="str">
        <f>INDEX(tbl_org[food_group_unicef],MATCH(tbl_name[[#This Row],[org_name]],tbl_org[Food_name],0))</f>
        <v xml:space="preserve">Legumes and nuts </v>
      </c>
    </row>
    <row r="33" spans="1:38" ht="16">
      <c r="A33">
        <v>12</v>
      </c>
      <c r="B33" s="90" t="s">
        <v>687</v>
      </c>
      <c r="D33" t="e">
        <f>INDEX(tbl_org[FCT_id],MATCH(tbl_name[[#This Row],[org_name]],tbl_org[Food_name],0))</f>
        <v>#N/A</v>
      </c>
      <c r="E33" t="e">
        <f>INDEX(tbl_org[food_grp_id],MATCH(tbl_name[[#This Row],[org_name]],tbl_org[Food_name],0))</f>
        <v>#N/A</v>
      </c>
      <c r="F33" t="e">
        <f>INDEX(tbl_org[food_item_id],MATCH(tbl_name[[#This Row],[org_name]],tbl_org[Food_name],0))</f>
        <v>#N/A</v>
      </c>
      <c r="G33" s="214" t="s">
        <v>732</v>
      </c>
      <c r="H33" t="e">
        <f>INDEX(tbl_org[Food_name],MATCH(tbl_name[[#This Row],[org_name]],tbl_org[Food_name],0))</f>
        <v>#N/A</v>
      </c>
      <c r="I33" t="e">
        <f>INDEX(tbl_org[Crop_ref],MATCH(tbl_name[[#This Row],[org_name]],tbl_org[Food_name],0))</f>
        <v>#N/A</v>
      </c>
      <c r="J33" t="e">
        <f>INDEX(tbl_org[Edible],MATCH(tbl_name[[#This Row],[org_name]],tbl_org[Food_name],0))</f>
        <v>#N/A</v>
      </c>
      <c r="K33" t="e">
        <f>INDEX(tbl_org[Energy],MATCH(tbl_name[[#This Row],[org_name]],tbl_org[Food_name],0))</f>
        <v>#N/A</v>
      </c>
      <c r="L33" t="e">
        <f>INDEX(tbl_org[WATER],MATCH(tbl_name[[#This Row],[org_name]],tbl_org[Food_name],0))</f>
        <v>#N/A</v>
      </c>
      <c r="M33" t="e">
        <f>INDEX(tbl_org[Protein],MATCH(tbl_name[[#This Row],[org_name]],tbl_org[Food_name],0))</f>
        <v>#N/A</v>
      </c>
      <c r="N33" t="e">
        <f>INDEX(tbl_org[Fat],MATCH(tbl_name[[#This Row],[org_name]],tbl_org[Food_name],0))</f>
        <v>#N/A</v>
      </c>
      <c r="O33" t="e">
        <f>INDEX(tbl_org[Carbohydrate],MATCH(tbl_name[[#This Row],[org_name]],tbl_org[Food_name],0))</f>
        <v>#N/A</v>
      </c>
      <c r="P33" t="e">
        <f>INDEX(tbl_org[Fiber],MATCH(tbl_name[[#This Row],[org_name]],tbl_org[Food_name],0))</f>
        <v>#N/A</v>
      </c>
      <c r="Q33" t="e">
        <f>INDEX(tbl_org[ASH],MATCH(tbl_name[[#This Row],[org_name]],tbl_org[Food_name],0))</f>
        <v>#N/A</v>
      </c>
      <c r="R33" t="e">
        <f>INDEX(tbl_org[CA],MATCH(tbl_name[[#This Row],[org_name]],tbl_org[Food_name],0))</f>
        <v>#N/A</v>
      </c>
      <c r="S33" t="e">
        <f>INDEX(tbl_org[FE],MATCH(tbl_name[[#This Row],[org_name]],tbl_org[Food_name],0))</f>
        <v>#N/A</v>
      </c>
      <c r="T33" t="e">
        <f>INDEX(tbl_org[MG],MATCH(tbl_name[[#This Row],[org_name]],tbl_org[Food_name],0))</f>
        <v>#N/A</v>
      </c>
      <c r="U33" t="e">
        <f>INDEX(tbl_org[P],MATCH(tbl_name[[#This Row],[org_name]],tbl_org[Food_name],0))</f>
        <v>#N/A</v>
      </c>
      <c r="V33" t="e">
        <f>INDEX(tbl_org[K],MATCH(tbl_name[[#This Row],[org_name]],tbl_org[Food_name],0))</f>
        <v>#N/A</v>
      </c>
      <c r="W33" t="e">
        <f>INDEX(tbl_org[NA],MATCH(tbl_name[[#This Row],[org_name]],tbl_org[Food_name],0))</f>
        <v>#N/A</v>
      </c>
      <c r="X33" t="e">
        <f>INDEX(tbl_org[ZN],MATCH(tbl_name[[#This Row],[org_name]],tbl_org[Food_name],0))</f>
        <v>#N/A</v>
      </c>
      <c r="Y33" t="e">
        <f>INDEX(tbl_org[CU],MATCH(tbl_name[[#This Row],[org_name]],tbl_org[Food_name],0))</f>
        <v>#N/A</v>
      </c>
      <c r="Z33" t="e">
        <f>INDEX(tbl_org[VITA_RAE],MATCH(tbl_name[[#This Row],[org_name]],tbl_org[Food_name],0))</f>
        <v>#N/A</v>
      </c>
      <c r="AA33" t="e">
        <f>INDEX(tbl_org[RETOL],MATCH(tbl_name[[#This Row],[org_name]],tbl_org[Food_name],0))</f>
        <v>#N/A</v>
      </c>
      <c r="AB33" t="e">
        <f>INDEX(tbl_org[B_Cart_eq],MATCH(tbl_name[[#This Row],[org_name]],tbl_org[Food_name],0))</f>
        <v>#N/A</v>
      </c>
      <c r="AC33" t="e">
        <f>INDEX(tbl_org[VITD],MATCH(tbl_name[[#This Row],[org_name]],tbl_org[Food_name],0))</f>
        <v>#N/A</v>
      </c>
      <c r="AD33" t="e">
        <f>INDEX(tbl_org[VITE],MATCH(tbl_name[[#This Row],[org_name]],tbl_org[Food_name],0))</f>
        <v>#N/A</v>
      </c>
      <c r="AE33" t="e">
        <f>INDEX(tbl_org[THIA],MATCH(tbl_name[[#This Row],[org_name]],tbl_org[Food_name],0))</f>
        <v>#N/A</v>
      </c>
      <c r="AF33" t="e">
        <f>INDEX(tbl_org[RIBF],MATCH(tbl_name[[#This Row],[org_name]],tbl_org[Food_name],0))</f>
        <v>#N/A</v>
      </c>
      <c r="AG33" t="e">
        <f>INDEX(tbl_org[NIA],MATCH(tbl_name[[#This Row],[org_name]],tbl_org[Food_name],0))</f>
        <v>#N/A</v>
      </c>
      <c r="AH33" t="e">
        <f>INDEX(tbl_org[VITB6C],MATCH(tbl_name[[#This Row],[org_name]],tbl_org[Food_name],0))</f>
        <v>#N/A</v>
      </c>
      <c r="AI33" t="e">
        <f>INDEX(tbl_org[FOL],MATCH(tbl_name[[#This Row],[org_name]],tbl_org[Food_name],0))</f>
        <v>#N/A</v>
      </c>
      <c r="AJ33" t="e">
        <f>INDEX(tbl_org[VITB12],MATCH(tbl_name[[#This Row],[org_name]],tbl_org[Food_name],0))</f>
        <v>#N/A</v>
      </c>
      <c r="AK33" t="e">
        <f>INDEX(tbl_org[VITC],MATCH(tbl_name[[#This Row],[org_name]],tbl_org[Food_name],0))</f>
        <v>#N/A</v>
      </c>
      <c r="AL33" s="214" t="s">
        <v>733</v>
      </c>
    </row>
    <row r="34" spans="1:38" ht="16">
      <c r="A34">
        <v>139</v>
      </c>
      <c r="B34" s="90" t="s">
        <v>712</v>
      </c>
      <c r="C34" s="89" t="s">
        <v>459</v>
      </c>
      <c r="D34">
        <f>INDEX(tbl_org[FCT_id],MATCH(tbl_name[[#This Row],[org_name]],tbl_org[Food_name],0))</f>
        <v>20020</v>
      </c>
      <c r="E34">
        <f>INDEX(tbl_org[food_grp_id],MATCH(tbl_name[[#This Row],[org_name]],tbl_org[Food_name],0))</f>
        <v>12</v>
      </c>
      <c r="F34">
        <f>INDEX(tbl_org[food_item_id],MATCH(tbl_name[[#This Row],[org_name]],tbl_org[Food_name],0))</f>
        <v>828</v>
      </c>
      <c r="G34" t="str">
        <f>INDEX(tbl_org[Food_grp],MATCH(tbl_name[[#This Row],[org_name]],tbl_org[Food_name],0))</f>
        <v>Miscellaneous</v>
      </c>
      <c r="H34" t="str">
        <f>INDEX(tbl_org[Food_name],MATCH(tbl_name[[#This Row],[org_name]],tbl_org[Food_name],0))</f>
        <v>Oats / Aja</v>
      </c>
      <c r="I34">
        <f>INDEX(tbl_org[Crop_ref],MATCH(tbl_name[[#This Row],[org_name]],tbl_org[Food_name],0))</f>
        <v>0</v>
      </c>
      <c r="J34">
        <f>INDEX(tbl_org[Edible],MATCH(tbl_name[[#This Row],[org_name]],tbl_org[Food_name],0))</f>
        <v>0</v>
      </c>
      <c r="K34">
        <f>INDEX(tbl_org[Energy],MATCH(tbl_name[[#This Row],[org_name]],tbl_org[Food_name],0))</f>
        <v>377</v>
      </c>
      <c r="L34">
        <f>INDEX(tbl_org[WATER],MATCH(tbl_name[[#This Row],[org_name]],tbl_org[Food_name],0))</f>
        <v>0</v>
      </c>
      <c r="M34">
        <f>INDEX(tbl_org[Protein],MATCH(tbl_name[[#This Row],[org_name]],tbl_org[Food_name],0))</f>
        <v>11.9</v>
      </c>
      <c r="N34">
        <f>INDEX(tbl_org[Fat],MATCH(tbl_name[[#This Row],[org_name]],tbl_org[Food_name],0))</f>
        <v>7.8</v>
      </c>
      <c r="O34">
        <f>INDEX(tbl_org[Carbohydrate],MATCH(tbl_name[[#This Row],[org_name]],tbl_org[Food_name],0))</f>
        <v>59.7</v>
      </c>
      <c r="P34">
        <f>INDEX(tbl_org[Fiber],MATCH(tbl_name[[#This Row],[org_name]],tbl_org[Food_name],0))</f>
        <v>10.199999999999999</v>
      </c>
      <c r="Q34">
        <f>INDEX(tbl_org[ASH],MATCH(tbl_name[[#This Row],[org_name]],tbl_org[Food_name],0))</f>
        <v>1.6</v>
      </c>
      <c r="R34">
        <f>INDEX(tbl_org[CA],MATCH(tbl_name[[#This Row],[org_name]],tbl_org[Food_name],0))</f>
        <v>54</v>
      </c>
      <c r="S34">
        <f>INDEX(tbl_org[FE],MATCH(tbl_name[[#This Row],[org_name]],tbl_org[Food_name],0))</f>
        <v>4.4000000000000004</v>
      </c>
      <c r="T34">
        <f>INDEX(tbl_org[MG],MATCH(tbl_name[[#This Row],[org_name]],tbl_org[Food_name],0))</f>
        <v>153</v>
      </c>
      <c r="U34">
        <f>INDEX(tbl_org[P],MATCH(tbl_name[[#This Row],[org_name]],tbl_org[Food_name],0))</f>
        <v>491</v>
      </c>
      <c r="V34">
        <f>INDEX(tbl_org[K],MATCH(tbl_name[[#This Row],[org_name]],tbl_org[Food_name],0))</f>
        <v>362</v>
      </c>
      <c r="W34">
        <f>INDEX(tbl_org[NA],MATCH(tbl_name[[#This Row],[org_name]],tbl_org[Food_name],0))</f>
        <v>12</v>
      </c>
      <c r="X34">
        <f>INDEX(tbl_org[ZN],MATCH(tbl_name[[#This Row],[org_name]],tbl_org[Food_name],0))</f>
        <v>3.18</v>
      </c>
      <c r="Y34">
        <f>INDEX(tbl_org[CU],MATCH(tbl_name[[#This Row],[org_name]],tbl_org[Food_name],0))</f>
        <v>0.36</v>
      </c>
      <c r="Z34">
        <f>INDEX(tbl_org[VITA_RAE],MATCH(tbl_name[[#This Row],[org_name]],tbl_org[Food_name],0))</f>
        <v>0</v>
      </c>
      <c r="AA34">
        <f>INDEX(tbl_org[RETOL],MATCH(tbl_name[[#This Row],[org_name]],tbl_org[Food_name],0))</f>
        <v>0</v>
      </c>
      <c r="AB34">
        <f>INDEX(tbl_org[B_Cart_eq],MATCH(tbl_name[[#This Row],[org_name]],tbl_org[Food_name],0))</f>
        <v>0</v>
      </c>
      <c r="AC34">
        <f>INDEX(tbl_org[VITD],MATCH(tbl_name[[#This Row],[org_name]],tbl_org[Food_name],0))</f>
        <v>0</v>
      </c>
      <c r="AD34">
        <f>INDEX(tbl_org[VITE],MATCH(tbl_name[[#This Row],[org_name]],tbl_org[Food_name],0))</f>
        <v>0</v>
      </c>
      <c r="AE34">
        <f>INDEX(tbl_org[THIA],MATCH(tbl_name[[#This Row],[org_name]],tbl_org[Food_name],0))</f>
        <v>0</v>
      </c>
      <c r="AF34">
        <f>INDEX(tbl_org[RIBF],MATCH(tbl_name[[#This Row],[org_name]],tbl_org[Food_name],0))</f>
        <v>0</v>
      </c>
      <c r="AG34">
        <f>INDEX(tbl_org[NIA],MATCH(tbl_name[[#This Row],[org_name]],tbl_org[Food_name],0))</f>
        <v>0</v>
      </c>
      <c r="AH34">
        <f>INDEX(tbl_org[VITB6C],MATCH(tbl_name[[#This Row],[org_name]],tbl_org[Food_name],0))</f>
        <v>0</v>
      </c>
      <c r="AI34">
        <f>INDEX(tbl_org[FOL],MATCH(tbl_name[[#This Row],[org_name]],tbl_org[Food_name],0))</f>
        <v>0</v>
      </c>
      <c r="AJ34">
        <f>INDEX(tbl_org[VITB12],MATCH(tbl_name[[#This Row],[org_name]],tbl_org[Food_name],0))</f>
        <v>0</v>
      </c>
      <c r="AK34">
        <f>INDEX(tbl_org[VITC],MATCH(tbl_name[[#This Row],[org_name]],tbl_org[Food_name],0))</f>
        <v>0</v>
      </c>
      <c r="AL34" t="str">
        <f>INDEX(tbl_org[food_group_unicef],MATCH(tbl_name[[#This Row],[org_name]],tbl_org[Food_name],0))</f>
        <v xml:space="preserve">Grains@ roots and tubers </v>
      </c>
    </row>
    <row r="35" spans="1:38" ht="15">
      <c r="A35">
        <v>34</v>
      </c>
      <c r="B35" s="91" t="s">
        <v>518</v>
      </c>
      <c r="C35" s="89" t="s">
        <v>518</v>
      </c>
      <c r="D35">
        <f>INDEX(tbl_org[FCT_id],MATCH(tbl_name[[#This Row],[org_name]],tbl_org[Food_name],0))</f>
        <v>4168</v>
      </c>
      <c r="E35">
        <f>INDEX(tbl_org[food_grp_id],MATCH(tbl_name[[#This Row],[org_name]],tbl_org[Food_name],0))</f>
        <v>4</v>
      </c>
      <c r="F35">
        <f>INDEX(tbl_org[food_item_id],MATCH(tbl_name[[#This Row],[org_name]],tbl_org[Food_name],0))</f>
        <v>168</v>
      </c>
      <c r="G35" t="str">
        <f>INDEX(tbl_org[Food_grp],MATCH(tbl_name[[#This Row],[org_name]],tbl_org[Food_name],0))</f>
        <v>Vegetables and their products</v>
      </c>
      <c r="H35" t="str">
        <f>INDEX(tbl_org[Food_name],MATCH(tbl_name[[#This Row],[org_name]],tbl_org[Food_name],0))</f>
        <v>Onion</v>
      </c>
      <c r="I35">
        <f>INDEX(tbl_org[Crop_ref],MATCH(tbl_name[[#This Row],[org_name]],tbl_org[Food_name],0))</f>
        <v>0</v>
      </c>
      <c r="J35">
        <f>INDEX(tbl_org[Edible],MATCH(tbl_name[[#This Row],[org_name]],tbl_org[Food_name],0))</f>
        <v>0.91</v>
      </c>
      <c r="K35">
        <f>INDEX(tbl_org[Energy],MATCH(tbl_name[[#This Row],[org_name]],tbl_org[Food_name],0))</f>
        <v>37</v>
      </c>
      <c r="L35">
        <f>INDEX(tbl_org[WATER],MATCH(tbl_name[[#This Row],[org_name]],tbl_org[Food_name],0))</f>
        <v>89.5</v>
      </c>
      <c r="M35">
        <f>INDEX(tbl_org[Protein],MATCH(tbl_name[[#This Row],[org_name]],tbl_org[Food_name],0))</f>
        <v>1.1000000000000001</v>
      </c>
      <c r="N35">
        <f>INDEX(tbl_org[Fat],MATCH(tbl_name[[#This Row],[org_name]],tbl_org[Food_name],0))</f>
        <v>0.1</v>
      </c>
      <c r="O35">
        <f>INDEX(tbl_org[Carbohydrate],MATCH(tbl_name[[#This Row],[org_name]],tbl_org[Food_name],0))</f>
        <v>6.9</v>
      </c>
      <c r="P35">
        <f>INDEX(tbl_org[Fiber],MATCH(tbl_name[[#This Row],[org_name]],tbl_org[Food_name],0))</f>
        <v>1.8</v>
      </c>
      <c r="Q35">
        <f>INDEX(tbl_org[ASH],MATCH(tbl_name[[#This Row],[org_name]],tbl_org[Food_name],0))</f>
        <v>0.6</v>
      </c>
      <c r="R35">
        <f>INDEX(tbl_org[CA],MATCH(tbl_name[[#This Row],[org_name]],tbl_org[Food_name],0))</f>
        <v>25</v>
      </c>
      <c r="S35">
        <f>INDEX(tbl_org[FE],MATCH(tbl_name[[#This Row],[org_name]],tbl_org[Food_name],0))</f>
        <v>0.3</v>
      </c>
      <c r="T35">
        <f>INDEX(tbl_org[MG],MATCH(tbl_name[[#This Row],[org_name]],tbl_org[Food_name],0))</f>
        <v>10</v>
      </c>
      <c r="U35">
        <f>INDEX(tbl_org[P],MATCH(tbl_name[[#This Row],[org_name]],tbl_org[Food_name],0))</f>
        <v>39</v>
      </c>
      <c r="V35">
        <f>INDEX(tbl_org[K],MATCH(tbl_name[[#This Row],[org_name]],tbl_org[Food_name],0))</f>
        <v>183</v>
      </c>
      <c r="W35">
        <f>INDEX(tbl_org[NA],MATCH(tbl_name[[#This Row],[org_name]],tbl_org[Food_name],0))</f>
        <v>4</v>
      </c>
      <c r="X35">
        <f>INDEX(tbl_org[ZN],MATCH(tbl_name[[#This Row],[org_name]],tbl_org[Food_name],0))</f>
        <v>0.26</v>
      </c>
      <c r="Y35">
        <f>INDEX(tbl_org[CU],MATCH(tbl_name[[#This Row],[org_name]],tbl_org[Food_name],0))</f>
        <v>0.04</v>
      </c>
      <c r="Z35">
        <f>INDEX(tbl_org[VITA_RAE],MATCH(tbl_name[[#This Row],[org_name]],tbl_org[Food_name],0))</f>
        <v>0</v>
      </c>
      <c r="AA35">
        <f>INDEX(tbl_org[RETOL],MATCH(tbl_name[[#This Row],[org_name]],tbl_org[Food_name],0))</f>
        <v>0</v>
      </c>
      <c r="AB35">
        <f>INDEX(tbl_org[B_Cart_eq],MATCH(tbl_name[[#This Row],[org_name]],tbl_org[Food_name],0))</f>
        <v>1</v>
      </c>
      <c r="AC35">
        <f>INDEX(tbl_org[VITD],MATCH(tbl_name[[#This Row],[org_name]],tbl_org[Food_name],0))</f>
        <v>0</v>
      </c>
      <c r="AD35">
        <f>INDEX(tbl_org[VITE],MATCH(tbl_name[[#This Row],[org_name]],tbl_org[Food_name],0))</f>
        <v>0.04</v>
      </c>
      <c r="AE35">
        <f>INDEX(tbl_org[THIA],MATCH(tbl_name[[#This Row],[org_name]],tbl_org[Food_name],0))</f>
        <v>0.05</v>
      </c>
      <c r="AF35">
        <f>INDEX(tbl_org[RIBF],MATCH(tbl_name[[#This Row],[org_name]],tbl_org[Food_name],0))</f>
        <v>0.04</v>
      </c>
      <c r="AG35">
        <f>INDEX(tbl_org[NIA],MATCH(tbl_name[[#This Row],[org_name]],tbl_org[Food_name],0))</f>
        <v>0.2</v>
      </c>
      <c r="AH35">
        <f>INDEX(tbl_org[VITB6C],MATCH(tbl_name[[#This Row],[org_name]],tbl_org[Food_name],0))</f>
        <v>0.1</v>
      </c>
      <c r="AI35">
        <f>INDEX(tbl_org[FOL],MATCH(tbl_name[[#This Row],[org_name]],tbl_org[Food_name],0))</f>
        <v>16</v>
      </c>
      <c r="AJ35">
        <f>INDEX(tbl_org[VITB12],MATCH(tbl_name[[#This Row],[org_name]],tbl_org[Food_name],0))</f>
        <v>0</v>
      </c>
      <c r="AK35">
        <f>INDEX(tbl_org[VITC],MATCH(tbl_name[[#This Row],[org_name]],tbl_org[Food_name],0))</f>
        <v>10.3</v>
      </c>
      <c r="AL35" t="str">
        <f>INDEX(tbl_org[food_group_unicef],MATCH(tbl_name[[#This Row],[org_name]],tbl_org[Food_name],0))</f>
        <v xml:space="preserve">Other fruits and vegetables </v>
      </c>
    </row>
    <row r="36" spans="1:38" ht="16">
      <c r="A36">
        <v>79</v>
      </c>
      <c r="B36" s="90" t="s">
        <v>704</v>
      </c>
      <c r="C36" s="89" t="s">
        <v>549</v>
      </c>
      <c r="D36">
        <f>INDEX(tbl_org[FCT_id],MATCH(tbl_name[[#This Row],[org_name]],tbl_org[Food_name],0))</f>
        <v>5236</v>
      </c>
      <c r="E36">
        <f>INDEX(tbl_org[food_grp_id],MATCH(tbl_name[[#This Row],[org_name]],tbl_org[Food_name],0))</f>
        <v>5</v>
      </c>
      <c r="F36">
        <f>INDEX(tbl_org[food_item_id],MATCH(tbl_name[[#This Row],[org_name]],tbl_org[Food_name],0))</f>
        <v>236</v>
      </c>
      <c r="G36" t="str">
        <f>INDEX(tbl_org[Food_grp],MATCH(tbl_name[[#This Row],[org_name]],tbl_org[Food_name],0))</f>
        <v>Fruits and their products</v>
      </c>
      <c r="H36" t="str">
        <f>INDEX(tbl_org[Food_name],MATCH(tbl_name[[#This Row],[org_name]],tbl_org[Food_name],0))</f>
        <v>Papaya@ fruit@ ripe</v>
      </c>
      <c r="I36">
        <f>INDEX(tbl_org[Crop_ref],MATCH(tbl_name[[#This Row],[org_name]],tbl_org[Food_name],0))</f>
        <v>0</v>
      </c>
      <c r="J36">
        <f>INDEX(tbl_org[Edible],MATCH(tbl_name[[#This Row],[org_name]],tbl_org[Food_name],0))</f>
        <v>0.62</v>
      </c>
      <c r="K36">
        <f>INDEX(tbl_org[Energy],MATCH(tbl_name[[#This Row],[org_name]],tbl_org[Food_name],0))</f>
        <v>36</v>
      </c>
      <c r="L36">
        <f>INDEX(tbl_org[WATER],MATCH(tbl_name[[#This Row],[org_name]],tbl_org[Food_name],0))</f>
        <v>89.8</v>
      </c>
      <c r="M36">
        <f>INDEX(tbl_org[Protein],MATCH(tbl_name[[#This Row],[org_name]],tbl_org[Food_name],0))</f>
        <v>0.5</v>
      </c>
      <c r="N36">
        <f>INDEX(tbl_org[Fat],MATCH(tbl_name[[#This Row],[org_name]],tbl_org[Food_name],0))</f>
        <v>0.1</v>
      </c>
      <c r="O36">
        <f>INDEX(tbl_org[Carbohydrate],MATCH(tbl_name[[#This Row],[org_name]],tbl_org[Food_name],0))</f>
        <v>7.3</v>
      </c>
      <c r="P36">
        <f>INDEX(tbl_org[Fiber],MATCH(tbl_name[[#This Row],[org_name]],tbl_org[Food_name],0))</f>
        <v>1.9</v>
      </c>
      <c r="Q36">
        <f>INDEX(tbl_org[ASH],MATCH(tbl_name[[#This Row],[org_name]],tbl_org[Food_name],0))</f>
        <v>0.4</v>
      </c>
      <c r="R36">
        <f>INDEX(tbl_org[CA],MATCH(tbl_name[[#This Row],[org_name]],tbl_org[Food_name],0))</f>
        <v>20</v>
      </c>
      <c r="S36">
        <f>INDEX(tbl_org[FE],MATCH(tbl_name[[#This Row],[org_name]],tbl_org[Food_name],0))</f>
        <v>0.7</v>
      </c>
      <c r="T36">
        <f>INDEX(tbl_org[MG],MATCH(tbl_name[[#This Row],[org_name]],tbl_org[Food_name],0))</f>
        <v>19</v>
      </c>
      <c r="U36">
        <f>INDEX(tbl_org[P],MATCH(tbl_name[[#This Row],[org_name]],tbl_org[Food_name],0))</f>
        <v>15</v>
      </c>
      <c r="V36">
        <f>INDEX(tbl_org[K],MATCH(tbl_name[[#This Row],[org_name]],tbl_org[Food_name],0))</f>
        <v>210</v>
      </c>
      <c r="W36">
        <f>INDEX(tbl_org[NA],MATCH(tbl_name[[#This Row],[org_name]],tbl_org[Food_name],0))</f>
        <v>3</v>
      </c>
      <c r="X36">
        <f>INDEX(tbl_org[ZN],MATCH(tbl_name[[#This Row],[org_name]],tbl_org[Food_name],0))</f>
        <v>0.12</v>
      </c>
      <c r="Y36">
        <f>INDEX(tbl_org[CU],MATCH(tbl_name[[#This Row],[org_name]],tbl_org[Food_name],0))</f>
        <v>0.02</v>
      </c>
      <c r="Z36">
        <f>INDEX(tbl_org[VITA_RAE],MATCH(tbl_name[[#This Row],[org_name]],tbl_org[Food_name],0))</f>
        <v>80</v>
      </c>
      <c r="AA36">
        <f>INDEX(tbl_org[RETOL],MATCH(tbl_name[[#This Row],[org_name]],tbl_org[Food_name],0))</f>
        <v>0</v>
      </c>
      <c r="AB36">
        <f>INDEX(tbl_org[B_Cart_eq],MATCH(tbl_name[[#This Row],[org_name]],tbl_org[Food_name],0))</f>
        <v>996</v>
      </c>
      <c r="AC36">
        <f>INDEX(tbl_org[VITD],MATCH(tbl_name[[#This Row],[org_name]],tbl_org[Food_name],0))</f>
        <v>0</v>
      </c>
      <c r="AD36">
        <f>INDEX(tbl_org[VITE],MATCH(tbl_name[[#This Row],[org_name]],tbl_org[Food_name],0))</f>
        <v>0.13</v>
      </c>
      <c r="AE36">
        <f>INDEX(tbl_org[THIA],MATCH(tbl_name[[#This Row],[org_name]],tbl_org[Food_name],0))</f>
        <v>0.03</v>
      </c>
      <c r="AF36">
        <f>INDEX(tbl_org[RIBF],MATCH(tbl_name[[#This Row],[org_name]],tbl_org[Food_name],0))</f>
        <v>0.03</v>
      </c>
      <c r="AG36">
        <f>INDEX(tbl_org[NIA],MATCH(tbl_name[[#This Row],[org_name]],tbl_org[Food_name],0))</f>
        <v>0.4</v>
      </c>
      <c r="AH36">
        <f>INDEX(tbl_org[VITB6C],MATCH(tbl_name[[#This Row],[org_name]],tbl_org[Food_name],0))</f>
        <v>0.02</v>
      </c>
      <c r="AI36">
        <f>INDEX(tbl_org[FOL],MATCH(tbl_name[[#This Row],[org_name]],tbl_org[Food_name],0))</f>
        <v>25</v>
      </c>
      <c r="AJ36">
        <f>INDEX(tbl_org[VITB12],MATCH(tbl_name[[#This Row],[org_name]],tbl_org[Food_name],0))</f>
        <v>0</v>
      </c>
      <c r="AK36">
        <f>INDEX(tbl_org[VITC],MATCH(tbl_name[[#This Row],[org_name]],tbl_org[Food_name],0))</f>
        <v>58</v>
      </c>
      <c r="AL36" t="str">
        <f>INDEX(tbl_org[food_group_unicef],MATCH(tbl_name[[#This Row],[org_name]],tbl_org[Food_name],0))</f>
        <v xml:space="preserve">Vitamin A rich fruits and Vegetable </v>
      </c>
    </row>
    <row r="37" spans="1:38" ht="16">
      <c r="A37">
        <v>269</v>
      </c>
      <c r="B37" s="90" t="s">
        <v>716</v>
      </c>
      <c r="D37" t="e">
        <f>INDEX(tbl_org[FCT_id],MATCH(tbl_name[[#This Row],[org_name]],tbl_org[Food_name],0))</f>
        <v>#N/A</v>
      </c>
      <c r="E37" t="e">
        <f>INDEX(tbl_org[food_grp_id],MATCH(tbl_name[[#This Row],[org_name]],tbl_org[Food_name],0))</f>
        <v>#N/A</v>
      </c>
      <c r="F37" t="e">
        <f>INDEX(tbl_org[food_item_id],MATCH(tbl_name[[#This Row],[org_name]],tbl_org[Food_name],0))</f>
        <v>#N/A</v>
      </c>
      <c r="G37" s="214" t="s">
        <v>727</v>
      </c>
      <c r="H37" t="e">
        <f>INDEX(tbl_org[Food_name],MATCH(tbl_name[[#This Row],[org_name]],tbl_org[Food_name],0))</f>
        <v>#N/A</v>
      </c>
      <c r="I37" t="e">
        <f>INDEX(tbl_org[Crop_ref],MATCH(tbl_name[[#This Row],[org_name]],tbl_org[Food_name],0))</f>
        <v>#N/A</v>
      </c>
      <c r="J37" t="e">
        <f>INDEX(tbl_org[Edible],MATCH(tbl_name[[#This Row],[org_name]],tbl_org[Food_name],0))</f>
        <v>#N/A</v>
      </c>
      <c r="K37" t="e">
        <f>INDEX(tbl_org[Energy],MATCH(tbl_name[[#This Row],[org_name]],tbl_org[Food_name],0))</f>
        <v>#N/A</v>
      </c>
      <c r="L37" t="e">
        <f>INDEX(tbl_org[WATER],MATCH(tbl_name[[#This Row],[org_name]],tbl_org[Food_name],0))</f>
        <v>#N/A</v>
      </c>
      <c r="M37" t="e">
        <f>INDEX(tbl_org[Protein],MATCH(tbl_name[[#This Row],[org_name]],tbl_org[Food_name],0))</f>
        <v>#N/A</v>
      </c>
      <c r="N37" t="e">
        <f>INDEX(tbl_org[Fat],MATCH(tbl_name[[#This Row],[org_name]],tbl_org[Food_name],0))</f>
        <v>#N/A</v>
      </c>
      <c r="O37" t="e">
        <f>INDEX(tbl_org[Carbohydrate],MATCH(tbl_name[[#This Row],[org_name]],tbl_org[Food_name],0))</f>
        <v>#N/A</v>
      </c>
      <c r="P37" t="e">
        <f>INDEX(tbl_org[Fiber],MATCH(tbl_name[[#This Row],[org_name]],tbl_org[Food_name],0))</f>
        <v>#N/A</v>
      </c>
      <c r="Q37" t="e">
        <f>INDEX(tbl_org[ASH],MATCH(tbl_name[[#This Row],[org_name]],tbl_org[Food_name],0))</f>
        <v>#N/A</v>
      </c>
      <c r="R37" t="e">
        <f>INDEX(tbl_org[CA],MATCH(tbl_name[[#This Row],[org_name]],tbl_org[Food_name],0))</f>
        <v>#N/A</v>
      </c>
      <c r="S37" t="e">
        <f>INDEX(tbl_org[FE],MATCH(tbl_name[[#This Row],[org_name]],tbl_org[Food_name],0))</f>
        <v>#N/A</v>
      </c>
      <c r="T37" t="e">
        <f>INDEX(tbl_org[MG],MATCH(tbl_name[[#This Row],[org_name]],tbl_org[Food_name],0))</f>
        <v>#N/A</v>
      </c>
      <c r="U37" t="e">
        <f>INDEX(tbl_org[P],MATCH(tbl_name[[#This Row],[org_name]],tbl_org[Food_name],0))</f>
        <v>#N/A</v>
      </c>
      <c r="V37" t="e">
        <f>INDEX(tbl_org[K],MATCH(tbl_name[[#This Row],[org_name]],tbl_org[Food_name],0))</f>
        <v>#N/A</v>
      </c>
      <c r="W37" t="e">
        <f>INDEX(tbl_org[NA],MATCH(tbl_name[[#This Row],[org_name]],tbl_org[Food_name],0))</f>
        <v>#N/A</v>
      </c>
      <c r="X37" t="e">
        <f>INDEX(tbl_org[ZN],MATCH(tbl_name[[#This Row],[org_name]],tbl_org[Food_name],0))</f>
        <v>#N/A</v>
      </c>
      <c r="Y37" t="e">
        <f>INDEX(tbl_org[CU],MATCH(tbl_name[[#This Row],[org_name]],tbl_org[Food_name],0))</f>
        <v>#N/A</v>
      </c>
      <c r="Z37" t="e">
        <f>INDEX(tbl_org[VITA_RAE],MATCH(tbl_name[[#This Row],[org_name]],tbl_org[Food_name],0))</f>
        <v>#N/A</v>
      </c>
      <c r="AA37" t="e">
        <f>INDEX(tbl_org[RETOL],MATCH(tbl_name[[#This Row],[org_name]],tbl_org[Food_name],0))</f>
        <v>#N/A</v>
      </c>
      <c r="AB37" t="e">
        <f>INDEX(tbl_org[B_Cart_eq],MATCH(tbl_name[[#This Row],[org_name]],tbl_org[Food_name],0))</f>
        <v>#N/A</v>
      </c>
      <c r="AC37" t="e">
        <f>INDEX(tbl_org[VITD],MATCH(tbl_name[[#This Row],[org_name]],tbl_org[Food_name],0))</f>
        <v>#N/A</v>
      </c>
      <c r="AD37" t="e">
        <f>INDEX(tbl_org[VITE],MATCH(tbl_name[[#This Row],[org_name]],tbl_org[Food_name],0))</f>
        <v>#N/A</v>
      </c>
      <c r="AE37" t="e">
        <f>INDEX(tbl_org[THIA],MATCH(tbl_name[[#This Row],[org_name]],tbl_org[Food_name],0))</f>
        <v>#N/A</v>
      </c>
      <c r="AF37" t="e">
        <f>INDEX(tbl_org[RIBF],MATCH(tbl_name[[#This Row],[org_name]],tbl_org[Food_name],0))</f>
        <v>#N/A</v>
      </c>
      <c r="AG37" t="e">
        <f>INDEX(tbl_org[NIA],MATCH(tbl_name[[#This Row],[org_name]],tbl_org[Food_name],0))</f>
        <v>#N/A</v>
      </c>
      <c r="AH37" t="e">
        <f>INDEX(tbl_org[VITB6C],MATCH(tbl_name[[#This Row],[org_name]],tbl_org[Food_name],0))</f>
        <v>#N/A</v>
      </c>
      <c r="AI37" t="e">
        <f>INDEX(tbl_org[FOL],MATCH(tbl_name[[#This Row],[org_name]],tbl_org[Food_name],0))</f>
        <v>#N/A</v>
      </c>
      <c r="AJ37" t="e">
        <f>INDEX(tbl_org[VITB12],MATCH(tbl_name[[#This Row],[org_name]],tbl_org[Food_name],0))</f>
        <v>#N/A</v>
      </c>
      <c r="AK37" t="e">
        <f>INDEX(tbl_org[VITC],MATCH(tbl_name[[#This Row],[org_name]],tbl_org[Food_name],0))</f>
        <v>#N/A</v>
      </c>
      <c r="AL37" s="214" t="s">
        <v>726</v>
      </c>
    </row>
    <row r="38" spans="1:38" ht="16">
      <c r="A38">
        <v>17</v>
      </c>
      <c r="B38" s="90" t="s">
        <v>690</v>
      </c>
      <c r="C38" s="89" t="s">
        <v>527</v>
      </c>
      <c r="D38">
        <f>INDEX(tbl_org[FCT_id],MATCH(tbl_name[[#This Row],[org_name]],tbl_org[Food_name],0))</f>
        <v>4196</v>
      </c>
      <c r="E38">
        <f>INDEX(tbl_org[food_grp_id],MATCH(tbl_name[[#This Row],[org_name]],tbl_org[Food_name],0))</f>
        <v>4</v>
      </c>
      <c r="F38">
        <f>INDEX(tbl_org[food_item_id],MATCH(tbl_name[[#This Row],[org_name]],tbl_org[Food_name],0))</f>
        <v>196</v>
      </c>
      <c r="G38" t="str">
        <f>INDEX(tbl_org[Food_grp],MATCH(tbl_name[[#This Row],[org_name]],tbl_org[Food_name],0))</f>
        <v>Vegetables and their products</v>
      </c>
      <c r="H38" t="str">
        <f>INDEX(tbl_org[Food_name],MATCH(tbl_name[[#This Row],[org_name]],tbl_org[Food_name],0))</f>
        <v>Peppers@ chilli</v>
      </c>
      <c r="I38">
        <f>INDEX(tbl_org[Crop_ref],MATCH(tbl_name[[#This Row],[org_name]],tbl_org[Food_name],0))</f>
        <v>0</v>
      </c>
      <c r="J38">
        <f>INDEX(tbl_org[Edible],MATCH(tbl_name[[#This Row],[org_name]],tbl_org[Food_name],0))</f>
        <v>0.73</v>
      </c>
      <c r="K38">
        <f>INDEX(tbl_org[Energy],MATCH(tbl_name[[#This Row],[org_name]],tbl_org[Food_name],0))</f>
        <v>46</v>
      </c>
      <c r="L38">
        <f>INDEX(tbl_org[WATER],MATCH(tbl_name[[#This Row],[org_name]],tbl_org[Food_name],0))</f>
        <v>87.3</v>
      </c>
      <c r="M38">
        <f>INDEX(tbl_org[Protein],MATCH(tbl_name[[#This Row],[org_name]],tbl_org[Food_name],0))</f>
        <v>1.9</v>
      </c>
      <c r="N38">
        <f>INDEX(tbl_org[Fat],MATCH(tbl_name[[#This Row],[org_name]],tbl_org[Food_name],0))</f>
        <v>0.3</v>
      </c>
      <c r="O38">
        <f>INDEX(tbl_org[Carbohydrate],MATCH(tbl_name[[#This Row],[org_name]],tbl_org[Food_name],0))</f>
        <v>7.6</v>
      </c>
      <c r="P38">
        <f>INDEX(tbl_org[Fiber],MATCH(tbl_name[[#This Row],[org_name]],tbl_org[Food_name],0))</f>
        <v>2.2000000000000002</v>
      </c>
      <c r="Q38">
        <f>INDEX(tbl_org[ASH],MATCH(tbl_name[[#This Row],[org_name]],tbl_org[Food_name],0))</f>
        <v>0.7</v>
      </c>
      <c r="R38">
        <f>INDEX(tbl_org[CA],MATCH(tbl_name[[#This Row],[org_name]],tbl_org[Food_name],0))</f>
        <v>16</v>
      </c>
      <c r="S38">
        <f>INDEX(tbl_org[FE],MATCH(tbl_name[[#This Row],[org_name]],tbl_org[Food_name],0))</f>
        <v>1.1000000000000001</v>
      </c>
      <c r="T38">
        <f>INDEX(tbl_org[MG],MATCH(tbl_name[[#This Row],[org_name]],tbl_org[Food_name],0))</f>
        <v>24</v>
      </c>
      <c r="U38">
        <f>INDEX(tbl_org[P],MATCH(tbl_name[[#This Row],[org_name]],tbl_org[Food_name],0))</f>
        <v>43</v>
      </c>
      <c r="V38">
        <f>INDEX(tbl_org[K],MATCH(tbl_name[[#This Row],[org_name]],tbl_org[Food_name],0))</f>
        <v>331</v>
      </c>
      <c r="W38">
        <f>INDEX(tbl_org[NA],MATCH(tbl_name[[#This Row],[org_name]],tbl_org[Food_name],0))</f>
        <v>8</v>
      </c>
      <c r="X38">
        <f>INDEX(tbl_org[ZN],MATCH(tbl_name[[#This Row],[org_name]],tbl_org[Food_name],0))</f>
        <v>0.28999999999999998</v>
      </c>
      <c r="Y38">
        <f>INDEX(tbl_org[CU],MATCH(tbl_name[[#This Row],[org_name]],tbl_org[Food_name],0))</f>
        <v>0.15</v>
      </c>
      <c r="Z38">
        <f>INDEX(tbl_org[VITA_RAE],MATCH(tbl_name[[#This Row],[org_name]],tbl_org[Food_name],0))</f>
        <v>53</v>
      </c>
      <c r="AA38">
        <f>INDEX(tbl_org[RETOL],MATCH(tbl_name[[#This Row],[org_name]],tbl_org[Food_name],0))</f>
        <v>0</v>
      </c>
      <c r="AB38">
        <f>INDEX(tbl_org[B_Cart_eq],MATCH(tbl_name[[#This Row],[org_name]],tbl_org[Food_name],0))</f>
        <v>640</v>
      </c>
      <c r="AC38">
        <f>INDEX(tbl_org[VITD],MATCH(tbl_name[[#This Row],[org_name]],tbl_org[Food_name],0))</f>
        <v>0</v>
      </c>
      <c r="AD38">
        <f>INDEX(tbl_org[VITE],MATCH(tbl_name[[#This Row],[org_name]],tbl_org[Food_name],0))</f>
        <v>0.69</v>
      </c>
      <c r="AE38">
        <f>INDEX(tbl_org[THIA],MATCH(tbl_name[[#This Row],[org_name]],tbl_org[Food_name],0))</f>
        <v>0.08</v>
      </c>
      <c r="AF38">
        <f>INDEX(tbl_org[RIBF],MATCH(tbl_name[[#This Row],[org_name]],tbl_org[Food_name],0))</f>
        <v>0.09</v>
      </c>
      <c r="AG38">
        <f>INDEX(tbl_org[NIA],MATCH(tbl_name[[#This Row],[org_name]],tbl_org[Food_name],0))</f>
        <v>1.1000000000000001</v>
      </c>
      <c r="AH38">
        <f>INDEX(tbl_org[VITB6C],MATCH(tbl_name[[#This Row],[org_name]],tbl_org[Food_name],0))</f>
        <v>0.39</v>
      </c>
      <c r="AI38">
        <f>INDEX(tbl_org[FOL],MATCH(tbl_name[[#This Row],[org_name]],tbl_org[Food_name],0))</f>
        <v>23</v>
      </c>
      <c r="AJ38">
        <f>INDEX(tbl_org[VITB12],MATCH(tbl_name[[#This Row],[org_name]],tbl_org[Food_name],0))</f>
        <v>0</v>
      </c>
      <c r="AK38">
        <f>INDEX(tbl_org[VITC],MATCH(tbl_name[[#This Row],[org_name]],tbl_org[Food_name],0))</f>
        <v>193.1</v>
      </c>
      <c r="AL38" t="str">
        <f>INDEX(tbl_org[food_group_unicef],MATCH(tbl_name[[#This Row],[org_name]],tbl_org[Food_name],0))</f>
        <v xml:space="preserve">Other fruits and vegetables </v>
      </c>
    </row>
    <row r="39" spans="1:38" ht="16">
      <c r="A39">
        <v>133</v>
      </c>
      <c r="B39" s="90" t="s">
        <v>710</v>
      </c>
      <c r="C39" s="89" t="s">
        <v>550</v>
      </c>
      <c r="D39">
        <f>INDEX(tbl_org[FCT_id],MATCH(tbl_name[[#This Row],[org_name]],tbl_org[Food_name],0))</f>
        <v>5237</v>
      </c>
      <c r="E39">
        <f>INDEX(tbl_org[food_grp_id],MATCH(tbl_name[[#This Row],[org_name]],tbl_org[Food_name],0))</f>
        <v>5</v>
      </c>
      <c r="F39">
        <f>INDEX(tbl_org[food_item_id],MATCH(tbl_name[[#This Row],[org_name]],tbl_org[Food_name],0))</f>
        <v>237</v>
      </c>
      <c r="G39" t="str">
        <f>INDEX(tbl_org[Food_grp],MATCH(tbl_name[[#This Row],[org_name]],tbl_org[Food_name],0))</f>
        <v>Fruits and their products</v>
      </c>
      <c r="H39" t="str">
        <f>INDEX(tbl_org[Food_name],MATCH(tbl_name[[#This Row],[org_name]],tbl_org[Food_name],0))</f>
        <v xml:space="preserve">Pineapple@ </v>
      </c>
      <c r="I39">
        <f>INDEX(tbl_org[Crop_ref],MATCH(tbl_name[[#This Row],[org_name]],tbl_org[Food_name],0))</f>
        <v>0</v>
      </c>
      <c r="J39">
        <f>INDEX(tbl_org[Edible],MATCH(tbl_name[[#This Row],[org_name]],tbl_org[Food_name],0))</f>
        <v>0.51</v>
      </c>
      <c r="K39">
        <f>INDEX(tbl_org[Energy],MATCH(tbl_name[[#This Row],[org_name]],tbl_org[Food_name],0))</f>
        <v>54</v>
      </c>
      <c r="L39">
        <f>INDEX(tbl_org[WATER],MATCH(tbl_name[[#This Row],[org_name]],tbl_org[Food_name],0))</f>
        <v>85.8</v>
      </c>
      <c r="M39">
        <f>INDEX(tbl_org[Protein],MATCH(tbl_name[[#This Row],[org_name]],tbl_org[Food_name],0))</f>
        <v>0.4</v>
      </c>
      <c r="N39">
        <f>INDEX(tbl_org[Fat],MATCH(tbl_name[[#This Row],[org_name]],tbl_org[Food_name],0))</f>
        <v>0.2</v>
      </c>
      <c r="O39">
        <f>INDEX(tbl_org[Carbohydrate],MATCH(tbl_name[[#This Row],[org_name]],tbl_org[Food_name],0))</f>
        <v>12</v>
      </c>
      <c r="P39">
        <f>INDEX(tbl_org[Fiber],MATCH(tbl_name[[#This Row],[org_name]],tbl_org[Food_name],0))</f>
        <v>1.3</v>
      </c>
      <c r="Q39">
        <f>INDEX(tbl_org[ASH],MATCH(tbl_name[[#This Row],[org_name]],tbl_org[Food_name],0))</f>
        <v>0.3</v>
      </c>
      <c r="R39">
        <f>INDEX(tbl_org[CA],MATCH(tbl_name[[#This Row],[org_name]],tbl_org[Food_name],0))</f>
        <v>20</v>
      </c>
      <c r="S39">
        <f>INDEX(tbl_org[FE],MATCH(tbl_name[[#This Row],[org_name]],tbl_org[Food_name],0))</f>
        <v>0.5</v>
      </c>
      <c r="T39">
        <f>INDEX(tbl_org[MG],MATCH(tbl_name[[#This Row],[org_name]],tbl_org[Food_name],0))</f>
        <v>12</v>
      </c>
      <c r="U39">
        <f>INDEX(tbl_org[P],MATCH(tbl_name[[#This Row],[org_name]],tbl_org[Food_name],0))</f>
        <v>12</v>
      </c>
      <c r="V39">
        <f>INDEX(tbl_org[K],MATCH(tbl_name[[#This Row],[org_name]],tbl_org[Food_name],0))</f>
        <v>205</v>
      </c>
      <c r="W39">
        <f>INDEX(tbl_org[NA],MATCH(tbl_name[[#This Row],[org_name]],tbl_org[Food_name],0))</f>
        <v>2</v>
      </c>
      <c r="X39">
        <f>INDEX(tbl_org[ZN],MATCH(tbl_name[[#This Row],[org_name]],tbl_org[Food_name],0))</f>
        <v>0.11</v>
      </c>
      <c r="Y39">
        <f>INDEX(tbl_org[CU],MATCH(tbl_name[[#This Row],[org_name]],tbl_org[Food_name],0))</f>
        <v>0.2</v>
      </c>
      <c r="Z39">
        <f>INDEX(tbl_org[VITA_RAE],MATCH(tbl_name[[#This Row],[org_name]],tbl_org[Food_name],0))</f>
        <v>5</v>
      </c>
      <c r="AA39">
        <f>INDEX(tbl_org[RETOL],MATCH(tbl_name[[#This Row],[org_name]],tbl_org[Food_name],0))</f>
        <v>0</v>
      </c>
      <c r="AB39">
        <f>INDEX(tbl_org[B_Cart_eq],MATCH(tbl_name[[#This Row],[org_name]],tbl_org[Food_name],0))</f>
        <v>61</v>
      </c>
      <c r="AC39">
        <f>INDEX(tbl_org[VITD],MATCH(tbl_name[[#This Row],[org_name]],tbl_org[Food_name],0))</f>
        <v>0</v>
      </c>
      <c r="AD39">
        <f>INDEX(tbl_org[VITE],MATCH(tbl_name[[#This Row],[org_name]],tbl_org[Food_name],0))</f>
        <v>0.1</v>
      </c>
      <c r="AE39">
        <f>INDEX(tbl_org[THIA],MATCH(tbl_name[[#This Row],[org_name]],tbl_org[Food_name],0))</f>
        <v>7.0000000000000007E-2</v>
      </c>
      <c r="AF39">
        <f>INDEX(tbl_org[RIBF],MATCH(tbl_name[[#This Row],[org_name]],tbl_org[Food_name],0))</f>
        <v>0.03</v>
      </c>
      <c r="AG39">
        <f>INDEX(tbl_org[NIA],MATCH(tbl_name[[#This Row],[org_name]],tbl_org[Food_name],0))</f>
        <v>0.2</v>
      </c>
      <c r="AH39">
        <f>INDEX(tbl_org[VITB6C],MATCH(tbl_name[[#This Row],[org_name]],tbl_org[Food_name],0))</f>
        <v>0.09</v>
      </c>
      <c r="AI39">
        <f>INDEX(tbl_org[FOL],MATCH(tbl_name[[#This Row],[org_name]],tbl_org[Food_name],0))</f>
        <v>12</v>
      </c>
      <c r="AJ39">
        <f>INDEX(tbl_org[VITB12],MATCH(tbl_name[[#This Row],[org_name]],tbl_org[Food_name],0))</f>
        <v>0</v>
      </c>
      <c r="AK39">
        <f>INDEX(tbl_org[VITC],MATCH(tbl_name[[#This Row],[org_name]],tbl_org[Food_name],0))</f>
        <v>29.8</v>
      </c>
      <c r="AL39" t="str">
        <f>INDEX(tbl_org[food_group_unicef],MATCH(tbl_name[[#This Row],[org_name]],tbl_org[Food_name],0))</f>
        <v xml:space="preserve">Other fruits and vegetables </v>
      </c>
    </row>
    <row r="40" spans="1:38" ht="16">
      <c r="A40">
        <v>13</v>
      </c>
      <c r="B40" s="90" t="s">
        <v>493</v>
      </c>
      <c r="C40" s="89" t="s">
        <v>493</v>
      </c>
      <c r="D40">
        <f>INDEX(tbl_org[FCT_id],MATCH(tbl_name[[#This Row],[org_name]],tbl_org[Food_name],0))</f>
        <v>2083</v>
      </c>
      <c r="E40">
        <f>INDEX(tbl_org[food_grp_id],MATCH(tbl_name[[#This Row],[org_name]],tbl_org[Food_name],0))</f>
        <v>2</v>
      </c>
      <c r="F40">
        <f>INDEX(tbl_org[food_item_id],MATCH(tbl_name[[#This Row],[org_name]],tbl_org[Food_name],0))</f>
        <v>83</v>
      </c>
      <c r="G40" t="str">
        <f>INDEX(tbl_org[Food_grp],MATCH(tbl_name[[#This Row],[org_name]],tbl_org[Food_name],0))</f>
        <v>Starchy roots@ tubers and their products</v>
      </c>
      <c r="H40" t="str">
        <f>INDEX(tbl_org[Food_name],MATCH(tbl_name[[#This Row],[org_name]],tbl_org[Food_name],0))</f>
        <v>Potato</v>
      </c>
      <c r="I40">
        <f>INDEX(tbl_org[Crop_ref],MATCH(tbl_name[[#This Row],[org_name]],tbl_org[Food_name],0))</f>
        <v>0</v>
      </c>
      <c r="J40">
        <f>INDEX(tbl_org[Edible],MATCH(tbl_name[[#This Row],[org_name]],tbl_org[Food_name],0))</f>
        <v>0.84</v>
      </c>
      <c r="K40">
        <f>INDEX(tbl_org[Energy],MATCH(tbl_name[[#This Row],[org_name]],tbl_org[Food_name],0))</f>
        <v>81</v>
      </c>
      <c r="L40">
        <f>INDEX(tbl_org[WATER],MATCH(tbl_name[[#This Row],[org_name]],tbl_org[Food_name],0))</f>
        <v>77.8</v>
      </c>
      <c r="M40">
        <f>INDEX(tbl_org[Protein],MATCH(tbl_name[[#This Row],[org_name]],tbl_org[Food_name],0))</f>
        <v>1.9</v>
      </c>
      <c r="N40">
        <f>INDEX(tbl_org[Fat],MATCH(tbl_name[[#This Row],[org_name]],tbl_org[Food_name],0))</f>
        <v>0.1</v>
      </c>
      <c r="O40">
        <f>INDEX(tbl_org[Carbohydrate],MATCH(tbl_name[[#This Row],[org_name]],tbl_org[Food_name],0))</f>
        <v>16.899999999999999</v>
      </c>
      <c r="P40">
        <f>INDEX(tbl_org[Fiber],MATCH(tbl_name[[#This Row],[org_name]],tbl_org[Food_name],0))</f>
        <v>1.8</v>
      </c>
      <c r="Q40">
        <f>INDEX(tbl_org[ASH],MATCH(tbl_name[[#This Row],[org_name]],tbl_org[Food_name],0))</f>
        <v>1.5</v>
      </c>
      <c r="R40">
        <f>INDEX(tbl_org[CA],MATCH(tbl_name[[#This Row],[org_name]],tbl_org[Food_name],0))</f>
        <v>11</v>
      </c>
      <c r="S40">
        <f>INDEX(tbl_org[FE],MATCH(tbl_name[[#This Row],[org_name]],tbl_org[Food_name],0))</f>
        <v>0.9</v>
      </c>
      <c r="T40">
        <f>INDEX(tbl_org[MG],MATCH(tbl_name[[#This Row],[org_name]],tbl_org[Food_name],0))</f>
        <v>27</v>
      </c>
      <c r="U40">
        <f>INDEX(tbl_org[P],MATCH(tbl_name[[#This Row],[org_name]],tbl_org[Food_name],0))</f>
        <v>50</v>
      </c>
      <c r="V40">
        <f>INDEX(tbl_org[K],MATCH(tbl_name[[#This Row],[org_name]],tbl_org[Food_name],0))</f>
        <v>551</v>
      </c>
      <c r="W40">
        <f>INDEX(tbl_org[NA],MATCH(tbl_name[[#This Row],[org_name]],tbl_org[Food_name],0))</f>
        <v>7</v>
      </c>
      <c r="X40">
        <f>INDEX(tbl_org[ZN],MATCH(tbl_name[[#This Row],[org_name]],tbl_org[Food_name],0))</f>
        <v>0.35</v>
      </c>
      <c r="Y40">
        <f>INDEX(tbl_org[CU],MATCH(tbl_name[[#This Row],[org_name]],tbl_org[Food_name],0))</f>
        <v>0.09</v>
      </c>
      <c r="Z40">
        <f>INDEX(tbl_org[VITA_RAE],MATCH(tbl_name[[#This Row],[org_name]],tbl_org[Food_name],0))</f>
        <v>1</v>
      </c>
      <c r="AA40">
        <f>INDEX(tbl_org[RETOL],MATCH(tbl_name[[#This Row],[org_name]],tbl_org[Food_name],0))</f>
        <v>0</v>
      </c>
      <c r="AB40">
        <f>INDEX(tbl_org[B_Cart_eq],MATCH(tbl_name[[#This Row],[org_name]],tbl_org[Food_name],0))</f>
        <v>14</v>
      </c>
      <c r="AC40">
        <f>INDEX(tbl_org[VITD],MATCH(tbl_name[[#This Row],[org_name]],tbl_org[Food_name],0))</f>
        <v>0</v>
      </c>
      <c r="AD40">
        <f>INDEX(tbl_org[VITE],MATCH(tbl_name[[#This Row],[org_name]],tbl_org[Food_name],0))</f>
        <v>0.06</v>
      </c>
      <c r="AE40">
        <f>INDEX(tbl_org[THIA],MATCH(tbl_name[[#This Row],[org_name]],tbl_org[Food_name],0))</f>
        <v>0.08</v>
      </c>
      <c r="AF40">
        <f>INDEX(tbl_org[RIBF],MATCH(tbl_name[[#This Row],[org_name]],tbl_org[Food_name],0))</f>
        <v>0.12</v>
      </c>
      <c r="AG40">
        <f>INDEX(tbl_org[NIA],MATCH(tbl_name[[#This Row],[org_name]],tbl_org[Food_name],0))</f>
        <v>1.2</v>
      </c>
      <c r="AH40">
        <f>INDEX(tbl_org[VITB6C],MATCH(tbl_name[[#This Row],[org_name]],tbl_org[Food_name],0))</f>
        <v>0.27</v>
      </c>
      <c r="AI40">
        <f>INDEX(tbl_org[FOL],MATCH(tbl_name[[#This Row],[org_name]],tbl_org[Food_name],0))</f>
        <v>18</v>
      </c>
      <c r="AJ40">
        <f>INDEX(tbl_org[VITB12],MATCH(tbl_name[[#This Row],[org_name]],tbl_org[Food_name],0))</f>
        <v>0</v>
      </c>
      <c r="AK40">
        <f>INDEX(tbl_org[VITC],MATCH(tbl_name[[#This Row],[org_name]],tbl_org[Food_name],0))</f>
        <v>17.3</v>
      </c>
      <c r="AL40" t="str">
        <f>INDEX(tbl_org[food_group_unicef],MATCH(tbl_name[[#This Row],[org_name]],tbl_org[Food_name],0))</f>
        <v xml:space="preserve">Grains@ roots and tubers </v>
      </c>
    </row>
    <row r="41" spans="1:38" ht="15">
      <c r="A41">
        <v>39</v>
      </c>
      <c r="B41" s="91" t="s">
        <v>695</v>
      </c>
      <c r="C41" s="89" t="s">
        <v>645</v>
      </c>
      <c r="D41">
        <f>INDEX(tbl_org[FCT_id],MATCH(tbl_name[[#This Row],[org_name]],tbl_org[Food_name],0))</f>
        <v>4201</v>
      </c>
      <c r="E41">
        <f>INDEX(tbl_org[food_grp_id],MATCH(tbl_name[[#This Row],[org_name]],tbl_org[Food_name],0))</f>
        <v>4</v>
      </c>
      <c r="F41">
        <f>INDEX(tbl_org[food_item_id],MATCH(tbl_name[[#This Row],[org_name]],tbl_org[Food_name],0))</f>
        <v>201</v>
      </c>
      <c r="G41" t="str">
        <f>INDEX(tbl_org[Food_grp],MATCH(tbl_name[[#This Row],[org_name]],tbl_org[Food_name],0))</f>
        <v>Vegetables and their products</v>
      </c>
      <c r="H41" t="str">
        <f>INDEX(tbl_org[Food_name],MATCH(tbl_name[[#This Row],[org_name]],tbl_org[Food_name],0))</f>
        <v>Pumpkin@ squash</v>
      </c>
      <c r="I41">
        <f>INDEX(tbl_org[Crop_ref],MATCH(tbl_name[[#This Row],[org_name]],tbl_org[Food_name],0))</f>
        <v>0</v>
      </c>
      <c r="J41">
        <f>INDEX(tbl_org[Edible],MATCH(tbl_name[[#This Row],[org_name]],tbl_org[Food_name],0))</f>
        <v>0.7</v>
      </c>
      <c r="K41">
        <f>INDEX(tbl_org[Energy],MATCH(tbl_name[[#This Row],[org_name]],tbl_org[Food_name],0))</f>
        <v>29</v>
      </c>
      <c r="L41">
        <f>INDEX(tbl_org[WATER],MATCH(tbl_name[[#This Row],[org_name]],tbl_org[Food_name],0))</f>
        <v>91.9</v>
      </c>
      <c r="M41">
        <f>INDEX(tbl_org[Protein],MATCH(tbl_name[[#This Row],[org_name]],tbl_org[Food_name],0))</f>
        <v>1</v>
      </c>
      <c r="N41">
        <f>INDEX(tbl_org[Fat],MATCH(tbl_name[[#This Row],[org_name]],tbl_org[Food_name],0))</f>
        <v>0.1</v>
      </c>
      <c r="O41">
        <f>INDEX(tbl_org[Carbohydrate],MATCH(tbl_name[[#This Row],[org_name]],tbl_org[Food_name],0))</f>
        <v>5.6</v>
      </c>
      <c r="P41">
        <f>INDEX(tbl_org[Fiber],MATCH(tbl_name[[#This Row],[org_name]],tbl_org[Food_name],0))</f>
        <v>0.8</v>
      </c>
      <c r="Q41">
        <f>INDEX(tbl_org[ASH],MATCH(tbl_name[[#This Row],[org_name]],tbl_org[Food_name],0))</f>
        <v>0.7</v>
      </c>
      <c r="R41">
        <f>INDEX(tbl_org[CA],MATCH(tbl_name[[#This Row],[org_name]],tbl_org[Food_name],0))</f>
        <v>19</v>
      </c>
      <c r="S41">
        <f>INDEX(tbl_org[FE],MATCH(tbl_name[[#This Row],[org_name]],tbl_org[Food_name],0))</f>
        <v>1.2</v>
      </c>
      <c r="T41">
        <f>INDEX(tbl_org[MG],MATCH(tbl_name[[#This Row],[org_name]],tbl_org[Food_name],0))</f>
        <v>14</v>
      </c>
      <c r="U41">
        <f>INDEX(tbl_org[P],MATCH(tbl_name[[#This Row],[org_name]],tbl_org[Food_name],0))</f>
        <v>33</v>
      </c>
      <c r="V41">
        <f>INDEX(tbl_org[K],MATCH(tbl_name[[#This Row],[org_name]],tbl_org[Food_name],0))</f>
        <v>280</v>
      </c>
      <c r="W41">
        <f>INDEX(tbl_org[NA],MATCH(tbl_name[[#This Row],[org_name]],tbl_org[Food_name],0))</f>
        <v>8</v>
      </c>
      <c r="X41">
        <f>INDEX(tbl_org[ZN],MATCH(tbl_name[[#This Row],[org_name]],tbl_org[Food_name],0))</f>
        <v>0.32</v>
      </c>
      <c r="Y41">
        <f>INDEX(tbl_org[CU],MATCH(tbl_name[[#This Row],[org_name]],tbl_org[Food_name],0))</f>
        <v>0.13</v>
      </c>
      <c r="Z41">
        <f>INDEX(tbl_org[VITA_RAE],MATCH(tbl_name[[#This Row],[org_name]],tbl_org[Food_name],0))</f>
        <v>100</v>
      </c>
      <c r="AA41">
        <f>INDEX(tbl_org[RETOL],MATCH(tbl_name[[#This Row],[org_name]],tbl_org[Food_name],0))</f>
        <v>0</v>
      </c>
      <c r="AB41">
        <f>INDEX(tbl_org[B_Cart_eq],MATCH(tbl_name[[#This Row],[org_name]],tbl_org[Food_name],0))</f>
        <v>1200</v>
      </c>
      <c r="AC41">
        <f>INDEX(tbl_org[VITD],MATCH(tbl_name[[#This Row],[org_name]],tbl_org[Food_name],0))</f>
        <v>0</v>
      </c>
      <c r="AD41">
        <f>INDEX(tbl_org[VITE],MATCH(tbl_name[[#This Row],[org_name]],tbl_org[Food_name],0))</f>
        <v>1.06</v>
      </c>
      <c r="AE41">
        <f>INDEX(tbl_org[THIA],MATCH(tbl_name[[#This Row],[org_name]],tbl_org[Food_name],0))</f>
        <v>0.05</v>
      </c>
      <c r="AF41">
        <f>INDEX(tbl_org[RIBF],MATCH(tbl_name[[#This Row],[org_name]],tbl_org[Food_name],0))</f>
        <v>0.02</v>
      </c>
      <c r="AG41">
        <f>INDEX(tbl_org[NIA],MATCH(tbl_name[[#This Row],[org_name]],tbl_org[Food_name],0))</f>
        <v>0.5</v>
      </c>
      <c r="AH41">
        <f>INDEX(tbl_org[VITB6C],MATCH(tbl_name[[#This Row],[org_name]],tbl_org[Food_name],0))</f>
        <v>0.1</v>
      </c>
      <c r="AI41">
        <f>INDEX(tbl_org[FOL],MATCH(tbl_name[[#This Row],[org_name]],tbl_org[Food_name],0))</f>
        <v>8</v>
      </c>
      <c r="AJ41">
        <f>INDEX(tbl_org[VITB12],MATCH(tbl_name[[#This Row],[org_name]],tbl_org[Food_name],0))</f>
        <v>0</v>
      </c>
      <c r="AK41">
        <f>INDEX(tbl_org[VITC],MATCH(tbl_name[[#This Row],[org_name]],tbl_org[Food_name],0))</f>
        <v>8</v>
      </c>
      <c r="AL41" t="str">
        <f>INDEX(tbl_org[food_group_unicef],MATCH(tbl_name[[#This Row],[org_name]],tbl_org[Food_name],0))</f>
        <v xml:space="preserve">Vitamin A rich fruits and Vegetable </v>
      </c>
    </row>
    <row r="42" spans="1:38" ht="16">
      <c r="A42">
        <v>67</v>
      </c>
      <c r="B42" s="90" t="s">
        <v>701</v>
      </c>
      <c r="C42" s="89" t="s">
        <v>668</v>
      </c>
      <c r="D42">
        <f>INDEX(tbl_org[FCT_id],MATCH(tbl_name[[#This Row],[org_name]],tbl_org[Food_name],0))</f>
        <v>20013</v>
      </c>
      <c r="E42">
        <f>INDEX(tbl_org[food_grp_id],MATCH(tbl_name[[#This Row],[org_name]],tbl_org[Food_name],0))</f>
        <v>12</v>
      </c>
      <c r="F42">
        <f>INDEX(tbl_org[food_item_id],MATCH(tbl_name[[#This Row],[org_name]],tbl_org[Food_name],0))</f>
        <v>830</v>
      </c>
      <c r="G42" t="str">
        <f>INDEX(tbl_org[Food_grp],MATCH(tbl_name[[#This Row],[org_name]],tbl_org[Food_name],0))</f>
        <v>Miscellaneous</v>
      </c>
      <c r="H42" t="str">
        <f>INDEX(tbl_org[Food_name],MATCH(tbl_name[[#This Row],[org_name]],tbl_org[Food_name],0))</f>
        <v>Safflower</v>
      </c>
      <c r="I42">
        <f>INDEX(tbl_org[Crop_ref],MATCH(tbl_name[[#This Row],[org_name]],tbl_org[Food_name],0))</f>
        <v>0</v>
      </c>
      <c r="J42">
        <f>INDEX(tbl_org[Edible],MATCH(tbl_name[[#This Row],[org_name]],tbl_org[Food_name],0))</f>
        <v>0</v>
      </c>
      <c r="K42">
        <f>INDEX(tbl_org[Energy],MATCH(tbl_name[[#This Row],[org_name]],tbl_org[Food_name],0))</f>
        <v>0</v>
      </c>
      <c r="L42">
        <f>INDEX(tbl_org[WATER],MATCH(tbl_name[[#This Row],[org_name]],tbl_org[Food_name],0))</f>
        <v>0</v>
      </c>
      <c r="M42">
        <f>INDEX(tbl_org[Protein],MATCH(tbl_name[[#This Row],[org_name]],tbl_org[Food_name],0))</f>
        <v>0</v>
      </c>
      <c r="N42">
        <f>INDEX(tbl_org[Fat],MATCH(tbl_name[[#This Row],[org_name]],tbl_org[Food_name],0))</f>
        <v>0</v>
      </c>
      <c r="O42">
        <f>INDEX(tbl_org[Carbohydrate],MATCH(tbl_name[[#This Row],[org_name]],tbl_org[Food_name],0))</f>
        <v>0</v>
      </c>
      <c r="P42">
        <f>INDEX(tbl_org[Fiber],MATCH(tbl_name[[#This Row],[org_name]],tbl_org[Food_name],0))</f>
        <v>0</v>
      </c>
      <c r="Q42">
        <f>INDEX(tbl_org[ASH],MATCH(tbl_name[[#This Row],[org_name]],tbl_org[Food_name],0))</f>
        <v>0</v>
      </c>
      <c r="R42">
        <f>INDEX(tbl_org[CA],MATCH(tbl_name[[#This Row],[org_name]],tbl_org[Food_name],0))</f>
        <v>0</v>
      </c>
      <c r="S42">
        <f>INDEX(tbl_org[FE],MATCH(tbl_name[[#This Row],[org_name]],tbl_org[Food_name],0))</f>
        <v>0</v>
      </c>
      <c r="T42">
        <f>INDEX(tbl_org[MG],MATCH(tbl_name[[#This Row],[org_name]],tbl_org[Food_name],0))</f>
        <v>0</v>
      </c>
      <c r="U42">
        <f>INDEX(tbl_org[P],MATCH(tbl_name[[#This Row],[org_name]],tbl_org[Food_name],0))</f>
        <v>0</v>
      </c>
      <c r="V42">
        <f>INDEX(tbl_org[K],MATCH(tbl_name[[#This Row],[org_name]],tbl_org[Food_name],0))</f>
        <v>0</v>
      </c>
      <c r="W42">
        <f>INDEX(tbl_org[NA],MATCH(tbl_name[[#This Row],[org_name]],tbl_org[Food_name],0))</f>
        <v>0</v>
      </c>
      <c r="X42">
        <f>INDEX(tbl_org[ZN],MATCH(tbl_name[[#This Row],[org_name]],tbl_org[Food_name],0))</f>
        <v>0</v>
      </c>
      <c r="Y42">
        <f>INDEX(tbl_org[CU],MATCH(tbl_name[[#This Row],[org_name]],tbl_org[Food_name],0))</f>
        <v>0</v>
      </c>
      <c r="Z42">
        <f>INDEX(tbl_org[VITA_RAE],MATCH(tbl_name[[#This Row],[org_name]],tbl_org[Food_name],0))</f>
        <v>0</v>
      </c>
      <c r="AA42">
        <f>INDEX(tbl_org[RETOL],MATCH(tbl_name[[#This Row],[org_name]],tbl_org[Food_name],0))</f>
        <v>0</v>
      </c>
      <c r="AB42">
        <f>INDEX(tbl_org[B_Cart_eq],MATCH(tbl_name[[#This Row],[org_name]],tbl_org[Food_name],0))</f>
        <v>0</v>
      </c>
      <c r="AC42">
        <f>INDEX(tbl_org[VITD],MATCH(tbl_name[[#This Row],[org_name]],tbl_org[Food_name],0))</f>
        <v>0</v>
      </c>
      <c r="AD42">
        <f>INDEX(tbl_org[VITE],MATCH(tbl_name[[#This Row],[org_name]],tbl_org[Food_name],0))</f>
        <v>0</v>
      </c>
      <c r="AE42">
        <f>INDEX(tbl_org[THIA],MATCH(tbl_name[[#This Row],[org_name]],tbl_org[Food_name],0))</f>
        <v>0</v>
      </c>
      <c r="AF42">
        <f>INDEX(tbl_org[RIBF],MATCH(tbl_name[[#This Row],[org_name]],tbl_org[Food_name],0))</f>
        <v>0</v>
      </c>
      <c r="AG42">
        <f>INDEX(tbl_org[NIA],MATCH(tbl_name[[#This Row],[org_name]],tbl_org[Food_name],0))</f>
        <v>0</v>
      </c>
      <c r="AH42">
        <f>INDEX(tbl_org[VITB6C],MATCH(tbl_name[[#This Row],[org_name]],tbl_org[Food_name],0))</f>
        <v>0</v>
      </c>
      <c r="AI42">
        <f>INDEX(tbl_org[FOL],MATCH(tbl_name[[#This Row],[org_name]],tbl_org[Food_name],0))</f>
        <v>0</v>
      </c>
      <c r="AJ42">
        <f>INDEX(tbl_org[VITB12],MATCH(tbl_name[[#This Row],[org_name]],tbl_org[Food_name],0))</f>
        <v>0</v>
      </c>
      <c r="AK42">
        <f>INDEX(tbl_org[VITC],MATCH(tbl_name[[#This Row],[org_name]],tbl_org[Food_name],0))</f>
        <v>0</v>
      </c>
      <c r="AL42" t="str">
        <f>INDEX(tbl_org[food_group_unicef],MATCH(tbl_name[[#This Row],[org_name]],tbl_org[Food_name],0))</f>
        <v xml:space="preserve">Other fruits and vegetables </v>
      </c>
    </row>
    <row r="43" spans="1:38" ht="16">
      <c r="A43">
        <v>233</v>
      </c>
      <c r="B43" s="90" t="s">
        <v>31</v>
      </c>
      <c r="C43" s="89" t="s">
        <v>378</v>
      </c>
      <c r="D43">
        <f>INDEX(tbl_org[FCT_id],MATCH(tbl_name[[#This Row],[org_name]],tbl_org[Food_name],0))</f>
        <v>6276</v>
      </c>
      <c r="E43">
        <f>INDEX(tbl_org[food_grp_id],MATCH(tbl_name[[#This Row],[org_name]],tbl_org[Food_name],0))</f>
        <v>6</v>
      </c>
      <c r="F43">
        <f>INDEX(tbl_org[food_item_id],MATCH(tbl_name[[#This Row],[org_name]],tbl_org[Food_name],0))</f>
        <v>276</v>
      </c>
      <c r="G43" t="str">
        <f>INDEX(tbl_org[Food_grp],MATCH(tbl_name[[#This Row],[org_name]],tbl_org[Food_name],0))</f>
        <v>Nuts@ seeds and their products</v>
      </c>
      <c r="H43" t="str">
        <f>INDEX(tbl_org[Food_name],MATCH(tbl_name[[#This Row],[org_name]],tbl_org[Food_name],0))</f>
        <v>Sesame seeds</v>
      </c>
      <c r="I43">
        <f>INDEX(tbl_org[Crop_ref],MATCH(tbl_name[[#This Row],[org_name]],tbl_org[Food_name],0))</f>
        <v>0</v>
      </c>
      <c r="J43">
        <f>INDEX(tbl_org[Edible],MATCH(tbl_name[[#This Row],[org_name]],tbl_org[Food_name],0))</f>
        <v>1</v>
      </c>
      <c r="K43">
        <f>INDEX(tbl_org[Energy],MATCH(tbl_name[[#This Row],[org_name]],tbl_org[Food_name],0))</f>
        <v>569</v>
      </c>
      <c r="L43">
        <f>INDEX(tbl_org[WATER],MATCH(tbl_name[[#This Row],[org_name]],tbl_org[Food_name],0))</f>
        <v>5.0999999999999996</v>
      </c>
      <c r="M43">
        <f>INDEX(tbl_org[Protein],MATCH(tbl_name[[#This Row],[org_name]],tbl_org[Food_name],0))</f>
        <v>18.2</v>
      </c>
      <c r="N43">
        <f>INDEX(tbl_org[Fat],MATCH(tbl_name[[#This Row],[org_name]],tbl_org[Food_name],0))</f>
        <v>48.9</v>
      </c>
      <c r="O43">
        <f>INDEX(tbl_org[Carbohydrate],MATCH(tbl_name[[#This Row],[org_name]],tbl_org[Food_name],0))</f>
        <v>10</v>
      </c>
      <c r="P43">
        <f>INDEX(tbl_org[Fiber],MATCH(tbl_name[[#This Row],[org_name]],tbl_org[Food_name],0))</f>
        <v>11.8</v>
      </c>
      <c r="Q43">
        <f>INDEX(tbl_org[ASH],MATCH(tbl_name[[#This Row],[org_name]],tbl_org[Food_name],0))</f>
        <v>6</v>
      </c>
      <c r="R43">
        <f>INDEX(tbl_org[CA],MATCH(tbl_name[[#This Row],[org_name]],tbl_org[Food_name],0))</f>
        <v>983</v>
      </c>
      <c r="S43">
        <f>INDEX(tbl_org[FE],MATCH(tbl_name[[#This Row],[org_name]],tbl_org[Food_name],0))</f>
        <v>11.8</v>
      </c>
      <c r="T43">
        <f>INDEX(tbl_org[MG],MATCH(tbl_name[[#This Row],[org_name]],tbl_org[Food_name],0))</f>
        <v>351</v>
      </c>
      <c r="U43">
        <f>INDEX(tbl_org[P],MATCH(tbl_name[[#This Row],[org_name]],tbl_org[Food_name],0))</f>
        <v>643</v>
      </c>
      <c r="V43">
        <f>INDEX(tbl_org[K],MATCH(tbl_name[[#This Row],[org_name]],tbl_org[Food_name],0))</f>
        <v>468</v>
      </c>
      <c r="W43">
        <f>INDEX(tbl_org[NA],MATCH(tbl_name[[#This Row],[org_name]],tbl_org[Food_name],0))</f>
        <v>11</v>
      </c>
      <c r="X43">
        <f>INDEX(tbl_org[ZN],MATCH(tbl_name[[#This Row],[org_name]],tbl_org[Food_name],0))</f>
        <v>7.75</v>
      </c>
      <c r="Y43">
        <f>INDEX(tbl_org[CU],MATCH(tbl_name[[#This Row],[org_name]],tbl_org[Food_name],0))</f>
        <v>4.08</v>
      </c>
      <c r="Z43">
        <f>INDEX(tbl_org[VITA_RAE],MATCH(tbl_name[[#This Row],[org_name]],tbl_org[Food_name],0))</f>
        <v>3</v>
      </c>
      <c r="AA43">
        <f>INDEX(tbl_org[RETOL],MATCH(tbl_name[[#This Row],[org_name]],tbl_org[Food_name],0))</f>
        <v>0</v>
      </c>
      <c r="AB43">
        <f>INDEX(tbl_org[B_Cart_eq],MATCH(tbl_name[[#This Row],[org_name]],tbl_org[Food_name],0))</f>
        <v>30</v>
      </c>
      <c r="AC43">
        <f>INDEX(tbl_org[VITD],MATCH(tbl_name[[#This Row],[org_name]],tbl_org[Food_name],0))</f>
        <v>0</v>
      </c>
      <c r="AD43">
        <f>INDEX(tbl_org[VITE],MATCH(tbl_name[[#This Row],[org_name]],tbl_org[Food_name],0))</f>
        <v>0.25</v>
      </c>
      <c r="AE43">
        <f>INDEX(tbl_org[THIA],MATCH(tbl_name[[#This Row],[org_name]],tbl_org[Food_name],0))</f>
        <v>0.68</v>
      </c>
      <c r="AF43">
        <f>INDEX(tbl_org[RIBF],MATCH(tbl_name[[#This Row],[org_name]],tbl_org[Food_name],0))</f>
        <v>0.19</v>
      </c>
      <c r="AG43">
        <f>INDEX(tbl_org[NIA],MATCH(tbl_name[[#This Row],[org_name]],tbl_org[Food_name],0))</f>
        <v>3.4</v>
      </c>
      <c r="AH43">
        <f>INDEX(tbl_org[VITB6C],MATCH(tbl_name[[#This Row],[org_name]],tbl_org[Food_name],0))</f>
        <v>0.79</v>
      </c>
      <c r="AI43">
        <f>INDEX(tbl_org[FOL],MATCH(tbl_name[[#This Row],[org_name]],tbl_org[Food_name],0))</f>
        <v>97</v>
      </c>
      <c r="AJ43">
        <f>INDEX(tbl_org[VITB12],MATCH(tbl_name[[#This Row],[org_name]],tbl_org[Food_name],0))</f>
        <v>0</v>
      </c>
      <c r="AK43">
        <f>INDEX(tbl_org[VITC],MATCH(tbl_name[[#This Row],[org_name]],tbl_org[Food_name],0))</f>
        <v>0</v>
      </c>
      <c r="AL43" t="str">
        <f>INDEX(tbl_org[food_group_unicef],MATCH(tbl_name[[#This Row],[org_name]],tbl_org[Food_name],0))</f>
        <v xml:space="preserve">Legumes and nuts </v>
      </c>
    </row>
    <row r="44" spans="1:38" ht="16">
      <c r="A44">
        <v>16</v>
      </c>
      <c r="B44" s="90" t="s">
        <v>689</v>
      </c>
      <c r="D44" t="e">
        <f>INDEX(tbl_org[FCT_id],MATCH(tbl_name[[#This Row],[org_name]],tbl_org[Food_name],0))</f>
        <v>#N/A</v>
      </c>
      <c r="E44" t="e">
        <f>INDEX(tbl_org[food_grp_id],MATCH(tbl_name[[#This Row],[org_name]],tbl_org[Food_name],0))</f>
        <v>#N/A</v>
      </c>
      <c r="F44" t="e">
        <f>INDEX(tbl_org[food_item_id],MATCH(tbl_name[[#This Row],[org_name]],tbl_org[Food_name],0))</f>
        <v>#N/A</v>
      </c>
      <c r="G44" s="214" t="s">
        <v>725</v>
      </c>
      <c r="H44" t="e">
        <f>INDEX(tbl_org[Food_name],MATCH(tbl_name[[#This Row],[org_name]],tbl_org[Food_name],0))</f>
        <v>#N/A</v>
      </c>
      <c r="I44" t="e">
        <f>INDEX(tbl_org[Crop_ref],MATCH(tbl_name[[#This Row],[org_name]],tbl_org[Food_name],0))</f>
        <v>#N/A</v>
      </c>
      <c r="J44" t="e">
        <f>INDEX(tbl_org[Edible],MATCH(tbl_name[[#This Row],[org_name]],tbl_org[Food_name],0))</f>
        <v>#N/A</v>
      </c>
      <c r="K44">
        <v>75</v>
      </c>
      <c r="L44" t="e">
        <f>INDEX(tbl_org[WATER],MATCH(tbl_name[[#This Row],[org_name]],tbl_org[Food_name],0))</f>
        <v>#N/A</v>
      </c>
      <c r="M44">
        <v>2.5</v>
      </c>
      <c r="N44" t="e">
        <f>INDEX(tbl_org[Fat],MATCH(tbl_name[[#This Row],[org_name]],tbl_org[Food_name],0))</f>
        <v>#N/A</v>
      </c>
      <c r="O44" t="e">
        <f>INDEX(tbl_org[Carbohydrate],MATCH(tbl_name[[#This Row],[org_name]],tbl_org[Food_name],0))</f>
        <v>#N/A</v>
      </c>
      <c r="P44" t="e">
        <f>INDEX(tbl_org[Fiber],MATCH(tbl_name[[#This Row],[org_name]],tbl_org[Food_name],0))</f>
        <v>#N/A</v>
      </c>
      <c r="Q44" t="e">
        <f>INDEX(tbl_org[ASH],MATCH(tbl_name[[#This Row],[org_name]],tbl_org[Food_name],0))</f>
        <v>#N/A</v>
      </c>
      <c r="R44" t="e">
        <f>INDEX(tbl_org[CA],MATCH(tbl_name[[#This Row],[org_name]],tbl_org[Food_name],0))</f>
        <v>#N/A</v>
      </c>
      <c r="S44" t="e">
        <f>INDEX(tbl_org[FE],MATCH(tbl_name[[#This Row],[org_name]],tbl_org[Food_name],0))</f>
        <v>#N/A</v>
      </c>
      <c r="T44" t="e">
        <f>INDEX(tbl_org[MG],MATCH(tbl_name[[#This Row],[org_name]],tbl_org[Food_name],0))</f>
        <v>#N/A</v>
      </c>
      <c r="U44" t="e">
        <f>INDEX(tbl_org[P],MATCH(tbl_name[[#This Row],[org_name]],tbl_org[Food_name],0))</f>
        <v>#N/A</v>
      </c>
      <c r="V44" t="e">
        <f>INDEX(tbl_org[K],MATCH(tbl_name[[#This Row],[org_name]],tbl_org[Food_name],0))</f>
        <v>#N/A</v>
      </c>
      <c r="W44" t="e">
        <f>INDEX(tbl_org[NA],MATCH(tbl_name[[#This Row],[org_name]],tbl_org[Food_name],0))</f>
        <v>#N/A</v>
      </c>
      <c r="X44" t="e">
        <f>INDEX(tbl_org[ZN],MATCH(tbl_name[[#This Row],[org_name]],tbl_org[Food_name],0))</f>
        <v>#N/A</v>
      </c>
      <c r="Y44" t="e">
        <f>INDEX(tbl_org[CU],MATCH(tbl_name[[#This Row],[org_name]],tbl_org[Food_name],0))</f>
        <v>#N/A</v>
      </c>
      <c r="Z44" t="e">
        <f>INDEX(tbl_org[VITA_RAE],MATCH(tbl_name[[#This Row],[org_name]],tbl_org[Food_name],0))</f>
        <v>#N/A</v>
      </c>
      <c r="AA44" t="e">
        <f>INDEX(tbl_org[RETOL],MATCH(tbl_name[[#This Row],[org_name]],tbl_org[Food_name],0))</f>
        <v>#N/A</v>
      </c>
      <c r="AB44" t="e">
        <f>INDEX(tbl_org[B_Cart_eq],MATCH(tbl_name[[#This Row],[org_name]],tbl_org[Food_name],0))</f>
        <v>#N/A</v>
      </c>
      <c r="AC44" t="e">
        <f>INDEX(tbl_org[VITD],MATCH(tbl_name[[#This Row],[org_name]],tbl_org[Food_name],0))</f>
        <v>#N/A</v>
      </c>
      <c r="AD44" t="e">
        <f>INDEX(tbl_org[VITE],MATCH(tbl_name[[#This Row],[org_name]],tbl_org[Food_name],0))</f>
        <v>#N/A</v>
      </c>
      <c r="AE44" t="e">
        <f>INDEX(tbl_org[THIA],MATCH(tbl_name[[#This Row],[org_name]],tbl_org[Food_name],0))</f>
        <v>#N/A</v>
      </c>
      <c r="AF44" t="e">
        <f>INDEX(tbl_org[RIBF],MATCH(tbl_name[[#This Row],[org_name]],tbl_org[Food_name],0))</f>
        <v>#N/A</v>
      </c>
      <c r="AG44" t="e">
        <f>INDEX(tbl_org[NIA],MATCH(tbl_name[[#This Row],[org_name]],tbl_org[Food_name],0))</f>
        <v>#N/A</v>
      </c>
      <c r="AH44" t="e">
        <f>INDEX(tbl_org[VITB6C],MATCH(tbl_name[[#This Row],[org_name]],tbl_org[Food_name],0))</f>
        <v>#N/A</v>
      </c>
      <c r="AI44" t="e">
        <f>INDEX(tbl_org[FOL],MATCH(tbl_name[[#This Row],[org_name]],tbl_org[Food_name],0))</f>
        <v>#N/A</v>
      </c>
      <c r="AJ44" t="e">
        <f>INDEX(tbl_org[VITB12],MATCH(tbl_name[[#This Row],[org_name]],tbl_org[Food_name],0))</f>
        <v>#N/A</v>
      </c>
      <c r="AK44" t="e">
        <f>INDEX(tbl_org[VITC],MATCH(tbl_name[[#This Row],[org_name]],tbl_org[Food_name],0))</f>
        <v>#N/A</v>
      </c>
      <c r="AL44" s="214" t="s">
        <v>726</v>
      </c>
    </row>
    <row r="45" spans="1:38" ht="16">
      <c r="A45">
        <v>6</v>
      </c>
      <c r="B45" s="90" t="s">
        <v>343</v>
      </c>
      <c r="C45" s="89" t="s">
        <v>471</v>
      </c>
      <c r="D45">
        <f>INDEX(tbl_org[FCT_id],MATCH(tbl_name[[#This Row],[org_name]],tbl_org[Food_name],0))</f>
        <v>1040</v>
      </c>
      <c r="E45">
        <f>INDEX(tbl_org[food_grp_id],MATCH(tbl_name[[#This Row],[org_name]],tbl_org[Food_name],0))</f>
        <v>1</v>
      </c>
      <c r="F45">
        <f>INDEX(tbl_org[food_item_id],MATCH(tbl_name[[#This Row],[org_name]],tbl_org[Food_name],0))</f>
        <v>40</v>
      </c>
      <c r="G45" t="str">
        <f>INDEX(tbl_org[Food_grp],MATCH(tbl_name[[#This Row],[org_name]],tbl_org[Food_name],0))</f>
        <v>Cereals and their products</v>
      </c>
      <c r="H45" t="str">
        <f>INDEX(tbl_org[Food_name],MATCH(tbl_name[[#This Row],[org_name]],tbl_org[Food_name],0))</f>
        <v>Sorghum@ white</v>
      </c>
      <c r="I45">
        <f>INDEX(tbl_org[Crop_ref],MATCH(tbl_name[[#This Row],[org_name]],tbl_org[Food_name],0))</f>
        <v>0</v>
      </c>
      <c r="J45">
        <f>INDEX(tbl_org[Edible],MATCH(tbl_name[[#This Row],[org_name]],tbl_org[Food_name],0))</f>
        <v>1</v>
      </c>
      <c r="K45">
        <f>INDEX(tbl_org[Energy],MATCH(tbl_name[[#This Row],[org_name]],tbl_org[Food_name],0))</f>
        <v>370</v>
      </c>
      <c r="L45">
        <f>INDEX(tbl_org[WATER],MATCH(tbl_name[[#This Row],[org_name]],tbl_org[Food_name],0))</f>
        <v>9.4</v>
      </c>
      <c r="M45">
        <f>INDEX(tbl_org[Protein],MATCH(tbl_name[[#This Row],[org_name]],tbl_org[Food_name],0))</f>
        <v>9.3000000000000007</v>
      </c>
      <c r="N45">
        <f>INDEX(tbl_org[Fat],MATCH(tbl_name[[#This Row],[org_name]],tbl_org[Food_name],0))</f>
        <v>3.9</v>
      </c>
      <c r="O45">
        <f>INDEX(tbl_org[Carbohydrate],MATCH(tbl_name[[#This Row],[org_name]],tbl_org[Food_name],0))</f>
        <v>65.5</v>
      </c>
      <c r="P45">
        <f>INDEX(tbl_org[Fiber],MATCH(tbl_name[[#This Row],[org_name]],tbl_org[Food_name],0))</f>
        <v>9.9</v>
      </c>
      <c r="Q45">
        <f>INDEX(tbl_org[ASH],MATCH(tbl_name[[#This Row],[org_name]],tbl_org[Food_name],0))</f>
        <v>2</v>
      </c>
      <c r="R45">
        <f>INDEX(tbl_org[CA],MATCH(tbl_name[[#This Row],[org_name]],tbl_org[Food_name],0))</f>
        <v>24</v>
      </c>
      <c r="S45">
        <f>INDEX(tbl_org[FE],MATCH(tbl_name[[#This Row],[org_name]],tbl_org[Food_name],0))</f>
        <v>3.9</v>
      </c>
      <c r="T45">
        <f>INDEX(tbl_org[MG],MATCH(tbl_name[[#This Row],[org_name]],tbl_org[Food_name],0))</f>
        <v>311</v>
      </c>
      <c r="U45">
        <f>INDEX(tbl_org[P],MATCH(tbl_name[[#This Row],[org_name]],tbl_org[Food_name],0))</f>
        <v>249</v>
      </c>
      <c r="V45">
        <f>INDEX(tbl_org[K],MATCH(tbl_name[[#This Row],[org_name]],tbl_org[Food_name],0))</f>
        <v>298</v>
      </c>
      <c r="W45">
        <f>INDEX(tbl_org[NA],MATCH(tbl_name[[#This Row],[org_name]],tbl_org[Food_name],0))</f>
        <v>14</v>
      </c>
      <c r="X45">
        <f>INDEX(tbl_org[ZN],MATCH(tbl_name[[#This Row],[org_name]],tbl_org[Food_name],0))</f>
        <v>2.08</v>
      </c>
      <c r="Y45">
        <f>INDEX(tbl_org[CU],MATCH(tbl_name[[#This Row],[org_name]],tbl_org[Food_name],0))</f>
        <v>0.18</v>
      </c>
      <c r="Z45">
        <f>INDEX(tbl_org[VITA_RAE],MATCH(tbl_name[[#This Row],[org_name]],tbl_org[Food_name],0))</f>
        <v>0</v>
      </c>
      <c r="AA45">
        <f>INDEX(tbl_org[RETOL],MATCH(tbl_name[[#This Row],[org_name]],tbl_org[Food_name],0))</f>
        <v>0</v>
      </c>
      <c r="AB45">
        <f>INDEX(tbl_org[B_Cart_eq],MATCH(tbl_name[[#This Row],[org_name]],tbl_org[Food_name],0))</f>
        <v>0</v>
      </c>
      <c r="AC45">
        <f>INDEX(tbl_org[VITD],MATCH(tbl_name[[#This Row],[org_name]],tbl_org[Food_name],0))</f>
        <v>0</v>
      </c>
      <c r="AD45">
        <f>INDEX(tbl_org[VITE],MATCH(tbl_name[[#This Row],[org_name]],tbl_org[Food_name],0))</f>
        <v>1.1000000000000001</v>
      </c>
      <c r="AE45">
        <f>INDEX(tbl_org[THIA],MATCH(tbl_name[[#This Row],[org_name]],tbl_org[Food_name],0))</f>
        <v>0.36</v>
      </c>
      <c r="AF45">
        <f>INDEX(tbl_org[RIBF],MATCH(tbl_name[[#This Row],[org_name]],tbl_org[Food_name],0))</f>
        <v>0.17</v>
      </c>
      <c r="AG45">
        <f>INDEX(tbl_org[NIA],MATCH(tbl_name[[#This Row],[org_name]],tbl_org[Food_name],0))</f>
        <v>3.4</v>
      </c>
      <c r="AH45">
        <f>INDEX(tbl_org[VITB6C],MATCH(tbl_name[[#This Row],[org_name]],tbl_org[Food_name],0))</f>
        <v>0.25</v>
      </c>
      <c r="AI45">
        <f>INDEX(tbl_org[FOL],MATCH(tbl_name[[#This Row],[org_name]],tbl_org[Food_name],0))</f>
        <v>30</v>
      </c>
      <c r="AJ45">
        <f>INDEX(tbl_org[VITB12],MATCH(tbl_name[[#This Row],[org_name]],tbl_org[Food_name],0))</f>
        <v>0</v>
      </c>
      <c r="AK45">
        <f>INDEX(tbl_org[VITC],MATCH(tbl_name[[#This Row],[org_name]],tbl_org[Food_name],0))</f>
        <v>0</v>
      </c>
      <c r="AL45" t="str">
        <f>INDEX(tbl_org[food_group_unicef],MATCH(tbl_name[[#This Row],[org_name]],tbl_org[Food_name],0))</f>
        <v xml:space="preserve">Grains@ roots and tubers </v>
      </c>
    </row>
    <row r="46" spans="1:38" ht="16">
      <c r="A46">
        <v>120</v>
      </c>
      <c r="B46" s="90" t="s">
        <v>707</v>
      </c>
      <c r="C46" s="89" t="s">
        <v>629</v>
      </c>
      <c r="D46">
        <f>INDEX(tbl_org[FCT_id],MATCH(tbl_name[[#This Row],[org_name]],tbl_org[Food_name],0))</f>
        <v>3118</v>
      </c>
      <c r="E46">
        <f>INDEX(tbl_org[food_grp_id],MATCH(tbl_name[[#This Row],[org_name]],tbl_org[Food_name],0))</f>
        <v>3</v>
      </c>
      <c r="F46">
        <f>INDEX(tbl_org[food_item_id],MATCH(tbl_name[[#This Row],[org_name]],tbl_org[Food_name],0))</f>
        <v>118</v>
      </c>
      <c r="G46" t="str">
        <f>INDEX(tbl_org[Food_grp],MATCH(tbl_name[[#This Row],[org_name]],tbl_org[Food_name],0))</f>
        <v>Legumes and their products</v>
      </c>
      <c r="H46" t="str">
        <f>INDEX(tbl_org[Food_name],MATCH(tbl_name[[#This Row],[org_name]],tbl_org[Food_name],0))</f>
        <v>Soya bean@ dried</v>
      </c>
      <c r="I46">
        <f>INDEX(tbl_org[Crop_ref],MATCH(tbl_name[[#This Row],[org_name]],tbl_org[Food_name],0))</f>
        <v>0</v>
      </c>
      <c r="J46">
        <f>INDEX(tbl_org[Edible],MATCH(tbl_name[[#This Row],[org_name]],tbl_org[Food_name],0))</f>
        <v>1</v>
      </c>
      <c r="K46">
        <f>INDEX(tbl_org[Energy],MATCH(tbl_name[[#This Row],[org_name]],tbl_org[Food_name],0))</f>
        <v>411</v>
      </c>
      <c r="L46">
        <f>INDEX(tbl_org[WATER],MATCH(tbl_name[[#This Row],[org_name]],tbl_org[Food_name],0))</f>
        <v>9.3000000000000007</v>
      </c>
      <c r="M46">
        <f>INDEX(tbl_org[Protein],MATCH(tbl_name[[#This Row],[org_name]],tbl_org[Food_name],0))</f>
        <v>32</v>
      </c>
      <c r="N46">
        <f>INDEX(tbl_org[Fat],MATCH(tbl_name[[#This Row],[org_name]],tbl_org[Food_name],0))</f>
        <v>17</v>
      </c>
      <c r="O46">
        <f>INDEX(tbl_org[Carbohydrate],MATCH(tbl_name[[#This Row],[org_name]],tbl_org[Food_name],0))</f>
        <v>27.6</v>
      </c>
      <c r="P46">
        <f>INDEX(tbl_org[Fiber],MATCH(tbl_name[[#This Row],[org_name]],tbl_org[Food_name],0))</f>
        <v>9.3000000000000007</v>
      </c>
      <c r="Q46">
        <f>INDEX(tbl_org[ASH],MATCH(tbl_name[[#This Row],[org_name]],tbl_org[Food_name],0))</f>
        <v>4.9000000000000004</v>
      </c>
      <c r="R46">
        <f>INDEX(tbl_org[CA],MATCH(tbl_name[[#This Row],[org_name]],tbl_org[Food_name],0))</f>
        <v>232</v>
      </c>
      <c r="S46">
        <f>INDEX(tbl_org[FE],MATCH(tbl_name[[#This Row],[org_name]],tbl_org[Food_name],0))</f>
        <v>7.8</v>
      </c>
      <c r="T46">
        <f>INDEX(tbl_org[MG],MATCH(tbl_name[[#This Row],[org_name]],tbl_org[Food_name],0))</f>
        <v>245</v>
      </c>
      <c r="U46">
        <f>INDEX(tbl_org[P],MATCH(tbl_name[[#This Row],[org_name]],tbl_org[Food_name],0))</f>
        <v>468</v>
      </c>
      <c r="V46">
        <f>INDEX(tbl_org[K],MATCH(tbl_name[[#This Row],[org_name]],tbl_org[Food_name],0))</f>
        <v>1740</v>
      </c>
      <c r="W46">
        <f>INDEX(tbl_org[NA],MATCH(tbl_name[[#This Row],[org_name]],tbl_org[Food_name],0))</f>
        <v>5</v>
      </c>
      <c r="X46">
        <f>INDEX(tbl_org[ZN],MATCH(tbl_name[[#This Row],[org_name]],tbl_org[Food_name],0))</f>
        <v>4.7300000000000004</v>
      </c>
      <c r="Y46">
        <f>INDEX(tbl_org[CU],MATCH(tbl_name[[#This Row],[org_name]],tbl_org[Food_name],0))</f>
        <v>1.48</v>
      </c>
      <c r="Z46">
        <f>INDEX(tbl_org[VITA_RAE],MATCH(tbl_name[[#This Row],[org_name]],tbl_org[Food_name],0))</f>
        <v>1</v>
      </c>
      <c r="AA46">
        <f>INDEX(tbl_org[RETOL],MATCH(tbl_name[[#This Row],[org_name]],tbl_org[Food_name],0))</f>
        <v>0</v>
      </c>
      <c r="AB46">
        <f>INDEX(tbl_org[B_Cart_eq],MATCH(tbl_name[[#This Row],[org_name]],tbl_org[Food_name],0))</f>
        <v>13</v>
      </c>
      <c r="AC46">
        <f>INDEX(tbl_org[VITD],MATCH(tbl_name[[#This Row],[org_name]],tbl_org[Food_name],0))</f>
        <v>0</v>
      </c>
      <c r="AD46">
        <f>INDEX(tbl_org[VITE],MATCH(tbl_name[[#This Row],[org_name]],tbl_org[Food_name],0))</f>
        <v>0.72</v>
      </c>
      <c r="AE46">
        <f>INDEX(tbl_org[THIA],MATCH(tbl_name[[#This Row],[org_name]],tbl_org[Food_name],0))</f>
        <v>0.7</v>
      </c>
      <c r="AF46">
        <f>INDEX(tbl_org[RIBF],MATCH(tbl_name[[#This Row],[org_name]],tbl_org[Food_name],0))</f>
        <v>0.28000000000000003</v>
      </c>
      <c r="AG46">
        <f>INDEX(tbl_org[NIA],MATCH(tbl_name[[#This Row],[org_name]],tbl_org[Food_name],0))</f>
        <v>2</v>
      </c>
      <c r="AH46">
        <f>INDEX(tbl_org[VITB6C],MATCH(tbl_name[[#This Row],[org_name]],tbl_org[Food_name],0))</f>
        <v>0.82</v>
      </c>
      <c r="AI46">
        <f>INDEX(tbl_org[FOL],MATCH(tbl_name[[#This Row],[org_name]],tbl_org[Food_name],0))</f>
        <v>375</v>
      </c>
      <c r="AJ46">
        <f>INDEX(tbl_org[VITB12],MATCH(tbl_name[[#This Row],[org_name]],tbl_org[Food_name],0))</f>
        <v>0</v>
      </c>
      <c r="AK46">
        <f>INDEX(tbl_org[VITC],MATCH(tbl_name[[#This Row],[org_name]],tbl_org[Food_name],0))</f>
        <v>0</v>
      </c>
      <c r="AL46" t="str">
        <f>INDEX(tbl_org[food_group_unicef],MATCH(tbl_name[[#This Row],[org_name]],tbl_org[Food_name],0))</f>
        <v xml:space="preserve">Legumes and nuts </v>
      </c>
    </row>
    <row r="47" spans="1:38" ht="15">
      <c r="A47">
        <v>33</v>
      </c>
      <c r="B47" s="91" t="s">
        <v>693</v>
      </c>
      <c r="C47" s="89" t="s">
        <v>494</v>
      </c>
      <c r="D47">
        <f>INDEX(tbl_org[FCT_id],MATCH(tbl_name[[#This Row],[org_name]],tbl_org[Food_name],0))</f>
        <v>2085</v>
      </c>
      <c r="E47">
        <f>INDEX(tbl_org[food_grp_id],MATCH(tbl_name[[#This Row],[org_name]],tbl_org[Food_name],0))</f>
        <v>2</v>
      </c>
      <c r="F47">
        <f>INDEX(tbl_org[food_item_id],MATCH(tbl_name[[#This Row],[org_name]],tbl_org[Food_name],0))</f>
        <v>85</v>
      </c>
      <c r="G47" t="str">
        <f>INDEX(tbl_org[Food_grp],MATCH(tbl_name[[#This Row],[org_name]],tbl_org[Food_name],0))</f>
        <v>Starchy roots@ tubers and their products</v>
      </c>
      <c r="H47" t="str">
        <f>INDEX(tbl_org[Food_name],MATCH(tbl_name[[#This Row],[org_name]],tbl_org[Food_name],0))</f>
        <v>Sweet potato@ deep yellow</v>
      </c>
      <c r="I47">
        <f>INDEX(tbl_org[Crop_ref],MATCH(tbl_name[[#This Row],[org_name]],tbl_org[Food_name],0))</f>
        <v>0</v>
      </c>
      <c r="J47">
        <f>INDEX(tbl_org[Edible],MATCH(tbl_name[[#This Row],[org_name]],tbl_org[Food_name],0))</f>
        <v>0.84</v>
      </c>
      <c r="K47">
        <f>INDEX(tbl_org[Energy],MATCH(tbl_name[[#This Row],[org_name]],tbl_org[Food_name],0))</f>
        <v>114</v>
      </c>
      <c r="L47">
        <f>INDEX(tbl_org[WATER],MATCH(tbl_name[[#This Row],[org_name]],tbl_org[Food_name],0))</f>
        <v>69.8</v>
      </c>
      <c r="M47">
        <f>INDEX(tbl_org[Protein],MATCH(tbl_name[[#This Row],[org_name]],tbl_org[Food_name],0))</f>
        <v>1.5</v>
      </c>
      <c r="N47">
        <f>INDEX(tbl_org[Fat],MATCH(tbl_name[[#This Row],[org_name]],tbl_org[Food_name],0))</f>
        <v>0.3</v>
      </c>
      <c r="O47">
        <f>INDEX(tbl_org[Carbohydrate],MATCH(tbl_name[[#This Row],[org_name]],tbl_org[Food_name],0))</f>
        <v>24.5</v>
      </c>
      <c r="P47">
        <f>INDEX(tbl_org[Fiber],MATCH(tbl_name[[#This Row],[org_name]],tbl_org[Food_name],0))</f>
        <v>3</v>
      </c>
      <c r="Q47">
        <f>INDEX(tbl_org[ASH],MATCH(tbl_name[[#This Row],[org_name]],tbl_org[Food_name],0))</f>
        <v>0.9</v>
      </c>
      <c r="R47">
        <f>INDEX(tbl_org[CA],MATCH(tbl_name[[#This Row],[org_name]],tbl_org[Food_name],0))</f>
        <v>26</v>
      </c>
      <c r="S47">
        <f>INDEX(tbl_org[FE],MATCH(tbl_name[[#This Row],[org_name]],tbl_org[Food_name],0))</f>
        <v>1.1000000000000001</v>
      </c>
      <c r="T47">
        <f>INDEX(tbl_org[MG],MATCH(tbl_name[[#This Row],[org_name]],tbl_org[Food_name],0))</f>
        <v>16</v>
      </c>
      <c r="U47">
        <f>INDEX(tbl_org[P],MATCH(tbl_name[[#This Row],[org_name]],tbl_org[Food_name],0))</f>
        <v>40</v>
      </c>
      <c r="V47">
        <f>INDEX(tbl_org[K],MATCH(tbl_name[[#This Row],[org_name]],tbl_org[Food_name],0))</f>
        <v>330</v>
      </c>
      <c r="W47">
        <f>INDEX(tbl_org[NA],MATCH(tbl_name[[#This Row],[org_name]],tbl_org[Food_name],0))</f>
        <v>19</v>
      </c>
      <c r="X47">
        <f>INDEX(tbl_org[ZN],MATCH(tbl_name[[#This Row],[org_name]],tbl_org[Food_name],0))</f>
        <v>0.39</v>
      </c>
      <c r="Y47">
        <f>INDEX(tbl_org[CU],MATCH(tbl_name[[#This Row],[org_name]],tbl_org[Food_name],0))</f>
        <v>0.13</v>
      </c>
      <c r="Z47">
        <f>INDEX(tbl_org[VITA_RAE],MATCH(tbl_name[[#This Row],[org_name]],tbl_org[Food_name],0))</f>
        <v>397</v>
      </c>
      <c r="AA47">
        <f>INDEX(tbl_org[RETOL],MATCH(tbl_name[[#This Row],[org_name]],tbl_org[Food_name],0))</f>
        <v>0</v>
      </c>
      <c r="AB47">
        <f>INDEX(tbl_org[B_Cart_eq],MATCH(tbl_name[[#This Row],[org_name]],tbl_org[Food_name],0))</f>
        <v>4770</v>
      </c>
      <c r="AC47">
        <f>INDEX(tbl_org[VITD],MATCH(tbl_name[[#This Row],[org_name]],tbl_org[Food_name],0))</f>
        <v>0</v>
      </c>
      <c r="AD47">
        <f>INDEX(tbl_org[VITE],MATCH(tbl_name[[#This Row],[org_name]],tbl_org[Food_name],0))</f>
        <v>0.23</v>
      </c>
      <c r="AE47">
        <f>INDEX(tbl_org[THIA],MATCH(tbl_name[[#This Row],[org_name]],tbl_org[Food_name],0))</f>
        <v>0.09</v>
      </c>
      <c r="AF47">
        <f>INDEX(tbl_org[RIBF],MATCH(tbl_name[[#This Row],[org_name]],tbl_org[Food_name],0))</f>
        <v>0.05</v>
      </c>
      <c r="AG47">
        <f>INDEX(tbl_org[NIA],MATCH(tbl_name[[#This Row],[org_name]],tbl_org[Food_name],0))</f>
        <v>0.7</v>
      </c>
      <c r="AH47">
        <f>INDEX(tbl_org[VITB6C],MATCH(tbl_name[[#This Row],[org_name]],tbl_org[Food_name],0))</f>
        <v>0.2</v>
      </c>
      <c r="AI47">
        <f>INDEX(tbl_org[FOL],MATCH(tbl_name[[#This Row],[org_name]],tbl_org[Food_name],0))</f>
        <v>52</v>
      </c>
      <c r="AJ47">
        <f>INDEX(tbl_org[VITB12],MATCH(tbl_name[[#This Row],[org_name]],tbl_org[Food_name],0))</f>
        <v>0</v>
      </c>
      <c r="AK47">
        <f>INDEX(tbl_org[VITC],MATCH(tbl_name[[#This Row],[org_name]],tbl_org[Food_name],0))</f>
        <v>31</v>
      </c>
      <c r="AL47" t="str">
        <f>INDEX(tbl_org[food_group_unicef],MATCH(tbl_name[[#This Row],[org_name]],tbl_org[Food_name],0))</f>
        <v xml:space="preserve">Vitamin A rich fruits and Vegetable </v>
      </c>
    </row>
    <row r="48" spans="1:38" ht="16">
      <c r="A48">
        <v>75</v>
      </c>
      <c r="B48" s="90" t="s">
        <v>702</v>
      </c>
      <c r="C48" s="89" t="s">
        <v>675</v>
      </c>
      <c r="D48">
        <f>INDEX(tbl_org[FCT_id],MATCH(tbl_name[[#This Row],[org_name]],tbl_org[Food_name],0))</f>
        <v>20026</v>
      </c>
      <c r="E48">
        <f>INDEX(tbl_org[food_grp_id],MATCH(tbl_name[[#This Row],[org_name]],tbl_org[Food_name],0))</f>
        <v>12</v>
      </c>
      <c r="F48">
        <f>INDEX(tbl_org[food_item_id],MATCH(tbl_name[[#This Row],[org_name]],tbl_org[Food_name],0))</f>
        <v>833</v>
      </c>
      <c r="G48" t="str">
        <f>INDEX(tbl_org[Food_grp],MATCH(tbl_name[[#This Row],[org_name]],tbl_org[Food_name],0))</f>
        <v>Miscellaneous</v>
      </c>
      <c r="H48" t="str">
        <f>INDEX(tbl_org[Food_name],MATCH(tbl_name[[#This Row],[org_name]],tbl_org[Food_name],0))</f>
        <v>Swiss chard</v>
      </c>
      <c r="I48">
        <f>INDEX(tbl_org[Crop_ref],MATCH(tbl_name[[#This Row],[org_name]],tbl_org[Food_name],0))</f>
        <v>0</v>
      </c>
      <c r="J48">
        <f>INDEX(tbl_org[Edible],MATCH(tbl_name[[#This Row],[org_name]],tbl_org[Food_name],0))</f>
        <v>0</v>
      </c>
      <c r="K48">
        <f>INDEX(tbl_org[Energy],MATCH(tbl_name[[#This Row],[org_name]],tbl_org[Food_name],0))</f>
        <v>19</v>
      </c>
      <c r="L48">
        <f>INDEX(tbl_org[WATER],MATCH(tbl_name[[#This Row],[org_name]],tbl_org[Food_name],0))</f>
        <v>0</v>
      </c>
      <c r="M48">
        <f>INDEX(tbl_org[Protein],MATCH(tbl_name[[#This Row],[org_name]],tbl_org[Food_name],0))</f>
        <v>0</v>
      </c>
      <c r="N48">
        <f>INDEX(tbl_org[Fat],MATCH(tbl_name[[#This Row],[org_name]],tbl_org[Food_name],0))</f>
        <v>0.1</v>
      </c>
      <c r="O48">
        <f>INDEX(tbl_org[Carbohydrate],MATCH(tbl_name[[#This Row],[org_name]],tbl_org[Food_name],0))</f>
        <v>3.7</v>
      </c>
      <c r="P48">
        <f>INDEX(tbl_org[Fiber],MATCH(tbl_name[[#This Row],[org_name]],tbl_org[Food_name],0))</f>
        <v>3.3</v>
      </c>
      <c r="Q48">
        <f>INDEX(tbl_org[ASH],MATCH(tbl_name[[#This Row],[org_name]],tbl_org[Food_name],0))</f>
        <v>1.9</v>
      </c>
      <c r="R48">
        <f>INDEX(tbl_org[CA],MATCH(tbl_name[[#This Row],[org_name]],tbl_org[Food_name],0))</f>
        <v>75</v>
      </c>
      <c r="S48">
        <f>INDEX(tbl_org[FE],MATCH(tbl_name[[#This Row],[org_name]],tbl_org[Food_name],0))</f>
        <v>3.6</v>
      </c>
      <c r="T48">
        <f>INDEX(tbl_org[MG],MATCH(tbl_name[[#This Row],[org_name]],tbl_org[Food_name],0))</f>
        <v>74</v>
      </c>
      <c r="U48">
        <f>INDEX(tbl_org[P],MATCH(tbl_name[[#This Row],[org_name]],tbl_org[Food_name],0))</f>
        <v>33</v>
      </c>
      <c r="V48">
        <f>INDEX(tbl_org[K],MATCH(tbl_name[[#This Row],[org_name]],tbl_org[Food_name],0))</f>
        <v>1200</v>
      </c>
      <c r="W48">
        <f>INDEX(tbl_org[NA],MATCH(tbl_name[[#This Row],[org_name]],tbl_org[Food_name],0))</f>
        <v>71</v>
      </c>
      <c r="X48">
        <f>INDEX(tbl_org[ZN],MATCH(tbl_name[[#This Row],[org_name]],tbl_org[Food_name],0))</f>
        <v>0.3</v>
      </c>
      <c r="Y48">
        <f>INDEX(tbl_org[CU],MATCH(tbl_name[[#This Row],[org_name]],tbl_org[Food_name],0))</f>
        <v>0.06</v>
      </c>
      <c r="Z48">
        <f>INDEX(tbl_org[VITA_RAE],MATCH(tbl_name[[#This Row],[org_name]],tbl_org[Food_name],0))</f>
        <v>310</v>
      </c>
      <c r="AA48">
        <f>INDEX(tbl_org[RETOL],MATCH(tbl_name[[#This Row],[org_name]],tbl_org[Food_name],0))</f>
        <v>0</v>
      </c>
      <c r="AB48">
        <f>INDEX(tbl_org[B_Cart_eq],MATCH(tbl_name[[#This Row],[org_name]],tbl_org[Food_name],0))</f>
        <v>0</v>
      </c>
      <c r="AC48">
        <f>INDEX(tbl_org[VITD],MATCH(tbl_name[[#This Row],[org_name]],tbl_org[Food_name],0))</f>
        <v>0</v>
      </c>
      <c r="AD48">
        <f>INDEX(tbl_org[VITE],MATCH(tbl_name[[#This Row],[org_name]],tbl_org[Food_name],0))</f>
        <v>0</v>
      </c>
      <c r="AE48">
        <f>INDEX(tbl_org[THIA],MATCH(tbl_name[[#This Row],[org_name]],tbl_org[Food_name],0))</f>
        <v>0</v>
      </c>
      <c r="AF48">
        <f>INDEX(tbl_org[RIBF],MATCH(tbl_name[[#This Row],[org_name]],tbl_org[Food_name],0))</f>
        <v>0</v>
      </c>
      <c r="AG48">
        <f>INDEX(tbl_org[NIA],MATCH(tbl_name[[#This Row],[org_name]],tbl_org[Food_name],0))</f>
        <v>0</v>
      </c>
      <c r="AH48">
        <f>INDEX(tbl_org[VITB6C],MATCH(tbl_name[[#This Row],[org_name]],tbl_org[Food_name],0))</f>
        <v>0</v>
      </c>
      <c r="AI48">
        <f>INDEX(tbl_org[FOL],MATCH(tbl_name[[#This Row],[org_name]],tbl_org[Food_name],0))</f>
        <v>0</v>
      </c>
      <c r="AJ48">
        <f>INDEX(tbl_org[VITB12],MATCH(tbl_name[[#This Row],[org_name]],tbl_org[Food_name],0))</f>
        <v>0</v>
      </c>
      <c r="AK48">
        <f>INDEX(tbl_org[VITC],MATCH(tbl_name[[#This Row],[org_name]],tbl_org[Food_name],0))</f>
        <v>0</v>
      </c>
      <c r="AL48" t="str">
        <f>INDEX(tbl_org[food_group_unicef],MATCH(tbl_name[[#This Row],[org_name]],tbl_org[Food_name],0))</f>
        <v xml:space="preserve">Other fruits and vegetables </v>
      </c>
    </row>
    <row r="49" spans="1:38" ht="16">
      <c r="A49">
        <v>103</v>
      </c>
      <c r="B49" s="90" t="s">
        <v>705</v>
      </c>
      <c r="C49" s="89" t="s">
        <v>496</v>
      </c>
      <c r="D49">
        <f>INDEX(tbl_org[FCT_id],MATCH(tbl_name[[#This Row],[org_name]],tbl_org[Food_name],0))</f>
        <v>2089</v>
      </c>
      <c r="E49">
        <f>INDEX(tbl_org[food_grp_id],MATCH(tbl_name[[#This Row],[org_name]],tbl_org[Food_name],0))</f>
        <v>2</v>
      </c>
      <c r="F49">
        <f>INDEX(tbl_org[food_item_id],MATCH(tbl_name[[#This Row],[org_name]],tbl_org[Food_name],0))</f>
        <v>89</v>
      </c>
      <c r="G49" t="str">
        <f>INDEX(tbl_org[Food_grp],MATCH(tbl_name[[#This Row],[org_name]],tbl_org[Food_name],0))</f>
        <v>Starchy roots@ tubers and their products</v>
      </c>
      <c r="H49" t="str">
        <f>INDEX(tbl_org[Food_name],MATCH(tbl_name[[#This Row],[org_name]],tbl_org[Food_name],0))</f>
        <v>Taro@ tuber</v>
      </c>
      <c r="I49">
        <f>INDEX(tbl_org[Crop_ref],MATCH(tbl_name[[#This Row],[org_name]],tbl_org[Food_name],0))</f>
        <v>0</v>
      </c>
      <c r="J49">
        <f>INDEX(tbl_org[Edible],MATCH(tbl_name[[#This Row],[org_name]],tbl_org[Food_name],0))</f>
        <v>0.86</v>
      </c>
      <c r="K49">
        <f>INDEX(tbl_org[Energy],MATCH(tbl_name[[#This Row],[org_name]],tbl_org[Food_name],0))</f>
        <v>93</v>
      </c>
      <c r="L49">
        <f>INDEX(tbl_org[WATER],MATCH(tbl_name[[#This Row],[org_name]],tbl_org[Food_name],0))</f>
        <v>74</v>
      </c>
      <c r="M49">
        <f>INDEX(tbl_org[Protein],MATCH(tbl_name[[#This Row],[org_name]],tbl_org[Food_name],0))</f>
        <v>1.7</v>
      </c>
      <c r="N49">
        <f>INDEX(tbl_org[Fat],MATCH(tbl_name[[#This Row],[org_name]],tbl_org[Food_name],0))</f>
        <v>0.1</v>
      </c>
      <c r="O49">
        <f>INDEX(tbl_org[Carbohydrate],MATCH(tbl_name[[#This Row],[org_name]],tbl_org[Food_name],0))</f>
        <v>19</v>
      </c>
      <c r="P49">
        <f>INDEX(tbl_org[Fiber],MATCH(tbl_name[[#This Row],[org_name]],tbl_org[Food_name],0))</f>
        <v>4.0999999999999996</v>
      </c>
      <c r="Q49">
        <f>INDEX(tbl_org[ASH],MATCH(tbl_name[[#This Row],[org_name]],tbl_org[Food_name],0))</f>
        <v>1.1000000000000001</v>
      </c>
      <c r="R49">
        <f>INDEX(tbl_org[CA],MATCH(tbl_name[[#This Row],[org_name]],tbl_org[Food_name],0))</f>
        <v>33</v>
      </c>
      <c r="S49">
        <f>INDEX(tbl_org[FE],MATCH(tbl_name[[#This Row],[org_name]],tbl_org[Food_name],0))</f>
        <v>0.9</v>
      </c>
      <c r="T49">
        <f>INDEX(tbl_org[MG],MATCH(tbl_name[[#This Row],[org_name]],tbl_org[Food_name],0))</f>
        <v>22</v>
      </c>
      <c r="U49">
        <f>INDEX(tbl_org[P],MATCH(tbl_name[[#This Row],[org_name]],tbl_org[Food_name],0))</f>
        <v>88</v>
      </c>
      <c r="V49">
        <f>INDEX(tbl_org[K],MATCH(tbl_name[[#This Row],[org_name]],tbl_org[Food_name],0))</f>
        <v>399</v>
      </c>
      <c r="W49">
        <f>INDEX(tbl_org[NA],MATCH(tbl_name[[#This Row],[org_name]],tbl_org[Food_name],0))</f>
        <v>12</v>
      </c>
      <c r="X49">
        <f>INDEX(tbl_org[ZN],MATCH(tbl_name[[#This Row],[org_name]],tbl_org[Food_name],0))</f>
        <v>0.42</v>
      </c>
      <c r="Y49">
        <f>INDEX(tbl_org[CU],MATCH(tbl_name[[#This Row],[org_name]],tbl_org[Food_name],0))</f>
        <v>0.2</v>
      </c>
      <c r="Z49">
        <f>INDEX(tbl_org[VITA_RAE],MATCH(tbl_name[[#This Row],[org_name]],tbl_org[Food_name],0))</f>
        <v>2</v>
      </c>
      <c r="AA49">
        <f>INDEX(tbl_org[RETOL],MATCH(tbl_name[[#This Row],[org_name]],tbl_org[Food_name],0))</f>
        <v>0</v>
      </c>
      <c r="AB49">
        <f>INDEX(tbl_org[B_Cart_eq],MATCH(tbl_name[[#This Row],[org_name]],tbl_org[Food_name],0))</f>
        <v>23</v>
      </c>
      <c r="AC49">
        <f>INDEX(tbl_org[VITD],MATCH(tbl_name[[#This Row],[org_name]],tbl_org[Food_name],0))</f>
        <v>0</v>
      </c>
      <c r="AD49">
        <f>INDEX(tbl_org[VITE],MATCH(tbl_name[[#This Row],[org_name]],tbl_org[Food_name],0))</f>
        <v>1.19</v>
      </c>
      <c r="AE49">
        <f>INDEX(tbl_org[THIA],MATCH(tbl_name[[#This Row],[org_name]],tbl_org[Food_name],0))</f>
        <v>0.1</v>
      </c>
      <c r="AF49">
        <f>INDEX(tbl_org[RIBF],MATCH(tbl_name[[#This Row],[org_name]],tbl_org[Food_name],0))</f>
        <v>0.03</v>
      </c>
      <c r="AG49">
        <f>INDEX(tbl_org[NIA],MATCH(tbl_name[[#This Row],[org_name]],tbl_org[Food_name],0))</f>
        <v>0.8</v>
      </c>
      <c r="AH49">
        <f>INDEX(tbl_org[VITB6C],MATCH(tbl_name[[#This Row],[org_name]],tbl_org[Food_name],0))</f>
        <v>0.24</v>
      </c>
      <c r="AI49">
        <f>INDEX(tbl_org[FOL],MATCH(tbl_name[[#This Row],[org_name]],tbl_org[Food_name],0))</f>
        <v>22</v>
      </c>
      <c r="AJ49">
        <f>INDEX(tbl_org[VITB12],MATCH(tbl_name[[#This Row],[org_name]],tbl_org[Food_name],0))</f>
        <v>0</v>
      </c>
      <c r="AK49">
        <f>INDEX(tbl_org[VITC],MATCH(tbl_name[[#This Row],[org_name]],tbl_org[Food_name],0))</f>
        <v>8</v>
      </c>
      <c r="AL49" t="str">
        <f>INDEX(tbl_org[food_group_unicef],MATCH(tbl_name[[#This Row],[org_name]],tbl_org[Food_name],0))</f>
        <v xml:space="preserve">Grains@ roots and tubers </v>
      </c>
    </row>
    <row r="50" spans="1:38" ht="16">
      <c r="A50">
        <v>1</v>
      </c>
      <c r="B50" s="90" t="s">
        <v>455</v>
      </c>
      <c r="C50" s="89" t="s">
        <v>636</v>
      </c>
      <c r="D50">
        <f>INDEX(tbl_org[FCT_id],MATCH(tbl_name[[#This Row],[org_name]],tbl_org[Food_name],0))</f>
        <v>20002</v>
      </c>
      <c r="E50">
        <f>INDEX(tbl_org[food_grp_id],MATCH(tbl_name[[#This Row],[org_name]],tbl_org[Food_name],0))</f>
        <v>12</v>
      </c>
      <c r="F50">
        <f>INDEX(tbl_org[food_item_id],MATCH(tbl_name[[#This Row],[org_name]],tbl_org[Food_name],0))</f>
        <v>835</v>
      </c>
      <c r="G50" t="str">
        <f>INDEX(tbl_org[Food_grp],MATCH(tbl_name[[#This Row],[org_name]],tbl_org[Food_name],0))</f>
        <v>Miscellaneous</v>
      </c>
      <c r="H50" t="str">
        <f>INDEX(tbl_org[Food_name],MATCH(tbl_name[[#This Row],[org_name]],tbl_org[Food_name],0))</f>
        <v>Teff@ red</v>
      </c>
      <c r="I50">
        <f>INDEX(tbl_org[Crop_ref],MATCH(tbl_name[[#This Row],[org_name]],tbl_org[Food_name],0))</f>
        <v>0</v>
      </c>
      <c r="J50">
        <f>INDEX(tbl_org[Edible],MATCH(tbl_name[[#This Row],[org_name]],tbl_org[Food_name],0))</f>
        <v>0</v>
      </c>
      <c r="K50">
        <f>INDEX(tbl_org[Energy],MATCH(tbl_name[[#This Row],[org_name]],tbl_org[Food_name],0))</f>
        <v>357</v>
      </c>
      <c r="L50">
        <f>INDEX(tbl_org[WATER],MATCH(tbl_name[[#This Row],[org_name]],tbl_org[Food_name],0))</f>
        <v>0</v>
      </c>
      <c r="M50">
        <f>INDEX(tbl_org[Protein],MATCH(tbl_name[[#This Row],[org_name]],tbl_org[Food_name],0))</f>
        <v>11</v>
      </c>
      <c r="N50">
        <f>INDEX(tbl_org[Fat],MATCH(tbl_name[[#This Row],[org_name]],tbl_org[Food_name],0))</f>
        <v>2.5</v>
      </c>
      <c r="O50">
        <f>INDEX(tbl_org[Carbohydrate],MATCH(tbl_name[[#This Row],[org_name]],tbl_org[Food_name],0))</f>
        <v>73</v>
      </c>
      <c r="P50">
        <f>INDEX(tbl_org[Fiber],MATCH(tbl_name[[#This Row],[org_name]],tbl_org[Food_name],0))</f>
        <v>4.5</v>
      </c>
      <c r="Q50">
        <f>INDEX(tbl_org[ASH],MATCH(tbl_name[[#This Row],[org_name]],tbl_org[Food_name],0))</f>
        <v>2.8</v>
      </c>
      <c r="R50">
        <f>INDEX(tbl_org[CA],MATCH(tbl_name[[#This Row],[org_name]],tbl_org[Food_name],0))</f>
        <v>113</v>
      </c>
      <c r="S50">
        <f>INDEX(tbl_org[FE],MATCH(tbl_name[[#This Row],[org_name]],tbl_org[Food_name],0))</f>
        <v>81</v>
      </c>
      <c r="T50">
        <f>INDEX(tbl_org[MG],MATCH(tbl_name[[#This Row],[org_name]],tbl_org[Food_name],0))</f>
        <v>0</v>
      </c>
      <c r="U50">
        <f>INDEX(tbl_org[P],MATCH(tbl_name[[#This Row],[org_name]],tbl_org[Food_name],0))</f>
        <v>0</v>
      </c>
      <c r="V50">
        <f>INDEX(tbl_org[K],MATCH(tbl_name[[#This Row],[org_name]],tbl_org[Food_name],0))</f>
        <v>0</v>
      </c>
      <c r="W50">
        <f>INDEX(tbl_org[NA],MATCH(tbl_name[[#This Row],[org_name]],tbl_org[Food_name],0))</f>
        <v>0</v>
      </c>
      <c r="X50">
        <f>INDEX(tbl_org[ZN],MATCH(tbl_name[[#This Row],[org_name]],tbl_org[Food_name],0))</f>
        <v>3.9</v>
      </c>
      <c r="Y50">
        <f>INDEX(tbl_org[CU],MATCH(tbl_name[[#This Row],[org_name]],tbl_org[Food_name],0))</f>
        <v>1.6</v>
      </c>
      <c r="Z50">
        <f>INDEX(tbl_org[VITA_RAE],MATCH(tbl_name[[#This Row],[org_name]],tbl_org[Food_name],0))</f>
        <v>0</v>
      </c>
      <c r="AA50">
        <f>INDEX(tbl_org[RETOL],MATCH(tbl_name[[#This Row],[org_name]],tbl_org[Food_name],0))</f>
        <v>0</v>
      </c>
      <c r="AB50">
        <f>INDEX(tbl_org[B_Cart_eq],MATCH(tbl_name[[#This Row],[org_name]],tbl_org[Food_name],0))</f>
        <v>0</v>
      </c>
      <c r="AC50">
        <f>INDEX(tbl_org[VITD],MATCH(tbl_name[[#This Row],[org_name]],tbl_org[Food_name],0))</f>
        <v>0</v>
      </c>
      <c r="AD50">
        <f>INDEX(tbl_org[VITE],MATCH(tbl_name[[#This Row],[org_name]],tbl_org[Food_name],0))</f>
        <v>0</v>
      </c>
      <c r="AE50">
        <f>INDEX(tbl_org[THIA],MATCH(tbl_name[[#This Row],[org_name]],tbl_org[Food_name],0))</f>
        <v>0</v>
      </c>
      <c r="AF50">
        <f>INDEX(tbl_org[RIBF],MATCH(tbl_name[[#This Row],[org_name]],tbl_org[Food_name],0))</f>
        <v>0</v>
      </c>
      <c r="AG50">
        <f>INDEX(tbl_org[NIA],MATCH(tbl_name[[#This Row],[org_name]],tbl_org[Food_name],0))</f>
        <v>0</v>
      </c>
      <c r="AH50">
        <f>INDEX(tbl_org[VITB6C],MATCH(tbl_name[[#This Row],[org_name]],tbl_org[Food_name],0))</f>
        <v>0</v>
      </c>
      <c r="AI50">
        <f>INDEX(tbl_org[FOL],MATCH(tbl_name[[#This Row],[org_name]],tbl_org[Food_name],0))</f>
        <v>0</v>
      </c>
      <c r="AJ50">
        <f>INDEX(tbl_org[VITB12],MATCH(tbl_name[[#This Row],[org_name]],tbl_org[Food_name],0))</f>
        <v>0</v>
      </c>
      <c r="AK50">
        <f>INDEX(tbl_org[VITC],MATCH(tbl_name[[#This Row],[org_name]],tbl_org[Food_name],0))</f>
        <v>0</v>
      </c>
      <c r="AL50" t="str">
        <f>INDEX(tbl_org[food_group_unicef],MATCH(tbl_name[[#This Row],[org_name]],tbl_org[Food_name],0))</f>
        <v xml:space="preserve">Grains@ roots and tubers </v>
      </c>
    </row>
    <row r="51" spans="1:38" ht="15">
      <c r="A51">
        <v>37</v>
      </c>
      <c r="B51" s="91" t="s">
        <v>694</v>
      </c>
      <c r="C51" s="89" t="s">
        <v>644</v>
      </c>
      <c r="D51">
        <f>INDEX(tbl_org[FCT_id],MATCH(tbl_name[[#This Row],[org_name]],tbl_org[Food_name],0))</f>
        <v>4171</v>
      </c>
      <c r="E51">
        <f>INDEX(tbl_org[food_grp_id],MATCH(tbl_name[[#This Row],[org_name]],tbl_org[Food_name],0))</f>
        <v>4</v>
      </c>
      <c r="F51">
        <f>INDEX(tbl_org[food_item_id],MATCH(tbl_name[[#This Row],[org_name]],tbl_org[Food_name],0))</f>
        <v>171</v>
      </c>
      <c r="G51" t="str">
        <f>INDEX(tbl_org[Food_grp],MATCH(tbl_name[[#This Row],[org_name]],tbl_org[Food_name],0))</f>
        <v>Vegetables and their products</v>
      </c>
      <c r="H51" t="str">
        <f>INDEX(tbl_org[Food_name],MATCH(tbl_name[[#This Row],[org_name]],tbl_org[Food_name],0))</f>
        <v>Tomato@ red</v>
      </c>
      <c r="I51">
        <f>INDEX(tbl_org[Crop_ref],MATCH(tbl_name[[#This Row],[org_name]],tbl_org[Food_name],0))</f>
        <v>0</v>
      </c>
      <c r="J51">
        <f>INDEX(tbl_org[Edible],MATCH(tbl_name[[#This Row],[org_name]],tbl_org[Food_name],0))</f>
        <v>0.91</v>
      </c>
      <c r="K51">
        <f>INDEX(tbl_org[Energy],MATCH(tbl_name[[#This Row],[org_name]],tbl_org[Food_name],0))</f>
        <v>22</v>
      </c>
      <c r="L51">
        <f>INDEX(tbl_org[WATER],MATCH(tbl_name[[#This Row],[org_name]],tbl_org[Food_name],0))</f>
        <v>93.5</v>
      </c>
      <c r="M51">
        <f>INDEX(tbl_org[Protein],MATCH(tbl_name[[#This Row],[org_name]],tbl_org[Food_name],0))</f>
        <v>1</v>
      </c>
      <c r="N51">
        <f>INDEX(tbl_org[Fat],MATCH(tbl_name[[#This Row],[org_name]],tbl_org[Food_name],0))</f>
        <v>0.2</v>
      </c>
      <c r="O51">
        <f>INDEX(tbl_org[Carbohydrate],MATCH(tbl_name[[#This Row],[org_name]],tbl_org[Food_name],0))</f>
        <v>3.3</v>
      </c>
      <c r="P51">
        <f>INDEX(tbl_org[Fiber],MATCH(tbl_name[[#This Row],[org_name]],tbl_org[Food_name],0))</f>
        <v>1.4</v>
      </c>
      <c r="Q51">
        <f>INDEX(tbl_org[ASH],MATCH(tbl_name[[#This Row],[org_name]],tbl_org[Food_name],0))</f>
        <v>0.6</v>
      </c>
      <c r="R51">
        <f>INDEX(tbl_org[CA],MATCH(tbl_name[[#This Row],[org_name]],tbl_org[Food_name],0))</f>
        <v>13</v>
      </c>
      <c r="S51">
        <f>INDEX(tbl_org[FE],MATCH(tbl_name[[#This Row],[org_name]],tbl_org[Food_name],0))</f>
        <v>0.6</v>
      </c>
      <c r="T51">
        <f>INDEX(tbl_org[MG],MATCH(tbl_name[[#This Row],[org_name]],tbl_org[Food_name],0))</f>
        <v>13</v>
      </c>
      <c r="U51">
        <f>INDEX(tbl_org[P],MATCH(tbl_name[[#This Row],[org_name]],tbl_org[Food_name],0))</f>
        <v>32</v>
      </c>
      <c r="V51">
        <f>INDEX(tbl_org[K],MATCH(tbl_name[[#This Row],[org_name]],tbl_org[Food_name],0))</f>
        <v>255</v>
      </c>
      <c r="W51">
        <f>INDEX(tbl_org[NA],MATCH(tbl_name[[#This Row],[org_name]],tbl_org[Food_name],0))</f>
        <v>7</v>
      </c>
      <c r="X51">
        <f>INDEX(tbl_org[ZN],MATCH(tbl_name[[#This Row],[org_name]],tbl_org[Food_name],0))</f>
        <v>0.7</v>
      </c>
      <c r="Y51">
        <f>INDEX(tbl_org[CU],MATCH(tbl_name[[#This Row],[org_name]],tbl_org[Food_name],0))</f>
        <v>0.15</v>
      </c>
      <c r="Z51">
        <f>INDEX(tbl_org[VITA_RAE],MATCH(tbl_name[[#This Row],[org_name]],tbl_org[Food_name],0))</f>
        <v>52</v>
      </c>
      <c r="AA51">
        <f>INDEX(tbl_org[RETOL],MATCH(tbl_name[[#This Row],[org_name]],tbl_org[Food_name],0))</f>
        <v>0</v>
      </c>
      <c r="AB51">
        <f>INDEX(tbl_org[B_Cart_eq],MATCH(tbl_name[[#This Row],[org_name]],tbl_org[Food_name],0))</f>
        <v>624</v>
      </c>
      <c r="AC51">
        <f>INDEX(tbl_org[VITD],MATCH(tbl_name[[#This Row],[org_name]],tbl_org[Food_name],0))</f>
        <v>0</v>
      </c>
      <c r="AD51">
        <f>INDEX(tbl_org[VITE],MATCH(tbl_name[[#This Row],[org_name]],tbl_org[Food_name],0))</f>
        <v>0.9</v>
      </c>
      <c r="AE51">
        <f>INDEX(tbl_org[THIA],MATCH(tbl_name[[#This Row],[org_name]],tbl_org[Food_name],0))</f>
        <v>0.06</v>
      </c>
      <c r="AF51">
        <f>INDEX(tbl_org[RIBF],MATCH(tbl_name[[#This Row],[org_name]],tbl_org[Food_name],0))</f>
        <v>0.04</v>
      </c>
      <c r="AG51">
        <f>INDEX(tbl_org[NIA],MATCH(tbl_name[[#This Row],[org_name]],tbl_org[Food_name],0))</f>
        <v>0.6</v>
      </c>
      <c r="AH51">
        <f>INDEX(tbl_org[VITB6C],MATCH(tbl_name[[#This Row],[org_name]],tbl_org[Food_name],0))</f>
        <v>0.09</v>
      </c>
      <c r="AI51">
        <f>INDEX(tbl_org[FOL],MATCH(tbl_name[[#This Row],[org_name]],tbl_org[Food_name],0))</f>
        <v>21</v>
      </c>
      <c r="AJ51">
        <f>INDEX(tbl_org[VITB12],MATCH(tbl_name[[#This Row],[org_name]],tbl_org[Food_name],0))</f>
        <v>0</v>
      </c>
      <c r="AK51">
        <f>INDEX(tbl_org[VITC],MATCH(tbl_name[[#This Row],[org_name]],tbl_org[Food_name],0))</f>
        <v>29.6</v>
      </c>
      <c r="AL51" t="str">
        <f>INDEX(tbl_org[food_group_unicef],MATCH(tbl_name[[#This Row],[org_name]],tbl_org[Food_name],0))</f>
        <v xml:space="preserve">Other fruits and vegetables </v>
      </c>
    </row>
    <row r="52" spans="1:38" ht="16">
      <c r="A52">
        <v>239</v>
      </c>
      <c r="B52" s="90" t="s">
        <v>715</v>
      </c>
      <c r="C52" s="89" t="s">
        <v>498</v>
      </c>
      <c r="D52">
        <f>INDEX(tbl_org[FCT_id],MATCH(tbl_name[[#This Row],[org_name]],tbl_org[Food_name],0))</f>
        <v>2093</v>
      </c>
      <c r="E52">
        <f>INDEX(tbl_org[food_grp_id],MATCH(tbl_name[[#This Row],[org_name]],tbl_org[Food_name],0))</f>
        <v>2</v>
      </c>
      <c r="F52">
        <f>INDEX(tbl_org[food_item_id],MATCH(tbl_name[[#This Row],[org_name]],tbl_org[Food_name],0))</f>
        <v>93</v>
      </c>
      <c r="G52" t="str">
        <f>INDEX(tbl_org[Food_grp],MATCH(tbl_name[[#This Row],[org_name]],tbl_org[Food_name],0))</f>
        <v>Starchy roots@ tubers and their products</v>
      </c>
      <c r="H52" t="str">
        <f>INDEX(tbl_org[Food_name],MATCH(tbl_name[[#This Row],[org_name]],tbl_org[Food_name],0))</f>
        <v>Yam tuber</v>
      </c>
      <c r="I52">
        <f>INDEX(tbl_org[Crop_ref],MATCH(tbl_name[[#This Row],[org_name]],tbl_org[Food_name],0))</f>
        <v>0</v>
      </c>
      <c r="J52">
        <f>INDEX(tbl_org[Edible],MATCH(tbl_name[[#This Row],[org_name]],tbl_org[Food_name],0))</f>
        <v>0.81</v>
      </c>
      <c r="K52">
        <f>INDEX(tbl_org[Energy],MATCH(tbl_name[[#This Row],[org_name]],tbl_org[Food_name],0))</f>
        <v>129</v>
      </c>
      <c r="L52">
        <f>INDEX(tbl_org[WATER],MATCH(tbl_name[[#This Row],[org_name]],tbl_org[Food_name],0))</f>
        <v>65.2</v>
      </c>
      <c r="M52">
        <f>INDEX(tbl_org[Protein],MATCH(tbl_name[[#This Row],[org_name]],tbl_org[Food_name],0))</f>
        <v>1.9</v>
      </c>
      <c r="N52">
        <f>INDEX(tbl_org[Fat],MATCH(tbl_name[[#This Row],[org_name]],tbl_org[Food_name],0))</f>
        <v>0.2</v>
      </c>
      <c r="O52">
        <f>INDEX(tbl_org[Carbohydrate],MATCH(tbl_name[[#This Row],[org_name]],tbl_org[Food_name],0))</f>
        <v>27.5</v>
      </c>
      <c r="P52">
        <f>INDEX(tbl_org[Fiber],MATCH(tbl_name[[#This Row],[org_name]],tbl_org[Food_name],0))</f>
        <v>4.0999999999999996</v>
      </c>
      <c r="Q52">
        <f>INDEX(tbl_org[ASH],MATCH(tbl_name[[#This Row],[org_name]],tbl_org[Food_name],0))</f>
        <v>1.1000000000000001</v>
      </c>
      <c r="R52">
        <f>INDEX(tbl_org[CA],MATCH(tbl_name[[#This Row],[org_name]],tbl_org[Food_name],0))</f>
        <v>26</v>
      </c>
      <c r="S52">
        <f>INDEX(tbl_org[FE],MATCH(tbl_name[[#This Row],[org_name]],tbl_org[Food_name],0))</f>
        <v>0.8</v>
      </c>
      <c r="T52">
        <f>INDEX(tbl_org[MG],MATCH(tbl_name[[#This Row],[org_name]],tbl_org[Food_name],0))</f>
        <v>12</v>
      </c>
      <c r="U52">
        <f>INDEX(tbl_org[P],MATCH(tbl_name[[#This Row],[org_name]],tbl_org[Food_name],0))</f>
        <v>53</v>
      </c>
      <c r="V52">
        <f>INDEX(tbl_org[K],MATCH(tbl_name[[#This Row],[org_name]],tbl_org[Food_name],0))</f>
        <v>816</v>
      </c>
      <c r="W52">
        <f>INDEX(tbl_org[NA],MATCH(tbl_name[[#This Row],[org_name]],tbl_org[Food_name],0))</f>
        <v>5</v>
      </c>
      <c r="X52">
        <f>INDEX(tbl_org[ZN],MATCH(tbl_name[[#This Row],[org_name]],tbl_org[Food_name],0))</f>
        <v>0.64</v>
      </c>
      <c r="Y52">
        <f>INDEX(tbl_org[CU],MATCH(tbl_name[[#This Row],[org_name]],tbl_org[Food_name],0))</f>
        <v>0.11</v>
      </c>
      <c r="Z52">
        <f>INDEX(tbl_org[VITA_RAE],MATCH(tbl_name[[#This Row],[org_name]],tbl_org[Food_name],0))</f>
        <v>2</v>
      </c>
      <c r="AA52">
        <f>INDEX(tbl_org[RETOL],MATCH(tbl_name[[#This Row],[org_name]],tbl_org[Food_name],0))</f>
        <v>0</v>
      </c>
      <c r="AB52">
        <f>INDEX(tbl_org[B_Cart_eq],MATCH(tbl_name[[#This Row],[org_name]],tbl_org[Food_name],0))</f>
        <v>30</v>
      </c>
      <c r="AC52">
        <f>INDEX(tbl_org[VITD],MATCH(tbl_name[[#This Row],[org_name]],tbl_org[Food_name],0))</f>
        <v>0</v>
      </c>
      <c r="AD52">
        <f>INDEX(tbl_org[VITE],MATCH(tbl_name[[#This Row],[org_name]],tbl_org[Food_name],0))</f>
        <v>0.46</v>
      </c>
      <c r="AE52">
        <f>INDEX(tbl_org[THIA],MATCH(tbl_name[[#This Row],[org_name]],tbl_org[Food_name],0))</f>
        <v>0.32</v>
      </c>
      <c r="AF52">
        <f>INDEX(tbl_org[RIBF],MATCH(tbl_name[[#This Row],[org_name]],tbl_org[Food_name],0))</f>
        <v>7.0000000000000007E-2</v>
      </c>
      <c r="AG52">
        <f>INDEX(tbl_org[NIA],MATCH(tbl_name[[#This Row],[org_name]],tbl_org[Food_name],0))</f>
        <v>0.4</v>
      </c>
      <c r="AH52">
        <f>INDEX(tbl_org[VITB6C],MATCH(tbl_name[[#This Row],[org_name]],tbl_org[Food_name],0))</f>
        <v>0.34</v>
      </c>
      <c r="AI52">
        <f>INDEX(tbl_org[FOL],MATCH(tbl_name[[#This Row],[org_name]],tbl_org[Food_name],0))</f>
        <v>26</v>
      </c>
      <c r="AJ52">
        <f>INDEX(tbl_org[VITB12],MATCH(tbl_name[[#This Row],[org_name]],tbl_org[Food_name],0))</f>
        <v>0</v>
      </c>
      <c r="AK52">
        <f>INDEX(tbl_org[VITC],MATCH(tbl_name[[#This Row],[org_name]],tbl_org[Food_name],0))</f>
        <v>12.8</v>
      </c>
      <c r="AL52" t="str">
        <f>INDEX(tbl_org[food_group_unicef],MATCH(tbl_name[[#This Row],[org_name]],tbl_org[Food_name],0))</f>
        <v xml:space="preserve">Grains@ roots and tubers </v>
      </c>
    </row>
    <row r="53" spans="1:38" ht="16">
      <c r="A53">
        <v>500</v>
      </c>
      <c r="B53" s="216" t="s">
        <v>734</v>
      </c>
      <c r="C53" s="217" t="s">
        <v>470</v>
      </c>
      <c r="D53" s="209">
        <f>INDEX(tbl_org[FCT_id],MATCH(tbl_name[[#This Row],[org_name]],tbl_org[Food_name],0))</f>
        <v>1037</v>
      </c>
      <c r="E53" s="209">
        <f>INDEX(tbl_org[food_grp_id],MATCH(tbl_name[[#This Row],[org_name]],tbl_org[Food_name],0))</f>
        <v>1</v>
      </c>
      <c r="F53" s="209">
        <f>INDEX(tbl_org[food_item_id],MATCH(tbl_name[[#This Row],[org_name]],tbl_org[Food_name],0))</f>
        <v>37</v>
      </c>
      <c r="G53" s="209" t="str">
        <f>INDEX(tbl_org[Food_grp],MATCH(tbl_name[[#This Row],[org_name]],tbl_org[Food_name],0))</f>
        <v>Cereals and their products</v>
      </c>
      <c r="H53" s="209" t="str">
        <f>INDEX(tbl_org[Food_name],MATCH(tbl_name[[#This Row],[org_name]],tbl_org[Food_name],0))</f>
        <v>Rice@ white</v>
      </c>
      <c r="I53" s="209">
        <f>INDEX(tbl_org[Crop_ref],MATCH(tbl_name[[#This Row],[org_name]],tbl_org[Food_name],0))</f>
        <v>0</v>
      </c>
      <c r="J53" s="209">
        <f>INDEX(tbl_org[Edible],MATCH(tbl_name[[#This Row],[org_name]],tbl_org[Food_name],0))</f>
        <v>1</v>
      </c>
      <c r="K53" s="209">
        <f>INDEX(tbl_org[Energy],MATCH(tbl_name[[#This Row],[org_name]],tbl_org[Food_name],0))</f>
        <v>354</v>
      </c>
      <c r="L53" s="209">
        <f>INDEX(tbl_org[WATER],MATCH(tbl_name[[#This Row],[org_name]],tbl_org[Food_name],0))</f>
        <v>12.1</v>
      </c>
      <c r="M53" s="209">
        <f>INDEX(tbl_org[Protein],MATCH(tbl_name[[#This Row],[org_name]],tbl_org[Food_name],0))</f>
        <v>6.9</v>
      </c>
      <c r="N53" s="209">
        <f>INDEX(tbl_org[Fat],MATCH(tbl_name[[#This Row],[org_name]],tbl_org[Food_name],0))</f>
        <v>0.6</v>
      </c>
      <c r="O53" s="209">
        <f>INDEX(tbl_org[Carbohydrate],MATCH(tbl_name[[#This Row],[org_name]],tbl_org[Food_name],0))</f>
        <v>78.3</v>
      </c>
      <c r="P53" s="209">
        <f>INDEX(tbl_org[Fiber],MATCH(tbl_name[[#This Row],[org_name]],tbl_org[Food_name],0))</f>
        <v>1.4</v>
      </c>
      <c r="Q53" s="209">
        <f>INDEX(tbl_org[ASH],MATCH(tbl_name[[#This Row],[org_name]],tbl_org[Food_name],0))</f>
        <v>0.7</v>
      </c>
      <c r="R53" s="209">
        <f>INDEX(tbl_org[CA],MATCH(tbl_name[[#This Row],[org_name]],tbl_org[Food_name],0))</f>
        <v>12</v>
      </c>
      <c r="S53" s="209">
        <f>INDEX(tbl_org[FE],MATCH(tbl_name[[#This Row],[org_name]],tbl_org[Food_name],0))</f>
        <v>1.4</v>
      </c>
      <c r="T53" s="209">
        <f>INDEX(tbl_org[MG],MATCH(tbl_name[[#This Row],[org_name]],tbl_org[Food_name],0))</f>
        <v>35</v>
      </c>
      <c r="U53" s="209">
        <f>INDEX(tbl_org[P],MATCH(tbl_name[[#This Row],[org_name]],tbl_org[Food_name],0))</f>
        <v>115</v>
      </c>
      <c r="V53" s="209">
        <f>INDEX(tbl_org[K],MATCH(tbl_name[[#This Row],[org_name]],tbl_org[Food_name],0))</f>
        <v>98</v>
      </c>
      <c r="W53" s="209">
        <f>INDEX(tbl_org[NA],MATCH(tbl_name[[#This Row],[org_name]],tbl_org[Food_name],0))</f>
        <v>5</v>
      </c>
      <c r="X53" s="209">
        <f>INDEX(tbl_org[ZN],MATCH(tbl_name[[#This Row],[org_name]],tbl_org[Food_name],0))</f>
        <v>1.1599999999999999</v>
      </c>
      <c r="Y53" s="209">
        <f>INDEX(tbl_org[CU],MATCH(tbl_name[[#This Row],[org_name]],tbl_org[Food_name],0))</f>
        <v>0.18</v>
      </c>
      <c r="Z53" s="209">
        <f>INDEX(tbl_org[VITA_RAE],MATCH(tbl_name[[#This Row],[org_name]],tbl_org[Food_name],0))</f>
        <v>0</v>
      </c>
      <c r="AA53" s="209">
        <f>INDEX(tbl_org[RETOL],MATCH(tbl_name[[#This Row],[org_name]],tbl_org[Food_name],0))</f>
        <v>0</v>
      </c>
      <c r="AB53" s="209">
        <f>INDEX(tbl_org[B_Cart_eq],MATCH(tbl_name[[#This Row],[org_name]],tbl_org[Food_name],0))</f>
        <v>0</v>
      </c>
      <c r="AC53" s="209">
        <f>INDEX(tbl_org[VITD],MATCH(tbl_name[[#This Row],[org_name]],tbl_org[Food_name],0))</f>
        <v>0</v>
      </c>
      <c r="AD53" s="209">
        <f>INDEX(tbl_org[VITE],MATCH(tbl_name[[#This Row],[org_name]],tbl_org[Food_name],0))</f>
        <v>0.11</v>
      </c>
      <c r="AE53" s="209">
        <f>INDEX(tbl_org[THIA],MATCH(tbl_name[[#This Row],[org_name]],tbl_org[Food_name],0))</f>
        <v>7.0000000000000007E-2</v>
      </c>
      <c r="AF53" s="209">
        <f>INDEX(tbl_org[RIBF],MATCH(tbl_name[[#This Row],[org_name]],tbl_org[Food_name],0))</f>
        <v>0.04</v>
      </c>
      <c r="AG53" s="209">
        <f>INDEX(tbl_org[NIA],MATCH(tbl_name[[#This Row],[org_name]],tbl_org[Food_name],0))</f>
        <v>1.3</v>
      </c>
      <c r="AH53" s="209">
        <f>INDEX(tbl_org[VITB6C],MATCH(tbl_name[[#This Row],[org_name]],tbl_org[Food_name],0))</f>
        <v>0.2</v>
      </c>
      <c r="AI53" s="209">
        <f>INDEX(tbl_org[FOL],MATCH(tbl_name[[#This Row],[org_name]],tbl_org[Food_name],0))</f>
        <v>20</v>
      </c>
      <c r="AJ53" s="209">
        <f>INDEX(tbl_org[VITB12],MATCH(tbl_name[[#This Row],[org_name]],tbl_org[Food_name],0))</f>
        <v>0</v>
      </c>
      <c r="AK53" s="209">
        <f>INDEX(tbl_org[VITC],MATCH(tbl_name[[#This Row],[org_name]],tbl_org[Food_name],0))</f>
        <v>0</v>
      </c>
      <c r="AL53" s="209" t="str">
        <f>INDEX(tbl_org[food_group_unicef],MATCH(tbl_name[[#This Row],[org_name]],tbl_org[Food_name],0))</f>
        <v xml:space="preserve">Grains@ roots and tubers </v>
      </c>
    </row>
  </sheetData>
  <phoneticPr fontId="22"/>
  <hyperlinks>
    <hyperlink ref="AL6" r:id="rId1" xr:uid="{92D756C7-3AAA-2441-A975-C7D3B0D0A1C7}"/>
    <hyperlink ref="AL16" r:id="rId2" xr:uid="{C3712CC3-A298-DF4C-9267-BD8C16DFE514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D065F7-D4BD-4645-97B4-0330618685C2}">
          <x14:formula1>
            <xm:f>'fct2'!$E$2:$E$326</xm:f>
          </x14:formula1>
          <xm:sqref>C2:C53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588-412E-DC4F-BEE4-45891889649B}">
  <dimension ref="A1:AI326"/>
  <sheetViews>
    <sheetView workbookViewId="0">
      <selection sqref="A1:AI1"/>
    </sheetView>
  </sheetViews>
  <sheetFormatPr baseColWidth="10" defaultRowHeight="15"/>
  <cols>
    <col min="1" max="1" width="11.19921875" style="89" customWidth="1"/>
    <col min="2" max="2" width="15.19921875" style="89" customWidth="1"/>
    <col min="3" max="3" width="16.3984375" style="89" customWidth="1"/>
    <col min="4" max="4" width="13.19921875" style="89" customWidth="1"/>
    <col min="5" max="5" width="81" style="89" bestFit="1" customWidth="1"/>
    <col min="6" max="6" width="58.3984375" style="89" bestFit="1" customWidth="1"/>
    <col min="7" max="7" width="11" style="89"/>
    <col min="8" max="8" width="11.19921875" style="89" customWidth="1"/>
    <col min="9" max="9" width="12" style="89" customWidth="1"/>
    <col min="10" max="10" width="11.3984375" style="89" customWidth="1"/>
    <col min="11" max="11" width="11" style="89"/>
    <col min="12" max="12" width="17.796875" style="89" customWidth="1"/>
    <col min="13" max="22" width="11" style="89"/>
    <col min="23" max="23" width="14.796875" style="89" customWidth="1"/>
    <col min="24" max="24" width="11.3984375" style="89" customWidth="1"/>
    <col min="25" max="25" width="14.19921875" style="89" customWidth="1"/>
    <col min="26" max="30" width="11" style="89"/>
    <col min="31" max="31" width="12.19921875" style="89" customWidth="1"/>
    <col min="32" max="32" width="11" style="89"/>
    <col min="33" max="33" width="11.796875" style="89" customWidth="1"/>
    <col min="34" max="34" width="11" style="89"/>
    <col min="35" max="35" width="22" style="89" customWidth="1"/>
    <col min="36" max="16384" width="11" style="89"/>
  </cols>
  <sheetData>
    <row r="1" spans="1:35">
      <c r="A1" s="89" t="s">
        <v>296</v>
      </c>
      <c r="B1" s="89" t="s">
        <v>297</v>
      </c>
      <c r="C1" s="89" t="s">
        <v>298</v>
      </c>
      <c r="D1" s="89" t="s">
        <v>299</v>
      </c>
      <c r="E1" s="89" t="s">
        <v>300</v>
      </c>
      <c r="F1" s="89" t="s">
        <v>301</v>
      </c>
      <c r="G1" s="89" t="s">
        <v>302</v>
      </c>
      <c r="H1" s="89" t="s">
        <v>303</v>
      </c>
      <c r="I1" s="89" t="s">
        <v>304</v>
      </c>
      <c r="J1" s="89" t="s">
        <v>305</v>
      </c>
      <c r="K1" s="89" t="s">
        <v>306</v>
      </c>
      <c r="L1" s="89" t="s">
        <v>307</v>
      </c>
      <c r="M1" s="89" t="s">
        <v>308</v>
      </c>
      <c r="N1" s="89" t="s">
        <v>309</v>
      </c>
      <c r="O1" s="89" t="s">
        <v>310</v>
      </c>
      <c r="P1" s="89" t="s">
        <v>311</v>
      </c>
      <c r="Q1" s="89" t="s">
        <v>312</v>
      </c>
      <c r="R1" s="89" t="s">
        <v>313</v>
      </c>
      <c r="S1" s="89" t="s">
        <v>314</v>
      </c>
      <c r="T1" s="89" t="s">
        <v>315</v>
      </c>
      <c r="U1" s="89" t="s">
        <v>316</v>
      </c>
      <c r="V1" s="89" t="s">
        <v>317</v>
      </c>
      <c r="W1" s="89" t="s">
        <v>318</v>
      </c>
      <c r="X1" s="89" t="s">
        <v>319</v>
      </c>
      <c r="Y1" s="89" t="s">
        <v>320</v>
      </c>
      <c r="Z1" s="89" t="s">
        <v>321</v>
      </c>
      <c r="AA1" s="89" t="s">
        <v>322</v>
      </c>
      <c r="AB1" s="89" t="s">
        <v>323</v>
      </c>
      <c r="AC1" s="89" t="s">
        <v>324</v>
      </c>
      <c r="AD1" s="89" t="s">
        <v>325</v>
      </c>
      <c r="AE1" s="89" t="s">
        <v>326</v>
      </c>
      <c r="AF1" s="89" t="s">
        <v>327</v>
      </c>
      <c r="AG1" s="89" t="s">
        <v>328</v>
      </c>
      <c r="AH1" s="89" t="s">
        <v>329</v>
      </c>
      <c r="AI1" s="89" t="s">
        <v>330</v>
      </c>
    </row>
    <row r="2" spans="1:35">
      <c r="A2" s="89">
        <v>20018</v>
      </c>
      <c r="B2" s="89">
        <v>12</v>
      </c>
      <c r="C2" s="89">
        <v>826</v>
      </c>
      <c r="D2" s="89" t="s">
        <v>331</v>
      </c>
      <c r="E2" s="89" t="s">
        <v>332</v>
      </c>
      <c r="G2" s="89">
        <v>0</v>
      </c>
      <c r="H2" s="89">
        <v>325</v>
      </c>
      <c r="I2" s="89">
        <v>0</v>
      </c>
      <c r="J2" s="89">
        <v>20.9</v>
      </c>
      <c r="K2" s="89">
        <v>1.3</v>
      </c>
      <c r="L2" s="89">
        <v>49.6</v>
      </c>
      <c r="M2" s="89">
        <v>15.4</v>
      </c>
      <c r="N2" s="89">
        <v>3.1</v>
      </c>
      <c r="O2" s="89">
        <v>89.4</v>
      </c>
      <c r="P2" s="89">
        <v>4.4000000000000004</v>
      </c>
      <c r="Q2" s="89">
        <v>139.4</v>
      </c>
      <c r="R2" s="89">
        <v>350.4</v>
      </c>
      <c r="S2" s="89">
        <v>1180</v>
      </c>
      <c r="T2" s="89">
        <v>9.1</v>
      </c>
      <c r="U2" s="89">
        <v>1.62</v>
      </c>
      <c r="V2" s="89">
        <v>1.1599999999999999</v>
      </c>
      <c r="W2" s="89">
        <v>7.1</v>
      </c>
      <c r="X2" s="89">
        <v>0</v>
      </c>
      <c r="Y2" s="89">
        <v>0</v>
      </c>
      <c r="Z2" s="89">
        <v>0</v>
      </c>
      <c r="AA2" s="89">
        <v>0</v>
      </c>
      <c r="AB2" s="89">
        <v>0</v>
      </c>
      <c r="AC2" s="89">
        <v>0</v>
      </c>
      <c r="AD2" s="89">
        <v>0</v>
      </c>
      <c r="AE2" s="89">
        <v>0</v>
      </c>
      <c r="AF2" s="89">
        <v>0</v>
      </c>
      <c r="AG2" s="89">
        <v>0</v>
      </c>
      <c r="AH2" s="89">
        <v>0</v>
      </c>
      <c r="AI2" s="89" t="s">
        <v>333</v>
      </c>
    </row>
    <row r="3" spans="1:35">
      <c r="A3" s="89">
        <v>20021</v>
      </c>
      <c r="B3" s="89">
        <v>12</v>
      </c>
      <c r="C3" s="89">
        <v>811</v>
      </c>
      <c r="D3" s="89" t="s">
        <v>331</v>
      </c>
      <c r="E3" s="89" t="s">
        <v>334</v>
      </c>
      <c r="G3" s="89">
        <v>0</v>
      </c>
      <c r="H3" s="89">
        <v>309</v>
      </c>
      <c r="I3" s="89">
        <v>0</v>
      </c>
      <c r="J3" s="89">
        <v>25.3</v>
      </c>
      <c r="K3" s="89">
        <v>1.4</v>
      </c>
      <c r="L3" s="89">
        <v>38.299999999999997</v>
      </c>
      <c r="M3" s="89">
        <v>20.8</v>
      </c>
      <c r="N3" s="89">
        <v>3.3</v>
      </c>
      <c r="O3" s="89">
        <v>95.6</v>
      </c>
      <c r="P3" s="89">
        <v>5.2</v>
      </c>
      <c r="Q3" s="89">
        <v>135.5</v>
      </c>
      <c r="R3" s="89">
        <v>430.6</v>
      </c>
      <c r="S3" s="89">
        <v>1190</v>
      </c>
      <c r="T3" s="89">
        <v>25</v>
      </c>
      <c r="U3" s="89">
        <v>3.55</v>
      </c>
      <c r="V3" s="89">
        <v>0.82</v>
      </c>
      <c r="W3" s="89">
        <v>2.4</v>
      </c>
      <c r="X3" s="89">
        <v>0</v>
      </c>
      <c r="Y3" s="89">
        <v>0</v>
      </c>
      <c r="Z3" s="89">
        <v>0</v>
      </c>
      <c r="AA3" s="89">
        <v>0</v>
      </c>
      <c r="AB3" s="89">
        <v>0</v>
      </c>
      <c r="AC3" s="89">
        <v>0</v>
      </c>
      <c r="AD3" s="89">
        <v>0</v>
      </c>
      <c r="AE3" s="89">
        <v>0</v>
      </c>
      <c r="AF3" s="89">
        <v>0</v>
      </c>
      <c r="AG3" s="89">
        <v>0</v>
      </c>
      <c r="AH3" s="89">
        <v>0</v>
      </c>
      <c r="AI3" s="89" t="s">
        <v>333</v>
      </c>
    </row>
    <row r="4" spans="1:35">
      <c r="A4" s="89">
        <v>20033</v>
      </c>
      <c r="B4" s="89">
        <v>12</v>
      </c>
      <c r="C4" s="89">
        <v>808</v>
      </c>
      <c r="D4" s="89" t="s">
        <v>331</v>
      </c>
      <c r="E4" s="89" t="s">
        <v>335</v>
      </c>
      <c r="G4" s="89">
        <v>0</v>
      </c>
      <c r="H4" s="89">
        <v>337</v>
      </c>
      <c r="I4" s="89">
        <v>0</v>
      </c>
      <c r="J4" s="89">
        <v>20.399999999999999</v>
      </c>
      <c r="K4" s="89">
        <v>5.2</v>
      </c>
      <c r="L4" s="89">
        <v>42</v>
      </c>
      <c r="M4" s="89">
        <v>20.7</v>
      </c>
      <c r="N4" s="89">
        <v>2.8</v>
      </c>
      <c r="O4" s="89">
        <v>121.1</v>
      </c>
      <c r="P4" s="89">
        <v>6.6</v>
      </c>
      <c r="Q4" s="89">
        <v>131.5</v>
      </c>
      <c r="R4" s="89">
        <v>264.39999999999998</v>
      </c>
      <c r="S4" s="89">
        <v>819.1</v>
      </c>
      <c r="T4" s="89">
        <v>11.8</v>
      </c>
      <c r="U4" s="89">
        <v>3.12</v>
      </c>
      <c r="V4" s="89">
        <v>0.44</v>
      </c>
      <c r="W4" s="89">
        <v>4.5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 t="s">
        <v>333</v>
      </c>
    </row>
    <row r="5" spans="1:35">
      <c r="A5" s="89">
        <v>20006</v>
      </c>
      <c r="B5" s="89">
        <v>12</v>
      </c>
      <c r="C5" s="89">
        <v>820</v>
      </c>
      <c r="D5" s="89" t="s">
        <v>331</v>
      </c>
      <c r="E5" s="89" t="s">
        <v>336</v>
      </c>
      <c r="G5" s="89">
        <v>0</v>
      </c>
      <c r="H5" s="89">
        <v>311</v>
      </c>
      <c r="I5" s="89">
        <v>0</v>
      </c>
      <c r="J5" s="89">
        <v>21.8</v>
      </c>
      <c r="K5" s="89">
        <v>1.8</v>
      </c>
      <c r="L5" s="89">
        <v>42.6</v>
      </c>
      <c r="M5" s="89">
        <v>18.600000000000001</v>
      </c>
      <c r="N5" s="89">
        <v>3.7</v>
      </c>
      <c r="O5" s="89">
        <v>141.5</v>
      </c>
      <c r="P5" s="89">
        <v>8</v>
      </c>
      <c r="Q5" s="89">
        <v>165.5</v>
      </c>
      <c r="R5" s="89">
        <v>403.9</v>
      </c>
      <c r="S5" s="89">
        <v>1340</v>
      </c>
      <c r="T5" s="89">
        <v>16.7</v>
      </c>
      <c r="U5" s="89">
        <v>2.91</v>
      </c>
      <c r="V5" s="89">
        <v>1.03</v>
      </c>
      <c r="W5" s="89">
        <v>0</v>
      </c>
      <c r="X5" s="89">
        <v>0</v>
      </c>
      <c r="Y5" s="89">
        <v>0</v>
      </c>
      <c r="Z5" s="89">
        <v>0</v>
      </c>
      <c r="AA5" s="89">
        <v>0</v>
      </c>
      <c r="AB5" s="89">
        <v>0</v>
      </c>
      <c r="AC5" s="89">
        <v>0</v>
      </c>
      <c r="AD5" s="89">
        <v>0</v>
      </c>
      <c r="AE5" s="89">
        <v>0</v>
      </c>
      <c r="AF5" s="89">
        <v>0</v>
      </c>
      <c r="AG5" s="89">
        <v>0</v>
      </c>
      <c r="AH5" s="89">
        <v>0</v>
      </c>
      <c r="AI5" s="89" t="s">
        <v>333</v>
      </c>
    </row>
    <row r="6" spans="1:35">
      <c r="A6" s="89">
        <v>20005</v>
      </c>
      <c r="B6" s="89">
        <v>12</v>
      </c>
      <c r="C6" s="89">
        <v>819</v>
      </c>
      <c r="D6" s="89" t="s">
        <v>331</v>
      </c>
      <c r="E6" s="89" t="s">
        <v>337</v>
      </c>
      <c r="G6" s="89">
        <v>0</v>
      </c>
      <c r="H6" s="89">
        <v>337</v>
      </c>
      <c r="I6" s="89">
        <v>0</v>
      </c>
      <c r="J6" s="89">
        <v>22.5</v>
      </c>
      <c r="K6" s="89">
        <v>1.1000000000000001</v>
      </c>
      <c r="L6" s="89">
        <v>61.3</v>
      </c>
      <c r="M6" s="89">
        <v>15.2</v>
      </c>
      <c r="N6" s="89">
        <v>3.4</v>
      </c>
      <c r="O6" s="89">
        <v>83</v>
      </c>
      <c r="P6" s="89">
        <v>6.7</v>
      </c>
      <c r="Q6" s="89">
        <v>138</v>
      </c>
      <c r="R6" s="89">
        <v>406</v>
      </c>
      <c r="S6" s="89">
        <v>1359</v>
      </c>
      <c r="T6" s="89">
        <v>12</v>
      </c>
      <c r="U6" s="89">
        <v>2.79</v>
      </c>
      <c r="V6" s="89">
        <v>0.7</v>
      </c>
      <c r="W6" s="89">
        <v>0</v>
      </c>
      <c r="X6" s="89">
        <v>0</v>
      </c>
      <c r="Y6" s="89">
        <v>0</v>
      </c>
      <c r="Z6" s="89">
        <v>0</v>
      </c>
      <c r="AA6" s="89">
        <v>0</v>
      </c>
      <c r="AB6" s="89">
        <v>0</v>
      </c>
      <c r="AC6" s="89">
        <v>0</v>
      </c>
      <c r="AD6" s="89">
        <v>0</v>
      </c>
      <c r="AE6" s="89">
        <v>0</v>
      </c>
      <c r="AF6" s="89">
        <v>0</v>
      </c>
      <c r="AG6" s="89">
        <v>0</v>
      </c>
      <c r="AH6" s="89">
        <v>0</v>
      </c>
      <c r="AI6" s="89" t="s">
        <v>333</v>
      </c>
    </row>
    <row r="7" spans="1:35">
      <c r="A7" s="89">
        <v>1015</v>
      </c>
      <c r="B7" s="89">
        <v>1</v>
      </c>
      <c r="C7" s="89">
        <v>15</v>
      </c>
      <c r="D7" s="89" t="s">
        <v>338</v>
      </c>
      <c r="E7" s="89" t="s">
        <v>339</v>
      </c>
      <c r="G7" s="89">
        <v>1</v>
      </c>
      <c r="H7" s="89">
        <v>351</v>
      </c>
      <c r="I7" s="89">
        <v>11.6</v>
      </c>
      <c r="J7" s="89">
        <v>10.9</v>
      </c>
      <c r="K7" s="89">
        <v>4.0999999999999996</v>
      </c>
      <c r="L7" s="89">
        <v>62.6</v>
      </c>
      <c r="M7" s="89">
        <v>8.8000000000000007</v>
      </c>
      <c r="N7" s="89">
        <v>2</v>
      </c>
      <c r="O7" s="89">
        <v>35</v>
      </c>
      <c r="P7" s="89">
        <v>9.5</v>
      </c>
      <c r="Q7" s="89">
        <v>273</v>
      </c>
      <c r="R7" s="89">
        <v>311</v>
      </c>
      <c r="S7" s="89">
        <v>380</v>
      </c>
      <c r="T7" s="89">
        <v>19</v>
      </c>
      <c r="U7" s="89">
        <v>1.47</v>
      </c>
      <c r="V7" s="89">
        <v>0.52</v>
      </c>
      <c r="X7" s="89">
        <v>0</v>
      </c>
      <c r="Z7" s="89">
        <v>0</v>
      </c>
      <c r="AA7" s="89">
        <v>0.05</v>
      </c>
      <c r="AB7" s="89">
        <v>0.3</v>
      </c>
      <c r="AC7" s="89">
        <v>0.13</v>
      </c>
      <c r="AD7" s="89">
        <v>1.7</v>
      </c>
      <c r="AE7" s="89">
        <v>0.73</v>
      </c>
      <c r="AF7" s="89">
        <v>29</v>
      </c>
      <c r="AG7" s="89">
        <v>0</v>
      </c>
      <c r="AH7" s="89">
        <v>0</v>
      </c>
      <c r="AI7" s="89" t="s">
        <v>340</v>
      </c>
    </row>
    <row r="8" spans="1:35">
      <c r="A8" s="89">
        <v>1032</v>
      </c>
      <c r="B8" s="89">
        <v>1</v>
      </c>
      <c r="C8" s="89">
        <v>32</v>
      </c>
      <c r="D8" s="89" t="s">
        <v>338</v>
      </c>
      <c r="E8" s="89" t="s">
        <v>341</v>
      </c>
      <c r="F8" s="89" t="s">
        <v>342</v>
      </c>
      <c r="G8" s="89">
        <v>1</v>
      </c>
      <c r="H8" s="89">
        <v>385</v>
      </c>
      <c r="I8" s="89">
        <v>7.8</v>
      </c>
      <c r="J8" s="89">
        <v>11.1</v>
      </c>
      <c r="K8" s="89">
        <v>7.8</v>
      </c>
      <c r="L8" s="89">
        <v>62</v>
      </c>
      <c r="M8" s="89">
        <v>9.6</v>
      </c>
      <c r="N8" s="89">
        <v>1.7</v>
      </c>
      <c r="O8" s="89">
        <v>14</v>
      </c>
      <c r="P8" s="89">
        <v>7.8</v>
      </c>
      <c r="Q8" s="89">
        <v>100</v>
      </c>
      <c r="R8" s="89">
        <v>214</v>
      </c>
      <c r="S8" s="89">
        <v>414</v>
      </c>
      <c r="T8" s="89">
        <v>19</v>
      </c>
      <c r="U8" s="89">
        <v>2.92</v>
      </c>
      <c r="V8" s="89">
        <v>0.46</v>
      </c>
      <c r="X8" s="89">
        <v>0</v>
      </c>
      <c r="Z8" s="89">
        <v>0</v>
      </c>
      <c r="AA8" s="89">
        <v>0.09</v>
      </c>
      <c r="AB8" s="89">
        <v>0.2</v>
      </c>
      <c r="AC8" s="89">
        <v>0.12</v>
      </c>
      <c r="AD8" s="89">
        <v>2.5</v>
      </c>
      <c r="AE8" s="89">
        <v>0.76</v>
      </c>
      <c r="AF8" s="89">
        <v>30</v>
      </c>
      <c r="AG8" s="89">
        <v>0</v>
      </c>
      <c r="AH8" s="89">
        <v>0</v>
      </c>
      <c r="AI8" s="89" t="s">
        <v>340</v>
      </c>
    </row>
    <row r="9" spans="1:35">
      <c r="A9" s="89">
        <v>1039</v>
      </c>
      <c r="B9" s="89">
        <v>1</v>
      </c>
      <c r="C9" s="89">
        <v>39</v>
      </c>
      <c r="D9" s="89" t="s">
        <v>338</v>
      </c>
      <c r="E9" s="89" t="s">
        <v>343</v>
      </c>
      <c r="G9" s="89">
        <v>1</v>
      </c>
      <c r="H9" s="89">
        <v>347</v>
      </c>
      <c r="I9" s="89">
        <v>10.9</v>
      </c>
      <c r="J9" s="89">
        <v>10.5</v>
      </c>
      <c r="K9" s="89">
        <v>3.3</v>
      </c>
      <c r="L9" s="89">
        <v>63.1</v>
      </c>
      <c r="M9" s="89">
        <v>9.9</v>
      </c>
      <c r="N9" s="89">
        <v>2.4</v>
      </c>
      <c r="O9" s="89">
        <v>24</v>
      </c>
      <c r="P9" s="89">
        <v>3.7</v>
      </c>
      <c r="Q9" s="89">
        <v>311</v>
      </c>
      <c r="R9" s="89">
        <v>297</v>
      </c>
      <c r="S9" s="89">
        <v>377</v>
      </c>
      <c r="T9" s="89">
        <v>14</v>
      </c>
      <c r="U9" s="89">
        <v>1.79</v>
      </c>
      <c r="V9" s="89">
        <v>0.38</v>
      </c>
      <c r="W9" s="89">
        <v>1</v>
      </c>
      <c r="X9" s="89">
        <v>0</v>
      </c>
      <c r="Y9" s="89">
        <v>17</v>
      </c>
      <c r="Z9" s="89">
        <v>0</v>
      </c>
      <c r="AA9" s="89">
        <v>1.1000000000000001</v>
      </c>
      <c r="AB9" s="89">
        <v>0.36</v>
      </c>
      <c r="AC9" s="89">
        <v>0.16</v>
      </c>
      <c r="AD9" s="89">
        <v>3.3</v>
      </c>
      <c r="AE9" s="89">
        <v>0.25</v>
      </c>
      <c r="AF9" s="89">
        <v>29</v>
      </c>
      <c r="AG9" s="89">
        <v>0</v>
      </c>
      <c r="AH9" s="89">
        <v>0</v>
      </c>
      <c r="AI9" s="89" t="s">
        <v>340</v>
      </c>
    </row>
    <row r="10" spans="1:35">
      <c r="A10" s="89">
        <v>1041</v>
      </c>
      <c r="B10" s="89">
        <v>1</v>
      </c>
      <c r="C10" s="89">
        <v>41</v>
      </c>
      <c r="D10" s="89" t="s">
        <v>338</v>
      </c>
      <c r="E10" s="89" t="s">
        <v>344</v>
      </c>
      <c r="G10" s="89">
        <v>1</v>
      </c>
      <c r="H10" s="89">
        <v>351</v>
      </c>
      <c r="I10" s="89">
        <v>10.1</v>
      </c>
      <c r="J10" s="89">
        <v>10.5</v>
      </c>
      <c r="K10" s="89">
        <v>3.5</v>
      </c>
      <c r="L10" s="89">
        <v>63.6</v>
      </c>
      <c r="M10" s="89">
        <v>9.9</v>
      </c>
      <c r="N10" s="89">
        <v>2.4</v>
      </c>
      <c r="O10" s="89">
        <v>24</v>
      </c>
      <c r="P10" s="89">
        <v>3.4</v>
      </c>
      <c r="Q10" s="89">
        <v>311</v>
      </c>
      <c r="R10" s="89">
        <v>297</v>
      </c>
      <c r="S10" s="89">
        <v>387</v>
      </c>
      <c r="T10" s="89">
        <v>14</v>
      </c>
      <c r="U10" s="89">
        <v>1.97</v>
      </c>
      <c r="V10" s="89">
        <v>0.26</v>
      </c>
      <c r="X10" s="89">
        <v>0</v>
      </c>
      <c r="Z10" s="89">
        <v>0</v>
      </c>
      <c r="AA10" s="89">
        <v>1.1000000000000001</v>
      </c>
      <c r="AB10" s="89">
        <v>0.36</v>
      </c>
      <c r="AC10" s="89">
        <v>0.16</v>
      </c>
      <c r="AD10" s="89">
        <v>3.3</v>
      </c>
      <c r="AE10" s="89">
        <v>0.25</v>
      </c>
      <c r="AF10" s="89">
        <v>30</v>
      </c>
      <c r="AG10" s="89">
        <v>0</v>
      </c>
      <c r="AH10" s="89">
        <v>0</v>
      </c>
      <c r="AI10" s="89" t="s">
        <v>340</v>
      </c>
    </row>
    <row r="11" spans="1:35">
      <c r="A11" s="89">
        <v>1043</v>
      </c>
      <c r="B11" s="89">
        <v>1</v>
      </c>
      <c r="C11" s="89">
        <v>43</v>
      </c>
      <c r="D11" s="89" t="s">
        <v>338</v>
      </c>
      <c r="E11" s="89" t="s">
        <v>345</v>
      </c>
      <c r="G11" s="89">
        <v>1</v>
      </c>
      <c r="H11" s="89">
        <v>356</v>
      </c>
      <c r="I11" s="89">
        <v>11.8</v>
      </c>
      <c r="J11" s="89">
        <v>10.4</v>
      </c>
      <c r="K11" s="89">
        <v>1.5</v>
      </c>
      <c r="L11" s="89">
        <v>72.5</v>
      </c>
      <c r="M11" s="89">
        <v>3.2</v>
      </c>
      <c r="N11" s="89">
        <v>0.6</v>
      </c>
      <c r="O11" s="89">
        <v>19</v>
      </c>
      <c r="P11" s="89">
        <v>2</v>
      </c>
      <c r="Q11" s="89">
        <v>60</v>
      </c>
      <c r="R11" s="89">
        <v>110</v>
      </c>
      <c r="S11" s="89">
        <v>135</v>
      </c>
      <c r="T11" s="89">
        <v>3</v>
      </c>
      <c r="U11" s="89">
        <v>1.8</v>
      </c>
      <c r="V11" s="89">
        <v>0.15</v>
      </c>
      <c r="W11" s="89">
        <v>0</v>
      </c>
      <c r="X11" s="89">
        <v>0</v>
      </c>
      <c r="Y11" s="89">
        <v>1</v>
      </c>
      <c r="Z11" s="89">
        <v>0</v>
      </c>
      <c r="AA11" s="89">
        <v>0.3</v>
      </c>
      <c r="AB11" s="89">
        <v>0.28000000000000003</v>
      </c>
      <c r="AC11" s="89">
        <v>0.1</v>
      </c>
      <c r="AD11" s="89">
        <v>1.2</v>
      </c>
      <c r="AE11" s="89">
        <v>0.2</v>
      </c>
      <c r="AF11" s="89">
        <v>24</v>
      </c>
      <c r="AG11" s="89">
        <v>0</v>
      </c>
      <c r="AH11" s="89">
        <v>0</v>
      </c>
      <c r="AI11" s="89" t="s">
        <v>340</v>
      </c>
    </row>
    <row r="12" spans="1:35">
      <c r="A12" s="89">
        <v>1052</v>
      </c>
      <c r="B12" s="89">
        <v>1</v>
      </c>
      <c r="C12" s="89">
        <v>52</v>
      </c>
      <c r="D12" s="89" t="s">
        <v>338</v>
      </c>
      <c r="E12" s="89" t="s">
        <v>346</v>
      </c>
      <c r="F12" s="89" t="s">
        <v>347</v>
      </c>
      <c r="G12" s="89">
        <v>1</v>
      </c>
      <c r="H12" s="89">
        <v>363</v>
      </c>
      <c r="I12" s="89">
        <v>9.5</v>
      </c>
      <c r="J12" s="89">
        <v>12.5</v>
      </c>
      <c r="K12" s="89">
        <v>1.5</v>
      </c>
      <c r="L12" s="89">
        <v>72</v>
      </c>
      <c r="M12" s="89">
        <v>3.7</v>
      </c>
      <c r="N12" s="89">
        <v>0.9</v>
      </c>
      <c r="O12" s="89">
        <v>23</v>
      </c>
      <c r="P12" s="89">
        <v>1.2</v>
      </c>
      <c r="Q12" s="89">
        <v>53</v>
      </c>
      <c r="R12" s="89">
        <v>182</v>
      </c>
      <c r="S12" s="89">
        <v>216</v>
      </c>
      <c r="T12" s="89">
        <v>4</v>
      </c>
      <c r="U12" s="89">
        <v>1.41</v>
      </c>
      <c r="V12" s="89">
        <v>0.28999999999999998</v>
      </c>
      <c r="W12" s="89">
        <v>0</v>
      </c>
      <c r="X12" s="89">
        <v>0</v>
      </c>
      <c r="Y12" s="89">
        <v>0</v>
      </c>
      <c r="Z12" s="89">
        <v>0</v>
      </c>
      <c r="AA12" s="89">
        <v>0.11</v>
      </c>
      <c r="AB12" s="89">
        <v>0.16</v>
      </c>
      <c r="AC12" s="89">
        <v>0.03</v>
      </c>
      <c r="AD12" s="89">
        <v>1.2</v>
      </c>
      <c r="AE12" s="89">
        <v>0.13</v>
      </c>
      <c r="AF12" s="89">
        <v>17</v>
      </c>
      <c r="AG12" s="89">
        <v>0</v>
      </c>
      <c r="AH12" s="89">
        <v>0</v>
      </c>
      <c r="AI12" s="89" t="s">
        <v>340</v>
      </c>
    </row>
    <row r="13" spans="1:35">
      <c r="A13" s="89">
        <v>1072</v>
      </c>
      <c r="B13" s="89">
        <v>1</v>
      </c>
      <c r="C13" s="89">
        <v>72</v>
      </c>
      <c r="D13" s="89" t="s">
        <v>338</v>
      </c>
      <c r="E13" s="89" t="s">
        <v>348</v>
      </c>
      <c r="G13" s="89">
        <v>1</v>
      </c>
      <c r="H13" s="89">
        <v>351</v>
      </c>
      <c r="I13" s="89">
        <v>11</v>
      </c>
      <c r="J13" s="89">
        <v>10.4</v>
      </c>
      <c r="K13" s="89">
        <v>1.7</v>
      </c>
      <c r="L13" s="89">
        <v>70.400000000000006</v>
      </c>
      <c r="M13" s="89">
        <v>4.7</v>
      </c>
      <c r="N13" s="89">
        <v>1.9</v>
      </c>
      <c r="O13" s="89">
        <v>12</v>
      </c>
      <c r="P13" s="89">
        <v>3.8</v>
      </c>
      <c r="Q13" s="89">
        <v>119</v>
      </c>
      <c r="R13" s="89">
        <v>285</v>
      </c>
      <c r="S13" s="89">
        <v>308</v>
      </c>
      <c r="T13" s="89">
        <v>14</v>
      </c>
      <c r="U13" s="89">
        <v>2.14</v>
      </c>
      <c r="V13" s="89">
        <v>0.22</v>
      </c>
      <c r="W13" s="89">
        <v>0</v>
      </c>
      <c r="X13" s="89">
        <v>0</v>
      </c>
      <c r="Y13" s="89">
        <v>1</v>
      </c>
      <c r="Z13" s="89">
        <v>0</v>
      </c>
      <c r="AA13" s="89">
        <v>0.26</v>
      </c>
      <c r="AB13" s="89">
        <v>0.18</v>
      </c>
      <c r="AC13" s="89">
        <v>0.12</v>
      </c>
      <c r="AD13" s="89">
        <v>1.4</v>
      </c>
      <c r="AE13" s="89">
        <v>0.25</v>
      </c>
      <c r="AF13" s="89">
        <v>25</v>
      </c>
      <c r="AG13" s="89">
        <v>0</v>
      </c>
      <c r="AH13" s="89">
        <v>0</v>
      </c>
      <c r="AI13" s="89" t="s">
        <v>340</v>
      </c>
    </row>
    <row r="14" spans="1:35">
      <c r="A14" s="89">
        <v>1073</v>
      </c>
      <c r="B14" s="89">
        <v>1</v>
      </c>
      <c r="C14" s="89">
        <v>73</v>
      </c>
      <c r="D14" s="89" t="s">
        <v>338</v>
      </c>
      <c r="E14" s="89" t="s">
        <v>349</v>
      </c>
      <c r="G14" s="89">
        <v>1</v>
      </c>
      <c r="H14" s="89">
        <v>280</v>
      </c>
      <c r="I14" s="89">
        <v>9</v>
      </c>
      <c r="J14" s="89">
        <v>15.9</v>
      </c>
      <c r="K14" s="89">
        <v>4.8</v>
      </c>
      <c r="L14" s="89">
        <v>23.2</v>
      </c>
      <c r="M14" s="89">
        <v>41.5</v>
      </c>
      <c r="N14" s="89">
        <v>5.6</v>
      </c>
      <c r="O14" s="89">
        <v>74</v>
      </c>
      <c r="P14" s="89">
        <v>14.8</v>
      </c>
      <c r="Q14" s="89">
        <v>546</v>
      </c>
      <c r="R14" s="89">
        <v>1030</v>
      </c>
      <c r="S14" s="89">
        <v>1260</v>
      </c>
      <c r="T14" s="89">
        <v>15</v>
      </c>
      <c r="U14" s="89">
        <v>7.49</v>
      </c>
      <c r="V14" s="89">
        <v>1.05</v>
      </c>
      <c r="W14" s="89">
        <v>0</v>
      </c>
      <c r="X14" s="89">
        <v>0</v>
      </c>
      <c r="Y14" s="89">
        <v>3</v>
      </c>
      <c r="Z14" s="89">
        <v>0</v>
      </c>
      <c r="AA14" s="89">
        <v>1.6</v>
      </c>
      <c r="AB14" s="89">
        <v>0.71</v>
      </c>
      <c r="AC14" s="89">
        <v>0.47</v>
      </c>
      <c r="AD14" s="89">
        <v>21.6</v>
      </c>
      <c r="AE14" s="89">
        <v>1.34</v>
      </c>
      <c r="AF14" s="89">
        <v>110</v>
      </c>
      <c r="AG14" s="89">
        <v>0</v>
      </c>
      <c r="AH14" s="89">
        <v>0</v>
      </c>
      <c r="AI14" s="89" t="s">
        <v>340</v>
      </c>
    </row>
    <row r="15" spans="1:35">
      <c r="A15" s="89">
        <v>1074</v>
      </c>
      <c r="B15" s="89">
        <v>1</v>
      </c>
      <c r="C15" s="89">
        <v>74</v>
      </c>
      <c r="D15" s="89" t="s">
        <v>338</v>
      </c>
      <c r="E15" s="89" t="s">
        <v>350</v>
      </c>
      <c r="G15" s="89">
        <v>1</v>
      </c>
      <c r="H15" s="89">
        <v>330</v>
      </c>
      <c r="I15" s="89">
        <v>13.4</v>
      </c>
      <c r="J15" s="89">
        <v>12.4</v>
      </c>
      <c r="K15" s="89">
        <v>2.2000000000000002</v>
      </c>
      <c r="L15" s="89">
        <v>58.7</v>
      </c>
      <c r="M15" s="89">
        <v>10.8</v>
      </c>
      <c r="N15" s="89">
        <v>2.6</v>
      </c>
      <c r="O15" s="89">
        <v>30</v>
      </c>
      <c r="P15" s="89">
        <v>4.7</v>
      </c>
      <c r="Q15" s="89">
        <v>140</v>
      </c>
      <c r="R15" s="89">
        <v>386</v>
      </c>
      <c r="S15" s="89">
        <v>424</v>
      </c>
      <c r="T15" s="89">
        <v>3</v>
      </c>
      <c r="U15" s="89">
        <v>1.7</v>
      </c>
      <c r="W15" s="89">
        <v>0</v>
      </c>
      <c r="X15" s="89">
        <v>0</v>
      </c>
      <c r="Y15" s="89">
        <v>3</v>
      </c>
      <c r="Z15" s="89">
        <v>0</v>
      </c>
      <c r="AA15" s="89">
        <v>0.7</v>
      </c>
      <c r="AB15" s="89">
        <v>0.47</v>
      </c>
      <c r="AC15" s="89">
        <v>0.1</v>
      </c>
      <c r="AD15" s="89">
        <v>5.6</v>
      </c>
      <c r="AE15" s="89">
        <v>0.28999999999999998</v>
      </c>
      <c r="AF15" s="89">
        <v>45</v>
      </c>
      <c r="AG15" s="89">
        <v>0</v>
      </c>
      <c r="AH15" s="89">
        <v>0</v>
      </c>
      <c r="AI15" s="89" t="s">
        <v>340</v>
      </c>
    </row>
    <row r="16" spans="1:35">
      <c r="A16" s="89">
        <v>3111</v>
      </c>
      <c r="B16" s="89">
        <v>3</v>
      </c>
      <c r="C16" s="89">
        <v>111</v>
      </c>
      <c r="D16" s="89" t="s">
        <v>351</v>
      </c>
      <c r="E16" s="89" t="s">
        <v>352</v>
      </c>
      <c r="G16" s="89">
        <v>1</v>
      </c>
      <c r="H16" s="89">
        <v>380</v>
      </c>
      <c r="I16" s="89">
        <v>8.4</v>
      </c>
      <c r="J16" s="89">
        <v>20.100000000000001</v>
      </c>
      <c r="K16" s="89">
        <v>5.9</v>
      </c>
      <c r="L16" s="89">
        <v>58.9</v>
      </c>
      <c r="M16" s="89">
        <v>3.7</v>
      </c>
      <c r="N16" s="89">
        <v>3.1</v>
      </c>
      <c r="O16" s="89">
        <v>65</v>
      </c>
      <c r="P16" s="89">
        <v>3.3</v>
      </c>
      <c r="Q16" s="89">
        <v>199</v>
      </c>
      <c r="R16" s="89">
        <v>275</v>
      </c>
      <c r="S16" s="89">
        <v>1190</v>
      </c>
      <c r="T16" s="89">
        <v>29</v>
      </c>
      <c r="U16" s="89">
        <v>3.38</v>
      </c>
      <c r="V16" s="89">
        <v>0.89</v>
      </c>
      <c r="W16" s="89">
        <v>2</v>
      </c>
      <c r="X16" s="89">
        <v>0</v>
      </c>
      <c r="Y16" s="89">
        <v>20</v>
      </c>
      <c r="Z16" s="89">
        <v>0</v>
      </c>
      <c r="AB16" s="89">
        <v>0.38</v>
      </c>
      <c r="AC16" s="89">
        <v>0.12</v>
      </c>
      <c r="AD16" s="89">
        <v>1.9</v>
      </c>
      <c r="AG16" s="89">
        <v>0</v>
      </c>
      <c r="AI16" s="89" t="s">
        <v>333</v>
      </c>
    </row>
    <row r="17" spans="1:35">
      <c r="A17" s="89">
        <v>3112</v>
      </c>
      <c r="B17" s="89">
        <v>3</v>
      </c>
      <c r="C17" s="89">
        <v>112</v>
      </c>
      <c r="D17" s="89" t="s">
        <v>351</v>
      </c>
      <c r="E17" s="89" t="s">
        <v>353</v>
      </c>
      <c r="G17" s="89">
        <v>1</v>
      </c>
      <c r="H17" s="89">
        <v>380</v>
      </c>
      <c r="I17" s="89">
        <v>8.1</v>
      </c>
      <c r="J17" s="89">
        <v>18.399999999999999</v>
      </c>
      <c r="K17" s="89">
        <v>6</v>
      </c>
      <c r="L17" s="89">
        <v>60.7</v>
      </c>
      <c r="M17" s="89">
        <v>3.7</v>
      </c>
      <c r="N17" s="89">
        <v>3.2</v>
      </c>
      <c r="O17" s="89">
        <v>35</v>
      </c>
      <c r="P17" s="89">
        <v>3.3</v>
      </c>
      <c r="Q17" s="89">
        <v>178</v>
      </c>
      <c r="R17" s="89">
        <v>272</v>
      </c>
      <c r="S17" s="89">
        <v>1290</v>
      </c>
      <c r="T17" s="89">
        <v>28</v>
      </c>
      <c r="U17" s="89">
        <v>2.02</v>
      </c>
      <c r="V17" s="89">
        <v>0.64</v>
      </c>
      <c r="X17" s="89">
        <v>0</v>
      </c>
      <c r="Z17" s="89">
        <v>0</v>
      </c>
      <c r="AB17" s="89">
        <v>0.39</v>
      </c>
      <c r="AC17" s="89">
        <v>0.12</v>
      </c>
      <c r="AD17" s="89">
        <v>1.9</v>
      </c>
      <c r="AG17" s="89">
        <v>0</v>
      </c>
      <c r="AI17" s="89" t="s">
        <v>333</v>
      </c>
    </row>
    <row r="18" spans="1:35">
      <c r="A18" s="89">
        <v>3114</v>
      </c>
      <c r="B18" s="89">
        <v>3</v>
      </c>
      <c r="C18" s="89">
        <v>114</v>
      </c>
      <c r="D18" s="89" t="s">
        <v>351</v>
      </c>
      <c r="E18" s="89" t="s">
        <v>354</v>
      </c>
      <c r="G18" s="89">
        <v>1</v>
      </c>
      <c r="H18" s="89">
        <v>320</v>
      </c>
      <c r="I18" s="89">
        <v>11.8</v>
      </c>
      <c r="J18" s="89">
        <v>21.2</v>
      </c>
      <c r="K18" s="89">
        <v>1.3</v>
      </c>
      <c r="L18" s="89">
        <v>47.2</v>
      </c>
      <c r="M18" s="89">
        <v>15.3</v>
      </c>
      <c r="N18" s="89">
        <v>3.2</v>
      </c>
      <c r="O18" s="89">
        <v>82</v>
      </c>
      <c r="P18" s="89">
        <v>7.3</v>
      </c>
      <c r="Q18" s="89">
        <v>187</v>
      </c>
      <c r="R18" s="89">
        <v>387</v>
      </c>
      <c r="S18" s="89">
        <v>1210</v>
      </c>
      <c r="T18" s="89">
        <v>19</v>
      </c>
      <c r="U18" s="89">
        <v>4.6100000000000003</v>
      </c>
      <c r="V18" s="89">
        <v>0.68</v>
      </c>
      <c r="W18" s="89">
        <v>3</v>
      </c>
      <c r="X18" s="89">
        <v>0</v>
      </c>
      <c r="Y18" s="89">
        <v>32</v>
      </c>
      <c r="Z18" s="89">
        <v>0</v>
      </c>
      <c r="AA18" s="89">
        <v>0.42</v>
      </c>
      <c r="AB18" s="89">
        <v>0.71</v>
      </c>
      <c r="AC18" s="89">
        <v>0.15</v>
      </c>
      <c r="AD18" s="89">
        <v>3.1</v>
      </c>
      <c r="AE18" s="89">
        <v>0.36</v>
      </c>
      <c r="AF18" s="89">
        <v>417</v>
      </c>
      <c r="AG18" s="89">
        <v>0</v>
      </c>
      <c r="AH18" s="89">
        <v>0.8</v>
      </c>
      <c r="AI18" s="89" t="s">
        <v>333</v>
      </c>
    </row>
    <row r="19" spans="1:35">
      <c r="A19" s="89">
        <v>3115</v>
      </c>
      <c r="B19" s="89">
        <v>3</v>
      </c>
      <c r="C19" s="89">
        <v>115</v>
      </c>
      <c r="D19" s="89" t="s">
        <v>351</v>
      </c>
      <c r="E19" s="89" t="s">
        <v>355</v>
      </c>
      <c r="G19" s="89">
        <v>1</v>
      </c>
      <c r="H19" s="89">
        <v>304</v>
      </c>
      <c r="I19" s="89">
        <v>12.7</v>
      </c>
      <c r="J19" s="89">
        <v>21.1</v>
      </c>
      <c r="K19" s="89">
        <v>1.6</v>
      </c>
      <c r="L19" s="89">
        <v>40</v>
      </c>
      <c r="M19" s="89">
        <v>21</v>
      </c>
      <c r="N19" s="89">
        <v>3.6</v>
      </c>
      <c r="O19" s="89">
        <v>69</v>
      </c>
      <c r="P19" s="89">
        <v>5.5</v>
      </c>
      <c r="Q19" s="89">
        <v>202</v>
      </c>
      <c r="R19" s="89">
        <v>402</v>
      </c>
      <c r="S19" s="89">
        <v>1380</v>
      </c>
      <c r="T19" s="89">
        <v>19</v>
      </c>
      <c r="U19" s="89">
        <v>3.89</v>
      </c>
      <c r="V19" s="89">
        <v>0.6</v>
      </c>
      <c r="X19" s="89">
        <v>0</v>
      </c>
      <c r="Z19" s="89">
        <v>0</v>
      </c>
      <c r="AA19" s="89">
        <v>0.39</v>
      </c>
      <c r="AB19" s="89">
        <v>0.7</v>
      </c>
      <c r="AC19" s="89">
        <v>0.15</v>
      </c>
      <c r="AD19" s="89">
        <v>3</v>
      </c>
      <c r="AE19" s="89">
        <v>0.35</v>
      </c>
      <c r="AF19" s="89">
        <v>412</v>
      </c>
      <c r="AG19" s="89">
        <v>0</v>
      </c>
      <c r="AH19" s="89">
        <v>0.8</v>
      </c>
      <c r="AI19" s="89" t="s">
        <v>333</v>
      </c>
    </row>
    <row r="20" spans="1:35">
      <c r="A20" s="89">
        <v>3116</v>
      </c>
      <c r="B20" s="89">
        <v>3</v>
      </c>
      <c r="C20" s="89">
        <v>116</v>
      </c>
      <c r="D20" s="89" t="s">
        <v>351</v>
      </c>
      <c r="E20" s="89" t="s">
        <v>356</v>
      </c>
      <c r="G20" s="89">
        <v>1</v>
      </c>
      <c r="H20" s="89">
        <v>323</v>
      </c>
      <c r="I20" s="89">
        <v>13.3</v>
      </c>
      <c r="J20" s="89">
        <v>19.2</v>
      </c>
      <c r="K20" s="89">
        <v>1.5</v>
      </c>
      <c r="L20" s="89">
        <v>52</v>
      </c>
      <c r="M20" s="89">
        <v>10.6</v>
      </c>
      <c r="N20" s="89">
        <v>3.5</v>
      </c>
      <c r="O20" s="89">
        <v>69</v>
      </c>
      <c r="P20" s="89">
        <v>8.5</v>
      </c>
      <c r="Q20" s="89">
        <v>232</v>
      </c>
      <c r="R20" s="89">
        <v>357</v>
      </c>
      <c r="S20" s="89">
        <v>1020</v>
      </c>
      <c r="T20" s="89">
        <v>25</v>
      </c>
      <c r="U20" s="89">
        <v>4.58</v>
      </c>
      <c r="V20" s="89">
        <v>0.97</v>
      </c>
      <c r="X20" s="89">
        <v>0</v>
      </c>
      <c r="Z20" s="89">
        <v>0</v>
      </c>
      <c r="AA20" s="89">
        <v>0.39</v>
      </c>
      <c r="AB20" s="89">
        <v>0.69</v>
      </c>
      <c r="AC20" s="89">
        <v>0.15</v>
      </c>
      <c r="AD20" s="89">
        <v>3</v>
      </c>
      <c r="AE20" s="89">
        <v>0.35</v>
      </c>
      <c r="AF20" s="89">
        <v>410</v>
      </c>
      <c r="AG20" s="89">
        <v>0</v>
      </c>
      <c r="AH20" s="89">
        <v>0.8</v>
      </c>
      <c r="AI20" s="89" t="s">
        <v>333</v>
      </c>
    </row>
    <row r="21" spans="1:35">
      <c r="A21" s="89">
        <v>3119</v>
      </c>
      <c r="B21" s="89">
        <v>3</v>
      </c>
      <c r="C21" s="89">
        <v>119</v>
      </c>
      <c r="D21" s="89" t="s">
        <v>351</v>
      </c>
      <c r="E21" s="89" t="s">
        <v>357</v>
      </c>
      <c r="G21" s="89">
        <v>0.3</v>
      </c>
      <c r="H21" s="89">
        <v>445</v>
      </c>
      <c r="I21" s="89">
        <v>7</v>
      </c>
      <c r="J21" s="89">
        <v>32.299999999999997</v>
      </c>
      <c r="K21" s="89">
        <v>19.5</v>
      </c>
      <c r="L21" s="89">
        <v>33</v>
      </c>
      <c r="M21" s="89">
        <v>4.0999999999999996</v>
      </c>
      <c r="N21" s="89">
        <v>4.0999999999999996</v>
      </c>
      <c r="O21" s="89">
        <v>291</v>
      </c>
      <c r="P21" s="89">
        <v>33.200000000000003</v>
      </c>
      <c r="R21" s="89">
        <v>384</v>
      </c>
      <c r="X21" s="89">
        <v>0</v>
      </c>
      <c r="Z21" s="89">
        <v>0</v>
      </c>
      <c r="AB21" s="89">
        <v>0.3</v>
      </c>
      <c r="AC21" s="89">
        <v>0.2</v>
      </c>
      <c r="AD21" s="89">
        <v>3</v>
      </c>
      <c r="AG21" s="89">
        <v>0</v>
      </c>
      <c r="AH21" s="89">
        <v>6</v>
      </c>
      <c r="AI21" s="89" t="s">
        <v>333</v>
      </c>
    </row>
    <row r="22" spans="1:35">
      <c r="A22" s="89">
        <v>3120</v>
      </c>
      <c r="B22" s="89">
        <v>3</v>
      </c>
      <c r="C22" s="89">
        <v>120</v>
      </c>
      <c r="D22" s="89" t="s">
        <v>351</v>
      </c>
      <c r="E22" s="89" t="s">
        <v>358</v>
      </c>
      <c r="H22" s="89">
        <v>313</v>
      </c>
      <c r="I22" s="89">
        <v>13.3</v>
      </c>
      <c r="J22" s="89">
        <v>18.899999999999999</v>
      </c>
      <c r="K22" s="89">
        <v>1.5</v>
      </c>
      <c r="L22" s="89">
        <v>47.1</v>
      </c>
      <c r="M22" s="89">
        <v>16.7</v>
      </c>
      <c r="N22" s="89">
        <v>2.6</v>
      </c>
      <c r="O22" s="89">
        <v>40</v>
      </c>
      <c r="P22" s="89">
        <v>4.0999999999999996</v>
      </c>
      <c r="R22" s="89">
        <v>253</v>
      </c>
      <c r="S22" s="89">
        <v>1290</v>
      </c>
      <c r="T22" s="89">
        <v>2</v>
      </c>
      <c r="U22" s="89">
        <v>2</v>
      </c>
      <c r="X22" s="89">
        <v>0</v>
      </c>
      <c r="Z22" s="89">
        <v>0</v>
      </c>
      <c r="AB22" s="89">
        <v>0.69</v>
      </c>
      <c r="AG22" s="89">
        <v>0</v>
      </c>
      <c r="AI22" s="89" t="s">
        <v>333</v>
      </c>
    </row>
    <row r="23" spans="1:35">
      <c r="A23" s="89">
        <v>3132</v>
      </c>
      <c r="B23" s="89">
        <v>3</v>
      </c>
      <c r="C23" s="89">
        <v>132</v>
      </c>
      <c r="D23" s="89" t="s">
        <v>351</v>
      </c>
      <c r="E23" s="89" t="s">
        <v>359</v>
      </c>
      <c r="G23" s="89">
        <v>1</v>
      </c>
      <c r="H23" s="89">
        <v>339</v>
      </c>
      <c r="I23" s="89">
        <v>8.9</v>
      </c>
      <c r="J23" s="89">
        <v>22.1</v>
      </c>
      <c r="K23" s="89">
        <v>1.5</v>
      </c>
      <c r="L23" s="89">
        <v>53.2</v>
      </c>
      <c r="M23" s="89">
        <v>10.3</v>
      </c>
      <c r="N23" s="89">
        <v>3.9</v>
      </c>
      <c r="O23" s="89">
        <v>74</v>
      </c>
      <c r="P23" s="89">
        <v>5.7</v>
      </c>
      <c r="Q23" s="89">
        <v>186</v>
      </c>
      <c r="R23" s="89">
        <v>429</v>
      </c>
      <c r="S23" s="89">
        <v>1550</v>
      </c>
      <c r="T23" s="89">
        <v>18</v>
      </c>
      <c r="U23" s="89">
        <v>3.77</v>
      </c>
      <c r="V23" s="89">
        <v>0.47</v>
      </c>
      <c r="W23" s="89">
        <v>15</v>
      </c>
      <c r="X23" s="89">
        <v>0</v>
      </c>
      <c r="Y23" s="89">
        <v>179</v>
      </c>
      <c r="Z23" s="89">
        <v>0</v>
      </c>
      <c r="AA23" s="89">
        <v>0.19</v>
      </c>
      <c r="AB23" s="89">
        <v>0.89</v>
      </c>
      <c r="AC23" s="89">
        <v>0.11</v>
      </c>
      <c r="AD23" s="89">
        <v>1.6</v>
      </c>
      <c r="AE23" s="89">
        <v>0.51</v>
      </c>
      <c r="AF23" s="89">
        <v>395</v>
      </c>
      <c r="AG23" s="89">
        <v>0</v>
      </c>
      <c r="AH23" s="89">
        <v>0</v>
      </c>
      <c r="AI23" s="89" t="s">
        <v>333</v>
      </c>
    </row>
    <row r="24" spans="1:35">
      <c r="A24" s="89">
        <v>3134</v>
      </c>
      <c r="B24" s="89">
        <v>3</v>
      </c>
      <c r="C24" s="89">
        <v>134</v>
      </c>
      <c r="D24" s="89" t="s">
        <v>351</v>
      </c>
      <c r="E24" s="89" t="s">
        <v>360</v>
      </c>
      <c r="G24" s="89">
        <v>1</v>
      </c>
      <c r="H24" s="89">
        <v>301</v>
      </c>
      <c r="I24" s="89">
        <v>11</v>
      </c>
      <c r="J24" s="89">
        <v>26.1</v>
      </c>
      <c r="K24" s="89">
        <v>1.8</v>
      </c>
      <c r="L24" s="89">
        <v>31.7</v>
      </c>
      <c r="M24" s="89">
        <v>26.3</v>
      </c>
      <c r="N24" s="89">
        <v>3.1</v>
      </c>
      <c r="O24" s="89">
        <v>102</v>
      </c>
      <c r="P24" s="89">
        <v>6.1</v>
      </c>
      <c r="Q24" s="89">
        <v>191</v>
      </c>
      <c r="R24" s="89">
        <v>506</v>
      </c>
      <c r="S24" s="89">
        <v>1080</v>
      </c>
      <c r="T24" s="89">
        <v>12</v>
      </c>
      <c r="U24" s="89">
        <v>3.1</v>
      </c>
      <c r="V24" s="89">
        <v>0.82</v>
      </c>
      <c r="W24" s="89">
        <v>3</v>
      </c>
      <c r="X24" s="89">
        <v>0</v>
      </c>
      <c r="Y24" s="89">
        <v>32</v>
      </c>
      <c r="Z24" s="89">
        <v>0</v>
      </c>
      <c r="AA24" s="89">
        <v>0.05</v>
      </c>
      <c r="AB24" s="89">
        <v>0.53</v>
      </c>
      <c r="AC24" s="89">
        <v>0.3</v>
      </c>
      <c r="AD24" s="89">
        <v>2.7</v>
      </c>
      <c r="AE24" s="89">
        <v>0.37</v>
      </c>
      <c r="AF24" s="89">
        <v>423</v>
      </c>
      <c r="AG24" s="89">
        <v>0</v>
      </c>
      <c r="AI24" s="89" t="s">
        <v>333</v>
      </c>
    </row>
    <row r="25" spans="1:35">
      <c r="A25" s="89">
        <v>3137</v>
      </c>
      <c r="B25" s="89">
        <v>3</v>
      </c>
      <c r="C25" s="89">
        <v>137</v>
      </c>
      <c r="D25" s="89" t="s">
        <v>351</v>
      </c>
      <c r="E25" s="89" t="s">
        <v>361</v>
      </c>
      <c r="G25" s="89">
        <v>1</v>
      </c>
      <c r="H25" s="89">
        <v>320</v>
      </c>
      <c r="I25" s="89">
        <v>12.5</v>
      </c>
      <c r="J25" s="89">
        <v>21.2</v>
      </c>
      <c r="K25" s="89">
        <v>1.6</v>
      </c>
      <c r="L25" s="89">
        <v>47.3</v>
      </c>
      <c r="M25" s="89">
        <v>14.2</v>
      </c>
      <c r="N25" s="89">
        <v>3</v>
      </c>
      <c r="O25" s="89">
        <v>76</v>
      </c>
      <c r="P25" s="89">
        <v>8.6999999999999993</v>
      </c>
      <c r="Q25" s="89">
        <v>202</v>
      </c>
      <c r="R25" s="89">
        <v>422</v>
      </c>
      <c r="S25" s="89">
        <v>1120</v>
      </c>
      <c r="T25" s="89">
        <v>22</v>
      </c>
      <c r="U25" s="89">
        <v>4.37</v>
      </c>
      <c r="V25" s="89">
        <v>1.1200000000000001</v>
      </c>
      <c r="X25" s="89">
        <v>0</v>
      </c>
      <c r="Z25" s="89">
        <v>0</v>
      </c>
      <c r="AA25" s="89">
        <v>0.51</v>
      </c>
      <c r="AB25" s="89">
        <v>0.7</v>
      </c>
      <c r="AC25" s="89">
        <v>0.15</v>
      </c>
      <c r="AD25" s="89">
        <v>3</v>
      </c>
      <c r="AE25" s="89">
        <v>0.35</v>
      </c>
      <c r="AF25" s="89">
        <v>413</v>
      </c>
      <c r="AG25" s="89">
        <v>0</v>
      </c>
      <c r="AH25" s="89">
        <v>0.8</v>
      </c>
      <c r="AI25" s="89" t="s">
        <v>333</v>
      </c>
    </row>
    <row r="26" spans="1:35">
      <c r="A26" s="89">
        <v>3140</v>
      </c>
      <c r="B26" s="89">
        <v>3</v>
      </c>
      <c r="C26" s="89">
        <v>140</v>
      </c>
      <c r="D26" s="89" t="s">
        <v>351</v>
      </c>
      <c r="E26" s="89" t="s">
        <v>362</v>
      </c>
      <c r="G26" s="89">
        <v>1</v>
      </c>
      <c r="H26" s="89">
        <v>296</v>
      </c>
      <c r="I26" s="89">
        <v>10.3</v>
      </c>
      <c r="J26" s="89">
        <v>25.4</v>
      </c>
      <c r="K26" s="89">
        <v>1.8</v>
      </c>
      <c r="L26" s="89">
        <v>29.4</v>
      </c>
      <c r="M26" s="89">
        <v>30.5</v>
      </c>
      <c r="N26" s="89">
        <v>2.5</v>
      </c>
      <c r="O26" s="89">
        <v>61</v>
      </c>
      <c r="P26" s="89">
        <v>7</v>
      </c>
      <c r="Q26" s="89">
        <v>103</v>
      </c>
      <c r="R26" s="89">
        <v>391</v>
      </c>
      <c r="S26" s="89">
        <v>855</v>
      </c>
      <c r="T26" s="89">
        <v>9</v>
      </c>
      <c r="U26" s="89">
        <v>3.9</v>
      </c>
      <c r="V26" s="89">
        <v>0.74</v>
      </c>
      <c r="W26" s="89">
        <v>3</v>
      </c>
      <c r="X26" s="89">
        <v>0</v>
      </c>
      <c r="Y26" s="89">
        <v>42</v>
      </c>
      <c r="Z26" s="89">
        <v>0</v>
      </c>
      <c r="AA26" s="89">
        <v>0.49</v>
      </c>
      <c r="AB26" s="89">
        <v>0.59</v>
      </c>
      <c r="AC26" s="89">
        <v>0.23</v>
      </c>
      <c r="AD26" s="89">
        <v>2.2999999999999998</v>
      </c>
      <c r="AE26" s="89">
        <v>0.68</v>
      </c>
      <c r="AF26" s="89">
        <v>295</v>
      </c>
      <c r="AG26" s="89">
        <v>0</v>
      </c>
      <c r="AI26" s="89" t="s">
        <v>333</v>
      </c>
    </row>
    <row r="27" spans="1:35">
      <c r="A27" s="89">
        <v>3142</v>
      </c>
      <c r="B27" s="89">
        <v>3</v>
      </c>
      <c r="C27" s="89">
        <v>142</v>
      </c>
      <c r="D27" s="89" t="s">
        <v>351</v>
      </c>
      <c r="E27" s="89" t="s">
        <v>363</v>
      </c>
      <c r="G27" s="89">
        <v>1</v>
      </c>
      <c r="H27" s="89">
        <v>301</v>
      </c>
      <c r="I27" s="89">
        <v>13.4</v>
      </c>
      <c r="J27" s="89">
        <v>18.399999999999999</v>
      </c>
      <c r="K27" s="89">
        <v>1.5</v>
      </c>
      <c r="L27" s="89">
        <v>43.2</v>
      </c>
      <c r="M27" s="89">
        <v>20.2</v>
      </c>
      <c r="N27" s="89">
        <v>3.3</v>
      </c>
      <c r="O27" s="89">
        <v>140</v>
      </c>
      <c r="P27" s="89">
        <v>4.7</v>
      </c>
      <c r="Q27" s="89">
        <v>183</v>
      </c>
      <c r="R27" s="89">
        <v>269</v>
      </c>
      <c r="S27" s="89">
        <v>1390</v>
      </c>
      <c r="T27" s="89">
        <v>17</v>
      </c>
      <c r="U27" s="89">
        <v>1.96</v>
      </c>
      <c r="V27" s="89">
        <v>1.02</v>
      </c>
      <c r="W27" s="89">
        <v>1</v>
      </c>
      <c r="X27" s="89">
        <v>0</v>
      </c>
      <c r="Y27" s="89">
        <v>12</v>
      </c>
      <c r="Z27" s="89">
        <v>0</v>
      </c>
      <c r="AB27" s="89">
        <v>0.62</v>
      </c>
      <c r="AC27" s="89">
        <v>0.18</v>
      </c>
      <c r="AD27" s="89">
        <v>2.9</v>
      </c>
      <c r="AE27" s="89">
        <v>0.27</v>
      </c>
      <c r="AF27" s="89">
        <v>456</v>
      </c>
      <c r="AG27" s="89">
        <v>0</v>
      </c>
      <c r="AI27" s="89" t="s">
        <v>333</v>
      </c>
    </row>
    <row r="28" spans="1:35">
      <c r="A28" s="89">
        <v>4152</v>
      </c>
      <c r="B28" s="89">
        <v>4</v>
      </c>
      <c r="C28" s="89">
        <v>152</v>
      </c>
      <c r="D28" s="89" t="s">
        <v>364</v>
      </c>
      <c r="E28" s="89" t="s">
        <v>365</v>
      </c>
      <c r="G28" s="89">
        <v>1</v>
      </c>
      <c r="H28" s="89">
        <v>272</v>
      </c>
      <c r="I28" s="89">
        <v>7.5</v>
      </c>
      <c r="J28" s="89">
        <v>13.7</v>
      </c>
      <c r="K28" s="89">
        <v>2.1</v>
      </c>
      <c r="L28" s="89">
        <v>35.200000000000003</v>
      </c>
      <c r="M28" s="89">
        <v>28.6</v>
      </c>
      <c r="N28" s="89">
        <v>12.9</v>
      </c>
      <c r="O28" s="89">
        <v>1240</v>
      </c>
      <c r="P28" s="89">
        <v>15.4</v>
      </c>
      <c r="Q28" s="89">
        <v>206</v>
      </c>
      <c r="R28" s="89">
        <v>355</v>
      </c>
      <c r="S28" s="89">
        <v>1550</v>
      </c>
      <c r="T28" s="89">
        <v>24</v>
      </c>
      <c r="U28" s="89">
        <v>3.6</v>
      </c>
      <c r="V28" s="89">
        <v>0.72</v>
      </c>
      <c r="W28" s="89">
        <v>130</v>
      </c>
      <c r="X28" s="89">
        <v>0</v>
      </c>
      <c r="Y28" s="89">
        <v>1560</v>
      </c>
      <c r="Z28" s="89">
        <v>0</v>
      </c>
      <c r="AA28" s="89">
        <v>5.63</v>
      </c>
      <c r="AB28" s="89">
        <v>0.1</v>
      </c>
      <c r="AC28" s="89">
        <v>0.15</v>
      </c>
      <c r="AD28" s="89">
        <v>6.1</v>
      </c>
      <c r="AE28" s="89">
        <v>1.1000000000000001</v>
      </c>
      <c r="AF28" s="89">
        <v>364</v>
      </c>
      <c r="AG28" s="89">
        <v>0</v>
      </c>
      <c r="AH28" s="89">
        <v>19</v>
      </c>
      <c r="AI28" s="89" t="s">
        <v>366</v>
      </c>
    </row>
    <row r="29" spans="1:35">
      <c r="A29" s="89">
        <v>4164</v>
      </c>
      <c r="B29" s="89">
        <v>4</v>
      </c>
      <c r="C29" s="89">
        <v>164</v>
      </c>
      <c r="D29" s="89" t="s">
        <v>364</v>
      </c>
      <c r="E29" s="89" t="s">
        <v>367</v>
      </c>
      <c r="G29" s="89">
        <v>1</v>
      </c>
      <c r="H29" s="89">
        <v>304</v>
      </c>
      <c r="I29" s="89">
        <v>13.6</v>
      </c>
      <c r="J29" s="89">
        <v>17.7</v>
      </c>
      <c r="K29" s="89">
        <v>3.4</v>
      </c>
      <c r="L29" s="89">
        <v>45.7</v>
      </c>
      <c r="M29" s="89">
        <v>8.1</v>
      </c>
      <c r="N29" s="89">
        <v>11.5</v>
      </c>
      <c r="O29" s="89">
        <v>1310</v>
      </c>
      <c r="P29" s="89">
        <v>14.2</v>
      </c>
      <c r="Q29" s="89">
        <v>285</v>
      </c>
      <c r="R29" s="89">
        <v>284</v>
      </c>
      <c r="S29" s="89">
        <v>1800</v>
      </c>
      <c r="T29" s="89">
        <v>27</v>
      </c>
      <c r="U29" s="89">
        <v>4.2300000000000004</v>
      </c>
      <c r="V29" s="89">
        <v>2.2000000000000002</v>
      </c>
      <c r="X29" s="89">
        <v>0</v>
      </c>
      <c r="Z29" s="89">
        <v>0</v>
      </c>
      <c r="AA29" s="89">
        <v>8.98</v>
      </c>
      <c r="AB29" s="89">
        <v>0.6</v>
      </c>
      <c r="AC29" s="89">
        <v>1.72</v>
      </c>
      <c r="AD29" s="89">
        <v>6</v>
      </c>
      <c r="AE29" s="89">
        <v>1.24</v>
      </c>
      <c r="AF29" s="89">
        <v>410</v>
      </c>
      <c r="AG29" s="89">
        <v>0</v>
      </c>
      <c r="AH29" s="89">
        <v>13</v>
      </c>
      <c r="AI29" s="89" t="s">
        <v>368</v>
      </c>
    </row>
    <row r="30" spans="1:35">
      <c r="A30" s="89">
        <v>4181</v>
      </c>
      <c r="B30" s="89">
        <v>4</v>
      </c>
      <c r="C30" s="89">
        <v>181</v>
      </c>
      <c r="D30" s="89" t="s">
        <v>364</v>
      </c>
      <c r="E30" s="89" t="s">
        <v>369</v>
      </c>
      <c r="G30" s="89">
        <v>1</v>
      </c>
      <c r="H30" s="89">
        <v>282</v>
      </c>
      <c r="I30" s="89">
        <v>10.3</v>
      </c>
      <c r="J30" s="89">
        <v>24.4</v>
      </c>
      <c r="K30" s="89">
        <v>1.9</v>
      </c>
      <c r="L30" s="89">
        <v>29.8</v>
      </c>
      <c r="M30" s="89">
        <v>24.1</v>
      </c>
      <c r="N30" s="89">
        <v>9.5</v>
      </c>
      <c r="O30" s="89">
        <v>1060</v>
      </c>
      <c r="P30" s="89">
        <v>34</v>
      </c>
      <c r="Q30" s="89">
        <v>401</v>
      </c>
      <c r="R30" s="89">
        <v>364</v>
      </c>
      <c r="S30" s="89">
        <v>2850</v>
      </c>
      <c r="T30" s="89">
        <v>40</v>
      </c>
      <c r="U30" s="89">
        <v>3.35</v>
      </c>
      <c r="V30" s="89">
        <v>1.81</v>
      </c>
      <c r="W30" s="89">
        <v>201</v>
      </c>
      <c r="X30" s="89">
        <v>0</v>
      </c>
      <c r="Y30" s="89">
        <v>2407</v>
      </c>
      <c r="Z30" s="89">
        <v>0</v>
      </c>
      <c r="AA30" s="89">
        <v>15.8</v>
      </c>
      <c r="AB30" s="89">
        <v>1.1499999999999999</v>
      </c>
      <c r="AC30" s="89">
        <v>2.35</v>
      </c>
      <c r="AD30" s="89">
        <v>10.199999999999999</v>
      </c>
      <c r="AE30" s="89">
        <v>1.49</v>
      </c>
      <c r="AF30" s="89">
        <v>673</v>
      </c>
      <c r="AG30" s="89">
        <v>0</v>
      </c>
      <c r="AH30" s="89">
        <v>38</v>
      </c>
      <c r="AI30" s="89" t="s">
        <v>366</v>
      </c>
    </row>
    <row r="31" spans="1:35">
      <c r="A31" s="89">
        <v>4205</v>
      </c>
      <c r="B31" s="89">
        <v>4</v>
      </c>
      <c r="C31" s="89">
        <v>205</v>
      </c>
      <c r="D31" s="89" t="s">
        <v>364</v>
      </c>
      <c r="E31" s="89" t="s">
        <v>370</v>
      </c>
      <c r="G31" s="89">
        <v>1</v>
      </c>
      <c r="H31" s="89">
        <v>253</v>
      </c>
      <c r="I31" s="89">
        <v>19</v>
      </c>
      <c r="J31" s="89">
        <v>34.5</v>
      </c>
      <c r="K31" s="89">
        <v>2.2999999999999998</v>
      </c>
      <c r="L31" s="89">
        <v>14.5</v>
      </c>
      <c r="M31" s="89">
        <v>18</v>
      </c>
      <c r="N31" s="89">
        <v>11.7</v>
      </c>
      <c r="O31" s="89">
        <v>330</v>
      </c>
      <c r="P31" s="89">
        <v>18.8</v>
      </c>
      <c r="Q31" s="89">
        <v>322</v>
      </c>
      <c r="R31" s="89">
        <v>1058</v>
      </c>
      <c r="S31" s="89">
        <v>3690</v>
      </c>
      <c r="T31" s="89">
        <v>93</v>
      </c>
      <c r="U31" s="89">
        <v>1.69</v>
      </c>
      <c r="V31" s="89">
        <v>1.1299999999999999</v>
      </c>
      <c r="W31" s="89">
        <v>324</v>
      </c>
      <c r="X31" s="89">
        <v>0</v>
      </c>
      <c r="Y31" s="89">
        <v>3890</v>
      </c>
      <c r="Z31" s="89">
        <v>0</v>
      </c>
      <c r="AA31" s="89">
        <v>8.1199999999999992</v>
      </c>
      <c r="AB31" s="89">
        <v>0.63</v>
      </c>
      <c r="AC31" s="89">
        <v>0.66</v>
      </c>
      <c r="AD31" s="89">
        <v>5</v>
      </c>
      <c r="AE31" s="89">
        <v>1.65</v>
      </c>
      <c r="AF31" s="89">
        <v>238</v>
      </c>
      <c r="AG31" s="89">
        <v>0</v>
      </c>
      <c r="AH31" s="89">
        <v>9.3000000000000007</v>
      </c>
      <c r="AI31" s="89" t="s">
        <v>366</v>
      </c>
    </row>
    <row r="32" spans="1:35">
      <c r="A32" s="89">
        <v>4217</v>
      </c>
      <c r="B32" s="89">
        <v>4</v>
      </c>
      <c r="C32" s="89">
        <v>217</v>
      </c>
      <c r="D32" s="89" t="s">
        <v>364</v>
      </c>
      <c r="E32" s="89" t="s">
        <v>371</v>
      </c>
      <c r="G32" s="89">
        <v>1</v>
      </c>
      <c r="H32" s="89">
        <v>325</v>
      </c>
      <c r="I32" s="89">
        <v>3.1</v>
      </c>
      <c r="J32" s="89">
        <v>12.9</v>
      </c>
      <c r="K32" s="89">
        <v>0.4</v>
      </c>
      <c r="L32" s="89">
        <v>58.2</v>
      </c>
      <c r="M32" s="89">
        <v>16.5</v>
      </c>
      <c r="N32" s="89">
        <v>8.9</v>
      </c>
      <c r="O32" s="89">
        <v>166</v>
      </c>
      <c r="P32" s="89">
        <v>4.5999999999999996</v>
      </c>
      <c r="Q32" s="89">
        <v>178</v>
      </c>
      <c r="R32" s="89">
        <v>295</v>
      </c>
      <c r="S32" s="89">
        <v>1930</v>
      </c>
      <c r="T32" s="89">
        <v>134</v>
      </c>
      <c r="U32" s="89">
        <v>1.71</v>
      </c>
      <c r="V32" s="89">
        <v>1.24</v>
      </c>
      <c r="W32" s="89">
        <v>862</v>
      </c>
      <c r="X32" s="89">
        <v>0</v>
      </c>
      <c r="Y32" s="89">
        <v>10348</v>
      </c>
      <c r="Z32" s="89">
        <v>0</v>
      </c>
      <c r="AA32" s="89">
        <v>12.25</v>
      </c>
      <c r="AB32" s="89">
        <v>0.91</v>
      </c>
      <c r="AC32" s="89">
        <v>0.76</v>
      </c>
      <c r="AD32" s="89">
        <v>9.1</v>
      </c>
      <c r="AE32" s="89">
        <v>0.46</v>
      </c>
      <c r="AF32" s="89">
        <v>120</v>
      </c>
      <c r="AG32" s="89">
        <v>0</v>
      </c>
      <c r="AH32" s="89">
        <v>116.7</v>
      </c>
      <c r="AI32" s="89" t="s">
        <v>366</v>
      </c>
    </row>
    <row r="33" spans="1:35">
      <c r="A33" s="89">
        <v>6265</v>
      </c>
      <c r="B33" s="89">
        <v>6</v>
      </c>
      <c r="C33" s="89">
        <v>265</v>
      </c>
      <c r="D33" s="89" t="s">
        <v>372</v>
      </c>
      <c r="E33" s="89" t="s">
        <v>373</v>
      </c>
      <c r="G33" s="89">
        <v>1</v>
      </c>
      <c r="H33" s="89">
        <v>581</v>
      </c>
      <c r="I33" s="89">
        <v>5.3</v>
      </c>
      <c r="J33" s="89">
        <v>17.7</v>
      </c>
      <c r="K33" s="89">
        <v>44.4</v>
      </c>
      <c r="L33" s="89">
        <v>27</v>
      </c>
      <c r="M33" s="89">
        <v>3.1</v>
      </c>
      <c r="N33" s="89">
        <v>2.5</v>
      </c>
      <c r="O33" s="89">
        <v>44</v>
      </c>
      <c r="P33" s="89">
        <v>6.4</v>
      </c>
      <c r="Q33" s="89">
        <v>267</v>
      </c>
      <c r="R33" s="89">
        <v>509</v>
      </c>
      <c r="S33" s="89">
        <v>641</v>
      </c>
      <c r="T33" s="89">
        <v>14</v>
      </c>
      <c r="U33" s="89">
        <v>4.59</v>
      </c>
      <c r="V33" s="89">
        <v>2.15</v>
      </c>
      <c r="W33" s="89">
        <v>0</v>
      </c>
      <c r="X33" s="89">
        <v>0</v>
      </c>
      <c r="Y33" s="89">
        <v>3</v>
      </c>
      <c r="Z33" s="89">
        <v>0</v>
      </c>
      <c r="AA33" s="89">
        <v>0.78</v>
      </c>
      <c r="AB33" s="89">
        <v>0.6</v>
      </c>
      <c r="AC33" s="89">
        <v>0.18</v>
      </c>
      <c r="AD33" s="89">
        <v>1.5</v>
      </c>
      <c r="AE33" s="89">
        <v>0.45</v>
      </c>
      <c r="AF33" s="89">
        <v>46</v>
      </c>
      <c r="AG33" s="89">
        <v>0</v>
      </c>
      <c r="AH33" s="89">
        <v>0.3</v>
      </c>
      <c r="AI33" s="89" t="s">
        <v>333</v>
      </c>
    </row>
    <row r="34" spans="1:35">
      <c r="A34" s="89">
        <v>6272</v>
      </c>
      <c r="B34" s="89">
        <v>6</v>
      </c>
      <c r="C34" s="89">
        <v>272</v>
      </c>
      <c r="D34" s="89" t="s">
        <v>372</v>
      </c>
      <c r="E34" s="89" t="s">
        <v>374</v>
      </c>
      <c r="G34" s="89">
        <v>1</v>
      </c>
      <c r="H34" s="89">
        <v>571</v>
      </c>
      <c r="I34" s="89">
        <v>6.3</v>
      </c>
      <c r="J34" s="89">
        <v>22.4</v>
      </c>
      <c r="K34" s="89">
        <v>45.9</v>
      </c>
      <c r="L34" s="89">
        <v>14.6</v>
      </c>
      <c r="M34" s="89">
        <v>8.5</v>
      </c>
      <c r="N34" s="89">
        <v>2.2999999999999998</v>
      </c>
      <c r="O34" s="89">
        <v>47</v>
      </c>
      <c r="P34" s="89">
        <v>3.9</v>
      </c>
      <c r="Q34" s="89">
        <v>191</v>
      </c>
      <c r="R34" s="89">
        <v>359</v>
      </c>
      <c r="S34" s="89">
        <v>727</v>
      </c>
      <c r="T34" s="89">
        <v>6</v>
      </c>
      <c r="U34" s="89">
        <v>2.5</v>
      </c>
      <c r="V34" s="89">
        <v>0.86</v>
      </c>
      <c r="W34" s="89">
        <v>0</v>
      </c>
      <c r="X34" s="89">
        <v>0</v>
      </c>
      <c r="Y34" s="89">
        <v>0</v>
      </c>
      <c r="Z34" s="89">
        <v>0</v>
      </c>
      <c r="AA34" s="89">
        <v>10.9</v>
      </c>
      <c r="AB34" s="89">
        <v>0.87</v>
      </c>
      <c r="AC34" s="89">
        <v>0.14000000000000001</v>
      </c>
      <c r="AD34" s="89">
        <v>15.5</v>
      </c>
      <c r="AE34" s="89">
        <v>0.59</v>
      </c>
      <c r="AF34" s="89">
        <v>110</v>
      </c>
      <c r="AG34" s="89">
        <v>0</v>
      </c>
      <c r="AH34" s="89">
        <v>0</v>
      </c>
      <c r="AI34" s="89" t="s">
        <v>333</v>
      </c>
    </row>
    <row r="35" spans="1:35">
      <c r="A35" s="89">
        <v>6273</v>
      </c>
      <c r="B35" s="89">
        <v>6</v>
      </c>
      <c r="C35" s="89">
        <v>273</v>
      </c>
      <c r="D35" s="89" t="s">
        <v>372</v>
      </c>
      <c r="E35" s="89" t="s">
        <v>375</v>
      </c>
      <c r="G35" s="89">
        <v>1</v>
      </c>
      <c r="H35" s="89">
        <v>562</v>
      </c>
      <c r="I35" s="89">
        <v>6.2</v>
      </c>
      <c r="J35" s="89">
        <v>20.399999999999999</v>
      </c>
      <c r="K35" s="89">
        <v>43.2</v>
      </c>
      <c r="L35" s="89">
        <v>20.3</v>
      </c>
      <c r="M35" s="89">
        <v>7.7</v>
      </c>
      <c r="N35" s="89">
        <v>2.2000000000000002</v>
      </c>
      <c r="O35" s="89">
        <v>34</v>
      </c>
      <c r="P35" s="89">
        <v>3.7</v>
      </c>
      <c r="Q35" s="89">
        <v>195</v>
      </c>
      <c r="R35" s="89">
        <v>336</v>
      </c>
      <c r="S35" s="89">
        <v>711</v>
      </c>
      <c r="T35" s="89">
        <v>6</v>
      </c>
      <c r="U35" s="89">
        <v>3.65</v>
      </c>
      <c r="V35" s="89">
        <v>1.1200000000000001</v>
      </c>
      <c r="W35" s="89">
        <v>0</v>
      </c>
      <c r="X35" s="89">
        <v>0</v>
      </c>
      <c r="Y35" s="89">
        <v>0</v>
      </c>
      <c r="Z35" s="89">
        <v>0</v>
      </c>
      <c r="AA35" s="89">
        <v>10.09</v>
      </c>
      <c r="AB35" s="89">
        <v>0.87</v>
      </c>
      <c r="AC35" s="89">
        <v>0.14000000000000001</v>
      </c>
      <c r="AD35" s="89">
        <v>15.5</v>
      </c>
      <c r="AE35" s="89">
        <v>0.59</v>
      </c>
      <c r="AF35" s="89">
        <v>110</v>
      </c>
      <c r="AG35" s="89">
        <v>0</v>
      </c>
      <c r="AH35" s="89">
        <v>0</v>
      </c>
      <c r="AI35" s="89" t="s">
        <v>333</v>
      </c>
    </row>
    <row r="36" spans="1:35">
      <c r="A36" s="89">
        <v>6274</v>
      </c>
      <c r="B36" s="89">
        <v>6</v>
      </c>
      <c r="C36" s="89">
        <v>274</v>
      </c>
      <c r="D36" s="89" t="s">
        <v>372</v>
      </c>
      <c r="E36" s="89" t="s">
        <v>376</v>
      </c>
      <c r="G36" s="89">
        <v>1</v>
      </c>
      <c r="H36" s="89">
        <v>571</v>
      </c>
      <c r="I36" s="89">
        <v>5.0999999999999996</v>
      </c>
      <c r="J36" s="89">
        <v>21.7</v>
      </c>
      <c r="K36" s="89">
        <v>45.1</v>
      </c>
      <c r="L36" s="89">
        <v>16.5</v>
      </c>
      <c r="M36" s="89">
        <v>9.4</v>
      </c>
      <c r="N36" s="89">
        <v>2.2999999999999998</v>
      </c>
      <c r="O36" s="89">
        <v>44</v>
      </c>
      <c r="P36" s="89">
        <v>2.2999999999999998</v>
      </c>
      <c r="Q36" s="89">
        <v>193</v>
      </c>
      <c r="R36" s="89">
        <v>335</v>
      </c>
      <c r="S36" s="89">
        <v>791</v>
      </c>
      <c r="T36" s="89">
        <v>6</v>
      </c>
      <c r="U36" s="89">
        <v>2.84</v>
      </c>
      <c r="V36" s="89">
        <v>1.04</v>
      </c>
      <c r="W36" s="89">
        <v>0</v>
      </c>
      <c r="X36" s="89">
        <v>0</v>
      </c>
      <c r="Y36" s="89">
        <v>0</v>
      </c>
      <c r="Z36" s="89">
        <v>0</v>
      </c>
      <c r="AA36" s="89">
        <v>10.09</v>
      </c>
      <c r="AB36" s="89">
        <v>0.87</v>
      </c>
      <c r="AC36" s="89">
        <v>0.14000000000000001</v>
      </c>
      <c r="AD36" s="89">
        <v>15.5</v>
      </c>
      <c r="AE36" s="89">
        <v>0.59</v>
      </c>
      <c r="AF36" s="89">
        <v>110</v>
      </c>
      <c r="AG36" s="89">
        <v>0</v>
      </c>
      <c r="AH36" s="89">
        <v>0</v>
      </c>
      <c r="AI36" s="89" t="s">
        <v>333</v>
      </c>
    </row>
    <row r="37" spans="1:35">
      <c r="A37" s="89">
        <v>6275</v>
      </c>
      <c r="B37" s="89">
        <v>6</v>
      </c>
      <c r="C37" s="89">
        <v>275</v>
      </c>
      <c r="D37" s="89" t="s">
        <v>372</v>
      </c>
      <c r="E37" s="89" t="s">
        <v>377</v>
      </c>
      <c r="G37" s="89">
        <v>0.37</v>
      </c>
      <c r="H37" s="89">
        <v>588</v>
      </c>
      <c r="I37" s="89">
        <v>6.4</v>
      </c>
      <c r="J37" s="89">
        <v>27.5</v>
      </c>
      <c r="K37" s="89">
        <v>47.9</v>
      </c>
      <c r="L37" s="89">
        <v>11.3</v>
      </c>
      <c r="M37" s="89">
        <v>3.2</v>
      </c>
      <c r="N37" s="89">
        <v>3.7</v>
      </c>
      <c r="O37" s="89">
        <v>112</v>
      </c>
      <c r="P37" s="89">
        <v>6.1</v>
      </c>
      <c r="Q37" s="89">
        <v>510</v>
      </c>
      <c r="R37" s="89">
        <v>867</v>
      </c>
      <c r="S37" s="89">
        <v>648</v>
      </c>
      <c r="T37" s="89">
        <v>99</v>
      </c>
      <c r="U37" s="89">
        <v>7.12</v>
      </c>
      <c r="V37" s="89">
        <v>1.54</v>
      </c>
      <c r="X37" s="89">
        <v>0</v>
      </c>
      <c r="Z37" s="89">
        <v>0</v>
      </c>
      <c r="AB37" s="89">
        <v>0.1</v>
      </c>
      <c r="AC37" s="89">
        <v>0.12</v>
      </c>
      <c r="AD37" s="89">
        <v>2.8</v>
      </c>
      <c r="AE37" s="89">
        <v>0.09</v>
      </c>
      <c r="AF37" s="89">
        <v>58</v>
      </c>
      <c r="AG37" s="89">
        <v>0</v>
      </c>
      <c r="AI37" s="89" t="s">
        <v>333</v>
      </c>
    </row>
    <row r="38" spans="1:35">
      <c r="A38" s="89">
        <v>6276</v>
      </c>
      <c r="B38" s="89">
        <v>6</v>
      </c>
      <c r="C38" s="89">
        <v>276</v>
      </c>
      <c r="D38" s="89" t="s">
        <v>372</v>
      </c>
      <c r="E38" s="89" t="s">
        <v>378</v>
      </c>
      <c r="G38" s="89">
        <v>1</v>
      </c>
      <c r="H38" s="89">
        <v>569</v>
      </c>
      <c r="I38" s="89">
        <v>5.0999999999999996</v>
      </c>
      <c r="J38" s="89">
        <v>18.2</v>
      </c>
      <c r="K38" s="89">
        <v>48.9</v>
      </c>
      <c r="L38" s="89">
        <v>10</v>
      </c>
      <c r="M38" s="89">
        <v>11.8</v>
      </c>
      <c r="N38" s="89">
        <v>6</v>
      </c>
      <c r="O38" s="89">
        <v>983</v>
      </c>
      <c r="P38" s="89">
        <v>11.8</v>
      </c>
      <c r="Q38" s="89">
        <v>351</v>
      </c>
      <c r="R38" s="89">
        <v>643</v>
      </c>
      <c r="S38" s="89">
        <v>468</v>
      </c>
      <c r="T38" s="89">
        <v>11</v>
      </c>
      <c r="U38" s="89">
        <v>7.75</v>
      </c>
      <c r="V38" s="89">
        <v>4.08</v>
      </c>
      <c r="W38" s="89">
        <v>3</v>
      </c>
      <c r="X38" s="89">
        <v>0</v>
      </c>
      <c r="Y38" s="89">
        <v>30</v>
      </c>
      <c r="Z38" s="89">
        <v>0</v>
      </c>
      <c r="AA38" s="89">
        <v>0.25</v>
      </c>
      <c r="AB38" s="89">
        <v>0.68</v>
      </c>
      <c r="AC38" s="89">
        <v>0.19</v>
      </c>
      <c r="AD38" s="89">
        <v>3.4</v>
      </c>
      <c r="AE38" s="89">
        <v>0.79</v>
      </c>
      <c r="AF38" s="89">
        <v>97</v>
      </c>
      <c r="AG38" s="89">
        <v>0</v>
      </c>
      <c r="AI38" s="89" t="s">
        <v>333</v>
      </c>
    </row>
    <row r="39" spans="1:35">
      <c r="A39" s="89">
        <v>6285</v>
      </c>
      <c r="B39" s="89">
        <v>6</v>
      </c>
      <c r="C39" s="89">
        <v>285</v>
      </c>
      <c r="D39" s="89" t="s">
        <v>372</v>
      </c>
      <c r="E39" s="89" t="s">
        <v>379</v>
      </c>
      <c r="G39" s="89">
        <v>1</v>
      </c>
      <c r="H39" s="89">
        <v>562</v>
      </c>
      <c r="I39" s="89">
        <v>7.2</v>
      </c>
      <c r="J39" s="89">
        <v>22.4</v>
      </c>
      <c r="K39" s="89">
        <v>44.5</v>
      </c>
      <c r="L39" s="89">
        <v>14.8</v>
      </c>
      <c r="M39" s="89">
        <v>8.5</v>
      </c>
      <c r="N39" s="89">
        <v>2.6</v>
      </c>
      <c r="O39" s="89">
        <v>51</v>
      </c>
      <c r="P39" s="89">
        <v>6.2</v>
      </c>
      <c r="Q39" s="89">
        <v>191</v>
      </c>
      <c r="R39" s="89">
        <v>394</v>
      </c>
      <c r="S39" s="89">
        <v>720</v>
      </c>
      <c r="T39" s="89">
        <v>6</v>
      </c>
      <c r="U39" s="89">
        <v>2.5</v>
      </c>
      <c r="V39" s="89">
        <v>0.85</v>
      </c>
      <c r="W39" s="89">
        <v>0</v>
      </c>
      <c r="X39" s="89">
        <v>0</v>
      </c>
      <c r="Y39" s="89">
        <v>0</v>
      </c>
      <c r="Z39" s="89">
        <v>0</v>
      </c>
      <c r="AA39" s="89">
        <v>10.09</v>
      </c>
      <c r="AB39" s="89">
        <v>0.87</v>
      </c>
      <c r="AC39" s="89">
        <v>0.13</v>
      </c>
      <c r="AD39" s="89">
        <v>15.3</v>
      </c>
      <c r="AE39" s="89">
        <v>0.57999999999999996</v>
      </c>
      <c r="AF39" s="89">
        <v>109</v>
      </c>
      <c r="AG39" s="89">
        <v>0</v>
      </c>
      <c r="AH39" s="89">
        <v>0</v>
      </c>
      <c r="AI39" s="89" t="s">
        <v>333</v>
      </c>
    </row>
    <row r="40" spans="1:35">
      <c r="A40" s="89">
        <v>6287</v>
      </c>
      <c r="B40" s="89">
        <v>6</v>
      </c>
      <c r="C40" s="89">
        <v>287</v>
      </c>
      <c r="D40" s="89" t="s">
        <v>372</v>
      </c>
      <c r="E40" s="89" t="s">
        <v>380</v>
      </c>
      <c r="G40" s="89">
        <v>1</v>
      </c>
      <c r="H40" s="89">
        <v>581</v>
      </c>
      <c r="I40" s="89">
        <v>4.3</v>
      </c>
      <c r="J40" s="89">
        <v>26.6</v>
      </c>
      <c r="K40" s="89">
        <v>46.4</v>
      </c>
      <c r="L40" s="89">
        <v>10.6</v>
      </c>
      <c r="M40" s="89">
        <v>9.9</v>
      </c>
      <c r="N40" s="89">
        <v>2.1</v>
      </c>
      <c r="O40" s="89">
        <v>41</v>
      </c>
      <c r="P40" s="89">
        <v>4</v>
      </c>
      <c r="Q40" s="89">
        <v>195</v>
      </c>
      <c r="R40" s="89">
        <v>366</v>
      </c>
      <c r="S40" s="89">
        <v>743</v>
      </c>
      <c r="T40" s="89">
        <v>6</v>
      </c>
      <c r="U40" s="89">
        <v>2.6</v>
      </c>
      <c r="V40" s="89">
        <v>0.88</v>
      </c>
      <c r="W40" s="89">
        <v>0</v>
      </c>
      <c r="X40" s="89">
        <v>0</v>
      </c>
      <c r="Y40" s="89">
        <v>0</v>
      </c>
      <c r="Z40" s="89">
        <v>0</v>
      </c>
      <c r="AA40" s="89">
        <v>11.03</v>
      </c>
      <c r="AB40" s="89">
        <v>0.89</v>
      </c>
      <c r="AC40" s="89">
        <v>0.14000000000000001</v>
      </c>
      <c r="AD40" s="89">
        <v>9.9</v>
      </c>
      <c r="AE40" s="89">
        <v>0.6</v>
      </c>
      <c r="AF40" s="89">
        <v>112</v>
      </c>
      <c r="AG40" s="89">
        <v>0</v>
      </c>
      <c r="AH40" s="89">
        <v>0</v>
      </c>
      <c r="AI40" s="89" t="s">
        <v>333</v>
      </c>
    </row>
    <row r="41" spans="1:35">
      <c r="A41" s="89">
        <v>6288</v>
      </c>
      <c r="B41" s="89">
        <v>6</v>
      </c>
      <c r="C41" s="89">
        <v>288</v>
      </c>
      <c r="D41" s="89" t="s">
        <v>372</v>
      </c>
      <c r="E41" s="89" t="s">
        <v>381</v>
      </c>
      <c r="G41" s="89">
        <v>1</v>
      </c>
      <c r="H41" s="89">
        <v>409</v>
      </c>
      <c r="I41" s="89">
        <v>5</v>
      </c>
      <c r="J41" s="89">
        <v>42.5</v>
      </c>
      <c r="K41" s="89">
        <v>9.9</v>
      </c>
      <c r="L41" s="89">
        <v>35.299999999999997</v>
      </c>
      <c r="M41" s="89">
        <v>3.1</v>
      </c>
      <c r="N41" s="89">
        <v>4.2</v>
      </c>
      <c r="O41" s="89">
        <v>60</v>
      </c>
      <c r="P41" s="89">
        <v>4</v>
      </c>
      <c r="Q41" s="89">
        <v>194</v>
      </c>
      <c r="R41" s="89">
        <v>364</v>
      </c>
      <c r="S41" s="89">
        <v>737</v>
      </c>
      <c r="T41" s="89">
        <v>6</v>
      </c>
      <c r="U41" s="89">
        <v>2.5499999999999998</v>
      </c>
      <c r="V41" s="89">
        <v>0.87</v>
      </c>
      <c r="W41" s="89">
        <v>0</v>
      </c>
      <c r="X41" s="89">
        <v>0</v>
      </c>
      <c r="Y41" s="89">
        <v>0</v>
      </c>
      <c r="Z41" s="89">
        <v>0</v>
      </c>
      <c r="AA41" s="89">
        <v>2.35</v>
      </c>
      <c r="AB41" s="89">
        <v>0.89</v>
      </c>
      <c r="AC41" s="89">
        <v>0.14000000000000001</v>
      </c>
      <c r="AD41" s="89">
        <v>15.7</v>
      </c>
      <c r="AE41" s="89">
        <v>0.6</v>
      </c>
      <c r="AF41" s="89">
        <v>111</v>
      </c>
      <c r="AG41" s="89">
        <v>0</v>
      </c>
      <c r="AH41" s="89">
        <v>0</v>
      </c>
      <c r="AI41" s="89" t="s">
        <v>333</v>
      </c>
    </row>
    <row r="42" spans="1:35">
      <c r="A42" s="89">
        <v>6290</v>
      </c>
      <c r="B42" s="89">
        <v>6</v>
      </c>
      <c r="C42" s="89">
        <v>290</v>
      </c>
      <c r="D42" s="89" t="s">
        <v>372</v>
      </c>
      <c r="E42" s="89" t="s">
        <v>382</v>
      </c>
      <c r="G42" s="89">
        <v>1</v>
      </c>
      <c r="H42" s="89">
        <v>421</v>
      </c>
      <c r="I42" s="89">
        <v>7</v>
      </c>
      <c r="J42" s="89">
        <v>16.8</v>
      </c>
      <c r="K42" s="89">
        <v>17.8</v>
      </c>
      <c r="L42" s="89">
        <v>42.5</v>
      </c>
      <c r="M42" s="89">
        <v>11</v>
      </c>
      <c r="N42" s="89">
        <v>4.9000000000000004</v>
      </c>
      <c r="O42" s="89">
        <v>373</v>
      </c>
      <c r="P42" s="89">
        <v>4.2</v>
      </c>
      <c r="R42" s="89">
        <v>462</v>
      </c>
      <c r="U42" s="89">
        <v>0.6</v>
      </c>
      <c r="X42" s="89">
        <v>0</v>
      </c>
      <c r="Z42" s="89">
        <v>0</v>
      </c>
      <c r="AB42" s="89">
        <v>0.11</v>
      </c>
      <c r="AC42" s="89">
        <v>0.37</v>
      </c>
      <c r="AD42" s="89">
        <v>1.3</v>
      </c>
      <c r="AG42" s="89">
        <v>0</v>
      </c>
      <c r="AI42" s="89" t="s">
        <v>333</v>
      </c>
    </row>
    <row r="43" spans="1:35">
      <c r="A43" s="89">
        <v>7291</v>
      </c>
      <c r="B43" s="89">
        <v>7</v>
      </c>
      <c r="C43" s="89">
        <v>291</v>
      </c>
      <c r="D43" s="89" t="s">
        <v>383</v>
      </c>
      <c r="E43" s="89" t="s">
        <v>384</v>
      </c>
      <c r="G43" s="89">
        <v>1</v>
      </c>
      <c r="H43" s="89">
        <v>133</v>
      </c>
      <c r="I43" s="89">
        <v>71</v>
      </c>
      <c r="J43" s="89">
        <v>19.399999999999999</v>
      </c>
      <c r="K43" s="89">
        <v>4.4000000000000004</v>
      </c>
      <c r="L43" s="89">
        <v>3.9</v>
      </c>
      <c r="M43" s="89">
        <v>0</v>
      </c>
      <c r="N43" s="89">
        <v>1.3</v>
      </c>
      <c r="O43" s="89">
        <v>7</v>
      </c>
      <c r="P43" s="89">
        <v>8.8000000000000007</v>
      </c>
      <c r="Q43" s="89">
        <v>18</v>
      </c>
      <c r="R43" s="89">
        <v>369</v>
      </c>
      <c r="S43" s="89">
        <v>313</v>
      </c>
      <c r="T43" s="89">
        <v>69</v>
      </c>
      <c r="U43" s="89">
        <v>3.5</v>
      </c>
      <c r="V43" s="89">
        <v>9.76</v>
      </c>
      <c r="W43" s="89">
        <v>4970</v>
      </c>
      <c r="X43" s="89">
        <v>4950</v>
      </c>
      <c r="Y43" s="89">
        <v>245</v>
      </c>
      <c r="Z43" s="89">
        <v>1.2</v>
      </c>
      <c r="AA43" s="89">
        <v>0.38</v>
      </c>
      <c r="AB43" s="89">
        <v>0.19</v>
      </c>
      <c r="AC43" s="89">
        <v>1.56</v>
      </c>
      <c r="AD43" s="89">
        <v>13.2</v>
      </c>
      <c r="AE43" s="89">
        <v>1.08</v>
      </c>
      <c r="AF43" s="89">
        <v>290</v>
      </c>
      <c r="AG43" s="89">
        <v>59.3</v>
      </c>
      <c r="AH43" s="89">
        <v>1.3</v>
      </c>
      <c r="AI43" s="89" t="s">
        <v>385</v>
      </c>
    </row>
    <row r="44" spans="1:35">
      <c r="A44" s="89">
        <v>7292</v>
      </c>
      <c r="B44" s="89">
        <v>7</v>
      </c>
      <c r="C44" s="89">
        <v>292</v>
      </c>
      <c r="D44" s="89" t="s">
        <v>383</v>
      </c>
      <c r="E44" s="89" t="s">
        <v>386</v>
      </c>
      <c r="G44" s="89">
        <v>1</v>
      </c>
      <c r="H44" s="89">
        <v>234</v>
      </c>
      <c r="I44" s="89">
        <v>64.3</v>
      </c>
      <c r="J44" s="89">
        <v>18.399999999999999</v>
      </c>
      <c r="K44" s="89">
        <v>18</v>
      </c>
      <c r="L44" s="89">
        <v>0</v>
      </c>
      <c r="M44" s="89">
        <v>0</v>
      </c>
      <c r="N44" s="89">
        <v>1</v>
      </c>
      <c r="O44" s="89">
        <v>8</v>
      </c>
      <c r="P44" s="89">
        <v>2.9</v>
      </c>
      <c r="Q44" s="89">
        <v>25</v>
      </c>
      <c r="R44" s="89">
        <v>182</v>
      </c>
      <c r="S44" s="89">
        <v>305</v>
      </c>
      <c r="T44" s="89">
        <v>70</v>
      </c>
      <c r="U44" s="89">
        <v>3.4</v>
      </c>
      <c r="V44" s="89">
        <v>0.12</v>
      </c>
      <c r="W44" s="89">
        <v>16</v>
      </c>
      <c r="X44" s="89">
        <v>16</v>
      </c>
      <c r="Y44" s="89">
        <v>0</v>
      </c>
      <c r="Z44" s="89">
        <v>0.6</v>
      </c>
      <c r="AA44" s="89">
        <v>0.35</v>
      </c>
      <c r="AB44" s="89">
        <v>0.06</v>
      </c>
      <c r="AC44" s="89">
        <v>0.28000000000000003</v>
      </c>
      <c r="AD44" s="89">
        <v>5.6</v>
      </c>
      <c r="AE44" s="89">
        <v>0.32</v>
      </c>
      <c r="AF44" s="89">
        <v>6</v>
      </c>
      <c r="AG44" s="89">
        <v>1.1000000000000001</v>
      </c>
      <c r="AH44" s="89">
        <v>0</v>
      </c>
      <c r="AI44" s="89" t="s">
        <v>385</v>
      </c>
    </row>
    <row r="45" spans="1:35">
      <c r="A45" s="89">
        <v>7293</v>
      </c>
      <c r="B45" s="89">
        <v>7</v>
      </c>
      <c r="C45" s="89">
        <v>293</v>
      </c>
      <c r="D45" s="89" t="s">
        <v>383</v>
      </c>
      <c r="E45" s="89" t="s">
        <v>387</v>
      </c>
      <c r="G45" s="89">
        <v>0.44</v>
      </c>
      <c r="H45" s="89">
        <v>135</v>
      </c>
      <c r="I45" s="89">
        <v>72.900000000000006</v>
      </c>
      <c r="J45" s="89">
        <v>20.399999999999999</v>
      </c>
      <c r="K45" s="89">
        <v>5.9</v>
      </c>
      <c r="L45" s="89">
        <v>0</v>
      </c>
      <c r="M45" s="89">
        <v>0</v>
      </c>
      <c r="N45" s="89">
        <v>1</v>
      </c>
      <c r="O45" s="89">
        <v>11</v>
      </c>
      <c r="P45" s="89">
        <v>1.1000000000000001</v>
      </c>
      <c r="Q45" s="89">
        <v>24</v>
      </c>
      <c r="R45" s="89">
        <v>194</v>
      </c>
      <c r="S45" s="89">
        <v>276</v>
      </c>
      <c r="T45" s="89">
        <v>84</v>
      </c>
      <c r="U45" s="89">
        <v>1.36</v>
      </c>
      <c r="V45" s="89">
        <v>0.05</v>
      </c>
      <c r="W45" s="89">
        <v>17</v>
      </c>
      <c r="X45" s="89">
        <v>17</v>
      </c>
      <c r="Y45" s="89">
        <v>0</v>
      </c>
      <c r="Z45" s="89">
        <v>0.2</v>
      </c>
      <c r="AA45" s="89">
        <v>0.26</v>
      </c>
      <c r="AB45" s="89">
        <v>0.09</v>
      </c>
      <c r="AC45" s="89">
        <v>0.16</v>
      </c>
      <c r="AD45" s="89">
        <v>7</v>
      </c>
      <c r="AE45" s="89">
        <v>0.34</v>
      </c>
      <c r="AF45" s="89">
        <v>16</v>
      </c>
      <c r="AG45" s="89">
        <v>0.4</v>
      </c>
      <c r="AH45" s="89">
        <v>0</v>
      </c>
      <c r="AI45" s="89" t="s">
        <v>385</v>
      </c>
    </row>
    <row r="46" spans="1:35">
      <c r="A46" s="89">
        <v>7294</v>
      </c>
      <c r="B46" s="89">
        <v>7</v>
      </c>
      <c r="C46" s="89">
        <v>294</v>
      </c>
      <c r="D46" s="89" t="s">
        <v>383</v>
      </c>
      <c r="E46" s="89" t="s">
        <v>388</v>
      </c>
      <c r="G46" s="89">
        <v>0.82</v>
      </c>
      <c r="H46" s="89">
        <v>253</v>
      </c>
      <c r="I46" s="89">
        <v>60.6</v>
      </c>
      <c r="J46" s="89">
        <v>16.5</v>
      </c>
      <c r="K46" s="89">
        <v>21.2</v>
      </c>
      <c r="L46" s="89">
        <v>0</v>
      </c>
      <c r="M46" s="89">
        <v>0</v>
      </c>
      <c r="N46" s="89">
        <v>1</v>
      </c>
      <c r="O46" s="89">
        <v>10</v>
      </c>
      <c r="P46" s="89">
        <v>2.1</v>
      </c>
      <c r="Q46" s="89">
        <v>22</v>
      </c>
      <c r="R46" s="89">
        <v>149</v>
      </c>
      <c r="S46" s="89">
        <v>250</v>
      </c>
      <c r="T46" s="89">
        <v>76</v>
      </c>
      <c r="U46" s="89">
        <v>3.33</v>
      </c>
      <c r="V46" s="89">
        <v>0.11</v>
      </c>
      <c r="W46" s="89">
        <v>10</v>
      </c>
      <c r="X46" s="89">
        <v>10</v>
      </c>
      <c r="Y46" s="89">
        <v>0</v>
      </c>
      <c r="Z46" s="89">
        <v>0.3</v>
      </c>
      <c r="AA46" s="89">
        <v>0.21</v>
      </c>
      <c r="AB46" s="89">
        <v>0.13</v>
      </c>
      <c r="AC46" s="89">
        <v>0.19</v>
      </c>
      <c r="AD46" s="89">
        <v>3.5</v>
      </c>
      <c r="AE46" s="89">
        <v>0.4</v>
      </c>
      <c r="AF46" s="89">
        <v>2</v>
      </c>
      <c r="AG46" s="89">
        <v>2.9</v>
      </c>
      <c r="AH46" s="89">
        <v>0</v>
      </c>
      <c r="AI46" s="89" t="s">
        <v>385</v>
      </c>
    </row>
    <row r="47" spans="1:35">
      <c r="A47" s="89">
        <v>7295</v>
      </c>
      <c r="B47" s="89">
        <v>7</v>
      </c>
      <c r="C47" s="89">
        <v>295</v>
      </c>
      <c r="D47" s="89" t="s">
        <v>383</v>
      </c>
      <c r="E47" s="89" t="s">
        <v>389</v>
      </c>
      <c r="G47" s="89">
        <v>1</v>
      </c>
      <c r="H47" s="89">
        <v>392</v>
      </c>
      <c r="I47" s="89">
        <v>46.6</v>
      </c>
      <c r="J47" s="89">
        <v>12.3</v>
      </c>
      <c r="K47" s="89">
        <v>38.799999999999997</v>
      </c>
      <c r="L47" s="89">
        <v>0</v>
      </c>
      <c r="M47" s="89">
        <v>0</v>
      </c>
      <c r="N47" s="89">
        <v>1.2</v>
      </c>
      <c r="O47" s="89">
        <v>11</v>
      </c>
      <c r="P47" s="89">
        <v>1.8</v>
      </c>
      <c r="Q47" s="89">
        <v>16</v>
      </c>
      <c r="R47" s="89">
        <v>165</v>
      </c>
      <c r="S47" s="89">
        <v>300</v>
      </c>
      <c r="T47" s="89">
        <v>60</v>
      </c>
      <c r="U47" s="89">
        <v>3.6</v>
      </c>
      <c r="V47" s="89">
        <v>0.1</v>
      </c>
      <c r="W47" s="89">
        <v>0</v>
      </c>
      <c r="X47" s="89">
        <v>0</v>
      </c>
      <c r="Y47" s="89">
        <v>0</v>
      </c>
      <c r="Z47" s="89">
        <v>1</v>
      </c>
      <c r="AA47" s="89">
        <v>0.1</v>
      </c>
      <c r="AB47" s="89">
        <v>0.6</v>
      </c>
      <c r="AC47" s="89">
        <v>0.17</v>
      </c>
      <c r="AD47" s="89">
        <v>3.6</v>
      </c>
      <c r="AE47" s="89">
        <v>0.38</v>
      </c>
      <c r="AF47" s="89">
        <v>3</v>
      </c>
      <c r="AG47" s="89">
        <v>0.7</v>
      </c>
      <c r="AH47" s="89">
        <v>0</v>
      </c>
      <c r="AI47" s="89" t="s">
        <v>385</v>
      </c>
    </row>
    <row r="48" spans="1:35">
      <c r="A48" s="89">
        <v>7296</v>
      </c>
      <c r="B48" s="89">
        <v>7</v>
      </c>
      <c r="C48" s="89">
        <v>296</v>
      </c>
      <c r="D48" s="89" t="s">
        <v>383</v>
      </c>
      <c r="E48" s="89" t="s">
        <v>390</v>
      </c>
      <c r="G48" s="89">
        <v>1</v>
      </c>
      <c r="H48" s="89">
        <v>263</v>
      </c>
      <c r="I48" s="89">
        <v>60.1</v>
      </c>
      <c r="J48" s="89">
        <v>16.8</v>
      </c>
      <c r="K48" s="89">
        <v>22</v>
      </c>
      <c r="L48" s="89">
        <v>0</v>
      </c>
      <c r="M48" s="89">
        <v>0</v>
      </c>
      <c r="N48" s="89">
        <v>1.1000000000000001</v>
      </c>
      <c r="O48" s="89">
        <v>10</v>
      </c>
      <c r="P48" s="89">
        <v>1.4</v>
      </c>
      <c r="Q48" s="89">
        <v>20</v>
      </c>
      <c r="R48" s="89">
        <v>170</v>
      </c>
      <c r="S48" s="89">
        <v>301</v>
      </c>
      <c r="T48" s="89">
        <v>68</v>
      </c>
      <c r="U48" s="89">
        <v>3.6</v>
      </c>
      <c r="V48" s="89">
        <v>0.1</v>
      </c>
      <c r="W48" s="89">
        <v>0</v>
      </c>
      <c r="X48" s="89">
        <v>0</v>
      </c>
      <c r="Y48" s="89">
        <v>0</v>
      </c>
      <c r="Z48" s="89">
        <v>0.7</v>
      </c>
      <c r="AA48" s="89">
        <v>0.1</v>
      </c>
      <c r="AB48" s="89">
        <v>0.72</v>
      </c>
      <c r="AC48" s="89">
        <v>0.22</v>
      </c>
      <c r="AD48" s="89">
        <v>3.8</v>
      </c>
      <c r="AE48" s="89">
        <v>0.32</v>
      </c>
      <c r="AF48" s="89">
        <v>2</v>
      </c>
      <c r="AG48" s="89">
        <v>0.8</v>
      </c>
      <c r="AH48" s="89">
        <v>0</v>
      </c>
      <c r="AI48" s="89" t="s">
        <v>385</v>
      </c>
    </row>
    <row r="49" spans="1:35">
      <c r="A49" s="89">
        <v>7297</v>
      </c>
      <c r="B49" s="89">
        <v>7</v>
      </c>
      <c r="C49" s="89">
        <v>297</v>
      </c>
      <c r="D49" s="89" t="s">
        <v>383</v>
      </c>
      <c r="E49" s="89" t="s">
        <v>391</v>
      </c>
      <c r="G49" s="89">
        <v>0.76</v>
      </c>
      <c r="H49" s="89">
        <v>128</v>
      </c>
      <c r="I49" s="89">
        <v>72.7</v>
      </c>
      <c r="J49" s="89">
        <v>21.6</v>
      </c>
      <c r="K49" s="89">
        <v>4.8</v>
      </c>
      <c r="L49" s="89">
        <v>0</v>
      </c>
      <c r="M49" s="89">
        <v>0</v>
      </c>
      <c r="N49" s="89">
        <v>1</v>
      </c>
      <c r="O49" s="89">
        <v>16</v>
      </c>
      <c r="P49" s="89">
        <v>1.2</v>
      </c>
      <c r="Q49" s="89">
        <v>27</v>
      </c>
      <c r="R49" s="89">
        <v>212</v>
      </c>
      <c r="S49" s="89">
        <v>351</v>
      </c>
      <c r="T49" s="89">
        <v>60</v>
      </c>
      <c r="U49" s="89">
        <v>1.7</v>
      </c>
      <c r="V49" s="89">
        <v>0.15</v>
      </c>
      <c r="W49" s="89">
        <v>10</v>
      </c>
      <c r="X49" s="89">
        <v>10</v>
      </c>
      <c r="Y49" s="89">
        <v>0</v>
      </c>
      <c r="Z49" s="89">
        <v>0</v>
      </c>
      <c r="AA49" s="89">
        <v>0.8</v>
      </c>
      <c r="AB49" s="89">
        <v>0.11</v>
      </c>
      <c r="AC49" s="89">
        <v>0.15</v>
      </c>
      <c r="AD49" s="89">
        <v>9.5</v>
      </c>
      <c r="AE49" s="89">
        <v>0.56999999999999995</v>
      </c>
      <c r="AF49" s="89">
        <v>5</v>
      </c>
      <c r="AG49" s="89">
        <v>10</v>
      </c>
      <c r="AH49" s="89">
        <v>0</v>
      </c>
      <c r="AI49" s="89" t="s">
        <v>385</v>
      </c>
    </row>
    <row r="50" spans="1:35">
      <c r="A50" s="89">
        <v>7298</v>
      </c>
      <c r="B50" s="89">
        <v>7</v>
      </c>
      <c r="C50" s="89">
        <v>298</v>
      </c>
      <c r="D50" s="89" t="s">
        <v>383</v>
      </c>
      <c r="E50" s="89" t="s">
        <v>392</v>
      </c>
      <c r="G50" s="89" t="s">
        <v>393</v>
      </c>
      <c r="H50" s="89">
        <v>595</v>
      </c>
      <c r="I50" s="89">
        <v>2.9</v>
      </c>
      <c r="J50" s="89">
        <v>38.799999999999997</v>
      </c>
      <c r="K50" s="89">
        <v>46.9</v>
      </c>
      <c r="L50" s="89">
        <v>5.5</v>
      </c>
      <c r="N50" s="89">
        <v>5.9</v>
      </c>
      <c r="O50" s="89">
        <v>91</v>
      </c>
      <c r="P50" s="89">
        <v>35.200000000000003</v>
      </c>
      <c r="R50" s="89">
        <v>609</v>
      </c>
      <c r="S50" s="89">
        <v>476</v>
      </c>
      <c r="T50" s="89">
        <v>1970</v>
      </c>
      <c r="AB50" s="89">
        <v>0.13</v>
      </c>
      <c r="AC50" s="89">
        <v>4.5</v>
      </c>
      <c r="AD50" s="89">
        <v>5.7</v>
      </c>
      <c r="AI50" s="89" t="s">
        <v>385</v>
      </c>
    </row>
    <row r="51" spans="1:35">
      <c r="A51" s="89">
        <v>7299</v>
      </c>
      <c r="B51" s="89">
        <v>7</v>
      </c>
      <c r="C51" s="89">
        <v>299</v>
      </c>
      <c r="D51" s="89" t="s">
        <v>383</v>
      </c>
      <c r="E51" s="89" t="s">
        <v>394</v>
      </c>
      <c r="G51" s="89">
        <v>1</v>
      </c>
      <c r="H51" s="89">
        <v>126</v>
      </c>
      <c r="I51" s="89">
        <v>73.2</v>
      </c>
      <c r="J51" s="89">
        <v>21.7</v>
      </c>
      <c r="K51" s="89">
        <v>4.3</v>
      </c>
      <c r="L51" s="89">
        <v>0</v>
      </c>
      <c r="M51" s="89">
        <v>0</v>
      </c>
      <c r="N51" s="89">
        <v>1</v>
      </c>
      <c r="O51" s="89">
        <v>5</v>
      </c>
      <c r="P51" s="89">
        <v>2.1</v>
      </c>
      <c r="Q51" s="89">
        <v>22</v>
      </c>
      <c r="R51" s="89">
        <v>170</v>
      </c>
      <c r="S51" s="89">
        <v>360</v>
      </c>
      <c r="T51" s="89">
        <v>50</v>
      </c>
      <c r="U51" s="89">
        <v>3.6</v>
      </c>
      <c r="V51" s="89">
        <v>0.09</v>
      </c>
      <c r="W51" s="89">
        <v>0</v>
      </c>
      <c r="X51" s="89">
        <v>0</v>
      </c>
      <c r="Y51" s="89">
        <v>0</v>
      </c>
      <c r="Z51" s="89">
        <v>0.4</v>
      </c>
      <c r="AA51" s="89">
        <v>0.23</v>
      </c>
      <c r="AB51" s="89">
        <v>0.06</v>
      </c>
      <c r="AC51" s="89">
        <v>0.19</v>
      </c>
      <c r="AD51" s="89">
        <v>6.2</v>
      </c>
      <c r="AE51" s="89">
        <v>0.23</v>
      </c>
      <c r="AF51" s="89">
        <v>7</v>
      </c>
      <c r="AG51" s="89">
        <v>1.4</v>
      </c>
      <c r="AH51" s="89">
        <v>0</v>
      </c>
      <c r="AI51" s="89" t="s">
        <v>385</v>
      </c>
    </row>
    <row r="52" spans="1:35">
      <c r="A52" s="89">
        <v>7304</v>
      </c>
      <c r="B52" s="89">
        <v>7</v>
      </c>
      <c r="C52" s="89">
        <v>304</v>
      </c>
      <c r="D52" s="89" t="s">
        <v>383</v>
      </c>
      <c r="E52" s="89" t="s">
        <v>395</v>
      </c>
      <c r="G52" s="89">
        <v>1</v>
      </c>
      <c r="H52" s="89">
        <v>318</v>
      </c>
      <c r="I52" s="89">
        <v>54.2</v>
      </c>
      <c r="J52" s="89">
        <v>16.399999999999999</v>
      </c>
      <c r="K52" s="89">
        <v>28.4</v>
      </c>
      <c r="L52" s="89">
        <v>0</v>
      </c>
      <c r="M52" s="89">
        <v>0</v>
      </c>
      <c r="N52" s="89">
        <v>0.8</v>
      </c>
      <c r="O52" s="89">
        <v>4</v>
      </c>
      <c r="P52" s="89">
        <v>1.6</v>
      </c>
      <c r="Q52" s="89">
        <v>17</v>
      </c>
      <c r="R52" s="89">
        <v>170</v>
      </c>
      <c r="S52" s="89">
        <v>272</v>
      </c>
      <c r="T52" s="89">
        <v>62</v>
      </c>
      <c r="U52" s="89">
        <v>3.9</v>
      </c>
      <c r="V52" s="89">
        <v>0.06</v>
      </c>
      <c r="W52" s="89">
        <v>42</v>
      </c>
      <c r="X52" s="89">
        <v>42</v>
      </c>
      <c r="Y52" s="89">
        <v>0</v>
      </c>
      <c r="Z52" s="89">
        <v>0.9</v>
      </c>
      <c r="AA52" s="89">
        <v>0.9</v>
      </c>
      <c r="AB52" s="89">
        <v>0.03</v>
      </c>
      <c r="AC52" s="89">
        <v>0.14000000000000001</v>
      </c>
      <c r="AD52" s="89">
        <v>5</v>
      </c>
      <c r="AE52" s="89">
        <v>0.32</v>
      </c>
      <c r="AF52" s="89">
        <v>7</v>
      </c>
      <c r="AG52" s="89">
        <v>1.4</v>
      </c>
      <c r="AH52" s="89">
        <v>0</v>
      </c>
      <c r="AI52" s="89" t="s">
        <v>385</v>
      </c>
    </row>
    <row r="53" spans="1:35">
      <c r="A53" s="89">
        <v>7307</v>
      </c>
      <c r="B53" s="89">
        <v>7</v>
      </c>
      <c r="C53" s="89">
        <v>307</v>
      </c>
      <c r="D53" s="89" t="s">
        <v>383</v>
      </c>
      <c r="E53" s="89" t="s">
        <v>396</v>
      </c>
      <c r="G53" s="89">
        <v>1</v>
      </c>
      <c r="H53" s="89">
        <v>180</v>
      </c>
      <c r="I53" s="89">
        <v>53.8</v>
      </c>
      <c r="J53" s="89">
        <v>31.1</v>
      </c>
      <c r="K53" s="89">
        <v>1.9</v>
      </c>
      <c r="L53" s="89">
        <v>9.1</v>
      </c>
      <c r="M53" s="89">
        <v>0</v>
      </c>
      <c r="N53" s="89">
        <v>4.0999999999999996</v>
      </c>
      <c r="O53" s="89">
        <v>8</v>
      </c>
      <c r="P53" s="89">
        <v>2.4</v>
      </c>
      <c r="Q53" s="89">
        <v>19</v>
      </c>
      <c r="R53" s="89">
        <v>181</v>
      </c>
      <c r="S53" s="89">
        <v>235</v>
      </c>
      <c r="T53" s="89">
        <v>2790</v>
      </c>
      <c r="U53" s="89">
        <v>4.93</v>
      </c>
      <c r="V53" s="89">
        <v>7.0000000000000007E-2</v>
      </c>
      <c r="W53" s="89">
        <v>0</v>
      </c>
      <c r="X53" s="89">
        <v>0</v>
      </c>
      <c r="Y53" s="89">
        <v>0</v>
      </c>
      <c r="Z53" s="89">
        <v>0</v>
      </c>
      <c r="AA53" s="89">
        <v>0.38</v>
      </c>
      <c r="AB53" s="89">
        <v>7.0000000000000007E-2</v>
      </c>
      <c r="AC53" s="89">
        <v>0.16</v>
      </c>
      <c r="AD53" s="89">
        <v>5.2</v>
      </c>
      <c r="AE53" s="89">
        <v>0.39</v>
      </c>
      <c r="AF53" s="89">
        <v>10</v>
      </c>
      <c r="AG53" s="89">
        <v>1.6</v>
      </c>
      <c r="AH53" s="89">
        <v>0</v>
      </c>
      <c r="AI53" s="89" t="s">
        <v>385</v>
      </c>
    </row>
    <row r="54" spans="1:35">
      <c r="A54" s="89">
        <v>7309</v>
      </c>
      <c r="B54" s="89">
        <v>7</v>
      </c>
      <c r="C54" s="89">
        <v>309</v>
      </c>
      <c r="D54" s="89" t="s">
        <v>383</v>
      </c>
      <c r="E54" s="89" t="s">
        <v>397</v>
      </c>
      <c r="G54" s="89">
        <v>0.84</v>
      </c>
      <c r="H54" s="89">
        <v>99</v>
      </c>
      <c r="I54" s="89">
        <v>77.900000000000006</v>
      </c>
      <c r="J54" s="89">
        <v>17.399999999999999</v>
      </c>
      <c r="K54" s="89">
        <v>3.1</v>
      </c>
      <c r="L54" s="89">
        <v>0.3</v>
      </c>
      <c r="M54" s="89">
        <v>0</v>
      </c>
      <c r="N54" s="89">
        <v>1.3</v>
      </c>
      <c r="O54" s="89">
        <v>13</v>
      </c>
      <c r="P54" s="89">
        <v>4.5999999999999996</v>
      </c>
      <c r="Q54" s="89">
        <v>17</v>
      </c>
      <c r="R54" s="89">
        <v>257</v>
      </c>
      <c r="S54" s="89">
        <v>262</v>
      </c>
      <c r="T54" s="89">
        <v>182</v>
      </c>
      <c r="U54" s="89">
        <v>1.92</v>
      </c>
      <c r="V54" s="89">
        <v>0.43</v>
      </c>
      <c r="W54" s="89">
        <v>419</v>
      </c>
      <c r="X54" s="89">
        <v>419</v>
      </c>
      <c r="Y54" s="89">
        <v>0</v>
      </c>
      <c r="Z54" s="89">
        <v>1.1000000000000001</v>
      </c>
      <c r="AA54" s="89">
        <v>0.22</v>
      </c>
      <c r="AB54" s="89">
        <v>0.36</v>
      </c>
      <c r="AC54" s="89">
        <v>2.84</v>
      </c>
      <c r="AD54" s="89">
        <v>8</v>
      </c>
      <c r="AE54" s="89">
        <v>0.67</v>
      </c>
      <c r="AF54" s="89">
        <v>98</v>
      </c>
      <c r="AG54" s="89">
        <v>27.5</v>
      </c>
      <c r="AH54" s="89">
        <v>9.4</v>
      </c>
      <c r="AI54" s="89" t="s">
        <v>385</v>
      </c>
    </row>
    <row r="55" spans="1:35">
      <c r="A55" s="89">
        <v>7311</v>
      </c>
      <c r="B55" s="89">
        <v>7</v>
      </c>
      <c r="C55" s="89">
        <v>311</v>
      </c>
      <c r="D55" s="89" t="s">
        <v>383</v>
      </c>
      <c r="E55" s="89" t="s">
        <v>398</v>
      </c>
      <c r="G55" s="89">
        <v>1</v>
      </c>
      <c r="H55" s="89">
        <v>82</v>
      </c>
      <c r="I55" s="89">
        <v>84.2</v>
      </c>
      <c r="J55" s="89">
        <v>12.1</v>
      </c>
      <c r="K55" s="89">
        <v>3.7</v>
      </c>
      <c r="L55" s="89">
        <v>0</v>
      </c>
      <c r="M55" s="89">
        <v>0</v>
      </c>
      <c r="N55" s="89">
        <v>0.6</v>
      </c>
      <c r="O55" s="89">
        <v>69</v>
      </c>
      <c r="P55" s="89">
        <v>0.6</v>
      </c>
      <c r="Q55" s="89">
        <v>13</v>
      </c>
      <c r="R55" s="89">
        <v>64</v>
      </c>
      <c r="S55" s="89">
        <v>67</v>
      </c>
      <c r="T55" s="89">
        <v>97</v>
      </c>
      <c r="U55" s="89">
        <v>1.42</v>
      </c>
      <c r="V55" s="89">
        <v>7.0000000000000007E-2</v>
      </c>
      <c r="W55" s="89">
        <v>0</v>
      </c>
      <c r="X55" s="89">
        <v>0</v>
      </c>
      <c r="Y55" s="89">
        <v>0</v>
      </c>
      <c r="Z55" s="89">
        <v>0</v>
      </c>
      <c r="AA55" s="89">
        <v>0.09</v>
      </c>
      <c r="AB55" s="89">
        <v>0</v>
      </c>
      <c r="AC55" s="89">
        <v>0.06</v>
      </c>
      <c r="AD55" s="89">
        <v>0.9</v>
      </c>
      <c r="AE55" s="89">
        <v>0.01</v>
      </c>
      <c r="AF55" s="89">
        <v>5</v>
      </c>
      <c r="AG55" s="89">
        <v>1.4</v>
      </c>
      <c r="AH55" s="89">
        <v>0</v>
      </c>
      <c r="AI55" s="89" t="s">
        <v>385</v>
      </c>
    </row>
    <row r="56" spans="1:35">
      <c r="A56" s="89">
        <v>7313</v>
      </c>
      <c r="B56" s="89">
        <v>7</v>
      </c>
      <c r="C56" s="89">
        <v>313</v>
      </c>
      <c r="D56" s="89" t="s">
        <v>383</v>
      </c>
      <c r="E56" s="89" t="s">
        <v>399</v>
      </c>
      <c r="G56" s="89">
        <v>1</v>
      </c>
      <c r="H56" s="89">
        <v>170</v>
      </c>
      <c r="I56" s="89">
        <v>69.5</v>
      </c>
      <c r="J56" s="89">
        <v>20.100000000000001</v>
      </c>
      <c r="K56" s="89">
        <v>10</v>
      </c>
      <c r="L56" s="89">
        <v>0</v>
      </c>
      <c r="M56" s="89">
        <v>0</v>
      </c>
      <c r="N56" s="89">
        <v>1</v>
      </c>
      <c r="O56" s="89">
        <v>12</v>
      </c>
      <c r="P56" s="89">
        <v>2.2000000000000002</v>
      </c>
      <c r="Q56" s="89">
        <v>20</v>
      </c>
      <c r="R56" s="89">
        <v>184</v>
      </c>
      <c r="S56" s="89">
        <v>321</v>
      </c>
      <c r="T56" s="89">
        <v>66</v>
      </c>
      <c r="U56" s="89">
        <v>4.79</v>
      </c>
      <c r="V56" s="89">
        <v>7.0000000000000007E-2</v>
      </c>
      <c r="W56" s="89">
        <v>0</v>
      </c>
      <c r="X56" s="89">
        <v>0</v>
      </c>
      <c r="Y56" s="89">
        <v>0</v>
      </c>
      <c r="Z56" s="89">
        <v>0.1</v>
      </c>
      <c r="AA56" s="89">
        <v>0.32</v>
      </c>
      <c r="AB56" s="89">
        <v>0.04</v>
      </c>
      <c r="AC56" s="89">
        <v>0.16</v>
      </c>
      <c r="AD56" s="89">
        <v>5.0999999999999996</v>
      </c>
      <c r="AE56" s="89">
        <v>0.37</v>
      </c>
      <c r="AF56" s="89">
        <v>6</v>
      </c>
      <c r="AG56" s="89">
        <v>2.2000000000000002</v>
      </c>
      <c r="AH56" s="89">
        <v>0</v>
      </c>
      <c r="AI56" s="89" t="s">
        <v>385</v>
      </c>
    </row>
    <row r="57" spans="1:35">
      <c r="A57" s="89">
        <v>7315</v>
      </c>
      <c r="B57" s="89">
        <v>7</v>
      </c>
      <c r="C57" s="89">
        <v>315</v>
      </c>
      <c r="D57" s="89" t="s">
        <v>383</v>
      </c>
      <c r="E57" s="89" t="s">
        <v>400</v>
      </c>
      <c r="G57" s="89">
        <v>1</v>
      </c>
      <c r="H57" s="89">
        <v>241</v>
      </c>
      <c r="I57" s="89">
        <v>57.7</v>
      </c>
      <c r="J57" s="89">
        <v>27.1</v>
      </c>
      <c r="K57" s="89">
        <v>14.9</v>
      </c>
      <c r="L57" s="89">
        <v>0</v>
      </c>
      <c r="M57" s="89">
        <v>0</v>
      </c>
      <c r="N57" s="89">
        <v>2.9</v>
      </c>
      <c r="O57" s="89">
        <v>12</v>
      </c>
      <c r="P57" s="89">
        <v>2.1</v>
      </c>
      <c r="Q57" s="89">
        <v>14</v>
      </c>
      <c r="R57" s="89">
        <v>111</v>
      </c>
      <c r="S57" s="89">
        <v>136</v>
      </c>
      <c r="T57" s="89">
        <v>1010</v>
      </c>
      <c r="U57" s="89">
        <v>3.57</v>
      </c>
      <c r="V57" s="89">
        <v>0.06</v>
      </c>
      <c r="W57" s="89">
        <v>0</v>
      </c>
      <c r="X57" s="89">
        <v>0</v>
      </c>
      <c r="Y57" s="89">
        <v>0</v>
      </c>
      <c r="Z57" s="89">
        <v>0.2</v>
      </c>
      <c r="AA57" s="89">
        <v>0.15</v>
      </c>
      <c r="AB57" s="89">
        <v>0.02</v>
      </c>
      <c r="AC57" s="89">
        <v>0.15</v>
      </c>
      <c r="AD57" s="89">
        <v>2.4</v>
      </c>
      <c r="AE57" s="89">
        <v>0.13</v>
      </c>
      <c r="AF57" s="89">
        <v>9</v>
      </c>
      <c r="AG57" s="89">
        <v>1.6</v>
      </c>
      <c r="AH57" s="89">
        <v>0</v>
      </c>
      <c r="AI57" s="89" t="s">
        <v>385</v>
      </c>
    </row>
    <row r="58" spans="1:35">
      <c r="A58" s="89">
        <v>7316</v>
      </c>
      <c r="B58" s="89">
        <v>7</v>
      </c>
      <c r="C58" s="89">
        <v>316</v>
      </c>
      <c r="D58" s="89" t="s">
        <v>383</v>
      </c>
      <c r="E58" s="89" t="s">
        <v>401</v>
      </c>
      <c r="H58" s="89">
        <v>638</v>
      </c>
      <c r="I58" s="89">
        <v>4.5</v>
      </c>
      <c r="J58" s="89">
        <v>25.5</v>
      </c>
      <c r="K58" s="89">
        <v>55.3</v>
      </c>
      <c r="L58" s="89">
        <v>11</v>
      </c>
      <c r="N58" s="89">
        <v>3.7</v>
      </c>
      <c r="O58" s="89">
        <v>4</v>
      </c>
      <c r="P58" s="89">
        <v>2.7</v>
      </c>
      <c r="R58" s="89">
        <v>356</v>
      </c>
      <c r="S58" s="89">
        <v>674</v>
      </c>
      <c r="T58" s="89">
        <v>609</v>
      </c>
      <c r="AI58" s="89" t="s">
        <v>385</v>
      </c>
    </row>
    <row r="59" spans="1:35">
      <c r="A59" s="89">
        <v>7317</v>
      </c>
      <c r="B59" s="89">
        <v>7</v>
      </c>
      <c r="C59" s="89">
        <v>317</v>
      </c>
      <c r="D59" s="89" t="s">
        <v>383</v>
      </c>
      <c r="E59" s="89" t="s">
        <v>402</v>
      </c>
      <c r="G59" s="89">
        <v>1</v>
      </c>
      <c r="H59" s="89">
        <v>332</v>
      </c>
      <c r="I59" s="89">
        <v>23.4</v>
      </c>
      <c r="J59" s="89">
        <v>66.7</v>
      </c>
      <c r="K59" s="89">
        <v>7</v>
      </c>
      <c r="L59" s="89">
        <v>0</v>
      </c>
      <c r="M59" s="89">
        <v>0</v>
      </c>
      <c r="N59" s="89">
        <v>3.4</v>
      </c>
      <c r="O59" s="89">
        <v>15</v>
      </c>
      <c r="P59" s="89">
        <v>9.9</v>
      </c>
      <c r="Q59" s="89">
        <v>67</v>
      </c>
      <c r="R59" s="89">
        <v>586</v>
      </c>
      <c r="S59" s="89">
        <v>923</v>
      </c>
      <c r="T59" s="89">
        <v>2210</v>
      </c>
      <c r="U59" s="89">
        <v>6.06</v>
      </c>
      <c r="V59" s="89">
        <v>0.73</v>
      </c>
      <c r="W59" s="89">
        <v>0</v>
      </c>
      <c r="X59" s="89">
        <v>0</v>
      </c>
      <c r="Y59" s="89">
        <v>0</v>
      </c>
      <c r="AA59" s="89">
        <v>0.57999999999999996</v>
      </c>
      <c r="AB59" s="89">
        <v>0.64</v>
      </c>
      <c r="AC59" s="89">
        <v>1.39</v>
      </c>
      <c r="AD59" s="89">
        <v>18.5</v>
      </c>
      <c r="AE59" s="89">
        <v>1.07</v>
      </c>
      <c r="AF59" s="89">
        <v>12</v>
      </c>
      <c r="AG59" s="89">
        <v>18.3</v>
      </c>
      <c r="AH59" s="89">
        <v>0</v>
      </c>
      <c r="AI59" s="89" t="s">
        <v>385</v>
      </c>
    </row>
    <row r="60" spans="1:35">
      <c r="A60" s="89">
        <v>7320</v>
      </c>
      <c r="B60" s="89">
        <v>7</v>
      </c>
      <c r="C60" s="89">
        <v>320</v>
      </c>
      <c r="D60" s="89" t="s">
        <v>383</v>
      </c>
      <c r="E60" s="89" t="s">
        <v>403</v>
      </c>
      <c r="G60" s="89">
        <v>0.65</v>
      </c>
      <c r="H60" s="89">
        <v>230</v>
      </c>
      <c r="I60" s="89">
        <v>65.400000000000006</v>
      </c>
      <c r="J60" s="89">
        <v>16.7</v>
      </c>
      <c r="K60" s="89">
        <v>18.3</v>
      </c>
      <c r="L60" s="89">
        <v>0</v>
      </c>
      <c r="M60" s="89">
        <v>0</v>
      </c>
      <c r="N60" s="89">
        <v>0.8</v>
      </c>
      <c r="O60" s="89">
        <v>11</v>
      </c>
      <c r="P60" s="89">
        <v>1</v>
      </c>
      <c r="Q60" s="89">
        <v>19</v>
      </c>
      <c r="R60" s="89">
        <v>136</v>
      </c>
      <c r="S60" s="89">
        <v>178</v>
      </c>
      <c r="T60" s="89">
        <v>73</v>
      </c>
      <c r="U60" s="89">
        <v>1.58</v>
      </c>
      <c r="V60" s="89">
        <v>0.05</v>
      </c>
      <c r="W60" s="89">
        <v>49</v>
      </c>
      <c r="X60" s="89">
        <v>49</v>
      </c>
      <c r="Y60" s="89">
        <v>0</v>
      </c>
      <c r="Z60" s="89">
        <v>0.2</v>
      </c>
      <c r="AA60" s="89">
        <v>0.3</v>
      </c>
      <c r="AB60" s="89">
        <v>0.06</v>
      </c>
      <c r="AC60" s="89">
        <v>0.15</v>
      </c>
      <c r="AD60" s="89">
        <v>5.2</v>
      </c>
      <c r="AE60" s="89">
        <v>0.25</v>
      </c>
      <c r="AF60" s="89">
        <v>7</v>
      </c>
      <c r="AG60" s="89">
        <v>0.3</v>
      </c>
      <c r="AH60" s="89">
        <v>0</v>
      </c>
      <c r="AI60" s="89" t="s">
        <v>385</v>
      </c>
    </row>
    <row r="61" spans="1:35">
      <c r="A61" s="89">
        <v>7323</v>
      </c>
      <c r="B61" s="89">
        <v>7</v>
      </c>
      <c r="C61" s="89">
        <v>323</v>
      </c>
      <c r="D61" s="89" t="s">
        <v>383</v>
      </c>
      <c r="E61" s="89" t="s">
        <v>404</v>
      </c>
      <c r="G61" s="89">
        <v>0.55000000000000004</v>
      </c>
      <c r="H61" s="89">
        <v>108</v>
      </c>
      <c r="I61" s="89">
        <v>74.5</v>
      </c>
      <c r="J61" s="89">
        <v>23.6</v>
      </c>
      <c r="K61" s="89">
        <v>1.4</v>
      </c>
      <c r="L61" s="89">
        <v>0</v>
      </c>
      <c r="M61" s="89">
        <v>0</v>
      </c>
      <c r="N61" s="89">
        <v>1</v>
      </c>
      <c r="O61" s="89">
        <v>9</v>
      </c>
      <c r="P61" s="89">
        <v>0.6</v>
      </c>
      <c r="Q61" s="89">
        <v>28</v>
      </c>
      <c r="R61" s="89">
        <v>204</v>
      </c>
      <c r="S61" s="89">
        <v>305</v>
      </c>
      <c r="T61" s="89">
        <v>64</v>
      </c>
      <c r="U61" s="89">
        <v>0.84</v>
      </c>
      <c r="V61" s="89">
        <v>0.05</v>
      </c>
      <c r="W61" s="89">
        <v>8</v>
      </c>
      <c r="X61" s="89">
        <v>8</v>
      </c>
      <c r="Y61" s="89">
        <v>0</v>
      </c>
      <c r="Z61" s="89">
        <v>0.2</v>
      </c>
      <c r="AA61" s="89">
        <v>0.18</v>
      </c>
      <c r="AB61" s="89">
        <v>0.1</v>
      </c>
      <c r="AC61" s="89">
        <v>0.12</v>
      </c>
      <c r="AD61" s="89">
        <v>10.7</v>
      </c>
      <c r="AE61" s="89">
        <v>0.53</v>
      </c>
      <c r="AF61" s="89">
        <v>9</v>
      </c>
      <c r="AH61" s="89">
        <v>0</v>
      </c>
      <c r="AI61" s="89" t="s">
        <v>385</v>
      </c>
    </row>
    <row r="62" spans="1:35">
      <c r="A62" s="89">
        <v>7326</v>
      </c>
      <c r="B62" s="89">
        <v>7</v>
      </c>
      <c r="C62" s="89">
        <v>326</v>
      </c>
      <c r="D62" s="89" t="s">
        <v>383</v>
      </c>
      <c r="E62" s="89" t="s">
        <v>405</v>
      </c>
      <c r="G62" s="89">
        <v>0.72</v>
      </c>
      <c r="H62" s="89">
        <v>180</v>
      </c>
      <c r="I62" s="89">
        <v>69.099999999999994</v>
      </c>
      <c r="J62" s="89">
        <v>19.5</v>
      </c>
      <c r="K62" s="89">
        <v>11.4</v>
      </c>
      <c r="L62" s="89">
        <v>0</v>
      </c>
      <c r="M62" s="89">
        <v>0</v>
      </c>
      <c r="N62" s="89">
        <v>0.9</v>
      </c>
      <c r="O62" s="89">
        <v>11</v>
      </c>
      <c r="P62" s="89">
        <v>0.7</v>
      </c>
      <c r="Q62" s="89">
        <v>23</v>
      </c>
      <c r="R62" s="89">
        <v>155</v>
      </c>
      <c r="S62" s="89">
        <v>243</v>
      </c>
      <c r="T62" s="89">
        <v>71</v>
      </c>
      <c r="U62" s="89">
        <v>0.92</v>
      </c>
      <c r="V62" s="89">
        <v>0.04</v>
      </c>
      <c r="W62" s="89">
        <v>19</v>
      </c>
      <c r="X62" s="89">
        <v>19</v>
      </c>
      <c r="Y62" s="89">
        <v>0</v>
      </c>
      <c r="Z62" s="89">
        <v>0.2</v>
      </c>
      <c r="AA62" s="89">
        <v>0.24</v>
      </c>
      <c r="AB62" s="89">
        <v>0.08</v>
      </c>
      <c r="AC62" s="89">
        <v>0.12</v>
      </c>
      <c r="AD62" s="89">
        <v>8.5</v>
      </c>
      <c r="AE62" s="89">
        <v>0.42</v>
      </c>
      <c r="AF62" s="89">
        <v>14</v>
      </c>
      <c r="AG62" s="89">
        <v>0.4</v>
      </c>
      <c r="AH62" s="89">
        <v>0</v>
      </c>
      <c r="AI62" s="89" t="s">
        <v>385</v>
      </c>
    </row>
    <row r="63" spans="1:35">
      <c r="A63" s="89">
        <v>7329</v>
      </c>
      <c r="B63" s="89">
        <v>7</v>
      </c>
      <c r="C63" s="89">
        <v>329</v>
      </c>
      <c r="D63" s="89" t="s">
        <v>383</v>
      </c>
      <c r="E63" s="89" t="s">
        <v>406</v>
      </c>
      <c r="G63" s="89">
        <v>1</v>
      </c>
      <c r="H63" s="89">
        <v>132</v>
      </c>
      <c r="I63" s="89">
        <v>73.900000000000006</v>
      </c>
      <c r="J63" s="89">
        <v>17.5</v>
      </c>
      <c r="K63" s="89">
        <v>6.3</v>
      </c>
      <c r="L63" s="89">
        <v>1.3</v>
      </c>
      <c r="M63" s="89">
        <v>0</v>
      </c>
      <c r="N63" s="89">
        <v>1</v>
      </c>
      <c r="O63" s="89">
        <v>10</v>
      </c>
      <c r="P63" s="89">
        <v>6.3</v>
      </c>
      <c r="Q63" s="89">
        <v>18</v>
      </c>
      <c r="R63" s="89">
        <v>184</v>
      </c>
      <c r="S63" s="89">
        <v>239</v>
      </c>
      <c r="T63" s="89">
        <v>80</v>
      </c>
      <c r="U63" s="89">
        <v>3.06</v>
      </c>
      <c r="V63" s="89">
        <v>0.28999999999999998</v>
      </c>
      <c r="W63" s="89">
        <v>4080</v>
      </c>
      <c r="X63" s="89">
        <v>4080</v>
      </c>
      <c r="Y63" s="89">
        <v>0</v>
      </c>
      <c r="AA63" s="89">
        <v>0.71</v>
      </c>
      <c r="AB63" s="89">
        <v>0.1</v>
      </c>
      <c r="AC63" s="89">
        <v>0.56000000000000005</v>
      </c>
      <c r="AD63" s="89">
        <v>6.3</v>
      </c>
      <c r="AE63" s="89">
        <v>0.36</v>
      </c>
      <c r="AF63" s="89">
        <v>438</v>
      </c>
      <c r="AG63" s="89">
        <v>11.4</v>
      </c>
      <c r="AH63" s="89">
        <v>14.1</v>
      </c>
      <c r="AI63" s="89" t="s">
        <v>385</v>
      </c>
    </row>
    <row r="64" spans="1:35">
      <c r="A64" s="89">
        <v>7333</v>
      </c>
      <c r="B64" s="89">
        <v>7</v>
      </c>
      <c r="C64" s="89">
        <v>333</v>
      </c>
      <c r="D64" s="89" t="s">
        <v>383</v>
      </c>
      <c r="E64" s="89" t="s">
        <v>407</v>
      </c>
      <c r="H64" s="89">
        <v>130</v>
      </c>
      <c r="I64" s="89">
        <v>71.2</v>
      </c>
      <c r="J64" s="89">
        <v>15.4</v>
      </c>
      <c r="K64" s="89">
        <v>6.3</v>
      </c>
      <c r="L64" s="89">
        <v>1.5</v>
      </c>
      <c r="M64" s="89">
        <v>2.9</v>
      </c>
      <c r="N64" s="89">
        <v>2.7</v>
      </c>
      <c r="O64" s="89">
        <v>76</v>
      </c>
      <c r="P64" s="89">
        <v>41.7</v>
      </c>
      <c r="R64" s="89">
        <v>254</v>
      </c>
      <c r="S64" s="89">
        <v>268</v>
      </c>
      <c r="T64" s="89">
        <v>97</v>
      </c>
      <c r="AB64" s="89">
        <v>0.2</v>
      </c>
      <c r="AC64" s="89">
        <v>1.89</v>
      </c>
      <c r="AD64" s="89">
        <v>4.8</v>
      </c>
      <c r="AI64" s="89" t="s">
        <v>385</v>
      </c>
    </row>
    <row r="65" spans="1:35">
      <c r="A65" s="89">
        <v>7334</v>
      </c>
      <c r="B65" s="89">
        <v>7</v>
      </c>
      <c r="C65" s="89">
        <v>334</v>
      </c>
      <c r="D65" s="89" t="s">
        <v>383</v>
      </c>
      <c r="E65" s="89" t="s">
        <v>408</v>
      </c>
      <c r="H65" s="89">
        <v>121</v>
      </c>
      <c r="I65" s="89">
        <v>71.7</v>
      </c>
      <c r="J65" s="89">
        <v>19.399999999999999</v>
      </c>
      <c r="K65" s="89">
        <v>4.8</v>
      </c>
      <c r="L65" s="89">
        <v>0</v>
      </c>
      <c r="M65" s="89">
        <v>0</v>
      </c>
      <c r="N65" s="89">
        <v>1</v>
      </c>
      <c r="AI65" s="89" t="s">
        <v>385</v>
      </c>
    </row>
    <row r="66" spans="1:35">
      <c r="A66" s="89">
        <v>7336</v>
      </c>
      <c r="B66" s="89">
        <v>7</v>
      </c>
      <c r="C66" s="89">
        <v>336</v>
      </c>
      <c r="D66" s="89" t="s">
        <v>383</v>
      </c>
      <c r="E66" s="89" t="s">
        <v>409</v>
      </c>
      <c r="G66" s="89">
        <v>0.74</v>
      </c>
      <c r="H66" s="89">
        <v>165</v>
      </c>
      <c r="I66" s="89">
        <v>68</v>
      </c>
      <c r="J66" s="89">
        <v>17.5</v>
      </c>
      <c r="K66" s="89">
        <v>10.6</v>
      </c>
      <c r="L66" s="89">
        <v>0</v>
      </c>
      <c r="M66" s="89">
        <v>0</v>
      </c>
      <c r="N66" s="89">
        <v>1.1000000000000001</v>
      </c>
      <c r="O66" s="89">
        <v>11</v>
      </c>
      <c r="P66" s="89">
        <v>2.4</v>
      </c>
      <c r="Q66" s="89">
        <v>27</v>
      </c>
      <c r="R66" s="89">
        <v>150</v>
      </c>
      <c r="S66" s="89">
        <v>385</v>
      </c>
      <c r="T66" s="89">
        <v>82</v>
      </c>
      <c r="U66" s="89">
        <v>3.45</v>
      </c>
      <c r="V66" s="89">
        <v>0.16</v>
      </c>
      <c r="W66" s="89">
        <v>0</v>
      </c>
      <c r="X66" s="89">
        <v>0</v>
      </c>
      <c r="Y66" s="89">
        <v>0</v>
      </c>
      <c r="AA66" s="89">
        <v>0.18</v>
      </c>
      <c r="AB66" s="89">
        <v>0.18</v>
      </c>
      <c r="AC66" s="89">
        <v>0.28999999999999998</v>
      </c>
      <c r="AD66" s="89">
        <v>6.1</v>
      </c>
      <c r="AE66" s="89">
        <v>0.4</v>
      </c>
      <c r="AF66" s="89">
        <v>5</v>
      </c>
      <c r="AG66" s="89">
        <v>1.1000000000000001</v>
      </c>
      <c r="AH66" s="89">
        <v>0</v>
      </c>
      <c r="AI66" s="89" t="s">
        <v>385</v>
      </c>
    </row>
    <row r="67" spans="1:35">
      <c r="A67" s="89">
        <v>7341</v>
      </c>
      <c r="B67" s="89">
        <v>7</v>
      </c>
      <c r="C67" s="89">
        <v>341</v>
      </c>
      <c r="D67" s="89" t="s">
        <v>383</v>
      </c>
      <c r="E67" s="89" t="s">
        <v>410</v>
      </c>
      <c r="G67" s="89">
        <v>0.98</v>
      </c>
      <c r="H67" s="89">
        <v>118</v>
      </c>
      <c r="I67" s="89">
        <v>79.2</v>
      </c>
      <c r="J67" s="89">
        <v>10.4</v>
      </c>
      <c r="K67" s="89">
        <v>8.6</v>
      </c>
      <c r="L67" s="89">
        <v>0</v>
      </c>
      <c r="M67" s="89">
        <v>0</v>
      </c>
      <c r="N67" s="89">
        <v>1.3</v>
      </c>
      <c r="O67" s="89">
        <v>9</v>
      </c>
      <c r="P67" s="89">
        <v>1.8</v>
      </c>
      <c r="Q67" s="89">
        <v>12</v>
      </c>
      <c r="R67" s="89">
        <v>270</v>
      </c>
      <c r="S67" s="89">
        <v>296</v>
      </c>
      <c r="T67" s="89">
        <v>112</v>
      </c>
      <c r="U67" s="89">
        <v>1.17</v>
      </c>
      <c r="V67" s="89">
        <v>0.24</v>
      </c>
      <c r="W67" s="89">
        <v>0</v>
      </c>
      <c r="X67" s="89">
        <v>0</v>
      </c>
      <c r="Y67" s="89">
        <v>0</v>
      </c>
      <c r="AB67" s="89">
        <v>0.13</v>
      </c>
      <c r="AC67" s="89">
        <v>0.3</v>
      </c>
      <c r="AD67" s="89">
        <v>3.9</v>
      </c>
      <c r="AE67" s="89">
        <v>0.28999999999999998</v>
      </c>
      <c r="AF67" s="89">
        <v>3</v>
      </c>
      <c r="AG67" s="89">
        <v>11.3</v>
      </c>
      <c r="AH67" s="89">
        <v>16</v>
      </c>
      <c r="AI67" s="89" t="s">
        <v>385</v>
      </c>
    </row>
    <row r="68" spans="1:35">
      <c r="A68" s="89">
        <v>7343</v>
      </c>
      <c r="B68" s="89">
        <v>7</v>
      </c>
      <c r="C68" s="89">
        <v>343</v>
      </c>
      <c r="D68" s="89" t="s">
        <v>383</v>
      </c>
      <c r="E68" s="89" t="s">
        <v>411</v>
      </c>
      <c r="G68" s="89">
        <v>1</v>
      </c>
      <c r="H68" s="89">
        <v>132</v>
      </c>
      <c r="I68" s="89">
        <v>71.400000000000006</v>
      </c>
      <c r="J68" s="89">
        <v>20.2</v>
      </c>
      <c r="K68" s="89">
        <v>4.5</v>
      </c>
      <c r="L68" s="89">
        <v>2.5</v>
      </c>
      <c r="M68" s="89">
        <v>0</v>
      </c>
      <c r="N68" s="89">
        <v>1.4</v>
      </c>
      <c r="O68" s="89">
        <v>9</v>
      </c>
      <c r="P68" s="89">
        <v>8.6999999999999993</v>
      </c>
      <c r="Q68" s="89">
        <v>19</v>
      </c>
      <c r="R68" s="89">
        <v>364</v>
      </c>
      <c r="S68" s="89">
        <v>313</v>
      </c>
      <c r="T68" s="89">
        <v>70</v>
      </c>
      <c r="U68" s="89">
        <v>4.66</v>
      </c>
      <c r="V68" s="89">
        <v>6.98</v>
      </c>
      <c r="W68" s="89">
        <v>4970</v>
      </c>
      <c r="X68" s="89">
        <v>4950</v>
      </c>
      <c r="Y68" s="89">
        <v>244</v>
      </c>
      <c r="Z68" s="89">
        <v>1.2</v>
      </c>
      <c r="AA68" s="89">
        <v>0.77</v>
      </c>
      <c r="AB68" s="89">
        <v>0.32</v>
      </c>
      <c r="AC68" s="89">
        <v>3.07</v>
      </c>
      <c r="AD68" s="89">
        <v>13</v>
      </c>
      <c r="AE68" s="89">
        <v>0.9</v>
      </c>
      <c r="AF68" s="89">
        <v>230</v>
      </c>
      <c r="AG68" s="89">
        <v>90.1</v>
      </c>
      <c r="AH68" s="89">
        <v>4</v>
      </c>
      <c r="AI68" s="89" t="s">
        <v>385</v>
      </c>
    </row>
    <row r="69" spans="1:35">
      <c r="A69" s="89">
        <v>7346</v>
      </c>
      <c r="B69" s="89">
        <v>7</v>
      </c>
      <c r="C69" s="89">
        <v>346</v>
      </c>
      <c r="D69" s="89" t="s">
        <v>383</v>
      </c>
      <c r="E69" s="89" t="s">
        <v>412</v>
      </c>
      <c r="H69" s="89">
        <v>97</v>
      </c>
      <c r="I69" s="89">
        <v>77.3</v>
      </c>
      <c r="J69" s="89">
        <v>14.1</v>
      </c>
      <c r="K69" s="89">
        <v>3.6</v>
      </c>
      <c r="L69" s="89">
        <v>0.7</v>
      </c>
      <c r="M69" s="89">
        <v>2.6</v>
      </c>
      <c r="N69" s="89">
        <v>1.7</v>
      </c>
      <c r="O69" s="89">
        <v>39</v>
      </c>
      <c r="P69" s="89">
        <v>7</v>
      </c>
      <c r="Q69" s="89">
        <v>36</v>
      </c>
      <c r="R69" s="89">
        <v>123</v>
      </c>
      <c r="S69" s="89">
        <v>232</v>
      </c>
      <c r="T69" s="89">
        <v>234</v>
      </c>
      <c r="U69" s="89">
        <v>3.18</v>
      </c>
      <c r="V69" s="89">
        <v>0.21</v>
      </c>
      <c r="AB69" s="89">
        <v>0.13</v>
      </c>
      <c r="AC69" s="89">
        <v>1.1299999999999999</v>
      </c>
      <c r="AD69" s="89">
        <v>2.7</v>
      </c>
      <c r="AH69" s="89">
        <v>0</v>
      </c>
      <c r="AI69" s="89" t="s">
        <v>385</v>
      </c>
    </row>
    <row r="70" spans="1:35">
      <c r="A70" s="89">
        <v>7353</v>
      </c>
      <c r="B70" s="89">
        <v>7</v>
      </c>
      <c r="C70" s="89">
        <v>353</v>
      </c>
      <c r="D70" s="89" t="s">
        <v>383</v>
      </c>
      <c r="E70" s="89" t="s">
        <v>413</v>
      </c>
      <c r="G70" s="89">
        <v>1</v>
      </c>
      <c r="H70" s="89">
        <v>225</v>
      </c>
      <c r="I70" s="89">
        <v>64.900000000000006</v>
      </c>
      <c r="J70" s="89">
        <v>10.5</v>
      </c>
      <c r="K70" s="89">
        <v>19.399999999999999</v>
      </c>
      <c r="L70" s="89">
        <v>2.6</v>
      </c>
      <c r="M70" s="89">
        <v>0</v>
      </c>
      <c r="N70" s="89">
        <v>2.6</v>
      </c>
      <c r="O70" s="89">
        <v>10</v>
      </c>
      <c r="P70" s="89">
        <v>0.9</v>
      </c>
      <c r="Q70" s="89">
        <v>7</v>
      </c>
      <c r="R70" s="89">
        <v>49</v>
      </c>
      <c r="S70" s="89">
        <v>101</v>
      </c>
      <c r="T70" s="89">
        <v>969</v>
      </c>
      <c r="U70" s="89">
        <v>1.6</v>
      </c>
      <c r="V70" s="89">
        <v>0.03</v>
      </c>
      <c r="W70" s="89">
        <v>0</v>
      </c>
      <c r="X70" s="89">
        <v>0</v>
      </c>
      <c r="Y70" s="89">
        <v>0</v>
      </c>
      <c r="Z70" s="89">
        <v>0.6</v>
      </c>
      <c r="AA70" s="89">
        <v>0.22</v>
      </c>
      <c r="AB70" s="89">
        <v>0.09</v>
      </c>
      <c r="AC70" s="89">
        <v>0.11</v>
      </c>
      <c r="AD70" s="89">
        <v>1.6</v>
      </c>
      <c r="AE70" s="89">
        <v>0.12</v>
      </c>
      <c r="AF70" s="89">
        <v>4</v>
      </c>
      <c r="AG70" s="89">
        <v>1</v>
      </c>
      <c r="AH70" s="89">
        <v>0</v>
      </c>
      <c r="AI70" s="89" t="s">
        <v>385</v>
      </c>
    </row>
    <row r="71" spans="1:35">
      <c r="A71" s="89">
        <v>8354</v>
      </c>
      <c r="B71" s="89">
        <v>8</v>
      </c>
      <c r="C71" s="89">
        <v>354</v>
      </c>
      <c r="D71" s="89" t="s">
        <v>414</v>
      </c>
      <c r="E71" s="89" t="s">
        <v>415</v>
      </c>
      <c r="G71" s="89">
        <v>0.88</v>
      </c>
      <c r="H71" s="89">
        <v>138</v>
      </c>
      <c r="I71" s="89">
        <v>76.2</v>
      </c>
      <c r="J71" s="89">
        <v>12.6</v>
      </c>
      <c r="K71" s="89">
        <v>9.5</v>
      </c>
      <c r="L71" s="89">
        <v>0.7</v>
      </c>
      <c r="M71" s="89">
        <v>0</v>
      </c>
      <c r="N71" s="89">
        <v>1.1000000000000001</v>
      </c>
      <c r="O71" s="89">
        <v>56</v>
      </c>
      <c r="P71" s="89">
        <v>1.8</v>
      </c>
      <c r="Q71" s="89">
        <v>12</v>
      </c>
      <c r="R71" s="89">
        <v>198</v>
      </c>
      <c r="S71" s="89">
        <v>138</v>
      </c>
      <c r="T71" s="89">
        <v>142</v>
      </c>
      <c r="U71" s="89">
        <v>1.29</v>
      </c>
      <c r="V71" s="89">
        <v>7.0000000000000007E-2</v>
      </c>
      <c r="W71" s="89">
        <v>160</v>
      </c>
      <c r="X71" s="89">
        <v>160</v>
      </c>
      <c r="Y71" s="89">
        <v>5</v>
      </c>
      <c r="Z71" s="89">
        <v>2</v>
      </c>
      <c r="AA71" s="89">
        <v>1.05</v>
      </c>
      <c r="AB71" s="89">
        <v>0.04</v>
      </c>
      <c r="AC71" s="89">
        <v>0.46</v>
      </c>
      <c r="AD71" s="89">
        <v>0.1</v>
      </c>
      <c r="AE71" s="89">
        <v>0.17</v>
      </c>
      <c r="AF71" s="89">
        <v>47</v>
      </c>
      <c r="AG71" s="89">
        <v>0.9</v>
      </c>
      <c r="AH71" s="89">
        <v>0</v>
      </c>
      <c r="AI71" s="89" t="s">
        <v>416</v>
      </c>
    </row>
    <row r="72" spans="1:35">
      <c r="A72" s="89">
        <v>9358</v>
      </c>
      <c r="B72" s="89">
        <v>9</v>
      </c>
      <c r="C72" s="89">
        <v>358</v>
      </c>
      <c r="D72" s="89" t="s">
        <v>417</v>
      </c>
      <c r="E72" s="89" t="s">
        <v>418</v>
      </c>
      <c r="G72" s="89">
        <v>1</v>
      </c>
      <c r="H72" s="89">
        <v>110</v>
      </c>
      <c r="I72" s="89">
        <v>72.8</v>
      </c>
      <c r="J72" s="89">
        <v>19.100000000000001</v>
      </c>
      <c r="K72" s="89">
        <v>3.7</v>
      </c>
      <c r="L72" s="89">
        <v>0</v>
      </c>
      <c r="M72" s="89">
        <v>0</v>
      </c>
      <c r="N72" s="89">
        <v>1.4</v>
      </c>
      <c r="O72" s="89">
        <v>109</v>
      </c>
      <c r="P72" s="89">
        <v>3.1</v>
      </c>
      <c r="Q72" s="89">
        <v>32</v>
      </c>
      <c r="R72" s="89">
        <v>204</v>
      </c>
      <c r="S72" s="89">
        <v>438</v>
      </c>
      <c r="T72" s="89">
        <v>104</v>
      </c>
      <c r="U72" s="89">
        <v>1.74</v>
      </c>
      <c r="V72" s="89">
        <v>0.22</v>
      </c>
      <c r="W72" s="89">
        <v>15</v>
      </c>
      <c r="X72" s="89">
        <v>15</v>
      </c>
      <c r="Y72" s="89">
        <v>0</v>
      </c>
      <c r="Z72" s="89">
        <v>2.9</v>
      </c>
      <c r="AA72" s="89">
        <v>0.56999999999999995</v>
      </c>
      <c r="AB72" s="89">
        <v>0.06</v>
      </c>
      <c r="AC72" s="89">
        <v>0.26</v>
      </c>
      <c r="AD72" s="89">
        <v>17</v>
      </c>
      <c r="AE72" s="89">
        <v>0.14000000000000001</v>
      </c>
      <c r="AF72" s="89">
        <v>9</v>
      </c>
      <c r="AG72" s="89">
        <v>0.6</v>
      </c>
      <c r="AI72" s="89" t="s">
        <v>385</v>
      </c>
    </row>
    <row r="73" spans="1:35">
      <c r="A73" s="89">
        <v>9361</v>
      </c>
      <c r="B73" s="89">
        <v>9</v>
      </c>
      <c r="C73" s="89">
        <v>361</v>
      </c>
      <c r="D73" s="89" t="s">
        <v>417</v>
      </c>
      <c r="E73" s="89" t="s">
        <v>419</v>
      </c>
      <c r="G73" s="89">
        <v>0.52</v>
      </c>
      <c r="H73" s="89">
        <v>104</v>
      </c>
      <c r="I73" s="89">
        <v>74.900000000000006</v>
      </c>
      <c r="J73" s="89">
        <v>19.399999999999999</v>
      </c>
      <c r="K73" s="89">
        <v>2.9</v>
      </c>
      <c r="L73" s="89">
        <v>0</v>
      </c>
      <c r="M73" s="89">
        <v>0</v>
      </c>
      <c r="N73" s="89">
        <v>2.5</v>
      </c>
      <c r="O73" s="89">
        <v>71</v>
      </c>
      <c r="P73" s="89">
        <v>1.8</v>
      </c>
      <c r="Q73" s="89">
        <v>35</v>
      </c>
      <c r="R73" s="89">
        <v>281</v>
      </c>
      <c r="S73" s="89">
        <v>499</v>
      </c>
      <c r="T73" s="89">
        <v>77</v>
      </c>
      <c r="U73" s="89">
        <v>1.57</v>
      </c>
      <c r="V73" s="89">
        <v>7.0000000000000007E-2</v>
      </c>
      <c r="W73" s="89">
        <v>19</v>
      </c>
      <c r="X73" s="89">
        <v>18</v>
      </c>
      <c r="Y73" s="89">
        <v>6</v>
      </c>
      <c r="Z73" s="89">
        <v>11</v>
      </c>
      <c r="AA73" s="89">
        <v>0.73</v>
      </c>
      <c r="AB73" s="89">
        <v>0.02</v>
      </c>
      <c r="AC73" s="89">
        <v>0.21</v>
      </c>
      <c r="AD73" s="89">
        <v>9.4</v>
      </c>
      <c r="AE73" s="89">
        <v>0.96</v>
      </c>
      <c r="AF73" s="89">
        <v>4</v>
      </c>
      <c r="AG73" s="89">
        <v>11</v>
      </c>
      <c r="AI73" s="89" t="s">
        <v>385</v>
      </c>
    </row>
    <row r="74" spans="1:35">
      <c r="A74" s="89">
        <v>9362</v>
      </c>
      <c r="B74" s="89">
        <v>9</v>
      </c>
      <c r="C74" s="89">
        <v>362</v>
      </c>
      <c r="D74" s="89" t="s">
        <v>417</v>
      </c>
      <c r="E74" s="89" t="s">
        <v>420</v>
      </c>
      <c r="G74" s="89">
        <v>0.57999999999999996</v>
      </c>
      <c r="H74" s="89">
        <v>136</v>
      </c>
      <c r="I74" s="89">
        <v>70.400000000000006</v>
      </c>
      <c r="J74" s="89">
        <v>23.3</v>
      </c>
      <c r="K74" s="89">
        <v>5.0999999999999996</v>
      </c>
      <c r="L74" s="89">
        <v>0</v>
      </c>
      <c r="M74" s="89">
        <v>0</v>
      </c>
      <c r="N74" s="89">
        <v>1.5</v>
      </c>
      <c r="O74" s="89">
        <v>14</v>
      </c>
      <c r="P74" s="89">
        <v>1.1000000000000001</v>
      </c>
      <c r="Q74" s="89">
        <v>40</v>
      </c>
      <c r="R74" s="89">
        <v>249</v>
      </c>
      <c r="S74" s="89">
        <v>349</v>
      </c>
      <c r="T74" s="89">
        <v>51</v>
      </c>
      <c r="U74" s="89">
        <v>0.45</v>
      </c>
      <c r="V74" s="89">
        <v>0.08</v>
      </c>
      <c r="W74" s="89">
        <v>26</v>
      </c>
      <c r="X74" s="89">
        <v>26</v>
      </c>
      <c r="Y74" s="89">
        <v>0</v>
      </c>
      <c r="Z74" s="89">
        <v>6.5</v>
      </c>
      <c r="AA74" s="89">
        <v>1.1000000000000001</v>
      </c>
      <c r="AB74" s="89">
        <v>0.16</v>
      </c>
      <c r="AC74" s="89">
        <v>0.14000000000000001</v>
      </c>
      <c r="AD74" s="89">
        <v>13.5</v>
      </c>
      <c r="AE74" s="89">
        <v>0.69</v>
      </c>
      <c r="AF74" s="89">
        <v>15</v>
      </c>
      <c r="AG74" s="89">
        <v>5.0999999999999996</v>
      </c>
      <c r="AI74" s="89" t="s">
        <v>385</v>
      </c>
    </row>
    <row r="75" spans="1:35">
      <c r="A75" s="89">
        <v>9363</v>
      </c>
      <c r="B75" s="89">
        <v>9</v>
      </c>
      <c r="C75" s="89">
        <v>363</v>
      </c>
      <c r="D75" s="89" t="s">
        <v>417</v>
      </c>
      <c r="E75" s="89" t="s">
        <v>421</v>
      </c>
      <c r="G75" s="89">
        <v>0.6</v>
      </c>
      <c r="H75" s="89">
        <v>88</v>
      </c>
      <c r="I75" s="89">
        <v>77.900000000000006</v>
      </c>
      <c r="J75" s="89">
        <v>19.399999999999999</v>
      </c>
      <c r="K75" s="89">
        <v>1</v>
      </c>
      <c r="L75" s="89">
        <v>0</v>
      </c>
      <c r="M75" s="89">
        <v>0</v>
      </c>
      <c r="N75" s="89">
        <v>1.3</v>
      </c>
      <c r="O75" s="89">
        <v>31</v>
      </c>
      <c r="P75" s="89">
        <v>1.2</v>
      </c>
      <c r="Q75" s="89">
        <v>33</v>
      </c>
      <c r="R75" s="89">
        <v>175</v>
      </c>
      <c r="S75" s="89">
        <v>483</v>
      </c>
      <c r="T75" s="89">
        <v>53</v>
      </c>
      <c r="U75" s="89">
        <v>0.89</v>
      </c>
      <c r="V75" s="89">
        <v>0.03</v>
      </c>
      <c r="W75" s="89">
        <v>43</v>
      </c>
      <c r="X75" s="89">
        <v>43</v>
      </c>
      <c r="Y75" s="89">
        <v>0</v>
      </c>
      <c r="Z75" s="89">
        <v>0.8</v>
      </c>
      <c r="AA75" s="89">
        <v>0.26</v>
      </c>
      <c r="AB75" s="89">
        <v>7.0000000000000007E-2</v>
      </c>
      <c r="AC75" s="89">
        <v>0.03</v>
      </c>
      <c r="AD75" s="89">
        <v>3.4</v>
      </c>
      <c r="AE75" s="89">
        <v>0.3</v>
      </c>
      <c r="AF75" s="89">
        <v>9</v>
      </c>
      <c r="AG75" s="89">
        <v>1</v>
      </c>
      <c r="AI75" s="89" t="s">
        <v>385</v>
      </c>
    </row>
    <row r="76" spans="1:35">
      <c r="A76" s="89">
        <v>9364</v>
      </c>
      <c r="B76" s="89">
        <v>9</v>
      </c>
      <c r="C76" s="89">
        <v>364</v>
      </c>
      <c r="D76" s="89" t="s">
        <v>417</v>
      </c>
      <c r="E76" s="89" t="s">
        <v>422</v>
      </c>
      <c r="G76" s="89">
        <v>0.54</v>
      </c>
      <c r="H76" s="89">
        <v>69</v>
      </c>
      <c r="I76" s="89">
        <v>78.900000000000006</v>
      </c>
      <c r="J76" s="89">
        <v>15.7</v>
      </c>
      <c r="K76" s="89">
        <v>0.6</v>
      </c>
      <c r="L76" s="89">
        <v>0</v>
      </c>
      <c r="M76" s="89">
        <v>0</v>
      </c>
      <c r="N76" s="89">
        <v>1.3</v>
      </c>
      <c r="O76" s="89">
        <v>13</v>
      </c>
      <c r="P76" s="89">
        <v>0.7</v>
      </c>
      <c r="Q76" s="89">
        <v>33</v>
      </c>
      <c r="R76" s="89">
        <v>144</v>
      </c>
      <c r="S76" s="89">
        <v>313</v>
      </c>
      <c r="T76" s="89">
        <v>57</v>
      </c>
      <c r="U76" s="89">
        <v>1.3</v>
      </c>
      <c r="V76" s="89">
        <v>0.05</v>
      </c>
      <c r="W76" s="89">
        <v>1</v>
      </c>
      <c r="X76" s="89">
        <v>1</v>
      </c>
      <c r="Y76" s="89">
        <v>0</v>
      </c>
      <c r="Z76" s="89">
        <v>2.6</v>
      </c>
      <c r="AA76" s="89">
        <v>7.0000000000000007E-2</v>
      </c>
      <c r="AB76" s="89">
        <v>0.09</v>
      </c>
      <c r="AC76" s="89">
        <v>0.06</v>
      </c>
      <c r="AD76" s="89">
        <v>1.9</v>
      </c>
      <c r="AE76" s="89">
        <v>0.16</v>
      </c>
      <c r="AF76" s="89">
        <v>14</v>
      </c>
      <c r="AG76" s="89">
        <v>1.6</v>
      </c>
      <c r="AI76" s="89" t="s">
        <v>385</v>
      </c>
    </row>
    <row r="77" spans="1:35">
      <c r="A77" s="89">
        <v>9369</v>
      </c>
      <c r="B77" s="89">
        <v>9</v>
      </c>
      <c r="C77" s="89">
        <v>369</v>
      </c>
      <c r="D77" s="89" t="s">
        <v>417</v>
      </c>
      <c r="E77" s="89" t="s">
        <v>423</v>
      </c>
      <c r="G77" s="89">
        <v>1</v>
      </c>
      <c r="H77" s="89">
        <v>203</v>
      </c>
      <c r="I77" s="89">
        <v>50.3</v>
      </c>
      <c r="J77" s="89">
        <v>28.9</v>
      </c>
      <c r="K77" s="89">
        <v>9.6999999999999993</v>
      </c>
      <c r="L77" s="89">
        <v>0</v>
      </c>
      <c r="M77" s="89">
        <v>0</v>
      </c>
      <c r="N77" s="89">
        <v>11.1</v>
      </c>
      <c r="O77" s="89">
        <v>232</v>
      </c>
      <c r="P77" s="89">
        <v>4.5999999999999996</v>
      </c>
      <c r="Q77" s="89">
        <v>69</v>
      </c>
      <c r="R77" s="89">
        <v>252</v>
      </c>
      <c r="S77" s="89">
        <v>544</v>
      </c>
      <c r="T77" s="89">
        <v>3670</v>
      </c>
      <c r="U77" s="89">
        <v>2.44</v>
      </c>
      <c r="V77" s="89">
        <v>0.34</v>
      </c>
      <c r="W77" s="89">
        <v>12</v>
      </c>
      <c r="X77" s="89">
        <v>12</v>
      </c>
      <c r="Y77" s="89">
        <v>0</v>
      </c>
      <c r="Z77" s="89">
        <v>1.7</v>
      </c>
      <c r="AA77" s="89">
        <v>3.33</v>
      </c>
      <c r="AB77" s="89">
        <v>0.08</v>
      </c>
      <c r="AC77" s="89">
        <v>0.36</v>
      </c>
      <c r="AD77" s="89">
        <v>19.899999999999999</v>
      </c>
      <c r="AE77" s="89">
        <v>0.2</v>
      </c>
      <c r="AF77" s="89">
        <v>13</v>
      </c>
      <c r="AG77" s="89">
        <v>0.9</v>
      </c>
      <c r="AI77" s="89" t="s">
        <v>385</v>
      </c>
    </row>
    <row r="78" spans="1:35">
      <c r="A78" s="89">
        <v>9372</v>
      </c>
      <c r="B78" s="89">
        <v>9</v>
      </c>
      <c r="C78" s="89">
        <v>372</v>
      </c>
      <c r="D78" s="89" t="s">
        <v>417</v>
      </c>
      <c r="E78" s="89" t="s">
        <v>424</v>
      </c>
      <c r="G78" s="89">
        <v>0.6</v>
      </c>
      <c r="H78" s="89">
        <v>80</v>
      </c>
      <c r="I78" s="89">
        <v>79.8</v>
      </c>
      <c r="J78" s="89">
        <v>17.100000000000001</v>
      </c>
      <c r="K78" s="89">
        <v>1.2</v>
      </c>
      <c r="L78" s="89">
        <v>0</v>
      </c>
      <c r="M78" s="89">
        <v>0</v>
      </c>
      <c r="N78" s="89">
        <v>1.2</v>
      </c>
      <c r="O78" s="89">
        <v>61</v>
      </c>
      <c r="P78" s="89">
        <v>1.2</v>
      </c>
      <c r="Q78" s="89">
        <v>28</v>
      </c>
      <c r="R78" s="89">
        <v>197</v>
      </c>
      <c r="S78" s="89" t="s">
        <v>425</v>
      </c>
      <c r="T78" s="89">
        <v>51</v>
      </c>
      <c r="U78" s="89">
        <v>0.64</v>
      </c>
      <c r="V78" s="89">
        <v>0.06</v>
      </c>
      <c r="W78" s="89">
        <v>2</v>
      </c>
      <c r="X78" s="89">
        <v>2</v>
      </c>
      <c r="Y78" s="89">
        <v>0</v>
      </c>
      <c r="Z78" s="89">
        <v>0.9</v>
      </c>
      <c r="AA78" s="89">
        <v>0.3</v>
      </c>
      <c r="AB78" s="89">
        <v>0.19</v>
      </c>
      <c r="AC78" s="89">
        <v>0.05</v>
      </c>
      <c r="AD78" s="89">
        <v>1.2</v>
      </c>
      <c r="AE78" s="89">
        <v>0.26</v>
      </c>
      <c r="AF78" s="89">
        <v>8</v>
      </c>
      <c r="AG78" s="89">
        <v>1.8</v>
      </c>
      <c r="AI78" s="89" t="s">
        <v>385</v>
      </c>
    </row>
    <row r="79" spans="1:35">
      <c r="A79" s="89">
        <v>9375</v>
      </c>
      <c r="B79" s="89">
        <v>9</v>
      </c>
      <c r="C79" s="89">
        <v>375</v>
      </c>
      <c r="D79" s="89" t="s">
        <v>417</v>
      </c>
      <c r="E79" s="89" t="s">
        <v>426</v>
      </c>
      <c r="G79" s="89">
        <v>0.52</v>
      </c>
      <c r="H79" s="89">
        <v>117</v>
      </c>
      <c r="I79" s="89">
        <v>76.5</v>
      </c>
      <c r="J79" s="89">
        <v>16.3</v>
      </c>
      <c r="K79" s="89">
        <v>5.7</v>
      </c>
      <c r="L79" s="89">
        <v>0</v>
      </c>
      <c r="M79" s="89">
        <v>0</v>
      </c>
      <c r="N79" s="89">
        <v>1</v>
      </c>
      <c r="O79" s="89">
        <v>38</v>
      </c>
      <c r="P79" s="89">
        <v>0.9</v>
      </c>
      <c r="Q79" s="89">
        <v>30</v>
      </c>
      <c r="R79" s="89">
        <v>191</v>
      </c>
      <c r="S79" s="89">
        <v>304</v>
      </c>
      <c r="T79" s="89">
        <v>48</v>
      </c>
      <c r="U79" s="89">
        <v>0.6</v>
      </c>
      <c r="V79" s="89">
        <v>0.05</v>
      </c>
      <c r="W79" s="89">
        <v>25</v>
      </c>
      <c r="X79" s="89">
        <v>25</v>
      </c>
      <c r="Y79" s="89">
        <v>0</v>
      </c>
      <c r="Z79" s="89">
        <v>8.6</v>
      </c>
      <c r="AA79" s="89">
        <v>0.57999999999999996</v>
      </c>
      <c r="AB79" s="89">
        <v>0.12</v>
      </c>
      <c r="AC79" s="89">
        <v>0.06</v>
      </c>
      <c r="AD79" s="89">
        <v>1.4</v>
      </c>
      <c r="AE79" s="89">
        <v>0.28999999999999998</v>
      </c>
      <c r="AF79" s="89">
        <v>8</v>
      </c>
      <c r="AG79" s="89">
        <v>2.2999999999999998</v>
      </c>
      <c r="AI79" s="89" t="s">
        <v>385</v>
      </c>
    </row>
    <row r="80" spans="1:35">
      <c r="A80" s="89">
        <v>9378</v>
      </c>
      <c r="B80" s="89">
        <v>9</v>
      </c>
      <c r="C80" s="89">
        <v>378</v>
      </c>
      <c r="D80" s="89" t="s">
        <v>417</v>
      </c>
      <c r="E80" s="89" t="s">
        <v>427</v>
      </c>
      <c r="G80" s="89">
        <v>0.54</v>
      </c>
      <c r="H80" s="89">
        <v>119</v>
      </c>
      <c r="I80" s="89">
        <v>76.599999999999994</v>
      </c>
      <c r="J80" s="89">
        <v>17.2</v>
      </c>
      <c r="K80" s="89">
        <v>5.6</v>
      </c>
      <c r="L80" s="89">
        <v>0</v>
      </c>
      <c r="M80" s="89">
        <v>0</v>
      </c>
      <c r="N80" s="89">
        <v>1.3</v>
      </c>
      <c r="O80" s="89">
        <v>44</v>
      </c>
      <c r="P80" s="89">
        <v>1.1000000000000001</v>
      </c>
      <c r="Q80" s="89">
        <v>33</v>
      </c>
      <c r="R80" s="89">
        <v>328</v>
      </c>
      <c r="S80" s="89">
        <v>347</v>
      </c>
      <c r="T80" s="89">
        <v>46</v>
      </c>
      <c r="U80" s="89">
        <v>1.24</v>
      </c>
      <c r="V80" s="89">
        <v>0.06</v>
      </c>
      <c r="W80" s="89">
        <v>9</v>
      </c>
      <c r="X80" s="89">
        <v>9</v>
      </c>
      <c r="Y80" s="89">
        <v>0</v>
      </c>
      <c r="Z80" s="89">
        <v>24.7</v>
      </c>
      <c r="AA80" s="89">
        <v>0.63</v>
      </c>
      <c r="AB80" s="89">
        <v>0.1</v>
      </c>
      <c r="AC80" s="89">
        <v>0.06</v>
      </c>
      <c r="AD80" s="89">
        <v>2.1</v>
      </c>
      <c r="AE80" s="89">
        <v>0.18</v>
      </c>
      <c r="AF80" s="89">
        <v>15</v>
      </c>
      <c r="AG80" s="89">
        <v>1.8</v>
      </c>
      <c r="AI80" s="89" t="s">
        <v>385</v>
      </c>
    </row>
    <row r="81" spans="1:35">
      <c r="A81" s="89">
        <v>9382</v>
      </c>
      <c r="B81" s="89">
        <v>9</v>
      </c>
      <c r="C81" s="89">
        <v>382</v>
      </c>
      <c r="D81" s="89" t="s">
        <v>417</v>
      </c>
      <c r="E81" s="89" t="s">
        <v>428</v>
      </c>
      <c r="G81" s="89">
        <v>0.64</v>
      </c>
      <c r="H81" s="89">
        <v>180</v>
      </c>
      <c r="I81" s="89">
        <v>60.1</v>
      </c>
      <c r="J81" s="89">
        <v>28.5</v>
      </c>
      <c r="K81" s="89">
        <v>7.3</v>
      </c>
      <c r="L81" s="89">
        <v>0</v>
      </c>
      <c r="M81" s="89">
        <v>0</v>
      </c>
      <c r="N81" s="89">
        <v>2.1</v>
      </c>
      <c r="O81" s="89">
        <v>40</v>
      </c>
      <c r="P81" s="89">
        <v>1</v>
      </c>
      <c r="Q81" s="89">
        <v>43</v>
      </c>
      <c r="R81" s="89">
        <v>273</v>
      </c>
      <c r="S81" s="89">
        <v>549</v>
      </c>
      <c r="T81" s="89">
        <v>73</v>
      </c>
      <c r="U81" s="89">
        <v>0.71</v>
      </c>
      <c r="V81" s="89">
        <v>0.08</v>
      </c>
      <c r="W81" s="89">
        <v>45</v>
      </c>
      <c r="X81" s="89">
        <v>45</v>
      </c>
      <c r="Y81" s="89">
        <v>0</v>
      </c>
      <c r="Z81" s="89">
        <v>8.5</v>
      </c>
      <c r="AA81" s="89">
        <v>0.8</v>
      </c>
      <c r="AB81" s="89">
        <v>0.18</v>
      </c>
      <c r="AC81" s="89">
        <v>0.18</v>
      </c>
      <c r="AD81" s="89">
        <v>6.8</v>
      </c>
      <c r="AE81" s="89">
        <v>0.52</v>
      </c>
      <c r="AF81" s="89">
        <v>1</v>
      </c>
      <c r="AG81" s="89">
        <v>3.1</v>
      </c>
      <c r="AI81" s="89" t="s">
        <v>385</v>
      </c>
    </row>
    <row r="82" spans="1:35">
      <c r="A82" s="89">
        <v>9383</v>
      </c>
      <c r="B82" s="89">
        <v>9</v>
      </c>
      <c r="C82" s="89">
        <v>383</v>
      </c>
      <c r="D82" s="89" t="s">
        <v>417</v>
      </c>
      <c r="E82" s="89" t="s">
        <v>429</v>
      </c>
      <c r="G82" s="89">
        <v>0.52</v>
      </c>
      <c r="H82" s="89">
        <v>84</v>
      </c>
      <c r="I82" s="89">
        <v>79.5</v>
      </c>
      <c r="J82" s="89">
        <v>17.8</v>
      </c>
      <c r="K82" s="89">
        <v>1.3</v>
      </c>
      <c r="L82" s="89">
        <v>0</v>
      </c>
      <c r="M82" s="89">
        <v>0</v>
      </c>
      <c r="N82" s="89">
        <v>1.1000000000000001</v>
      </c>
      <c r="O82" s="89">
        <v>123</v>
      </c>
      <c r="P82" s="89">
        <v>1.1000000000000001</v>
      </c>
      <c r="Q82" s="89">
        <v>29</v>
      </c>
      <c r="R82" s="89">
        <v>268</v>
      </c>
      <c r="S82" s="89">
        <v>321</v>
      </c>
      <c r="T82" s="89">
        <v>41</v>
      </c>
      <c r="U82" s="89">
        <v>0.6</v>
      </c>
      <c r="V82" s="89">
        <v>0.06</v>
      </c>
      <c r="W82" s="89">
        <v>12</v>
      </c>
      <c r="X82" s="89">
        <v>12</v>
      </c>
      <c r="Y82" s="89">
        <v>0</v>
      </c>
      <c r="Z82" s="89">
        <v>1</v>
      </c>
      <c r="AA82" s="89">
        <v>0.32</v>
      </c>
      <c r="AB82" s="89">
        <v>0.05</v>
      </c>
      <c r="AC82" s="89">
        <v>0.09</v>
      </c>
      <c r="AD82" s="89">
        <v>0.9</v>
      </c>
      <c r="AE82" s="89">
        <v>0.3</v>
      </c>
      <c r="AF82" s="89">
        <v>9</v>
      </c>
      <c r="AG82" s="89">
        <v>2</v>
      </c>
      <c r="AI82" s="89" t="s">
        <v>385</v>
      </c>
    </row>
    <row r="83" spans="1:35">
      <c r="A83" s="89">
        <v>9389</v>
      </c>
      <c r="B83" s="89">
        <v>9</v>
      </c>
      <c r="C83" s="89">
        <v>389</v>
      </c>
      <c r="D83" s="89" t="s">
        <v>417</v>
      </c>
      <c r="E83" s="89" t="s">
        <v>430</v>
      </c>
      <c r="G83" s="89">
        <v>0.61</v>
      </c>
      <c r="H83" s="89">
        <v>99</v>
      </c>
      <c r="I83" s="89">
        <v>76.099999999999994</v>
      </c>
      <c r="J83" s="89">
        <v>19.899999999999999</v>
      </c>
      <c r="K83" s="89">
        <v>2</v>
      </c>
      <c r="L83" s="89">
        <v>0</v>
      </c>
      <c r="M83" s="89">
        <v>0</v>
      </c>
      <c r="N83" s="89">
        <v>1.2</v>
      </c>
      <c r="O83" s="89">
        <v>89</v>
      </c>
      <c r="P83" s="89">
        <v>0.7</v>
      </c>
      <c r="Q83" s="89">
        <v>39</v>
      </c>
      <c r="R83" s="89">
        <v>176</v>
      </c>
      <c r="S83" s="89">
        <v>300</v>
      </c>
      <c r="T83" s="89">
        <v>58</v>
      </c>
      <c r="U83" s="89">
        <v>1.1000000000000001</v>
      </c>
      <c r="V83" s="89">
        <v>0.09</v>
      </c>
      <c r="W83" s="89">
        <v>6</v>
      </c>
      <c r="X83" s="89">
        <v>6</v>
      </c>
      <c r="Y83" s="89">
        <v>0</v>
      </c>
      <c r="Z83" s="89">
        <v>1.2</v>
      </c>
      <c r="AA83" s="89">
        <v>1.9</v>
      </c>
      <c r="AB83" s="89">
        <v>7.0000000000000007E-2</v>
      </c>
      <c r="AC83" s="89">
        <v>7.0000000000000007E-2</v>
      </c>
      <c r="AD83" s="89">
        <v>2.8</v>
      </c>
      <c r="AE83" s="89">
        <v>0.12</v>
      </c>
      <c r="AF83" s="89">
        <v>5</v>
      </c>
      <c r="AG83" s="89">
        <v>1.9</v>
      </c>
      <c r="AI83" s="89" t="s">
        <v>385</v>
      </c>
    </row>
    <row r="84" spans="1:35">
      <c r="A84" s="89">
        <v>9394</v>
      </c>
      <c r="B84" s="89">
        <v>9</v>
      </c>
      <c r="C84" s="89">
        <v>394</v>
      </c>
      <c r="D84" s="89" t="s">
        <v>417</v>
      </c>
      <c r="E84" s="89" t="s">
        <v>431</v>
      </c>
      <c r="G84" s="89">
        <v>1</v>
      </c>
      <c r="H84" s="89">
        <v>220</v>
      </c>
      <c r="I84" s="89">
        <v>57.9</v>
      </c>
      <c r="J84" s="89">
        <v>24.7</v>
      </c>
      <c r="K84" s="89">
        <v>13.5</v>
      </c>
      <c r="L84" s="89">
        <v>0</v>
      </c>
      <c r="M84" s="89">
        <v>0</v>
      </c>
      <c r="N84" s="89">
        <v>3.5</v>
      </c>
      <c r="O84" s="89">
        <v>382</v>
      </c>
      <c r="P84" s="89">
        <v>2.9</v>
      </c>
      <c r="Q84" s="89">
        <v>39</v>
      </c>
      <c r="R84" s="89">
        <v>490</v>
      </c>
      <c r="S84" s="89">
        <v>397</v>
      </c>
      <c r="T84" s="89">
        <v>505</v>
      </c>
      <c r="U84" s="89">
        <v>1.31</v>
      </c>
      <c r="V84" s="89">
        <v>0.19</v>
      </c>
      <c r="W84" s="89">
        <v>32</v>
      </c>
      <c r="X84" s="89">
        <v>32</v>
      </c>
      <c r="Y84" s="89">
        <v>0</v>
      </c>
      <c r="Z84" s="89">
        <v>12</v>
      </c>
      <c r="AA84" s="89">
        <v>2.04</v>
      </c>
      <c r="AB84" s="89">
        <v>0.08</v>
      </c>
      <c r="AC84" s="89">
        <v>0.23</v>
      </c>
      <c r="AD84" s="89">
        <v>5.2</v>
      </c>
      <c r="AE84" s="89">
        <v>0.17</v>
      </c>
      <c r="AF84" s="89">
        <v>10</v>
      </c>
      <c r="AG84" s="89">
        <v>8.9</v>
      </c>
      <c r="AI84" s="89" t="s">
        <v>385</v>
      </c>
    </row>
    <row r="85" spans="1:35">
      <c r="A85" s="89">
        <v>9395</v>
      </c>
      <c r="B85" s="89">
        <v>9</v>
      </c>
      <c r="C85" s="89">
        <v>395</v>
      </c>
      <c r="D85" s="89" t="s">
        <v>417</v>
      </c>
      <c r="E85" s="89" t="s">
        <v>432</v>
      </c>
      <c r="G85" s="89">
        <v>0.6</v>
      </c>
      <c r="H85" s="89">
        <v>87</v>
      </c>
      <c r="I85" s="89">
        <v>78.3</v>
      </c>
      <c r="J85" s="89">
        <v>19.8</v>
      </c>
      <c r="K85" s="89">
        <v>0.7</v>
      </c>
      <c r="L85" s="89">
        <v>0</v>
      </c>
      <c r="M85" s="89">
        <v>0</v>
      </c>
      <c r="N85" s="89">
        <v>1.6</v>
      </c>
      <c r="O85" s="89">
        <v>177</v>
      </c>
      <c r="P85" s="89">
        <v>0.2</v>
      </c>
      <c r="Q85" s="89">
        <v>31</v>
      </c>
      <c r="R85" s="89">
        <v>148</v>
      </c>
      <c r="S85" s="89">
        <v>340</v>
      </c>
      <c r="T85" s="89">
        <v>74</v>
      </c>
      <c r="U85" s="89">
        <v>0.51</v>
      </c>
      <c r="V85" s="89">
        <v>0.06</v>
      </c>
      <c r="W85" s="89">
        <v>7</v>
      </c>
      <c r="X85" s="89">
        <v>7</v>
      </c>
      <c r="Y85" s="89">
        <v>0</v>
      </c>
      <c r="Z85" s="89">
        <v>0.5</v>
      </c>
      <c r="AA85" s="89">
        <v>0.17</v>
      </c>
      <c r="AB85" s="89">
        <v>0.08</v>
      </c>
      <c r="AC85" s="89">
        <v>0.1</v>
      </c>
      <c r="AD85" s="89">
        <v>3.5</v>
      </c>
      <c r="AE85" s="89">
        <v>0.32</v>
      </c>
      <c r="AF85" s="89">
        <v>9</v>
      </c>
      <c r="AG85" s="89">
        <v>2.2000000000000002</v>
      </c>
      <c r="AI85" s="89" t="s">
        <v>385</v>
      </c>
    </row>
    <row r="86" spans="1:35">
      <c r="A86" s="89">
        <v>9398</v>
      </c>
      <c r="B86" s="89">
        <v>9</v>
      </c>
      <c r="C86" s="89">
        <v>398</v>
      </c>
      <c r="D86" s="89" t="s">
        <v>417</v>
      </c>
      <c r="E86" s="89" t="s">
        <v>433</v>
      </c>
      <c r="G86" s="89">
        <v>0.65</v>
      </c>
      <c r="H86" s="89">
        <v>100</v>
      </c>
      <c r="I86" s="89">
        <v>76.5</v>
      </c>
      <c r="J86" s="89">
        <v>18.8</v>
      </c>
      <c r="K86" s="89">
        <v>2.7</v>
      </c>
      <c r="L86" s="89">
        <v>0</v>
      </c>
      <c r="M86" s="89">
        <v>0</v>
      </c>
      <c r="N86" s="89">
        <v>1.7</v>
      </c>
      <c r="O86" s="89">
        <v>17</v>
      </c>
      <c r="P86" s="89">
        <v>1.3</v>
      </c>
      <c r="Q86" s="89">
        <v>36</v>
      </c>
      <c r="R86" s="89">
        <v>275</v>
      </c>
      <c r="S86" s="89">
        <v>378</v>
      </c>
      <c r="T86" s="89">
        <v>52</v>
      </c>
      <c r="U86" s="89">
        <v>0.83</v>
      </c>
      <c r="V86" s="89">
        <v>0.06</v>
      </c>
      <c r="W86" s="89">
        <v>26</v>
      </c>
      <c r="X86" s="89">
        <v>26</v>
      </c>
      <c r="Y86" s="89">
        <v>0</v>
      </c>
      <c r="Z86" s="89">
        <v>3.1</v>
      </c>
      <c r="AA86" s="89">
        <v>0.4</v>
      </c>
      <c r="AB86" s="89">
        <v>0.04</v>
      </c>
      <c r="AC86" s="89">
        <v>0.06</v>
      </c>
      <c r="AD86" s="89">
        <v>3.5</v>
      </c>
      <c r="AE86" s="89">
        <v>0.24</v>
      </c>
      <c r="AF86" s="89">
        <v>24</v>
      </c>
      <c r="AG86" s="89">
        <v>1.6</v>
      </c>
      <c r="AI86" s="89" t="s">
        <v>385</v>
      </c>
    </row>
    <row r="87" spans="1:35">
      <c r="A87" s="89">
        <v>10406</v>
      </c>
      <c r="B87" s="89">
        <v>10</v>
      </c>
      <c r="C87" s="89">
        <v>406</v>
      </c>
      <c r="D87" s="89" t="s">
        <v>434</v>
      </c>
      <c r="E87" s="89" t="s">
        <v>435</v>
      </c>
      <c r="G87" s="89">
        <v>1</v>
      </c>
      <c r="H87" s="89">
        <v>495</v>
      </c>
      <c r="I87" s="89">
        <v>3.7</v>
      </c>
      <c r="J87" s="89">
        <v>25.9</v>
      </c>
      <c r="K87" s="89">
        <v>26.6</v>
      </c>
      <c r="L87" s="89">
        <v>37.9</v>
      </c>
      <c r="M87" s="89">
        <v>0</v>
      </c>
      <c r="N87" s="89">
        <v>5.9</v>
      </c>
      <c r="O87" s="89">
        <v>968</v>
      </c>
      <c r="P87" s="89">
        <v>0.7</v>
      </c>
      <c r="Q87" s="89">
        <v>91</v>
      </c>
      <c r="R87" s="89">
        <v>735</v>
      </c>
      <c r="S87" s="89">
        <v>1160</v>
      </c>
      <c r="T87" s="89">
        <v>370</v>
      </c>
      <c r="U87" s="89">
        <v>3.51</v>
      </c>
      <c r="V87" s="89">
        <v>0.06</v>
      </c>
      <c r="W87" s="89">
        <v>228</v>
      </c>
      <c r="X87" s="89">
        <v>218</v>
      </c>
      <c r="Y87" s="89">
        <v>129</v>
      </c>
      <c r="Z87" s="89">
        <v>1.2</v>
      </c>
      <c r="AA87" s="89">
        <v>0.5</v>
      </c>
      <c r="AB87" s="89">
        <v>0.3</v>
      </c>
      <c r="AC87" s="89">
        <v>1.32</v>
      </c>
      <c r="AD87" s="89">
        <v>0.7</v>
      </c>
      <c r="AE87" s="89">
        <v>0.25</v>
      </c>
      <c r="AF87" s="89">
        <v>39</v>
      </c>
      <c r="AG87" s="89">
        <v>3.3</v>
      </c>
      <c r="AH87" s="89">
        <v>11.3</v>
      </c>
      <c r="AI87" s="89" t="s">
        <v>436</v>
      </c>
    </row>
    <row r="88" spans="1:35">
      <c r="A88" s="89">
        <v>10410</v>
      </c>
      <c r="B88" s="89">
        <v>10</v>
      </c>
      <c r="C88" s="89">
        <v>410</v>
      </c>
      <c r="D88" s="89" t="s">
        <v>434</v>
      </c>
      <c r="E88" s="89" t="s">
        <v>437</v>
      </c>
      <c r="G88" s="89">
        <v>1</v>
      </c>
      <c r="H88" s="89">
        <v>392</v>
      </c>
      <c r="I88" s="89">
        <v>37.4</v>
      </c>
      <c r="J88" s="89">
        <v>24.7</v>
      </c>
      <c r="K88" s="89">
        <v>32.299999999999997</v>
      </c>
      <c r="L88" s="89">
        <v>1.7</v>
      </c>
      <c r="M88" s="89">
        <v>0</v>
      </c>
      <c r="N88" s="89">
        <v>3.9</v>
      </c>
      <c r="O88" s="89">
        <v>788</v>
      </c>
      <c r="P88" s="89">
        <v>0.8</v>
      </c>
      <c r="Q88" s="89">
        <v>30</v>
      </c>
      <c r="R88" s="89">
        <v>532</v>
      </c>
      <c r="S88" s="89">
        <v>82</v>
      </c>
      <c r="T88" s="89">
        <v>487</v>
      </c>
      <c r="U88" s="89">
        <v>3.78</v>
      </c>
      <c r="V88" s="89">
        <v>7.0000000000000007E-2</v>
      </c>
      <c r="W88" s="89">
        <v>265</v>
      </c>
      <c r="X88" s="89">
        <v>258</v>
      </c>
      <c r="Y88" s="89">
        <v>85</v>
      </c>
      <c r="Z88" s="89">
        <v>0.3</v>
      </c>
      <c r="AA88" s="89">
        <v>1.1499999999999999</v>
      </c>
      <c r="AB88" s="89">
        <v>0.03</v>
      </c>
      <c r="AC88" s="89">
        <v>0.38</v>
      </c>
      <c r="AD88" s="89">
        <v>0.1</v>
      </c>
      <c r="AE88" s="89">
        <v>7.0000000000000007E-2</v>
      </c>
      <c r="AF88" s="89">
        <v>18</v>
      </c>
      <c r="AG88" s="89">
        <v>0.8</v>
      </c>
      <c r="AI88" s="89" t="s">
        <v>436</v>
      </c>
    </row>
    <row r="89" spans="1:35">
      <c r="A89" s="89">
        <v>10411</v>
      </c>
      <c r="B89" s="89">
        <v>10</v>
      </c>
      <c r="C89" s="89">
        <v>411</v>
      </c>
      <c r="D89" s="89" t="s">
        <v>434</v>
      </c>
      <c r="E89" s="89" t="s">
        <v>438</v>
      </c>
      <c r="G89" s="89">
        <v>1</v>
      </c>
      <c r="H89" s="89">
        <v>445</v>
      </c>
      <c r="I89" s="89">
        <v>29</v>
      </c>
      <c r="J89" s="89">
        <v>30.5</v>
      </c>
      <c r="K89" s="89">
        <v>35.6</v>
      </c>
      <c r="L89" s="89">
        <v>1.2</v>
      </c>
      <c r="M89" s="89">
        <v>0</v>
      </c>
      <c r="N89" s="89">
        <v>3.7</v>
      </c>
      <c r="O89" s="89">
        <v>895</v>
      </c>
      <c r="P89" s="89">
        <v>1.9</v>
      </c>
      <c r="Q89" s="89">
        <v>54</v>
      </c>
      <c r="R89" s="89">
        <v>729</v>
      </c>
      <c r="S89" s="89">
        <v>48</v>
      </c>
      <c r="T89" s="89">
        <v>346</v>
      </c>
      <c r="U89" s="89">
        <v>1.59</v>
      </c>
      <c r="V89" s="89">
        <v>0.63</v>
      </c>
      <c r="W89" s="89">
        <v>486</v>
      </c>
      <c r="X89" s="89">
        <v>478</v>
      </c>
      <c r="Y89" s="89">
        <v>91</v>
      </c>
      <c r="Z89" s="89">
        <v>0.7</v>
      </c>
      <c r="AA89" s="89">
        <v>0.31</v>
      </c>
      <c r="AB89" s="89">
        <v>0.14000000000000001</v>
      </c>
      <c r="AC89" s="89">
        <v>1.19</v>
      </c>
      <c r="AD89" s="89">
        <v>2.4</v>
      </c>
      <c r="AE89" s="89">
        <v>0.08</v>
      </c>
      <c r="AF89" s="89">
        <v>4</v>
      </c>
      <c r="AG89" s="89">
        <v>0.1</v>
      </c>
      <c r="AH89" s="89">
        <v>0</v>
      </c>
      <c r="AI89" s="89" t="s">
        <v>436</v>
      </c>
    </row>
    <row r="90" spans="1:35">
      <c r="A90" s="89">
        <v>10412</v>
      </c>
      <c r="B90" s="89">
        <v>10</v>
      </c>
      <c r="C90" s="89">
        <v>412</v>
      </c>
      <c r="D90" s="89" t="s">
        <v>434</v>
      </c>
      <c r="E90" s="89" t="s">
        <v>439</v>
      </c>
      <c r="G90" s="89">
        <v>1</v>
      </c>
      <c r="H90" s="89">
        <v>363</v>
      </c>
      <c r="I90" s="89">
        <v>41</v>
      </c>
      <c r="J90" s="89">
        <v>24.8</v>
      </c>
      <c r="K90" s="89">
        <v>29.5</v>
      </c>
      <c r="L90" s="89">
        <v>0.7</v>
      </c>
      <c r="M90" s="89">
        <v>0</v>
      </c>
      <c r="N90" s="89">
        <v>3.9</v>
      </c>
      <c r="O90" s="89">
        <v>753</v>
      </c>
      <c r="P90" s="89">
        <v>0.5</v>
      </c>
      <c r="Q90" s="89">
        <v>30</v>
      </c>
      <c r="R90" s="89">
        <v>556</v>
      </c>
      <c r="S90" s="89">
        <v>96</v>
      </c>
      <c r="T90" s="89">
        <v>665</v>
      </c>
      <c r="U90" s="89">
        <v>3.82</v>
      </c>
      <c r="V90" s="89">
        <v>0.05</v>
      </c>
      <c r="W90" s="89">
        <v>165</v>
      </c>
      <c r="X90" s="89">
        <v>164</v>
      </c>
      <c r="Y90" s="89">
        <v>0</v>
      </c>
      <c r="Z90" s="89">
        <v>0.4</v>
      </c>
      <c r="AA90" s="89">
        <v>1.23</v>
      </c>
      <c r="AB90" s="89">
        <v>0.04</v>
      </c>
      <c r="AC90" s="89">
        <v>0.33</v>
      </c>
      <c r="AD90" s="89">
        <v>0.1</v>
      </c>
      <c r="AE90" s="89">
        <v>0.08</v>
      </c>
      <c r="AF90" s="89">
        <v>21</v>
      </c>
      <c r="AG90" s="89">
        <v>1.5</v>
      </c>
      <c r="AI90" s="89" t="s">
        <v>436</v>
      </c>
    </row>
    <row r="91" spans="1:35">
      <c r="A91" s="89">
        <v>10415</v>
      </c>
      <c r="B91" s="89">
        <v>10</v>
      </c>
      <c r="C91" s="89">
        <v>415</v>
      </c>
      <c r="D91" s="89" t="s">
        <v>434</v>
      </c>
      <c r="E91" s="89" t="s">
        <v>440</v>
      </c>
      <c r="G91" s="89">
        <v>1</v>
      </c>
      <c r="H91" s="89">
        <v>519</v>
      </c>
      <c r="I91" s="89">
        <v>2</v>
      </c>
      <c r="J91" s="89">
        <v>11.9</v>
      </c>
      <c r="K91" s="89">
        <v>27.7</v>
      </c>
      <c r="L91" s="89">
        <v>55.6</v>
      </c>
      <c r="M91" s="89">
        <v>0</v>
      </c>
      <c r="N91" s="89">
        <v>2.8</v>
      </c>
      <c r="O91" s="89">
        <v>358</v>
      </c>
      <c r="P91" s="89">
        <v>9.3000000000000007</v>
      </c>
      <c r="Q91" s="89">
        <v>31</v>
      </c>
      <c r="R91" s="89">
        <v>280</v>
      </c>
      <c r="S91" s="89">
        <v>482</v>
      </c>
      <c r="T91" s="89">
        <v>140</v>
      </c>
      <c r="U91" s="89">
        <v>3.9</v>
      </c>
      <c r="V91" s="89">
        <v>0.37</v>
      </c>
      <c r="W91" s="89">
        <v>467</v>
      </c>
      <c r="X91" s="89">
        <v>467</v>
      </c>
      <c r="Y91" s="89">
        <v>0</v>
      </c>
      <c r="Z91" s="89">
        <v>7.8</v>
      </c>
      <c r="AA91" s="89">
        <v>5</v>
      </c>
      <c r="AB91" s="89">
        <v>0.52</v>
      </c>
      <c r="AC91" s="89">
        <v>0.78</v>
      </c>
      <c r="AD91" s="89">
        <v>3.9</v>
      </c>
      <c r="AE91" s="89">
        <v>0.33</v>
      </c>
      <c r="AF91" s="89">
        <v>39</v>
      </c>
      <c r="AG91" s="89">
        <v>1</v>
      </c>
      <c r="AH91" s="89">
        <v>43</v>
      </c>
      <c r="AI91" s="89" t="s">
        <v>436</v>
      </c>
    </row>
    <row r="92" spans="1:35">
      <c r="A92" s="89">
        <v>10416</v>
      </c>
      <c r="B92" s="89">
        <v>10</v>
      </c>
      <c r="C92" s="89">
        <v>416</v>
      </c>
      <c r="D92" s="89" t="s">
        <v>434</v>
      </c>
      <c r="E92" s="89" t="s">
        <v>441</v>
      </c>
      <c r="G92" s="89">
        <v>1</v>
      </c>
      <c r="H92" s="89">
        <v>473</v>
      </c>
      <c r="I92" s="89">
        <v>2</v>
      </c>
      <c r="J92" s="89">
        <v>17.600000000000001</v>
      </c>
      <c r="K92" s="89">
        <v>19.7</v>
      </c>
      <c r="L92" s="89">
        <v>56.1</v>
      </c>
      <c r="M92" s="89">
        <v>0</v>
      </c>
      <c r="N92" s="89">
        <v>4.5999999999999996</v>
      </c>
      <c r="O92" s="89">
        <v>810</v>
      </c>
      <c r="P92" s="89">
        <v>8.5</v>
      </c>
      <c r="Q92" s="89">
        <v>66</v>
      </c>
      <c r="R92" s="89">
        <v>458</v>
      </c>
      <c r="S92" s="89">
        <v>704</v>
      </c>
      <c r="T92" s="89">
        <v>225</v>
      </c>
      <c r="U92" s="89">
        <v>3.5</v>
      </c>
      <c r="V92" s="89">
        <v>0.41</v>
      </c>
      <c r="W92" s="89">
        <v>488</v>
      </c>
      <c r="X92" s="89">
        <v>488</v>
      </c>
      <c r="Y92" s="89">
        <v>0</v>
      </c>
      <c r="Z92" s="89">
        <v>8.5</v>
      </c>
      <c r="AA92" s="89">
        <v>5.0999999999999996</v>
      </c>
      <c r="AB92" s="89">
        <v>0.56999999999999995</v>
      </c>
      <c r="AC92" s="89">
        <v>0.85</v>
      </c>
      <c r="AD92" s="89">
        <v>4.3</v>
      </c>
      <c r="AE92" s="89">
        <v>0.34</v>
      </c>
      <c r="AF92" s="89">
        <v>42</v>
      </c>
      <c r="AG92" s="89">
        <v>0.9</v>
      </c>
      <c r="AH92" s="89">
        <v>46</v>
      </c>
      <c r="AI92" s="89" t="s">
        <v>436</v>
      </c>
    </row>
    <row r="93" spans="1:35">
      <c r="A93" s="89">
        <v>10421</v>
      </c>
      <c r="B93" s="89">
        <v>10</v>
      </c>
      <c r="C93" s="89">
        <v>421</v>
      </c>
      <c r="D93" s="89" t="s">
        <v>434</v>
      </c>
      <c r="E93" s="89" t="s">
        <v>442</v>
      </c>
      <c r="G93" s="89">
        <v>1</v>
      </c>
      <c r="H93" s="89">
        <v>366</v>
      </c>
      <c r="I93" s="89">
        <v>3.2</v>
      </c>
      <c r="J93" s="89">
        <v>36.200000000000003</v>
      </c>
      <c r="K93" s="89">
        <v>0.8</v>
      </c>
      <c r="L93" s="89">
        <v>52</v>
      </c>
      <c r="M93" s="89">
        <v>0</v>
      </c>
      <c r="N93" s="89">
        <v>7.9</v>
      </c>
      <c r="O93" s="89">
        <v>1260</v>
      </c>
      <c r="P93" s="89">
        <v>0.3</v>
      </c>
      <c r="Q93" s="89">
        <v>110</v>
      </c>
      <c r="R93" s="89">
        <v>968</v>
      </c>
      <c r="S93" s="89">
        <v>1790</v>
      </c>
      <c r="T93" s="89">
        <v>535</v>
      </c>
      <c r="U93" s="89">
        <v>4.08</v>
      </c>
      <c r="V93" s="89">
        <v>0.04</v>
      </c>
      <c r="W93" s="89">
        <v>15</v>
      </c>
      <c r="X93" s="89">
        <v>15</v>
      </c>
      <c r="Y93" s="89">
        <v>7</v>
      </c>
      <c r="Z93" s="89">
        <v>0</v>
      </c>
      <c r="AA93" s="89">
        <v>0.04</v>
      </c>
      <c r="AB93" s="89">
        <v>0.42</v>
      </c>
      <c r="AC93" s="89">
        <v>1.55</v>
      </c>
      <c r="AD93" s="89">
        <v>1</v>
      </c>
      <c r="AE93" s="89">
        <v>0.36</v>
      </c>
      <c r="AF93" s="89">
        <v>50</v>
      </c>
      <c r="AG93" s="89">
        <v>4</v>
      </c>
      <c r="AH93" s="89">
        <v>6.8</v>
      </c>
      <c r="AI93" s="89" t="s">
        <v>436</v>
      </c>
    </row>
    <row r="94" spans="1:35">
      <c r="A94" s="89">
        <v>10424</v>
      </c>
      <c r="B94" s="89">
        <v>10</v>
      </c>
      <c r="C94" s="89">
        <v>424</v>
      </c>
      <c r="D94" s="89" t="s">
        <v>434</v>
      </c>
      <c r="E94" s="89" t="s">
        <v>443</v>
      </c>
      <c r="G94" s="89">
        <v>1</v>
      </c>
      <c r="H94" s="89">
        <v>315</v>
      </c>
      <c r="I94" s="89">
        <v>51.1</v>
      </c>
      <c r="J94" s="89">
        <v>17.3</v>
      </c>
      <c r="K94" s="89">
        <v>27.8</v>
      </c>
      <c r="L94" s="89">
        <v>0</v>
      </c>
      <c r="M94" s="89">
        <v>0</v>
      </c>
      <c r="N94" s="89">
        <v>2.8</v>
      </c>
      <c r="O94" s="89">
        <v>700</v>
      </c>
      <c r="P94" s="89">
        <v>0.4</v>
      </c>
      <c r="Q94" s="89">
        <v>30</v>
      </c>
      <c r="R94" s="89">
        <v>430</v>
      </c>
      <c r="S94" s="89">
        <v>120</v>
      </c>
      <c r="T94" s="89">
        <v>450</v>
      </c>
      <c r="U94" s="89">
        <v>8</v>
      </c>
      <c r="V94" s="89">
        <v>7.0000000000000007E-2</v>
      </c>
      <c r="W94" s="89">
        <v>166</v>
      </c>
      <c r="X94" s="89">
        <v>158</v>
      </c>
      <c r="Y94" s="89">
        <v>100</v>
      </c>
      <c r="Z94" s="89">
        <v>0.2</v>
      </c>
      <c r="AA94" s="89">
        <v>0.6</v>
      </c>
      <c r="AB94" s="89">
        <v>0</v>
      </c>
      <c r="AC94" s="89">
        <v>0.3</v>
      </c>
      <c r="AD94" s="89">
        <v>0.1</v>
      </c>
      <c r="AE94" s="89">
        <v>0.06</v>
      </c>
      <c r="AF94" s="89">
        <v>12</v>
      </c>
      <c r="AG94" s="89">
        <v>1.5</v>
      </c>
      <c r="AH94" s="89">
        <v>0</v>
      </c>
      <c r="AI94" s="89" t="s">
        <v>436</v>
      </c>
    </row>
    <row r="95" spans="1:35">
      <c r="A95" s="89">
        <v>11440</v>
      </c>
      <c r="B95" s="89">
        <v>11</v>
      </c>
      <c r="C95" s="89">
        <v>440</v>
      </c>
      <c r="D95" s="89" t="s">
        <v>444</v>
      </c>
      <c r="E95" s="89" t="s">
        <v>445</v>
      </c>
      <c r="G95" s="89">
        <v>1</v>
      </c>
      <c r="H95" s="89">
        <v>361</v>
      </c>
      <c r="I95" s="89">
        <v>3.1</v>
      </c>
      <c r="J95" s="89">
        <v>15.4</v>
      </c>
      <c r="K95" s="89">
        <v>0.4</v>
      </c>
      <c r="L95" s="89">
        <v>72.400000000000006</v>
      </c>
      <c r="M95" s="89">
        <v>0</v>
      </c>
      <c r="N95" s="89">
        <v>8.8000000000000007</v>
      </c>
      <c r="O95" s="89">
        <v>146</v>
      </c>
      <c r="P95" s="89">
        <v>4.4000000000000004</v>
      </c>
      <c r="Q95" s="89">
        <v>324</v>
      </c>
      <c r="R95" s="89">
        <v>303</v>
      </c>
      <c r="S95" s="89">
        <v>3640</v>
      </c>
      <c r="T95" s="89">
        <v>38</v>
      </c>
      <c r="U95" s="89">
        <v>0.73</v>
      </c>
      <c r="V95" s="89">
        <v>0.38</v>
      </c>
      <c r="W95" s="89">
        <v>0</v>
      </c>
      <c r="X95" s="89">
        <v>0</v>
      </c>
      <c r="Z95" s="89">
        <v>0</v>
      </c>
      <c r="AB95" s="89">
        <v>0.02</v>
      </c>
      <c r="AC95" s="89">
        <v>0.08</v>
      </c>
      <c r="AD95" s="89">
        <v>28.2</v>
      </c>
      <c r="AE95" s="89">
        <v>0.03</v>
      </c>
      <c r="AF95" s="89">
        <v>2</v>
      </c>
      <c r="AG95" s="89">
        <v>0</v>
      </c>
      <c r="AH95" s="89">
        <v>0</v>
      </c>
      <c r="AI95" s="89" t="s">
        <v>446</v>
      </c>
    </row>
    <row r="96" spans="1:35">
      <c r="A96" s="89">
        <v>12458</v>
      </c>
      <c r="B96" s="89">
        <v>12</v>
      </c>
      <c r="C96" s="89">
        <v>458</v>
      </c>
      <c r="D96" s="89" t="s">
        <v>331</v>
      </c>
      <c r="E96" s="89" t="s">
        <v>447</v>
      </c>
      <c r="G96" s="89">
        <v>1</v>
      </c>
      <c r="H96" s="89">
        <v>385</v>
      </c>
      <c r="I96" s="89">
        <v>9.5</v>
      </c>
      <c r="J96" s="89">
        <v>17.600000000000001</v>
      </c>
      <c r="K96" s="89">
        <v>15.9</v>
      </c>
      <c r="L96" s="89">
        <v>35.4</v>
      </c>
      <c r="M96" s="89">
        <v>14.6</v>
      </c>
      <c r="N96" s="89">
        <v>7</v>
      </c>
      <c r="O96" s="89">
        <v>646</v>
      </c>
      <c r="P96" s="89">
        <v>37</v>
      </c>
      <c r="Q96" s="89">
        <v>170</v>
      </c>
      <c r="R96" s="89">
        <v>440</v>
      </c>
      <c r="S96" s="89">
        <v>1440</v>
      </c>
      <c r="T96" s="89">
        <v>16</v>
      </c>
      <c r="U96" s="89">
        <v>5.3</v>
      </c>
      <c r="V96" s="89">
        <v>0.91</v>
      </c>
      <c r="W96" s="89">
        <v>16</v>
      </c>
      <c r="X96" s="89">
        <v>0</v>
      </c>
      <c r="Y96" s="89">
        <v>192</v>
      </c>
      <c r="Z96" s="89">
        <v>0</v>
      </c>
      <c r="AB96" s="89">
        <v>0.34</v>
      </c>
      <c r="AC96" s="89">
        <v>0.28999999999999998</v>
      </c>
      <c r="AD96" s="89">
        <v>3.1</v>
      </c>
      <c r="AE96" s="89">
        <v>0.65</v>
      </c>
      <c r="AF96" s="89">
        <v>10</v>
      </c>
      <c r="AG96" s="89">
        <v>0</v>
      </c>
      <c r="AH96" s="89">
        <v>21</v>
      </c>
      <c r="AI96" s="89" t="s">
        <v>446</v>
      </c>
    </row>
    <row r="97" spans="1:35">
      <c r="A97" s="89">
        <v>12460</v>
      </c>
      <c r="B97" s="89">
        <v>12</v>
      </c>
      <c r="C97" s="89">
        <v>460</v>
      </c>
      <c r="D97" s="89" t="s">
        <v>331</v>
      </c>
      <c r="E97" s="89" t="s">
        <v>448</v>
      </c>
      <c r="G97" s="89">
        <v>1</v>
      </c>
      <c r="H97" s="89">
        <v>318</v>
      </c>
      <c r="I97" s="89">
        <v>9.4</v>
      </c>
      <c r="J97" s="89">
        <v>14.2</v>
      </c>
      <c r="K97" s="89">
        <v>12.6</v>
      </c>
      <c r="L97" s="89">
        <v>23.1</v>
      </c>
      <c r="M97" s="89">
        <v>28.8</v>
      </c>
      <c r="N97" s="89">
        <v>11.8</v>
      </c>
      <c r="O97" s="89">
        <v>240</v>
      </c>
      <c r="P97" s="89">
        <v>17.3</v>
      </c>
      <c r="Q97" s="89">
        <v>149</v>
      </c>
      <c r="R97" s="89">
        <v>278</v>
      </c>
      <c r="S97" s="89">
        <v>1950</v>
      </c>
      <c r="T97" s="89">
        <v>1640</v>
      </c>
      <c r="U97" s="89">
        <v>2.75</v>
      </c>
      <c r="V97" s="89">
        <v>1</v>
      </c>
      <c r="W97" s="89">
        <v>1480</v>
      </c>
      <c r="X97" s="89">
        <v>0</v>
      </c>
      <c r="Y97" s="89">
        <v>17790</v>
      </c>
      <c r="Z97" s="89">
        <v>0</v>
      </c>
      <c r="AA97" s="89">
        <v>38.14</v>
      </c>
      <c r="AB97" s="89">
        <v>0.25</v>
      </c>
      <c r="AC97" s="89">
        <v>0.94</v>
      </c>
      <c r="AD97" s="89">
        <v>11.6</v>
      </c>
      <c r="AE97" s="89">
        <v>2.09</v>
      </c>
      <c r="AF97" s="89">
        <v>28</v>
      </c>
      <c r="AG97" s="89">
        <v>0</v>
      </c>
      <c r="AH97" s="89">
        <v>0.7</v>
      </c>
      <c r="AI97" s="89" t="s">
        <v>446</v>
      </c>
    </row>
    <row r="98" spans="1:35">
      <c r="A98" s="89">
        <v>12462</v>
      </c>
      <c r="B98" s="89">
        <v>12</v>
      </c>
      <c r="C98" s="89">
        <v>462</v>
      </c>
      <c r="D98" s="89" t="s">
        <v>331</v>
      </c>
      <c r="E98" s="89" t="s">
        <v>449</v>
      </c>
      <c r="G98" s="89">
        <v>1</v>
      </c>
      <c r="H98" s="89">
        <v>171</v>
      </c>
      <c r="I98" s="89">
        <v>3.3</v>
      </c>
      <c r="J98" s="89">
        <v>17.3</v>
      </c>
      <c r="K98" s="89">
        <v>4</v>
      </c>
      <c r="L98" s="89">
        <v>16.100000000000001</v>
      </c>
      <c r="M98" s="89">
        <v>0</v>
      </c>
      <c r="N98" s="89">
        <v>59.3</v>
      </c>
      <c r="O98" s="89">
        <v>60</v>
      </c>
      <c r="P98" s="89">
        <v>2.2000000000000002</v>
      </c>
      <c r="Q98" s="89">
        <v>50</v>
      </c>
      <c r="R98" s="89">
        <v>225</v>
      </c>
      <c r="S98" s="89">
        <v>403</v>
      </c>
      <c r="T98" s="89">
        <v>24000</v>
      </c>
      <c r="U98" s="89">
        <v>0.21</v>
      </c>
      <c r="V98" s="89">
        <v>0</v>
      </c>
      <c r="W98" s="89">
        <v>0</v>
      </c>
      <c r="X98" s="89">
        <v>0</v>
      </c>
      <c r="Y98" s="89">
        <v>0</v>
      </c>
      <c r="Z98" s="89">
        <v>0</v>
      </c>
      <c r="AA98" s="89">
        <v>0</v>
      </c>
      <c r="AB98" s="89">
        <v>0.2</v>
      </c>
      <c r="AC98" s="89">
        <v>0.24</v>
      </c>
      <c r="AD98" s="89">
        <v>3.3</v>
      </c>
      <c r="AE98" s="89">
        <v>0.2</v>
      </c>
      <c r="AF98" s="89">
        <v>32</v>
      </c>
      <c r="AG98" s="89">
        <v>1</v>
      </c>
      <c r="AH98" s="89">
        <v>0</v>
      </c>
      <c r="AI98" s="89" t="s">
        <v>446</v>
      </c>
    </row>
    <row r="99" spans="1:35">
      <c r="A99" s="89">
        <v>12463</v>
      </c>
      <c r="B99" s="89">
        <v>12</v>
      </c>
      <c r="C99" s="89">
        <v>463</v>
      </c>
      <c r="D99" s="89" t="s">
        <v>331</v>
      </c>
      <c r="E99" s="89" t="s">
        <v>450</v>
      </c>
      <c r="G99" s="89">
        <v>1</v>
      </c>
      <c r="H99" s="89">
        <v>425</v>
      </c>
      <c r="I99" s="89">
        <v>8.1</v>
      </c>
      <c r="J99" s="89">
        <v>17.8</v>
      </c>
      <c r="K99" s="89">
        <v>22.3</v>
      </c>
      <c r="L99" s="89">
        <v>33.700000000000003</v>
      </c>
      <c r="M99" s="89">
        <v>10.5</v>
      </c>
      <c r="N99" s="89">
        <v>7.6</v>
      </c>
      <c r="O99" s="89">
        <v>931</v>
      </c>
      <c r="P99" s="89">
        <v>66.400000000000006</v>
      </c>
      <c r="Q99" s="89">
        <v>366</v>
      </c>
      <c r="R99" s="89">
        <v>499</v>
      </c>
      <c r="S99" s="89">
        <v>1790</v>
      </c>
      <c r="T99" s="89">
        <v>168</v>
      </c>
      <c r="U99" s="89">
        <v>4.8</v>
      </c>
      <c r="V99" s="89">
        <v>0.87</v>
      </c>
      <c r="W99" s="89">
        <v>64</v>
      </c>
      <c r="X99" s="89">
        <v>0</v>
      </c>
      <c r="Y99" s="89">
        <v>762</v>
      </c>
      <c r="Z99" s="89">
        <v>0</v>
      </c>
      <c r="AA99" s="89">
        <v>3.33</v>
      </c>
      <c r="AB99" s="89">
        <v>0.63</v>
      </c>
      <c r="AC99" s="89">
        <v>0.33</v>
      </c>
      <c r="AD99" s="89">
        <v>4.5999999999999996</v>
      </c>
      <c r="AE99" s="89">
        <v>0.44</v>
      </c>
      <c r="AF99" s="89">
        <v>10</v>
      </c>
      <c r="AG99" s="89">
        <v>0</v>
      </c>
      <c r="AH99" s="89">
        <v>7.7</v>
      </c>
      <c r="AI99" s="89" t="s">
        <v>446</v>
      </c>
    </row>
    <row r="100" spans="1:35">
      <c r="A100" s="89">
        <v>12466</v>
      </c>
      <c r="B100" s="89">
        <v>12</v>
      </c>
      <c r="C100" s="89">
        <v>466</v>
      </c>
      <c r="D100" s="89" t="s">
        <v>331</v>
      </c>
      <c r="E100" s="89" t="s">
        <v>451</v>
      </c>
      <c r="G100" s="89">
        <v>1</v>
      </c>
      <c r="H100" s="89">
        <v>514</v>
      </c>
      <c r="I100" s="89">
        <v>5.3</v>
      </c>
      <c r="J100" s="89">
        <v>26.1</v>
      </c>
      <c r="K100" s="89">
        <v>36.200000000000003</v>
      </c>
      <c r="L100" s="89">
        <v>15.9</v>
      </c>
      <c r="M100" s="89">
        <v>12.2</v>
      </c>
      <c r="N100" s="89">
        <v>4.3</v>
      </c>
      <c r="O100" s="89">
        <v>266</v>
      </c>
      <c r="P100" s="89">
        <v>9.1999999999999993</v>
      </c>
      <c r="Q100" s="89">
        <v>370</v>
      </c>
      <c r="R100" s="89">
        <v>828</v>
      </c>
      <c r="S100" s="89">
        <v>738</v>
      </c>
      <c r="T100" s="89">
        <v>13</v>
      </c>
      <c r="U100" s="89">
        <v>6.08</v>
      </c>
      <c r="V100" s="89">
        <v>0.65</v>
      </c>
      <c r="X100" s="89">
        <v>0</v>
      </c>
      <c r="Z100" s="89">
        <v>0</v>
      </c>
      <c r="AA100" s="89">
        <v>5.07</v>
      </c>
      <c r="AB100" s="89">
        <v>0.81</v>
      </c>
      <c r="AC100" s="89">
        <v>0.26</v>
      </c>
      <c r="AD100" s="89">
        <v>4.7</v>
      </c>
      <c r="AE100" s="89">
        <v>0.4</v>
      </c>
      <c r="AF100" s="89">
        <v>162</v>
      </c>
      <c r="AG100" s="89">
        <v>0</v>
      </c>
      <c r="AH100" s="89">
        <v>7.1</v>
      </c>
      <c r="AI100" s="89" t="s">
        <v>446</v>
      </c>
    </row>
    <row r="101" spans="1:35">
      <c r="A101" s="89">
        <v>12468</v>
      </c>
      <c r="B101" s="89">
        <v>12</v>
      </c>
      <c r="C101" s="89">
        <v>468</v>
      </c>
      <c r="D101" s="89" t="s">
        <v>331</v>
      </c>
      <c r="E101" s="89" t="s">
        <v>452</v>
      </c>
      <c r="G101" s="89">
        <v>1</v>
      </c>
      <c r="H101" s="89">
        <v>301</v>
      </c>
      <c r="I101" s="89">
        <v>11.5</v>
      </c>
      <c r="J101" s="89">
        <v>10.7</v>
      </c>
      <c r="K101" s="89">
        <v>3.3</v>
      </c>
      <c r="L101" s="89">
        <v>44.3</v>
      </c>
      <c r="M101" s="89">
        <v>25.9</v>
      </c>
      <c r="N101" s="89">
        <v>4.4000000000000004</v>
      </c>
      <c r="O101" s="89">
        <v>440</v>
      </c>
      <c r="P101" s="89">
        <v>19.3</v>
      </c>
      <c r="Q101" s="89">
        <v>183</v>
      </c>
      <c r="R101" s="89">
        <v>166</v>
      </c>
      <c r="S101" s="89">
        <v>1290</v>
      </c>
      <c r="T101" s="89">
        <v>32</v>
      </c>
      <c r="U101" s="89">
        <v>1.31</v>
      </c>
      <c r="V101" s="89">
        <v>1.23</v>
      </c>
      <c r="W101" s="89">
        <v>19</v>
      </c>
      <c r="X101" s="89">
        <v>0</v>
      </c>
      <c r="Y101" s="89">
        <v>231</v>
      </c>
      <c r="Z101" s="89">
        <v>0</v>
      </c>
      <c r="AA101" s="89">
        <v>0.88</v>
      </c>
      <c r="AB101" s="89">
        <v>0.11</v>
      </c>
      <c r="AC101" s="89">
        <v>0.21</v>
      </c>
      <c r="AD101" s="89">
        <v>1.1000000000000001</v>
      </c>
      <c r="AE101" s="89">
        <v>0.32</v>
      </c>
      <c r="AF101" s="89">
        <v>14</v>
      </c>
      <c r="AG101" s="89">
        <v>0</v>
      </c>
      <c r="AH101" s="89">
        <v>10.5</v>
      </c>
      <c r="AI101" s="89" t="s">
        <v>446</v>
      </c>
    </row>
    <row r="102" spans="1:35">
      <c r="A102" s="89">
        <v>12471</v>
      </c>
      <c r="B102" s="89">
        <v>12</v>
      </c>
      <c r="C102" s="89">
        <v>471</v>
      </c>
      <c r="D102" s="89" t="s">
        <v>331</v>
      </c>
      <c r="E102" s="89" t="s">
        <v>453</v>
      </c>
      <c r="G102" s="89">
        <v>1</v>
      </c>
      <c r="H102" s="89">
        <v>318</v>
      </c>
      <c r="I102" s="89">
        <v>5</v>
      </c>
      <c r="J102" s="89">
        <v>35.6</v>
      </c>
      <c r="K102" s="89">
        <v>1.5</v>
      </c>
      <c r="L102" s="89">
        <v>29.9</v>
      </c>
      <c r="M102" s="89">
        <v>19.7</v>
      </c>
      <c r="N102" s="89">
        <v>8.3000000000000007</v>
      </c>
      <c r="O102" s="89">
        <v>80</v>
      </c>
      <c r="P102" s="89">
        <v>20</v>
      </c>
      <c r="Q102" s="89">
        <v>230</v>
      </c>
      <c r="R102" s="89">
        <v>1290</v>
      </c>
      <c r="S102" s="89">
        <v>2000</v>
      </c>
      <c r="T102" s="89">
        <v>50</v>
      </c>
      <c r="U102" s="89">
        <v>8</v>
      </c>
      <c r="V102" s="89">
        <v>5</v>
      </c>
      <c r="W102" s="89">
        <v>0</v>
      </c>
      <c r="X102" s="89">
        <v>0</v>
      </c>
      <c r="Y102" s="89">
        <v>0</v>
      </c>
      <c r="Z102" s="89">
        <v>0</v>
      </c>
      <c r="AA102" s="89">
        <v>0</v>
      </c>
      <c r="AB102" s="89">
        <v>2.33</v>
      </c>
      <c r="AC102" s="89">
        <v>4</v>
      </c>
      <c r="AD102" s="89">
        <v>36</v>
      </c>
      <c r="AE102" s="89">
        <v>2</v>
      </c>
      <c r="AF102" s="89">
        <v>4000</v>
      </c>
      <c r="AH102" s="89">
        <v>0</v>
      </c>
      <c r="AI102" s="89" t="s">
        <v>446</v>
      </c>
    </row>
    <row r="103" spans="1:35">
      <c r="A103" s="89">
        <v>12472</v>
      </c>
      <c r="B103" s="89">
        <v>12</v>
      </c>
      <c r="C103" s="89">
        <v>472</v>
      </c>
      <c r="D103" s="89" t="s">
        <v>331</v>
      </c>
      <c r="E103" s="89" t="s">
        <v>454</v>
      </c>
      <c r="G103" s="89">
        <v>1</v>
      </c>
      <c r="H103" s="89">
        <v>154</v>
      </c>
      <c r="I103" s="89">
        <v>37</v>
      </c>
      <c r="J103" s="89">
        <v>27.8</v>
      </c>
      <c r="K103" s="89">
        <v>0</v>
      </c>
      <c r="L103" s="89">
        <v>8.8000000000000007</v>
      </c>
      <c r="M103" s="89">
        <v>3</v>
      </c>
      <c r="N103" s="89">
        <v>23.4</v>
      </c>
      <c r="O103" s="89">
        <v>86</v>
      </c>
      <c r="P103" s="89">
        <v>3.7</v>
      </c>
      <c r="Q103" s="89">
        <v>180</v>
      </c>
      <c r="R103" s="89">
        <v>104</v>
      </c>
      <c r="S103" s="89">
        <v>2600</v>
      </c>
      <c r="T103" s="89">
        <v>3600</v>
      </c>
      <c r="U103" s="89">
        <v>2.1</v>
      </c>
      <c r="V103" s="89">
        <v>0.3</v>
      </c>
      <c r="W103" s="89">
        <v>0</v>
      </c>
      <c r="X103" s="89">
        <v>0</v>
      </c>
      <c r="Y103" s="89">
        <v>0</v>
      </c>
      <c r="Z103" s="89">
        <v>0</v>
      </c>
      <c r="AA103" s="89">
        <v>0</v>
      </c>
      <c r="AB103" s="89">
        <v>9.6999999999999993</v>
      </c>
      <c r="AC103" s="89">
        <v>14.3</v>
      </c>
      <c r="AD103" s="89">
        <v>97</v>
      </c>
      <c r="AE103" s="89">
        <v>1.3</v>
      </c>
      <c r="AF103" s="89">
        <v>1010</v>
      </c>
      <c r="AG103" s="89">
        <v>0.5</v>
      </c>
      <c r="AH103" s="89">
        <v>0</v>
      </c>
      <c r="AI103" s="89" t="s">
        <v>446</v>
      </c>
    </row>
    <row r="104" spans="1:35">
      <c r="A104" s="89">
        <v>20007</v>
      </c>
      <c r="B104" s="89">
        <v>12</v>
      </c>
      <c r="C104" s="89">
        <v>834</v>
      </c>
      <c r="D104" s="89" t="s">
        <v>331</v>
      </c>
      <c r="E104" s="89" t="s">
        <v>455</v>
      </c>
      <c r="G104" s="89">
        <v>0</v>
      </c>
      <c r="H104" s="89">
        <v>351</v>
      </c>
      <c r="I104" s="89">
        <v>0</v>
      </c>
      <c r="J104" s="89">
        <v>13.3</v>
      </c>
      <c r="K104" s="89">
        <v>2.4</v>
      </c>
      <c r="L104" s="89">
        <v>65.099999999999994</v>
      </c>
      <c r="M104" s="89">
        <v>8</v>
      </c>
      <c r="N104" s="89">
        <v>2.4</v>
      </c>
      <c r="O104" s="89">
        <v>180</v>
      </c>
      <c r="P104" s="89">
        <v>7.6</v>
      </c>
      <c r="Q104" s="89">
        <v>184</v>
      </c>
      <c r="R104" s="89">
        <v>429</v>
      </c>
      <c r="S104" s="89">
        <v>427</v>
      </c>
      <c r="T104" s="89">
        <v>12</v>
      </c>
      <c r="U104" s="89">
        <v>3.63</v>
      </c>
      <c r="V104" s="89">
        <v>0.81</v>
      </c>
      <c r="W104" s="89">
        <v>0</v>
      </c>
      <c r="X104" s="89">
        <v>0</v>
      </c>
      <c r="AI104" s="89" t="s">
        <v>340</v>
      </c>
    </row>
    <row r="105" spans="1:35">
      <c r="A105" s="89">
        <v>20009</v>
      </c>
      <c r="B105" s="89">
        <v>12</v>
      </c>
      <c r="C105" s="89">
        <v>806</v>
      </c>
      <c r="D105" s="89" t="s">
        <v>331</v>
      </c>
      <c r="E105" s="89" t="s">
        <v>456</v>
      </c>
      <c r="G105" s="89">
        <v>0</v>
      </c>
      <c r="H105" s="89">
        <v>115</v>
      </c>
      <c r="I105" s="89">
        <v>0</v>
      </c>
      <c r="J105" s="89">
        <v>3.68</v>
      </c>
      <c r="K105" s="89">
        <v>0.42</v>
      </c>
      <c r="L105" s="89">
        <v>1.98</v>
      </c>
      <c r="M105" s="89">
        <v>3.11</v>
      </c>
      <c r="N105" s="89">
        <v>0.71</v>
      </c>
      <c r="O105" s="89">
        <v>18.38</v>
      </c>
      <c r="P105" s="89">
        <v>0.28999999999999998</v>
      </c>
      <c r="Q105" s="89">
        <v>18.3</v>
      </c>
      <c r="R105" s="89">
        <v>87</v>
      </c>
      <c r="S105" s="89">
        <v>318</v>
      </c>
      <c r="T105" s="89">
        <v>8</v>
      </c>
      <c r="U105" s="89">
        <v>0.17</v>
      </c>
      <c r="V105" s="89">
        <v>0.09</v>
      </c>
      <c r="W105" s="89">
        <v>0</v>
      </c>
      <c r="X105" s="89">
        <v>0</v>
      </c>
      <c r="AI105" s="89" t="s">
        <v>446</v>
      </c>
    </row>
    <row r="106" spans="1:35">
      <c r="A106" s="89">
        <v>20014</v>
      </c>
      <c r="B106" s="89">
        <v>12</v>
      </c>
      <c r="C106" s="89">
        <v>807</v>
      </c>
      <c r="D106" s="89" t="s">
        <v>331</v>
      </c>
      <c r="E106" s="89" t="s">
        <v>457</v>
      </c>
      <c r="G106" s="89">
        <v>0</v>
      </c>
      <c r="H106" s="89">
        <v>286</v>
      </c>
      <c r="I106" s="89">
        <v>0</v>
      </c>
      <c r="J106" s="89">
        <v>18.8</v>
      </c>
      <c r="K106" s="89">
        <v>5.1100000000000003</v>
      </c>
      <c r="L106" s="89">
        <v>39.6</v>
      </c>
      <c r="M106" s="89">
        <v>25.2</v>
      </c>
      <c r="N106" s="89">
        <v>2.78</v>
      </c>
      <c r="O106" s="89">
        <v>150</v>
      </c>
      <c r="P106" s="89">
        <v>6.78</v>
      </c>
      <c r="Q106" s="89">
        <v>160</v>
      </c>
      <c r="R106" s="89">
        <v>267</v>
      </c>
      <c r="S106" s="89">
        <v>935</v>
      </c>
      <c r="T106" s="89">
        <v>27</v>
      </c>
      <c r="U106" s="89">
        <v>3.37</v>
      </c>
      <c r="V106" s="89">
        <v>0.85</v>
      </c>
      <c r="W106" s="89">
        <v>3</v>
      </c>
      <c r="X106" s="89">
        <v>3</v>
      </c>
      <c r="AI106" s="89" t="s">
        <v>333</v>
      </c>
    </row>
    <row r="107" spans="1:35">
      <c r="A107" s="89">
        <v>20019</v>
      </c>
      <c r="B107" s="89">
        <v>12</v>
      </c>
      <c r="C107" s="89">
        <v>827</v>
      </c>
      <c r="D107" s="89" t="s">
        <v>331</v>
      </c>
      <c r="E107" s="89" t="s">
        <v>458</v>
      </c>
      <c r="G107" s="89">
        <v>0</v>
      </c>
      <c r="H107" s="89">
        <v>510</v>
      </c>
      <c r="I107" s="89">
        <v>0</v>
      </c>
      <c r="J107" s="89">
        <v>18.899999999999999</v>
      </c>
      <c r="K107" s="89">
        <v>38.61</v>
      </c>
      <c r="L107" s="89">
        <v>22.98</v>
      </c>
      <c r="M107" s="89">
        <v>10.93</v>
      </c>
      <c r="N107" s="89">
        <v>3.21</v>
      </c>
      <c r="O107" s="89">
        <v>572</v>
      </c>
      <c r="P107" s="89">
        <v>18.190000000000001</v>
      </c>
      <c r="Q107" s="89">
        <v>346</v>
      </c>
      <c r="R107" s="89">
        <v>461</v>
      </c>
      <c r="S107" s="89">
        <v>716</v>
      </c>
      <c r="T107" s="89">
        <v>10.7</v>
      </c>
      <c r="U107" s="89">
        <v>4.9800000000000004</v>
      </c>
      <c r="V107" s="89">
        <v>1.2</v>
      </c>
      <c r="W107" s="89">
        <v>2.15</v>
      </c>
      <c r="X107" s="89">
        <v>0</v>
      </c>
      <c r="AI107" s="89" t="s">
        <v>333</v>
      </c>
    </row>
    <row r="108" spans="1:35">
      <c r="A108" s="89">
        <v>20020</v>
      </c>
      <c r="B108" s="89">
        <v>12</v>
      </c>
      <c r="C108" s="89">
        <v>828</v>
      </c>
      <c r="D108" s="89" t="s">
        <v>331</v>
      </c>
      <c r="E108" s="89" t="s">
        <v>459</v>
      </c>
      <c r="G108" s="89">
        <v>0</v>
      </c>
      <c r="H108" s="89">
        <v>377</v>
      </c>
      <c r="I108" s="89">
        <v>0</v>
      </c>
      <c r="J108" s="89">
        <v>11.9</v>
      </c>
      <c r="K108" s="89">
        <v>7.8</v>
      </c>
      <c r="L108" s="89">
        <v>59.7</v>
      </c>
      <c r="M108" s="89">
        <v>10.199999999999999</v>
      </c>
      <c r="N108" s="89">
        <v>1.6</v>
      </c>
      <c r="O108" s="89">
        <v>54</v>
      </c>
      <c r="P108" s="89">
        <v>4.4000000000000004</v>
      </c>
      <c r="Q108" s="89">
        <v>153</v>
      </c>
      <c r="R108" s="89">
        <v>491</v>
      </c>
      <c r="S108" s="89">
        <v>362</v>
      </c>
      <c r="T108" s="89">
        <v>12</v>
      </c>
      <c r="U108" s="89">
        <v>3.18</v>
      </c>
      <c r="V108" s="89">
        <v>0.36</v>
      </c>
      <c r="W108" s="89">
        <v>0</v>
      </c>
      <c r="X108" s="89">
        <v>0</v>
      </c>
      <c r="AI108" s="89" t="s">
        <v>340</v>
      </c>
    </row>
    <row r="109" spans="1:35">
      <c r="A109" s="89">
        <v>20032</v>
      </c>
      <c r="B109" s="89">
        <v>12</v>
      </c>
      <c r="C109" s="89">
        <v>805</v>
      </c>
      <c r="D109" s="89" t="s">
        <v>331</v>
      </c>
      <c r="E109" s="89" t="s">
        <v>460</v>
      </c>
      <c r="G109" s="89">
        <v>0</v>
      </c>
      <c r="H109" s="89">
        <v>149</v>
      </c>
      <c r="I109" s="89">
        <v>0</v>
      </c>
      <c r="J109" s="89">
        <v>19.899999999999999</v>
      </c>
      <c r="K109" s="89">
        <v>7.7</v>
      </c>
      <c r="L109" s="89">
        <v>0</v>
      </c>
      <c r="M109" s="89">
        <v>0</v>
      </c>
      <c r="N109" s="89">
        <v>1.1000000000000001</v>
      </c>
      <c r="O109" s="89">
        <v>10</v>
      </c>
      <c r="P109" s="89">
        <v>3.2</v>
      </c>
      <c r="Q109" s="89">
        <v>19</v>
      </c>
      <c r="R109" s="89">
        <v>187</v>
      </c>
      <c r="S109" s="89">
        <v>243</v>
      </c>
      <c r="T109" s="89">
        <v>70</v>
      </c>
      <c r="U109" s="89">
        <v>3.55</v>
      </c>
      <c r="V109" s="89">
        <v>0.16</v>
      </c>
      <c r="W109" s="89">
        <v>1</v>
      </c>
      <c r="X109" s="89">
        <v>0</v>
      </c>
      <c r="AI109" s="89" t="s">
        <v>385</v>
      </c>
    </row>
    <row r="110" spans="1:35">
      <c r="A110" s="89">
        <v>20035</v>
      </c>
      <c r="B110" s="89">
        <v>12</v>
      </c>
      <c r="C110" s="89">
        <v>823</v>
      </c>
      <c r="D110" s="89" t="s">
        <v>331</v>
      </c>
      <c r="E110" s="89" t="s">
        <v>461</v>
      </c>
      <c r="G110" s="89">
        <v>0</v>
      </c>
      <c r="H110" s="89">
        <v>98</v>
      </c>
      <c r="I110" s="89">
        <v>0</v>
      </c>
      <c r="J110" s="89">
        <v>16.399999999999999</v>
      </c>
      <c r="K110" s="89">
        <v>3.6</v>
      </c>
      <c r="L110" s="89">
        <v>0</v>
      </c>
      <c r="M110" s="89">
        <v>0</v>
      </c>
      <c r="N110" s="89">
        <v>1.1000000000000001</v>
      </c>
      <c r="O110" s="89">
        <v>6</v>
      </c>
      <c r="P110" s="89">
        <v>4.0999999999999996</v>
      </c>
      <c r="Q110" s="89">
        <v>17</v>
      </c>
      <c r="R110" s="89">
        <v>210</v>
      </c>
      <c r="S110" s="89">
        <v>257</v>
      </c>
      <c r="T110" s="89">
        <v>179</v>
      </c>
      <c r="U110" s="89">
        <v>2.62</v>
      </c>
      <c r="V110" s="89">
        <v>0.47</v>
      </c>
      <c r="W110" s="89">
        <v>131</v>
      </c>
      <c r="X110" s="89">
        <v>98</v>
      </c>
      <c r="AI110" s="89" t="s">
        <v>333</v>
      </c>
    </row>
    <row r="111" spans="1:35">
      <c r="A111" s="89">
        <v>20037</v>
      </c>
      <c r="B111" s="89">
        <v>12</v>
      </c>
      <c r="C111" s="89">
        <v>802</v>
      </c>
      <c r="D111" s="89" t="s">
        <v>331</v>
      </c>
      <c r="E111" s="89" t="s">
        <v>462</v>
      </c>
      <c r="G111" s="89">
        <v>0</v>
      </c>
      <c r="H111" s="89">
        <v>0</v>
      </c>
      <c r="I111" s="89">
        <v>0</v>
      </c>
      <c r="J111" s="89">
        <v>15.2</v>
      </c>
      <c r="K111" s="89">
        <v>1.21</v>
      </c>
      <c r="L111" s="89">
        <v>0</v>
      </c>
      <c r="M111" s="89">
        <v>11.3</v>
      </c>
      <c r="N111" s="89">
        <v>0</v>
      </c>
      <c r="O111" s="89">
        <v>420</v>
      </c>
      <c r="P111" s="89">
        <v>4.5999999999999996</v>
      </c>
      <c r="Q111" s="89">
        <v>140</v>
      </c>
      <c r="R111" s="89">
        <v>280</v>
      </c>
      <c r="S111" s="89">
        <v>360</v>
      </c>
      <c r="T111" s="89">
        <v>38</v>
      </c>
      <c r="U111" s="89">
        <v>4.17</v>
      </c>
      <c r="V111" s="89">
        <v>0</v>
      </c>
      <c r="W111" s="89">
        <v>10.9</v>
      </c>
      <c r="X111" s="89">
        <v>0</v>
      </c>
      <c r="AI111" s="89" t="s">
        <v>340</v>
      </c>
    </row>
    <row r="112" spans="1:35">
      <c r="A112" s="89">
        <v>1002</v>
      </c>
      <c r="B112" s="89">
        <v>1</v>
      </c>
      <c r="C112" s="89">
        <v>2</v>
      </c>
      <c r="D112" s="89" t="s">
        <v>338</v>
      </c>
      <c r="E112" s="89" t="s">
        <v>463</v>
      </c>
      <c r="F112" s="89" t="s">
        <v>464</v>
      </c>
      <c r="G112" s="89">
        <v>1</v>
      </c>
      <c r="H112" s="89">
        <v>356</v>
      </c>
      <c r="I112" s="89">
        <v>10.3</v>
      </c>
      <c r="J112" s="89">
        <v>8.9</v>
      </c>
      <c r="L112" s="89">
        <v>69.400000000000006</v>
      </c>
      <c r="M112" s="89">
        <v>6.2</v>
      </c>
      <c r="N112" s="89">
        <v>2.2000000000000002</v>
      </c>
      <c r="O112" s="89">
        <v>51</v>
      </c>
      <c r="P112" s="89">
        <v>10</v>
      </c>
      <c r="Q112" s="89">
        <v>434</v>
      </c>
      <c r="R112" s="89">
        <v>234</v>
      </c>
      <c r="S112" s="89">
        <v>340</v>
      </c>
      <c r="T112" s="89">
        <v>8</v>
      </c>
      <c r="U112" s="89">
        <v>3.8</v>
      </c>
      <c r="V112" s="89">
        <v>0.44</v>
      </c>
      <c r="W112" s="89">
        <v>0</v>
      </c>
      <c r="X112" s="89">
        <v>0</v>
      </c>
      <c r="Y112" s="89">
        <v>0</v>
      </c>
      <c r="Z112" s="89">
        <v>0</v>
      </c>
      <c r="AA112" s="89">
        <v>0.05</v>
      </c>
      <c r="AB112" s="89">
        <v>0.26</v>
      </c>
      <c r="AC112" s="89">
        <v>0.1</v>
      </c>
      <c r="AD112" s="89">
        <v>1.7</v>
      </c>
      <c r="AE112" s="89">
        <v>0.74</v>
      </c>
      <c r="AF112" s="89">
        <v>29</v>
      </c>
      <c r="AG112" s="89">
        <v>0</v>
      </c>
      <c r="AH112" s="89">
        <v>0</v>
      </c>
      <c r="AI112" s="89" t="s">
        <v>340</v>
      </c>
    </row>
    <row r="113" spans="1:35">
      <c r="A113" s="89">
        <v>1004</v>
      </c>
      <c r="B113" s="89">
        <v>1</v>
      </c>
      <c r="C113" s="89">
        <v>4</v>
      </c>
      <c r="D113" s="89" t="s">
        <v>338</v>
      </c>
      <c r="E113" s="89" t="s">
        <v>465</v>
      </c>
      <c r="G113" s="89">
        <v>1</v>
      </c>
      <c r="H113" s="89">
        <v>351</v>
      </c>
      <c r="I113" s="89">
        <v>11.4</v>
      </c>
      <c r="J113" s="89">
        <v>9.1999999999999993</v>
      </c>
      <c r="K113" s="89">
        <v>4.0999999999999996</v>
      </c>
      <c r="L113" s="89">
        <v>63.9</v>
      </c>
      <c r="M113" s="89">
        <v>9.6999999999999993</v>
      </c>
      <c r="N113" s="89">
        <v>1.8</v>
      </c>
      <c r="O113" s="89">
        <v>19</v>
      </c>
      <c r="P113" s="89">
        <v>3.1</v>
      </c>
      <c r="Q113" s="89">
        <v>82</v>
      </c>
      <c r="R113" s="89">
        <v>246</v>
      </c>
      <c r="S113" s="89">
        <v>310</v>
      </c>
      <c r="T113" s="89">
        <v>11</v>
      </c>
      <c r="U113" s="89">
        <v>1.55</v>
      </c>
      <c r="V113" s="89">
        <v>0.18</v>
      </c>
      <c r="W113" s="89">
        <v>0</v>
      </c>
      <c r="X113" s="89">
        <v>0</v>
      </c>
      <c r="Y113" s="89">
        <v>0</v>
      </c>
      <c r="Z113" s="89">
        <v>0</v>
      </c>
      <c r="AA113" s="89">
        <v>1.3</v>
      </c>
      <c r="AB113" s="89">
        <v>0.35</v>
      </c>
      <c r="AC113" s="89">
        <v>0.1</v>
      </c>
      <c r="AD113" s="89">
        <v>2.1</v>
      </c>
      <c r="AE113" s="89">
        <v>0.2</v>
      </c>
      <c r="AF113" s="89">
        <v>26</v>
      </c>
      <c r="AG113" s="89">
        <v>0</v>
      </c>
      <c r="AH113" s="89">
        <v>0</v>
      </c>
      <c r="AI113" s="89" t="s">
        <v>340</v>
      </c>
    </row>
    <row r="114" spans="1:35">
      <c r="A114" s="89">
        <v>1014</v>
      </c>
      <c r="B114" s="89">
        <v>1</v>
      </c>
      <c r="C114" s="89">
        <v>14</v>
      </c>
      <c r="D114" s="89" t="s">
        <v>338</v>
      </c>
      <c r="E114" s="89" t="s">
        <v>466</v>
      </c>
      <c r="G114" s="89">
        <v>1</v>
      </c>
      <c r="H114" s="89">
        <v>347</v>
      </c>
      <c r="I114" s="89">
        <v>13.4</v>
      </c>
      <c r="J114" s="89">
        <v>8.5</v>
      </c>
      <c r="K114" s="89">
        <v>4</v>
      </c>
      <c r="L114" s="89">
        <v>63.3</v>
      </c>
      <c r="M114" s="89">
        <v>9.6999999999999993</v>
      </c>
      <c r="N114" s="89">
        <v>1.1000000000000001</v>
      </c>
      <c r="O114" s="89">
        <v>18</v>
      </c>
      <c r="P114" s="89">
        <v>3</v>
      </c>
      <c r="Q114" s="89">
        <v>80</v>
      </c>
      <c r="R114" s="89">
        <v>240</v>
      </c>
      <c r="S114" s="89">
        <v>303</v>
      </c>
      <c r="T114" s="89">
        <v>11</v>
      </c>
      <c r="U114" s="89">
        <v>1.51</v>
      </c>
      <c r="V114" s="89">
        <v>0.17</v>
      </c>
      <c r="X114" s="89">
        <v>0</v>
      </c>
      <c r="Z114" s="89">
        <v>0</v>
      </c>
      <c r="AA114" s="89">
        <v>1.3</v>
      </c>
      <c r="AB114" s="89">
        <v>0.34</v>
      </c>
      <c r="AC114" s="89">
        <v>0.1</v>
      </c>
      <c r="AD114" s="89">
        <v>2</v>
      </c>
      <c r="AE114" s="89">
        <v>0.2</v>
      </c>
      <c r="AF114" s="89">
        <v>25</v>
      </c>
      <c r="AG114" s="89">
        <v>0</v>
      </c>
      <c r="AH114" s="89">
        <v>0</v>
      </c>
      <c r="AI114" s="89" t="s">
        <v>340</v>
      </c>
    </row>
    <row r="115" spans="1:35">
      <c r="A115" s="89">
        <v>1017</v>
      </c>
      <c r="B115" s="89">
        <v>1</v>
      </c>
      <c r="C115" s="89">
        <v>17</v>
      </c>
      <c r="D115" s="89" t="s">
        <v>338</v>
      </c>
      <c r="E115" s="89" t="s">
        <v>467</v>
      </c>
      <c r="F115" s="89" t="s">
        <v>342</v>
      </c>
      <c r="G115" s="89">
        <v>1</v>
      </c>
      <c r="H115" s="89">
        <v>368</v>
      </c>
      <c r="I115" s="89">
        <v>10.1</v>
      </c>
      <c r="J115" s="89">
        <v>8.8000000000000007</v>
      </c>
      <c r="K115" s="89">
        <v>5.8</v>
      </c>
      <c r="L115" s="89">
        <v>64.8</v>
      </c>
      <c r="M115" s="89">
        <v>9</v>
      </c>
      <c r="N115" s="89">
        <v>1.5</v>
      </c>
      <c r="O115" s="89">
        <v>14</v>
      </c>
      <c r="P115" s="89">
        <v>7.6</v>
      </c>
      <c r="Q115" s="89">
        <v>97</v>
      </c>
      <c r="R115" s="89">
        <v>207</v>
      </c>
      <c r="S115" s="89">
        <v>401</v>
      </c>
      <c r="T115" s="89">
        <v>19</v>
      </c>
      <c r="U115" s="89">
        <v>2.83</v>
      </c>
      <c r="V115" s="89">
        <v>0.45</v>
      </c>
      <c r="W115" s="89">
        <v>0</v>
      </c>
      <c r="X115" s="89">
        <v>0</v>
      </c>
      <c r="Y115" s="89">
        <v>3</v>
      </c>
      <c r="Z115" s="89">
        <v>0</v>
      </c>
      <c r="AA115" s="89">
        <v>7.0000000000000007E-2</v>
      </c>
      <c r="AB115" s="89">
        <v>0.32</v>
      </c>
      <c r="AC115" s="89">
        <v>0.27</v>
      </c>
      <c r="AD115" s="89">
        <v>2.4</v>
      </c>
      <c r="AE115" s="89">
        <v>0.74</v>
      </c>
      <c r="AF115" s="89">
        <v>30</v>
      </c>
      <c r="AG115" s="89">
        <v>0</v>
      </c>
      <c r="AH115" s="89">
        <v>0</v>
      </c>
      <c r="AI115" s="89" t="s">
        <v>340</v>
      </c>
    </row>
    <row r="116" spans="1:35">
      <c r="A116" s="89">
        <v>1034</v>
      </c>
      <c r="B116" s="89">
        <v>1</v>
      </c>
      <c r="C116" s="89">
        <v>34</v>
      </c>
      <c r="D116" s="89" t="s">
        <v>338</v>
      </c>
      <c r="E116" s="89" t="s">
        <v>468</v>
      </c>
      <c r="G116" s="89">
        <v>1</v>
      </c>
      <c r="H116" s="89">
        <v>356</v>
      </c>
      <c r="I116" s="89">
        <v>11.9</v>
      </c>
      <c r="J116" s="89">
        <v>7.8</v>
      </c>
      <c r="K116" s="89">
        <v>2.2000000000000002</v>
      </c>
      <c r="L116" s="89">
        <v>73.8</v>
      </c>
      <c r="M116" s="89">
        <v>3</v>
      </c>
      <c r="N116" s="89">
        <v>1.3</v>
      </c>
      <c r="O116" s="89">
        <v>22</v>
      </c>
      <c r="P116" s="89">
        <v>1.9</v>
      </c>
      <c r="Q116" s="89">
        <v>143</v>
      </c>
      <c r="R116" s="89">
        <v>277</v>
      </c>
      <c r="S116" s="89">
        <v>249</v>
      </c>
      <c r="T116" s="89">
        <v>6</v>
      </c>
      <c r="U116" s="89">
        <v>2.02</v>
      </c>
      <c r="V116" s="89">
        <v>0.28000000000000003</v>
      </c>
      <c r="W116" s="89">
        <v>0</v>
      </c>
      <c r="X116" s="89">
        <v>0</v>
      </c>
      <c r="Y116" s="89">
        <v>0</v>
      </c>
      <c r="Z116" s="89">
        <v>0</v>
      </c>
      <c r="AA116" s="89">
        <v>0.6</v>
      </c>
      <c r="AB116" s="89">
        <v>0.38</v>
      </c>
      <c r="AC116" s="89">
        <v>7.0000000000000007E-2</v>
      </c>
      <c r="AD116" s="89">
        <v>5</v>
      </c>
      <c r="AE116" s="89">
        <v>0.51</v>
      </c>
      <c r="AF116" s="89">
        <v>40</v>
      </c>
      <c r="AG116" s="89">
        <v>0</v>
      </c>
      <c r="AH116" s="89">
        <v>0</v>
      </c>
      <c r="AI116" s="89" t="s">
        <v>340</v>
      </c>
    </row>
    <row r="117" spans="1:35">
      <c r="A117" s="89">
        <v>1036</v>
      </c>
      <c r="B117" s="89">
        <v>1</v>
      </c>
      <c r="C117" s="89">
        <v>36</v>
      </c>
      <c r="D117" s="89" t="s">
        <v>338</v>
      </c>
      <c r="E117" s="89" t="s">
        <v>469</v>
      </c>
      <c r="G117" s="89">
        <v>1</v>
      </c>
      <c r="H117" s="89">
        <v>359</v>
      </c>
      <c r="I117" s="89">
        <v>11</v>
      </c>
      <c r="J117" s="89">
        <v>6.1</v>
      </c>
      <c r="K117" s="89">
        <v>0.5</v>
      </c>
      <c r="L117" s="89">
        <v>80.599999999999994</v>
      </c>
      <c r="M117" s="89">
        <v>1.1000000000000001</v>
      </c>
      <c r="N117" s="89">
        <v>0.7</v>
      </c>
      <c r="O117" s="89">
        <v>11</v>
      </c>
      <c r="P117" s="89">
        <v>0.7</v>
      </c>
      <c r="Q117" s="89">
        <v>35</v>
      </c>
      <c r="R117" s="89">
        <v>108</v>
      </c>
      <c r="S117" s="89">
        <v>95</v>
      </c>
      <c r="T117" s="89">
        <v>3</v>
      </c>
      <c r="U117" s="89">
        <v>1.1000000000000001</v>
      </c>
      <c r="V117" s="89">
        <v>0.17</v>
      </c>
      <c r="W117" s="89">
        <v>0</v>
      </c>
      <c r="X117" s="89">
        <v>0</v>
      </c>
      <c r="Y117" s="89">
        <v>0</v>
      </c>
      <c r="Z117" s="89">
        <v>0</v>
      </c>
      <c r="AA117" s="89">
        <v>0.03</v>
      </c>
      <c r="AB117" s="89">
        <v>7.0000000000000007E-2</v>
      </c>
      <c r="AC117" s="89">
        <v>0.03</v>
      </c>
      <c r="AD117" s="89">
        <v>0.4</v>
      </c>
      <c r="AE117" s="89">
        <v>0.13</v>
      </c>
      <c r="AF117" s="89">
        <v>20</v>
      </c>
      <c r="AG117" s="89">
        <v>0</v>
      </c>
      <c r="AH117" s="89">
        <v>0</v>
      </c>
      <c r="AI117" s="89" t="s">
        <v>340</v>
      </c>
    </row>
    <row r="118" spans="1:35">
      <c r="A118" s="89">
        <v>1037</v>
      </c>
      <c r="B118" s="89">
        <v>1</v>
      </c>
      <c r="C118" s="89">
        <v>37</v>
      </c>
      <c r="D118" s="89" t="s">
        <v>338</v>
      </c>
      <c r="E118" s="89" t="s">
        <v>470</v>
      </c>
      <c r="G118" s="89">
        <v>1</v>
      </c>
      <c r="H118" s="89">
        <v>354</v>
      </c>
      <c r="I118" s="89">
        <v>12.1</v>
      </c>
      <c r="J118" s="89">
        <v>6.9</v>
      </c>
      <c r="K118" s="89">
        <v>0.6</v>
      </c>
      <c r="L118" s="89">
        <v>78.3</v>
      </c>
      <c r="M118" s="89">
        <v>1.4</v>
      </c>
      <c r="N118" s="89">
        <v>0.7</v>
      </c>
      <c r="O118" s="89">
        <v>12</v>
      </c>
      <c r="P118" s="89">
        <v>1.4</v>
      </c>
      <c r="Q118" s="89">
        <v>35</v>
      </c>
      <c r="R118" s="89">
        <v>115</v>
      </c>
      <c r="S118" s="89">
        <v>98</v>
      </c>
      <c r="T118" s="89">
        <v>5</v>
      </c>
      <c r="U118" s="89">
        <v>1.1599999999999999</v>
      </c>
      <c r="V118" s="89">
        <v>0.18</v>
      </c>
      <c r="W118" s="89">
        <v>0</v>
      </c>
      <c r="X118" s="89">
        <v>0</v>
      </c>
      <c r="Y118" s="89">
        <v>0</v>
      </c>
      <c r="Z118" s="89">
        <v>0</v>
      </c>
      <c r="AA118" s="89">
        <v>0.11</v>
      </c>
      <c r="AB118" s="89">
        <v>7.0000000000000007E-2</v>
      </c>
      <c r="AC118" s="89">
        <v>0.04</v>
      </c>
      <c r="AD118" s="89">
        <v>1.3</v>
      </c>
      <c r="AE118" s="89">
        <v>0.2</v>
      </c>
      <c r="AF118" s="89">
        <v>20</v>
      </c>
      <c r="AG118" s="89">
        <v>0</v>
      </c>
      <c r="AH118" s="89">
        <v>0</v>
      </c>
      <c r="AI118" s="89" t="s">
        <v>340</v>
      </c>
    </row>
    <row r="119" spans="1:35">
      <c r="A119" s="89">
        <v>1040</v>
      </c>
      <c r="B119" s="89">
        <v>1</v>
      </c>
      <c r="C119" s="89">
        <v>40</v>
      </c>
      <c r="D119" s="89" t="s">
        <v>338</v>
      </c>
      <c r="E119" s="89" t="s">
        <v>471</v>
      </c>
      <c r="G119" s="89">
        <v>1</v>
      </c>
      <c r="H119" s="89">
        <v>370</v>
      </c>
      <c r="I119" s="89">
        <v>9.4</v>
      </c>
      <c r="J119" s="89">
        <v>9.3000000000000007</v>
      </c>
      <c r="K119" s="89">
        <v>3.9</v>
      </c>
      <c r="L119" s="89">
        <v>65.5</v>
      </c>
      <c r="M119" s="89">
        <v>9.9</v>
      </c>
      <c r="N119" s="89">
        <v>2</v>
      </c>
      <c r="O119" s="89">
        <v>24</v>
      </c>
      <c r="P119" s="89">
        <v>3.9</v>
      </c>
      <c r="Q119" s="89">
        <v>311</v>
      </c>
      <c r="R119" s="89">
        <v>249</v>
      </c>
      <c r="S119" s="89">
        <v>298</v>
      </c>
      <c r="T119" s="89">
        <v>14</v>
      </c>
      <c r="U119" s="89">
        <v>2.08</v>
      </c>
      <c r="V119" s="89">
        <v>0.18</v>
      </c>
      <c r="W119" s="89">
        <v>0</v>
      </c>
      <c r="X119" s="89">
        <v>0</v>
      </c>
      <c r="Y119" s="89">
        <v>0</v>
      </c>
      <c r="Z119" s="89">
        <v>0</v>
      </c>
      <c r="AA119" s="89">
        <v>1.1000000000000001</v>
      </c>
      <c r="AB119" s="89">
        <v>0.36</v>
      </c>
      <c r="AC119" s="89">
        <v>0.17</v>
      </c>
      <c r="AD119" s="89">
        <v>3.4</v>
      </c>
      <c r="AE119" s="89">
        <v>0.25</v>
      </c>
      <c r="AF119" s="89">
        <v>30</v>
      </c>
      <c r="AG119" s="89">
        <v>0</v>
      </c>
      <c r="AH119" s="89">
        <v>0</v>
      </c>
      <c r="AI119" s="89" t="s">
        <v>340</v>
      </c>
    </row>
    <row r="120" spans="1:35">
      <c r="A120" s="89">
        <v>1044</v>
      </c>
      <c r="B120" s="89">
        <v>1</v>
      </c>
      <c r="C120" s="89">
        <v>44</v>
      </c>
      <c r="D120" s="89" t="s">
        <v>338</v>
      </c>
      <c r="E120" s="89" t="s">
        <v>472</v>
      </c>
      <c r="G120" s="89">
        <v>1</v>
      </c>
      <c r="H120" s="89">
        <v>249</v>
      </c>
      <c r="I120" s="89">
        <v>50.4</v>
      </c>
      <c r="J120" s="89">
        <v>7.6</v>
      </c>
      <c r="K120" s="89">
        <v>11.3</v>
      </c>
      <c r="L120" s="89">
        <v>28.2</v>
      </c>
      <c r="M120" s="89">
        <v>1.2</v>
      </c>
      <c r="N120" s="89">
        <v>1.3</v>
      </c>
      <c r="O120" s="89">
        <v>70</v>
      </c>
      <c r="P120" s="89">
        <v>0.7</v>
      </c>
      <c r="Q120" s="89">
        <v>35</v>
      </c>
      <c r="R120" s="89">
        <v>150</v>
      </c>
      <c r="S120" s="89">
        <v>189</v>
      </c>
      <c r="T120" s="89">
        <v>192</v>
      </c>
      <c r="U120" s="89">
        <v>0.76</v>
      </c>
      <c r="V120" s="89">
        <v>0.06</v>
      </c>
      <c r="W120" s="89">
        <v>45</v>
      </c>
      <c r="X120" s="89">
        <v>0</v>
      </c>
      <c r="Y120" s="89">
        <v>534</v>
      </c>
      <c r="Z120" s="89">
        <v>2.1</v>
      </c>
      <c r="AA120" s="89">
        <v>2.17</v>
      </c>
      <c r="AB120" s="89">
        <v>0.16</v>
      </c>
      <c r="AC120" s="89">
        <v>0.18</v>
      </c>
      <c r="AD120" s="89">
        <v>0.4</v>
      </c>
      <c r="AE120" s="89">
        <v>0.05</v>
      </c>
      <c r="AF120" s="89">
        <v>17</v>
      </c>
      <c r="AG120" s="89">
        <v>0.6</v>
      </c>
      <c r="AH120" s="89">
        <v>0</v>
      </c>
      <c r="AI120" s="89" t="s">
        <v>340</v>
      </c>
    </row>
    <row r="121" spans="1:35">
      <c r="A121" s="89">
        <v>1045</v>
      </c>
      <c r="B121" s="89">
        <v>1</v>
      </c>
      <c r="C121" s="89">
        <v>45</v>
      </c>
      <c r="D121" s="89" t="s">
        <v>338</v>
      </c>
      <c r="E121" s="89" t="s">
        <v>473</v>
      </c>
      <c r="G121" s="89">
        <v>1</v>
      </c>
      <c r="H121" s="89">
        <v>268</v>
      </c>
      <c r="I121" s="89">
        <v>34.299999999999997</v>
      </c>
      <c r="J121" s="89">
        <v>9.1</v>
      </c>
      <c r="K121" s="89">
        <v>2.7</v>
      </c>
      <c r="L121" s="89">
        <v>49.6</v>
      </c>
      <c r="M121" s="89">
        <v>2.7</v>
      </c>
      <c r="N121" s="89">
        <v>1.7</v>
      </c>
      <c r="O121" s="89">
        <v>26</v>
      </c>
      <c r="P121" s="89">
        <v>1.2</v>
      </c>
      <c r="Q121" s="89">
        <v>23</v>
      </c>
      <c r="R121" s="89">
        <v>98</v>
      </c>
      <c r="S121" s="89">
        <v>139</v>
      </c>
      <c r="T121" s="89">
        <v>518</v>
      </c>
      <c r="U121" s="89">
        <v>0.8</v>
      </c>
      <c r="V121" s="89">
        <v>0.13</v>
      </c>
      <c r="W121" s="89">
        <v>0</v>
      </c>
      <c r="X121" s="89">
        <v>0</v>
      </c>
      <c r="Y121" s="89">
        <v>0</v>
      </c>
      <c r="Z121" s="89">
        <v>0</v>
      </c>
      <c r="AA121" s="89">
        <v>0.4</v>
      </c>
      <c r="AB121" s="89">
        <v>0.18</v>
      </c>
      <c r="AC121" s="89">
        <v>0.06</v>
      </c>
      <c r="AD121" s="89">
        <v>1.7</v>
      </c>
      <c r="AE121" s="89">
        <v>0.04</v>
      </c>
      <c r="AF121" s="89">
        <v>28</v>
      </c>
      <c r="AG121" s="89">
        <v>0</v>
      </c>
      <c r="AH121" s="89">
        <v>0</v>
      </c>
      <c r="AI121" s="89" t="s">
        <v>340</v>
      </c>
    </row>
    <row r="122" spans="1:35">
      <c r="A122" s="89">
        <v>1046</v>
      </c>
      <c r="B122" s="89">
        <v>1</v>
      </c>
      <c r="C122" s="89">
        <v>46</v>
      </c>
      <c r="D122" s="89" t="s">
        <v>338</v>
      </c>
      <c r="E122" s="89" t="s">
        <v>474</v>
      </c>
      <c r="G122" s="89">
        <v>1</v>
      </c>
      <c r="H122" s="89">
        <v>251</v>
      </c>
      <c r="I122" s="89">
        <v>36.5</v>
      </c>
      <c r="J122" s="89">
        <v>8.4</v>
      </c>
      <c r="K122" s="89">
        <v>1.8</v>
      </c>
      <c r="L122" s="89">
        <v>48.4</v>
      </c>
      <c r="M122" s="89">
        <v>3.1</v>
      </c>
      <c r="N122" s="89">
        <v>1.9</v>
      </c>
      <c r="O122" s="89">
        <v>28</v>
      </c>
      <c r="P122" s="89">
        <v>1.2</v>
      </c>
      <c r="Q122" s="89">
        <v>23</v>
      </c>
      <c r="R122" s="89">
        <v>93</v>
      </c>
      <c r="S122" s="89">
        <v>117</v>
      </c>
      <c r="T122" s="89">
        <v>547</v>
      </c>
      <c r="U122" s="89">
        <v>0.6</v>
      </c>
      <c r="V122" s="89">
        <v>0.16</v>
      </c>
      <c r="W122" s="89">
        <v>0</v>
      </c>
      <c r="X122" s="89">
        <v>0</v>
      </c>
      <c r="Y122" s="89">
        <v>0</v>
      </c>
      <c r="Z122" s="89">
        <v>0</v>
      </c>
      <c r="AA122" s="89">
        <v>0.5</v>
      </c>
      <c r="AB122" s="89">
        <v>0.16</v>
      </c>
      <c r="AC122" s="89">
        <v>0.05</v>
      </c>
      <c r="AD122" s="89">
        <v>1.5</v>
      </c>
      <c r="AE122" s="89">
        <v>0.06</v>
      </c>
      <c r="AF122" s="89">
        <v>29</v>
      </c>
      <c r="AG122" s="89">
        <v>0</v>
      </c>
      <c r="AH122" s="89">
        <v>0</v>
      </c>
      <c r="AI122" s="89" t="s">
        <v>340</v>
      </c>
    </row>
    <row r="123" spans="1:35">
      <c r="A123" s="89">
        <v>1048</v>
      </c>
      <c r="B123" s="89">
        <v>1</v>
      </c>
      <c r="C123" s="89">
        <v>48</v>
      </c>
      <c r="D123" s="89" t="s">
        <v>338</v>
      </c>
      <c r="E123" s="89" t="s">
        <v>475</v>
      </c>
      <c r="G123" s="89">
        <v>1</v>
      </c>
      <c r="H123" s="89">
        <v>237</v>
      </c>
      <c r="I123" s="89">
        <v>39.1</v>
      </c>
      <c r="J123" s="89">
        <v>8.9</v>
      </c>
      <c r="K123" s="89">
        <v>2.2999999999999998</v>
      </c>
      <c r="L123" s="89">
        <v>41.5</v>
      </c>
      <c r="M123" s="89">
        <v>6.2</v>
      </c>
      <c r="N123" s="89">
        <v>2.1</v>
      </c>
      <c r="O123" s="89">
        <v>49</v>
      </c>
      <c r="P123" s="89">
        <v>2</v>
      </c>
      <c r="Q123" s="89">
        <v>53</v>
      </c>
      <c r="R123" s="89">
        <v>235</v>
      </c>
      <c r="S123" s="89">
        <v>226</v>
      </c>
      <c r="T123" s="89">
        <v>499</v>
      </c>
      <c r="U123" s="89">
        <v>1.4</v>
      </c>
      <c r="V123" s="89">
        <v>0.23</v>
      </c>
      <c r="W123" s="89">
        <v>0</v>
      </c>
      <c r="X123" s="89">
        <v>0</v>
      </c>
      <c r="Y123" s="89">
        <v>0</v>
      </c>
      <c r="Z123" s="89">
        <v>0</v>
      </c>
      <c r="AA123" s="89">
        <v>0.3</v>
      </c>
      <c r="AB123" s="89">
        <v>0.23</v>
      </c>
      <c r="AC123" s="89">
        <v>0.09</v>
      </c>
      <c r="AD123" s="89">
        <v>3.2</v>
      </c>
      <c r="AE123" s="89">
        <v>0.13</v>
      </c>
      <c r="AF123" s="89">
        <v>45</v>
      </c>
      <c r="AH123" s="89">
        <v>0</v>
      </c>
      <c r="AI123" s="89" t="s">
        <v>340</v>
      </c>
    </row>
    <row r="124" spans="1:35">
      <c r="A124" s="89">
        <v>1051</v>
      </c>
      <c r="B124" s="89">
        <v>1</v>
      </c>
      <c r="C124" s="89">
        <v>51</v>
      </c>
      <c r="D124" s="89" t="s">
        <v>338</v>
      </c>
      <c r="E124" s="89" t="s">
        <v>476</v>
      </c>
      <c r="F124" s="89" t="s">
        <v>464</v>
      </c>
      <c r="G124" s="89">
        <v>1</v>
      </c>
      <c r="H124" s="89">
        <v>147</v>
      </c>
      <c r="I124" s="89">
        <v>63.5</v>
      </c>
      <c r="J124" s="89">
        <v>2.9</v>
      </c>
      <c r="K124" s="89">
        <v>0.5</v>
      </c>
      <c r="L124" s="89">
        <v>31.7</v>
      </c>
      <c r="M124" s="89">
        <v>0.9</v>
      </c>
      <c r="N124" s="89">
        <v>0.5</v>
      </c>
      <c r="O124" s="89">
        <v>12</v>
      </c>
      <c r="P124" s="89">
        <v>0.7</v>
      </c>
      <c r="Q124" s="89">
        <v>50</v>
      </c>
      <c r="R124" s="89">
        <v>42</v>
      </c>
      <c r="S124" s="89">
        <v>58</v>
      </c>
      <c r="T124" s="89">
        <v>5</v>
      </c>
      <c r="U124" s="89">
        <v>0.82</v>
      </c>
      <c r="V124" s="89">
        <v>0.18</v>
      </c>
      <c r="W124" s="89">
        <v>0</v>
      </c>
      <c r="X124" s="89">
        <v>0</v>
      </c>
      <c r="Y124" s="89">
        <v>0</v>
      </c>
      <c r="Z124" s="89">
        <v>0</v>
      </c>
      <c r="AA124" s="89">
        <v>0.02</v>
      </c>
      <c r="AB124" s="89">
        <v>0.05</v>
      </c>
      <c r="AC124" s="89">
        <v>7.0000000000000007E-2</v>
      </c>
      <c r="AD124" s="89">
        <v>0.4</v>
      </c>
      <c r="AE124" s="89">
        <v>0.19</v>
      </c>
      <c r="AF124" s="89">
        <v>8</v>
      </c>
      <c r="AG124" s="89">
        <v>0</v>
      </c>
      <c r="AH124" s="89">
        <v>0</v>
      </c>
      <c r="AI124" s="89" t="s">
        <v>340</v>
      </c>
    </row>
    <row r="125" spans="1:35">
      <c r="A125" s="89">
        <v>1054</v>
      </c>
      <c r="B125" s="89">
        <v>1</v>
      </c>
      <c r="C125" s="89">
        <v>54</v>
      </c>
      <c r="D125" s="89" t="s">
        <v>338</v>
      </c>
      <c r="E125" s="89" t="s">
        <v>477</v>
      </c>
      <c r="G125" s="89">
        <v>1</v>
      </c>
      <c r="H125" s="89">
        <v>356</v>
      </c>
      <c r="I125" s="89">
        <v>11.3</v>
      </c>
      <c r="J125" s="89">
        <v>9.3000000000000007</v>
      </c>
      <c r="K125" s="89">
        <v>4.4000000000000004</v>
      </c>
      <c r="L125" s="89">
        <v>64.3</v>
      </c>
      <c r="M125" s="89">
        <v>9.4</v>
      </c>
      <c r="N125" s="89">
        <v>1.3</v>
      </c>
      <c r="O125" s="89">
        <v>18</v>
      </c>
      <c r="P125" s="89">
        <v>3</v>
      </c>
      <c r="Q125" s="89">
        <v>123</v>
      </c>
      <c r="R125" s="89">
        <v>241</v>
      </c>
      <c r="S125" s="89">
        <v>346</v>
      </c>
      <c r="T125" s="89">
        <v>5</v>
      </c>
      <c r="U125" s="89">
        <v>1.73</v>
      </c>
      <c r="V125" s="89">
        <v>0.23</v>
      </c>
      <c r="W125" s="89">
        <v>28</v>
      </c>
      <c r="X125" s="89">
        <v>0</v>
      </c>
      <c r="Y125" s="89">
        <v>336</v>
      </c>
      <c r="Z125" s="89">
        <v>0</v>
      </c>
      <c r="AA125" s="89">
        <v>1.3</v>
      </c>
      <c r="AB125" s="89">
        <v>0.44</v>
      </c>
      <c r="AC125" s="89">
        <v>0.13</v>
      </c>
      <c r="AD125" s="89">
        <v>1.9</v>
      </c>
      <c r="AE125" s="89">
        <v>0.3</v>
      </c>
      <c r="AF125" s="89">
        <v>10</v>
      </c>
      <c r="AG125" s="89">
        <v>0</v>
      </c>
      <c r="AH125" s="89">
        <v>0</v>
      </c>
      <c r="AI125" s="89" t="s">
        <v>340</v>
      </c>
    </row>
    <row r="126" spans="1:35">
      <c r="A126" s="89">
        <v>1055</v>
      </c>
      <c r="B126" s="89">
        <v>1</v>
      </c>
      <c r="C126" s="89">
        <v>55</v>
      </c>
      <c r="D126" s="89" t="s">
        <v>338</v>
      </c>
      <c r="E126" s="89" t="s">
        <v>478</v>
      </c>
      <c r="G126" s="89">
        <v>1</v>
      </c>
      <c r="H126" s="89">
        <v>356</v>
      </c>
      <c r="I126" s="89">
        <v>11</v>
      </c>
      <c r="J126" s="89">
        <v>7.6</v>
      </c>
      <c r="K126" s="89">
        <v>0.7</v>
      </c>
      <c r="L126" s="89">
        <v>76.599999999999994</v>
      </c>
      <c r="M126" s="89">
        <v>3.4</v>
      </c>
      <c r="N126" s="89">
        <v>0.7</v>
      </c>
      <c r="O126" s="89">
        <v>8</v>
      </c>
      <c r="P126" s="89">
        <v>0.3</v>
      </c>
      <c r="Q126" s="89">
        <v>27</v>
      </c>
      <c r="R126" s="89">
        <v>73</v>
      </c>
      <c r="S126" s="89">
        <v>137</v>
      </c>
      <c r="T126" s="89">
        <v>1</v>
      </c>
      <c r="U126" s="89">
        <v>0.4</v>
      </c>
      <c r="V126" s="89">
        <v>0.08</v>
      </c>
      <c r="W126" s="89">
        <v>10</v>
      </c>
      <c r="X126" s="89">
        <v>0</v>
      </c>
      <c r="Y126" s="89">
        <v>123</v>
      </c>
      <c r="Z126" s="89">
        <v>0</v>
      </c>
      <c r="AA126" s="89">
        <v>0.1</v>
      </c>
      <c r="AB126" s="89">
        <v>7.0000000000000007E-2</v>
      </c>
      <c r="AC126" s="89">
        <v>0.04</v>
      </c>
      <c r="AD126" s="89">
        <v>0.6</v>
      </c>
      <c r="AE126" s="89">
        <v>0.15</v>
      </c>
      <c r="AF126" s="89">
        <v>5</v>
      </c>
      <c r="AG126" s="89">
        <v>0</v>
      </c>
      <c r="AH126" s="89">
        <v>0</v>
      </c>
      <c r="AI126" s="89" t="s">
        <v>340</v>
      </c>
    </row>
    <row r="127" spans="1:35">
      <c r="A127" s="89">
        <v>1057</v>
      </c>
      <c r="B127" s="89">
        <v>1</v>
      </c>
      <c r="C127" s="89">
        <v>57</v>
      </c>
      <c r="D127" s="89" t="s">
        <v>338</v>
      </c>
      <c r="E127" s="89" t="s">
        <v>479</v>
      </c>
      <c r="G127" s="89">
        <v>1</v>
      </c>
      <c r="H127" s="89">
        <v>354</v>
      </c>
      <c r="I127" s="89">
        <v>11.5</v>
      </c>
      <c r="J127" s="89">
        <v>9.6999999999999993</v>
      </c>
      <c r="K127" s="89">
        <v>4</v>
      </c>
      <c r="L127" s="89">
        <v>64.5</v>
      </c>
      <c r="M127" s="89">
        <v>9</v>
      </c>
      <c r="N127" s="89">
        <v>1.4</v>
      </c>
      <c r="O127" s="89">
        <v>18</v>
      </c>
      <c r="P127" s="89">
        <v>3.8</v>
      </c>
      <c r="Q127" s="89">
        <v>93</v>
      </c>
      <c r="R127" s="89">
        <v>198</v>
      </c>
      <c r="S127" s="89">
        <v>315</v>
      </c>
      <c r="T127" s="89">
        <v>11</v>
      </c>
      <c r="U127" s="89">
        <v>1.73</v>
      </c>
      <c r="V127" s="89">
        <v>0.23</v>
      </c>
      <c r="W127" s="89">
        <v>0</v>
      </c>
      <c r="X127" s="89">
        <v>0</v>
      </c>
      <c r="Y127" s="89">
        <v>1</v>
      </c>
      <c r="Z127" s="89">
        <v>0</v>
      </c>
      <c r="AA127" s="89">
        <v>1.3</v>
      </c>
      <c r="AB127" s="89">
        <v>0.5</v>
      </c>
      <c r="AC127" s="89">
        <v>0.12</v>
      </c>
      <c r="AD127" s="89">
        <v>1.4</v>
      </c>
      <c r="AE127" s="89">
        <v>0.37</v>
      </c>
      <c r="AF127" s="89">
        <v>25</v>
      </c>
      <c r="AG127" s="89">
        <v>0</v>
      </c>
      <c r="AH127" s="89">
        <v>0</v>
      </c>
      <c r="AI127" s="89" t="s">
        <v>340</v>
      </c>
    </row>
    <row r="128" spans="1:35">
      <c r="A128" s="89">
        <v>1058</v>
      </c>
      <c r="B128" s="89">
        <v>1</v>
      </c>
      <c r="C128" s="89">
        <v>58</v>
      </c>
      <c r="D128" s="89" t="s">
        <v>338</v>
      </c>
      <c r="E128" s="89" t="s">
        <v>480</v>
      </c>
      <c r="G128" s="89">
        <v>1</v>
      </c>
      <c r="H128" s="89">
        <v>359</v>
      </c>
      <c r="I128" s="89">
        <v>11.6</v>
      </c>
      <c r="J128" s="89">
        <v>7.6</v>
      </c>
      <c r="K128" s="89">
        <v>2.9</v>
      </c>
      <c r="L128" s="89">
        <v>71.599999999999994</v>
      </c>
      <c r="M128" s="89">
        <v>5.5</v>
      </c>
      <c r="N128" s="89">
        <v>0.8</v>
      </c>
      <c r="O128" s="89">
        <v>6</v>
      </c>
      <c r="P128" s="89">
        <v>1.2</v>
      </c>
      <c r="Q128" s="89">
        <v>83</v>
      </c>
      <c r="R128" s="89">
        <v>105</v>
      </c>
      <c r="S128" s="89">
        <v>180</v>
      </c>
      <c r="T128" s="89">
        <v>7</v>
      </c>
      <c r="U128" s="89">
        <v>1.53</v>
      </c>
      <c r="V128" s="89">
        <v>0.22</v>
      </c>
      <c r="W128" s="89">
        <v>0</v>
      </c>
      <c r="X128" s="89">
        <v>0</v>
      </c>
      <c r="Y128" s="89">
        <v>0</v>
      </c>
      <c r="Z128" s="89">
        <v>0</v>
      </c>
      <c r="AA128" s="89">
        <v>0.49</v>
      </c>
      <c r="AB128" s="89">
        <v>0.38</v>
      </c>
      <c r="AC128" s="89">
        <v>0.05</v>
      </c>
      <c r="AD128" s="89">
        <v>1.6</v>
      </c>
      <c r="AE128" s="89">
        <v>0.37</v>
      </c>
      <c r="AF128" s="89">
        <v>29</v>
      </c>
      <c r="AG128" s="89">
        <v>0</v>
      </c>
      <c r="AH128" s="89">
        <v>0</v>
      </c>
      <c r="AI128" s="89" t="s">
        <v>340</v>
      </c>
    </row>
    <row r="129" spans="1:35">
      <c r="A129" s="89">
        <v>1059</v>
      </c>
      <c r="B129" s="89">
        <v>1</v>
      </c>
      <c r="C129" s="89">
        <v>59</v>
      </c>
      <c r="D129" s="89" t="s">
        <v>338</v>
      </c>
      <c r="E129" s="89" t="s">
        <v>481</v>
      </c>
      <c r="G129" s="89">
        <v>1</v>
      </c>
      <c r="H129" s="89">
        <v>366</v>
      </c>
      <c r="I129" s="89">
        <v>10</v>
      </c>
      <c r="J129" s="89">
        <v>7.1</v>
      </c>
      <c r="K129" s="89">
        <v>1.5</v>
      </c>
      <c r="L129" s="89">
        <v>78.599999999999994</v>
      </c>
      <c r="M129" s="89">
        <v>2.2000000000000002</v>
      </c>
      <c r="N129" s="89">
        <v>0.5</v>
      </c>
      <c r="O129" s="89">
        <v>4</v>
      </c>
      <c r="P129" s="89">
        <v>1</v>
      </c>
      <c r="Q129" s="89">
        <v>32</v>
      </c>
      <c r="R129" s="89">
        <v>92</v>
      </c>
      <c r="S129" s="89">
        <v>143</v>
      </c>
      <c r="T129" s="89">
        <v>2</v>
      </c>
      <c r="U129" s="89">
        <v>0.51</v>
      </c>
      <c r="V129" s="89">
        <v>0.11</v>
      </c>
      <c r="W129" s="89">
        <v>0</v>
      </c>
      <c r="X129" s="89">
        <v>0</v>
      </c>
      <c r="Y129" s="89">
        <v>0</v>
      </c>
      <c r="Z129" s="89">
        <v>0</v>
      </c>
      <c r="AA129" s="89">
        <v>0.42</v>
      </c>
      <c r="AB129" s="89">
        <v>0.13</v>
      </c>
      <c r="AC129" s="89">
        <v>0.04</v>
      </c>
      <c r="AD129" s="89">
        <v>0.8</v>
      </c>
      <c r="AE129" s="89">
        <v>0.08</v>
      </c>
      <c r="AF129" s="89">
        <v>10</v>
      </c>
      <c r="AG129" s="89">
        <v>0</v>
      </c>
      <c r="AH129" s="89">
        <v>0</v>
      </c>
      <c r="AI129" s="89" t="s">
        <v>340</v>
      </c>
    </row>
    <row r="130" spans="1:35">
      <c r="A130" s="89">
        <v>1060</v>
      </c>
      <c r="B130" s="89">
        <v>1</v>
      </c>
      <c r="C130" s="89">
        <v>60</v>
      </c>
      <c r="D130" s="89" t="s">
        <v>338</v>
      </c>
      <c r="E130" s="89" t="s">
        <v>482</v>
      </c>
      <c r="G130" s="89">
        <v>1</v>
      </c>
      <c r="H130" s="89">
        <v>361</v>
      </c>
      <c r="I130" s="89">
        <v>9.5</v>
      </c>
      <c r="J130" s="89">
        <v>8.8000000000000007</v>
      </c>
      <c r="K130" s="89">
        <v>0.6</v>
      </c>
      <c r="L130" s="89">
        <v>77.099999999999994</v>
      </c>
      <c r="M130" s="89">
        <v>3.4</v>
      </c>
      <c r="N130" s="89">
        <v>0.7</v>
      </c>
      <c r="O130" s="89">
        <v>4</v>
      </c>
      <c r="P130" s="89">
        <v>0.3</v>
      </c>
      <c r="Q130" s="89">
        <v>27</v>
      </c>
      <c r="R130" s="89">
        <v>73</v>
      </c>
      <c r="S130" s="89">
        <v>137</v>
      </c>
      <c r="T130" s="89">
        <v>1</v>
      </c>
      <c r="U130" s="89">
        <v>0.43</v>
      </c>
      <c r="V130" s="89">
        <v>0.1</v>
      </c>
      <c r="W130" s="89">
        <v>0</v>
      </c>
      <c r="X130" s="89">
        <v>0</v>
      </c>
      <c r="Y130" s="89">
        <v>0</v>
      </c>
      <c r="Z130" s="89">
        <v>0</v>
      </c>
      <c r="AA130" s="89">
        <v>0.1</v>
      </c>
      <c r="AB130" s="89">
        <v>0.09</v>
      </c>
      <c r="AC130" s="89">
        <v>0.19</v>
      </c>
      <c r="AD130" s="89">
        <v>0.8</v>
      </c>
      <c r="AE130" s="89">
        <v>0.1</v>
      </c>
      <c r="AF130" s="89">
        <v>5</v>
      </c>
      <c r="AG130" s="89">
        <v>0</v>
      </c>
      <c r="AH130" s="89">
        <v>0</v>
      </c>
      <c r="AI130" s="89" t="s">
        <v>340</v>
      </c>
    </row>
    <row r="131" spans="1:35">
      <c r="A131" s="89">
        <v>1063</v>
      </c>
      <c r="B131" s="89">
        <v>1</v>
      </c>
      <c r="C131" s="89">
        <v>63</v>
      </c>
      <c r="D131" s="89" t="s">
        <v>338</v>
      </c>
      <c r="E131" s="89" t="s">
        <v>483</v>
      </c>
      <c r="F131" s="89" t="s">
        <v>342</v>
      </c>
      <c r="G131" s="89">
        <v>1</v>
      </c>
      <c r="H131" s="89">
        <v>359</v>
      </c>
      <c r="I131" s="89">
        <v>12</v>
      </c>
      <c r="J131" s="89">
        <v>7.4</v>
      </c>
      <c r="K131" s="89">
        <v>3.2</v>
      </c>
      <c r="L131" s="89">
        <v>72.099999999999994</v>
      </c>
      <c r="M131" s="89">
        <v>4.5999999999999996</v>
      </c>
      <c r="N131" s="89">
        <v>0.8</v>
      </c>
      <c r="O131" s="89">
        <v>13</v>
      </c>
      <c r="P131" s="89">
        <v>5.8</v>
      </c>
      <c r="T131" s="89">
        <v>19</v>
      </c>
      <c r="U131" s="89">
        <v>2.91</v>
      </c>
      <c r="W131" s="89">
        <v>0</v>
      </c>
      <c r="X131" s="89">
        <v>0</v>
      </c>
      <c r="Y131" s="89">
        <v>3</v>
      </c>
      <c r="Z131" s="89">
        <v>0</v>
      </c>
      <c r="AA131" s="89">
        <v>0.03</v>
      </c>
      <c r="AB131" s="89">
        <v>0.18</v>
      </c>
      <c r="AC131" s="89">
        <v>0.14000000000000001</v>
      </c>
      <c r="AD131" s="89">
        <v>1.3</v>
      </c>
      <c r="AG131" s="89">
        <v>0</v>
      </c>
      <c r="AH131" s="89">
        <v>0</v>
      </c>
      <c r="AI131" s="89" t="s">
        <v>340</v>
      </c>
    </row>
    <row r="132" spans="1:35">
      <c r="A132" s="89">
        <v>1065</v>
      </c>
      <c r="B132" s="89">
        <v>1</v>
      </c>
      <c r="C132" s="89">
        <v>65</v>
      </c>
      <c r="D132" s="89" t="s">
        <v>338</v>
      </c>
      <c r="E132" s="89" t="s">
        <v>484</v>
      </c>
      <c r="G132" s="89">
        <v>1</v>
      </c>
      <c r="H132" s="89">
        <v>363</v>
      </c>
      <c r="I132" s="89">
        <v>11.3</v>
      </c>
      <c r="J132" s="89">
        <v>7.4</v>
      </c>
      <c r="L132" s="89">
        <v>77.3</v>
      </c>
      <c r="M132" s="89">
        <v>0.4</v>
      </c>
      <c r="N132" s="89">
        <v>1.4</v>
      </c>
      <c r="O132" s="89">
        <v>38</v>
      </c>
      <c r="P132" s="89">
        <v>2.8</v>
      </c>
      <c r="R132" s="89">
        <v>294</v>
      </c>
      <c r="W132" s="89">
        <v>0</v>
      </c>
      <c r="X132" s="89">
        <v>0</v>
      </c>
      <c r="Y132" s="89">
        <v>0</v>
      </c>
      <c r="Z132" s="89">
        <v>0</v>
      </c>
      <c r="AB132" s="89">
        <v>0.34</v>
      </c>
      <c r="AC132" s="89">
        <v>0.1</v>
      </c>
      <c r="AD132" s="89">
        <v>6.5</v>
      </c>
      <c r="AG132" s="89">
        <v>0</v>
      </c>
      <c r="AH132" s="89">
        <v>0</v>
      </c>
      <c r="AI132" s="89" t="s">
        <v>340</v>
      </c>
    </row>
    <row r="133" spans="1:35">
      <c r="A133" s="89">
        <v>1067</v>
      </c>
      <c r="B133" s="89">
        <v>1</v>
      </c>
      <c r="C133" s="89">
        <v>67</v>
      </c>
      <c r="D133" s="89" t="s">
        <v>338</v>
      </c>
      <c r="E133" s="89" t="s">
        <v>485</v>
      </c>
      <c r="G133" s="89">
        <v>1</v>
      </c>
      <c r="H133" s="89">
        <v>359</v>
      </c>
      <c r="I133" s="89">
        <v>11.4</v>
      </c>
      <c r="J133" s="89">
        <v>6.3</v>
      </c>
      <c r="L133" s="89">
        <v>81.400000000000006</v>
      </c>
      <c r="M133" s="89">
        <v>0.2</v>
      </c>
      <c r="N133" s="89">
        <v>0.4</v>
      </c>
      <c r="O133" s="89">
        <v>22</v>
      </c>
      <c r="P133" s="89">
        <v>1.7</v>
      </c>
      <c r="R133" s="89">
        <v>98</v>
      </c>
      <c r="S133" s="89">
        <v>194</v>
      </c>
      <c r="W133" s="89">
        <v>0</v>
      </c>
      <c r="X133" s="89">
        <v>0</v>
      </c>
      <c r="Y133" s="89">
        <v>0</v>
      </c>
      <c r="Z133" s="89">
        <v>0</v>
      </c>
      <c r="AB133" s="89">
        <v>0.06</v>
      </c>
      <c r="AC133" s="89">
        <v>0.1</v>
      </c>
      <c r="AD133" s="89">
        <v>2</v>
      </c>
      <c r="AG133" s="89">
        <v>0</v>
      </c>
      <c r="AH133" s="89">
        <v>0</v>
      </c>
      <c r="AI133" s="89" t="s">
        <v>340</v>
      </c>
    </row>
    <row r="134" spans="1:35">
      <c r="A134" s="89">
        <v>1075</v>
      </c>
      <c r="B134" s="89">
        <v>1</v>
      </c>
      <c r="C134" s="89">
        <v>75</v>
      </c>
      <c r="D134" s="89" t="s">
        <v>338</v>
      </c>
      <c r="E134" s="89" t="s">
        <v>486</v>
      </c>
      <c r="G134" s="89">
        <v>1</v>
      </c>
      <c r="H134" s="89">
        <v>131</v>
      </c>
      <c r="I134" s="89">
        <v>67</v>
      </c>
      <c r="J134" s="89">
        <v>2.8</v>
      </c>
      <c r="K134" s="89">
        <v>0.3</v>
      </c>
      <c r="L134" s="89">
        <v>28.4</v>
      </c>
      <c r="M134" s="89">
        <v>1.3</v>
      </c>
      <c r="N134" s="89">
        <v>0.1</v>
      </c>
      <c r="O134" s="89">
        <v>3</v>
      </c>
      <c r="P134" s="89">
        <v>0.1</v>
      </c>
      <c r="Q134" s="89">
        <v>10</v>
      </c>
      <c r="R134" s="89">
        <v>26</v>
      </c>
      <c r="S134" s="89">
        <v>40</v>
      </c>
      <c r="U134" s="89">
        <v>0.14000000000000001</v>
      </c>
      <c r="V134" s="89">
        <v>0.03</v>
      </c>
      <c r="W134" s="89">
        <v>3</v>
      </c>
      <c r="X134" s="89">
        <v>0</v>
      </c>
      <c r="Y134" s="89">
        <v>41</v>
      </c>
      <c r="Z134" s="89">
        <v>0</v>
      </c>
      <c r="AA134" s="89">
        <v>0.04</v>
      </c>
      <c r="AB134" s="89">
        <v>0.02</v>
      </c>
      <c r="AC134" s="89">
        <v>0.01</v>
      </c>
      <c r="AD134" s="89">
        <v>0.2</v>
      </c>
      <c r="AE134" s="89">
        <v>0.03</v>
      </c>
      <c r="AF134" s="89">
        <v>1</v>
      </c>
      <c r="AG134" s="89">
        <v>0</v>
      </c>
      <c r="AH134" s="89">
        <v>0</v>
      </c>
      <c r="AI134" s="89" t="s">
        <v>340</v>
      </c>
    </row>
    <row r="135" spans="1:35">
      <c r="A135" s="89">
        <v>1076</v>
      </c>
      <c r="B135" s="89">
        <v>1</v>
      </c>
      <c r="C135" s="89">
        <v>76</v>
      </c>
      <c r="D135" s="89" t="s">
        <v>338</v>
      </c>
      <c r="E135" s="89" t="s">
        <v>487</v>
      </c>
      <c r="G135" s="89">
        <v>1</v>
      </c>
      <c r="H135" s="89">
        <v>134</v>
      </c>
      <c r="I135" s="89">
        <v>66.5</v>
      </c>
      <c r="J135" s="89">
        <v>3.3</v>
      </c>
      <c r="K135" s="89">
        <v>0.2</v>
      </c>
      <c r="L135" s="89">
        <v>28.5</v>
      </c>
      <c r="M135" s="89">
        <v>1.3</v>
      </c>
      <c r="N135" s="89">
        <v>0.2</v>
      </c>
      <c r="O135" s="89">
        <v>2</v>
      </c>
      <c r="P135" s="89">
        <v>0.1</v>
      </c>
      <c r="Q135" s="89">
        <v>10</v>
      </c>
      <c r="R135" s="89">
        <v>26</v>
      </c>
      <c r="S135" s="89">
        <v>40</v>
      </c>
      <c r="U135" s="89">
        <v>0.15</v>
      </c>
      <c r="V135" s="89">
        <v>0.04</v>
      </c>
      <c r="W135" s="89">
        <v>0</v>
      </c>
      <c r="X135" s="89">
        <v>0</v>
      </c>
      <c r="Y135" s="89">
        <v>0</v>
      </c>
      <c r="Z135" s="89">
        <v>0</v>
      </c>
      <c r="AA135" s="89">
        <v>0.04</v>
      </c>
      <c r="AB135" s="89">
        <v>0.02</v>
      </c>
      <c r="AC135" s="89">
        <v>0.05</v>
      </c>
      <c r="AD135" s="89">
        <v>0.3</v>
      </c>
      <c r="AE135" s="89">
        <v>0.02</v>
      </c>
      <c r="AF135" s="89">
        <v>1</v>
      </c>
      <c r="AG135" s="89">
        <v>0</v>
      </c>
      <c r="AH135" s="89">
        <v>0</v>
      </c>
      <c r="AI135" s="89" t="s">
        <v>340</v>
      </c>
    </row>
    <row r="136" spans="1:35">
      <c r="A136" s="89">
        <v>2077</v>
      </c>
      <c r="B136" s="89">
        <v>2</v>
      </c>
      <c r="C136" s="89">
        <v>77</v>
      </c>
      <c r="D136" s="89" t="s">
        <v>488</v>
      </c>
      <c r="E136" s="89" t="s">
        <v>489</v>
      </c>
      <c r="G136" s="89">
        <v>0.84</v>
      </c>
      <c r="H136" s="89">
        <v>155</v>
      </c>
      <c r="I136" s="89">
        <v>60.3</v>
      </c>
      <c r="J136" s="89">
        <v>1.2</v>
      </c>
      <c r="K136" s="89">
        <v>0.3</v>
      </c>
      <c r="L136" s="89">
        <v>35.6</v>
      </c>
      <c r="M136" s="89">
        <v>1.8</v>
      </c>
      <c r="N136" s="89">
        <v>1</v>
      </c>
      <c r="O136" s="89">
        <v>43</v>
      </c>
      <c r="P136" s="89">
        <v>0.7</v>
      </c>
      <c r="Q136" s="89">
        <v>21</v>
      </c>
      <c r="R136" s="89">
        <v>47</v>
      </c>
      <c r="S136" s="89">
        <v>271</v>
      </c>
      <c r="T136" s="89">
        <v>14</v>
      </c>
      <c r="U136" s="89">
        <v>0.34</v>
      </c>
      <c r="V136" s="89">
        <v>0.1</v>
      </c>
      <c r="W136" s="89">
        <v>1</v>
      </c>
      <c r="X136" s="89">
        <v>0</v>
      </c>
      <c r="Y136" s="89">
        <v>15</v>
      </c>
      <c r="Z136" s="89">
        <v>0</v>
      </c>
      <c r="AA136" s="89">
        <v>0.19</v>
      </c>
      <c r="AB136" s="89">
        <v>0.04</v>
      </c>
      <c r="AC136" s="89">
        <v>0.05</v>
      </c>
      <c r="AD136" s="89">
        <v>0.7</v>
      </c>
      <c r="AE136" s="89">
        <v>0.09</v>
      </c>
      <c r="AF136" s="89">
        <v>24</v>
      </c>
      <c r="AG136" s="89">
        <v>0</v>
      </c>
      <c r="AH136" s="89">
        <v>30</v>
      </c>
      <c r="AI136" s="89" t="s">
        <v>340</v>
      </c>
    </row>
    <row r="137" spans="1:35">
      <c r="A137" s="89">
        <v>2078</v>
      </c>
      <c r="B137" s="89">
        <v>2</v>
      </c>
      <c r="C137" s="89">
        <v>78</v>
      </c>
      <c r="D137" s="89" t="s">
        <v>488</v>
      </c>
      <c r="E137" s="89" t="s">
        <v>490</v>
      </c>
      <c r="G137" s="89">
        <v>1</v>
      </c>
      <c r="H137" s="89">
        <v>351</v>
      </c>
      <c r="I137" s="89">
        <v>9.4</v>
      </c>
      <c r="J137" s="89">
        <v>2.1</v>
      </c>
      <c r="K137" s="89">
        <v>0.6</v>
      </c>
      <c r="L137" s="89">
        <v>81.400000000000006</v>
      </c>
      <c r="M137" s="89">
        <v>4</v>
      </c>
      <c r="N137" s="89">
        <v>2.5</v>
      </c>
      <c r="O137" s="89">
        <v>102</v>
      </c>
      <c r="P137" s="89">
        <v>1.6</v>
      </c>
      <c r="Q137" s="89">
        <v>47</v>
      </c>
      <c r="R137" s="89">
        <v>98</v>
      </c>
      <c r="S137" s="89">
        <v>609</v>
      </c>
      <c r="T137" s="89">
        <v>31</v>
      </c>
      <c r="U137" s="89">
        <v>0.76</v>
      </c>
      <c r="V137" s="89">
        <v>0.22</v>
      </c>
      <c r="X137" s="89">
        <v>0</v>
      </c>
      <c r="Z137" s="89">
        <v>0</v>
      </c>
      <c r="AA137" s="89">
        <v>0.43</v>
      </c>
      <c r="AB137" s="89">
        <v>0.08</v>
      </c>
      <c r="AC137" s="89">
        <v>0.11</v>
      </c>
      <c r="AD137" s="89">
        <v>1.5</v>
      </c>
      <c r="AE137" s="89">
        <v>0.18</v>
      </c>
      <c r="AF137" s="89">
        <v>47</v>
      </c>
      <c r="AG137" s="89">
        <v>0</v>
      </c>
      <c r="AH137" s="89">
        <v>5</v>
      </c>
      <c r="AI137" s="89" t="s">
        <v>340</v>
      </c>
    </row>
    <row r="138" spans="1:35">
      <c r="A138" s="89">
        <v>2080</v>
      </c>
      <c r="B138" s="89">
        <v>2</v>
      </c>
      <c r="C138" s="89">
        <v>80</v>
      </c>
      <c r="D138" s="89" t="s">
        <v>488</v>
      </c>
      <c r="E138" s="89" t="s">
        <v>491</v>
      </c>
      <c r="G138" s="89">
        <v>1</v>
      </c>
      <c r="H138" s="89">
        <v>339</v>
      </c>
      <c r="I138" s="89">
        <v>12.7</v>
      </c>
      <c r="J138" s="89">
        <v>1.9</v>
      </c>
      <c r="K138" s="89">
        <v>0.5</v>
      </c>
      <c r="L138" s="89">
        <v>78.8</v>
      </c>
      <c r="M138" s="89">
        <v>3.9</v>
      </c>
      <c r="N138" s="89">
        <v>2.2000000000000002</v>
      </c>
      <c r="O138" s="89">
        <v>138</v>
      </c>
      <c r="P138" s="89">
        <v>1.5</v>
      </c>
      <c r="Q138" s="89">
        <v>45</v>
      </c>
      <c r="R138" s="89">
        <v>102</v>
      </c>
      <c r="S138" s="89">
        <v>587</v>
      </c>
      <c r="T138" s="89">
        <v>30</v>
      </c>
      <c r="U138" s="89">
        <v>0.74</v>
      </c>
      <c r="V138" s="89">
        <v>0.22</v>
      </c>
      <c r="X138" s="89">
        <v>0</v>
      </c>
      <c r="Z138" s="89">
        <v>0</v>
      </c>
      <c r="AA138" s="89">
        <v>0.35</v>
      </c>
      <c r="AB138" s="89">
        <v>7.0000000000000007E-2</v>
      </c>
      <c r="AC138" s="89">
        <v>0.11</v>
      </c>
      <c r="AD138" s="89">
        <v>1.2</v>
      </c>
      <c r="AE138" s="89">
        <v>0.17</v>
      </c>
      <c r="AF138" s="89">
        <v>47</v>
      </c>
      <c r="AG138" s="89">
        <v>0</v>
      </c>
      <c r="AH138" s="89">
        <v>4</v>
      </c>
      <c r="AI138" s="89" t="s">
        <v>340</v>
      </c>
    </row>
    <row r="139" spans="1:35">
      <c r="A139" s="89">
        <v>2081</v>
      </c>
      <c r="B139" s="89">
        <v>2</v>
      </c>
      <c r="C139" s="89">
        <v>81</v>
      </c>
      <c r="D139" s="89" t="s">
        <v>488</v>
      </c>
      <c r="E139" s="89" t="s">
        <v>492</v>
      </c>
      <c r="G139" s="89">
        <v>0.81</v>
      </c>
      <c r="H139" s="89">
        <v>131</v>
      </c>
      <c r="I139" s="89">
        <v>64.7</v>
      </c>
      <c r="J139" s="89">
        <v>2.4</v>
      </c>
      <c r="K139" s="89">
        <v>0.2</v>
      </c>
      <c r="L139" s="89">
        <v>27.4</v>
      </c>
      <c r="M139" s="89">
        <v>4.0999999999999996</v>
      </c>
      <c r="N139" s="89">
        <v>1.2</v>
      </c>
      <c r="O139" s="89">
        <v>11</v>
      </c>
      <c r="P139" s="89">
        <v>0.6</v>
      </c>
      <c r="Q139" s="89">
        <v>13</v>
      </c>
      <c r="R139" s="89">
        <v>58</v>
      </c>
      <c r="S139" s="89">
        <v>457</v>
      </c>
      <c r="T139" s="89">
        <v>7</v>
      </c>
      <c r="U139" s="89">
        <v>0.38</v>
      </c>
      <c r="V139" s="89">
        <v>0.16</v>
      </c>
      <c r="X139" s="89">
        <v>0</v>
      </c>
      <c r="Z139" s="89">
        <v>0</v>
      </c>
      <c r="AA139" s="89">
        <v>2.4</v>
      </c>
      <c r="AB139" s="89">
        <v>0.1</v>
      </c>
      <c r="AC139" s="89">
        <v>0.03</v>
      </c>
      <c r="AD139" s="89">
        <v>0.8</v>
      </c>
      <c r="AE139" s="89">
        <v>0.24</v>
      </c>
      <c r="AF139" s="89">
        <v>22</v>
      </c>
      <c r="AG139" s="89">
        <v>0</v>
      </c>
      <c r="AH139" s="89">
        <v>8</v>
      </c>
      <c r="AI139" s="89" t="s">
        <v>340</v>
      </c>
    </row>
    <row r="140" spans="1:35">
      <c r="A140" s="89">
        <v>2083</v>
      </c>
      <c r="B140" s="89">
        <v>2</v>
      </c>
      <c r="C140" s="89">
        <v>83</v>
      </c>
      <c r="D140" s="89" t="s">
        <v>488</v>
      </c>
      <c r="E140" s="89" t="s">
        <v>493</v>
      </c>
      <c r="G140" s="89">
        <v>0.84</v>
      </c>
      <c r="H140" s="89">
        <v>81</v>
      </c>
      <c r="I140" s="89">
        <v>77.8</v>
      </c>
      <c r="J140" s="89">
        <v>1.9</v>
      </c>
      <c r="K140" s="89">
        <v>0.1</v>
      </c>
      <c r="L140" s="89">
        <v>16.899999999999999</v>
      </c>
      <c r="M140" s="89">
        <v>1.8</v>
      </c>
      <c r="N140" s="89">
        <v>1.5</v>
      </c>
      <c r="O140" s="89">
        <v>11</v>
      </c>
      <c r="P140" s="89">
        <v>0.9</v>
      </c>
      <c r="Q140" s="89">
        <v>27</v>
      </c>
      <c r="R140" s="89">
        <v>50</v>
      </c>
      <c r="S140" s="89">
        <v>551</v>
      </c>
      <c r="T140" s="89">
        <v>7</v>
      </c>
      <c r="U140" s="89">
        <v>0.35</v>
      </c>
      <c r="V140" s="89">
        <v>0.09</v>
      </c>
      <c r="W140" s="89">
        <v>1</v>
      </c>
      <c r="X140" s="89">
        <v>0</v>
      </c>
      <c r="Y140" s="89">
        <v>14</v>
      </c>
      <c r="Z140" s="89">
        <v>0</v>
      </c>
      <c r="AA140" s="89">
        <v>0.06</v>
      </c>
      <c r="AB140" s="89">
        <v>0.08</v>
      </c>
      <c r="AC140" s="89">
        <v>0.12</v>
      </c>
      <c r="AD140" s="89">
        <v>1.2</v>
      </c>
      <c r="AE140" s="89">
        <v>0.27</v>
      </c>
      <c r="AF140" s="89">
        <v>18</v>
      </c>
      <c r="AG140" s="89">
        <v>0</v>
      </c>
      <c r="AH140" s="89">
        <v>17.3</v>
      </c>
      <c r="AI140" s="89" t="s">
        <v>340</v>
      </c>
    </row>
    <row r="141" spans="1:35">
      <c r="A141" s="89">
        <v>2085</v>
      </c>
      <c r="B141" s="89">
        <v>2</v>
      </c>
      <c r="C141" s="89">
        <v>85</v>
      </c>
      <c r="D141" s="89" t="s">
        <v>488</v>
      </c>
      <c r="E141" s="89" t="s">
        <v>494</v>
      </c>
      <c r="G141" s="89">
        <v>0.84</v>
      </c>
      <c r="H141" s="89">
        <v>114</v>
      </c>
      <c r="I141" s="89">
        <v>69.8</v>
      </c>
      <c r="J141" s="89">
        <v>1.5</v>
      </c>
      <c r="K141" s="89">
        <v>0.3</v>
      </c>
      <c r="L141" s="89">
        <v>24.5</v>
      </c>
      <c r="M141" s="89">
        <v>3</v>
      </c>
      <c r="N141" s="89">
        <v>0.9</v>
      </c>
      <c r="O141" s="89">
        <v>26</v>
      </c>
      <c r="P141" s="89">
        <v>1.1000000000000001</v>
      </c>
      <c r="Q141" s="89">
        <v>16</v>
      </c>
      <c r="R141" s="89">
        <v>40</v>
      </c>
      <c r="S141" s="89">
        <v>330</v>
      </c>
      <c r="T141" s="89">
        <v>19</v>
      </c>
      <c r="U141" s="89">
        <v>0.39</v>
      </c>
      <c r="V141" s="89">
        <v>0.13</v>
      </c>
      <c r="W141" s="89">
        <v>397</v>
      </c>
      <c r="X141" s="89">
        <v>0</v>
      </c>
      <c r="Y141" s="89">
        <v>4770</v>
      </c>
      <c r="Z141" s="89">
        <v>0</v>
      </c>
      <c r="AA141" s="89">
        <v>0.23</v>
      </c>
      <c r="AB141" s="89">
        <v>0.09</v>
      </c>
      <c r="AC141" s="89">
        <v>0.05</v>
      </c>
      <c r="AD141" s="89">
        <v>0.7</v>
      </c>
      <c r="AE141" s="89">
        <v>0.2</v>
      </c>
      <c r="AF141" s="89">
        <v>52</v>
      </c>
      <c r="AG141" s="89">
        <v>0</v>
      </c>
      <c r="AH141" s="89">
        <v>31</v>
      </c>
      <c r="AI141" s="89" t="s">
        <v>366</v>
      </c>
    </row>
    <row r="142" spans="1:35">
      <c r="A142" s="89">
        <v>2087</v>
      </c>
      <c r="B142" s="89">
        <v>2</v>
      </c>
      <c r="C142" s="89">
        <v>87</v>
      </c>
      <c r="D142" s="89" t="s">
        <v>488</v>
      </c>
      <c r="E142" s="89" t="s">
        <v>495</v>
      </c>
      <c r="G142" s="89">
        <v>0.84</v>
      </c>
      <c r="H142" s="89">
        <v>117</v>
      </c>
      <c r="I142" s="89">
        <v>68.900000000000006</v>
      </c>
      <c r="J142" s="89">
        <v>1.5</v>
      </c>
      <c r="K142" s="89">
        <v>0.2</v>
      </c>
      <c r="L142" s="89">
        <v>25.5</v>
      </c>
      <c r="M142" s="89">
        <v>3</v>
      </c>
      <c r="N142" s="89">
        <v>0.9</v>
      </c>
      <c r="O142" s="89">
        <v>36</v>
      </c>
      <c r="P142" s="89">
        <v>1.1000000000000001</v>
      </c>
      <c r="Q142" s="89">
        <v>16</v>
      </c>
      <c r="R142" s="89">
        <v>38</v>
      </c>
      <c r="S142" s="89">
        <v>461</v>
      </c>
      <c r="T142" s="89">
        <v>23</v>
      </c>
      <c r="U142" s="89">
        <v>0.39</v>
      </c>
      <c r="V142" s="89">
        <v>0.13</v>
      </c>
      <c r="W142" s="89">
        <v>135</v>
      </c>
      <c r="X142" s="89">
        <v>0</v>
      </c>
      <c r="Y142" s="89">
        <v>1620</v>
      </c>
      <c r="Z142" s="89">
        <v>0</v>
      </c>
      <c r="AA142" s="89">
        <v>0.19</v>
      </c>
      <c r="AB142" s="89">
        <v>0.09</v>
      </c>
      <c r="AC142" s="89">
        <v>0.04</v>
      </c>
      <c r="AD142" s="89">
        <v>0.7</v>
      </c>
      <c r="AE142" s="89">
        <v>0.27</v>
      </c>
      <c r="AF142" s="89">
        <v>52</v>
      </c>
      <c r="AG142" s="89">
        <v>0</v>
      </c>
      <c r="AH142" s="89">
        <v>32.700000000000003</v>
      </c>
      <c r="AI142" s="89" t="s">
        <v>366</v>
      </c>
    </row>
    <row r="143" spans="1:35">
      <c r="A143" s="89">
        <v>2089</v>
      </c>
      <c r="B143" s="89">
        <v>2</v>
      </c>
      <c r="C143" s="89">
        <v>89</v>
      </c>
      <c r="D143" s="89" t="s">
        <v>488</v>
      </c>
      <c r="E143" s="89" t="s">
        <v>496</v>
      </c>
      <c r="G143" s="89">
        <v>0.86</v>
      </c>
      <c r="H143" s="89">
        <v>93</v>
      </c>
      <c r="I143" s="89">
        <v>74</v>
      </c>
      <c r="J143" s="89">
        <v>1.7</v>
      </c>
      <c r="K143" s="89">
        <v>0.1</v>
      </c>
      <c r="L143" s="89">
        <v>19</v>
      </c>
      <c r="M143" s="89">
        <v>4.0999999999999996</v>
      </c>
      <c r="N143" s="89">
        <v>1.1000000000000001</v>
      </c>
      <c r="O143" s="89">
        <v>33</v>
      </c>
      <c r="P143" s="89">
        <v>0.9</v>
      </c>
      <c r="Q143" s="89">
        <v>22</v>
      </c>
      <c r="R143" s="89">
        <v>88</v>
      </c>
      <c r="S143" s="89">
        <v>399</v>
      </c>
      <c r="T143" s="89">
        <v>12</v>
      </c>
      <c r="U143" s="89">
        <v>0.42</v>
      </c>
      <c r="V143" s="89">
        <v>0.2</v>
      </c>
      <c r="W143" s="89">
        <v>2</v>
      </c>
      <c r="X143" s="89">
        <v>0</v>
      </c>
      <c r="Y143" s="89">
        <v>23</v>
      </c>
      <c r="Z143" s="89">
        <v>0</v>
      </c>
      <c r="AA143" s="89">
        <v>1.19</v>
      </c>
      <c r="AB143" s="89">
        <v>0.1</v>
      </c>
      <c r="AC143" s="89">
        <v>0.03</v>
      </c>
      <c r="AD143" s="89">
        <v>0.8</v>
      </c>
      <c r="AE143" s="89">
        <v>0.24</v>
      </c>
      <c r="AF143" s="89">
        <v>22</v>
      </c>
      <c r="AG143" s="89">
        <v>0</v>
      </c>
      <c r="AH143" s="89">
        <v>8</v>
      </c>
      <c r="AI143" s="89" t="s">
        <v>340</v>
      </c>
    </row>
    <row r="144" spans="1:35">
      <c r="A144" s="89">
        <v>2091</v>
      </c>
      <c r="B144" s="89">
        <v>2</v>
      </c>
      <c r="C144" s="89">
        <v>91</v>
      </c>
      <c r="D144" s="89" t="s">
        <v>488</v>
      </c>
      <c r="E144" s="89" t="s">
        <v>497</v>
      </c>
      <c r="G144" s="89">
        <v>0.81</v>
      </c>
      <c r="H144" s="89">
        <v>126</v>
      </c>
      <c r="I144" s="89">
        <v>65.5</v>
      </c>
      <c r="J144" s="89">
        <v>2.4</v>
      </c>
      <c r="K144" s="89">
        <v>0.1</v>
      </c>
      <c r="L144" s="89">
        <v>26.5</v>
      </c>
      <c r="M144" s="89">
        <v>4.0999999999999996</v>
      </c>
      <c r="N144" s="89">
        <v>1.4</v>
      </c>
      <c r="O144" s="89">
        <v>15</v>
      </c>
      <c r="P144" s="89">
        <v>0.8</v>
      </c>
      <c r="Q144" s="89">
        <v>21</v>
      </c>
      <c r="R144" s="89">
        <v>69</v>
      </c>
      <c r="S144" s="89">
        <v>816</v>
      </c>
      <c r="T144" s="89">
        <v>6</v>
      </c>
      <c r="U144" s="89">
        <v>0.43</v>
      </c>
      <c r="V144" s="89">
        <v>0.21</v>
      </c>
      <c r="W144" s="89">
        <v>2</v>
      </c>
      <c r="X144" s="89">
        <v>0</v>
      </c>
      <c r="Y144" s="89">
        <v>30</v>
      </c>
      <c r="Z144" s="89">
        <v>0</v>
      </c>
      <c r="AA144" s="89">
        <v>0.3</v>
      </c>
      <c r="AB144" s="89">
        <v>0.05</v>
      </c>
      <c r="AC144" s="89">
        <v>0.03</v>
      </c>
      <c r="AD144" s="89">
        <v>0.5</v>
      </c>
      <c r="AE144" s="89">
        <v>0.33</v>
      </c>
      <c r="AF144" s="89">
        <v>26</v>
      </c>
      <c r="AG144" s="89">
        <v>0</v>
      </c>
      <c r="AH144" s="89">
        <v>15</v>
      </c>
      <c r="AI144" s="89" t="s">
        <v>340</v>
      </c>
    </row>
    <row r="145" spans="1:35">
      <c r="A145" s="89">
        <v>2093</v>
      </c>
      <c r="B145" s="89">
        <v>2</v>
      </c>
      <c r="C145" s="89">
        <v>93</v>
      </c>
      <c r="D145" s="89" t="s">
        <v>488</v>
      </c>
      <c r="E145" s="89" t="s">
        <v>498</v>
      </c>
      <c r="G145" s="89">
        <v>0.81</v>
      </c>
      <c r="H145" s="89">
        <v>129</v>
      </c>
      <c r="I145" s="89">
        <v>65.2</v>
      </c>
      <c r="J145" s="89">
        <v>1.9</v>
      </c>
      <c r="K145" s="89">
        <v>0.2</v>
      </c>
      <c r="L145" s="89">
        <v>27.5</v>
      </c>
      <c r="M145" s="89">
        <v>4.0999999999999996</v>
      </c>
      <c r="N145" s="89">
        <v>1.1000000000000001</v>
      </c>
      <c r="O145" s="89">
        <v>26</v>
      </c>
      <c r="P145" s="89">
        <v>0.8</v>
      </c>
      <c r="Q145" s="89">
        <v>12</v>
      </c>
      <c r="R145" s="89">
        <v>53</v>
      </c>
      <c r="S145" s="89">
        <v>816</v>
      </c>
      <c r="T145" s="89">
        <v>5</v>
      </c>
      <c r="U145" s="89">
        <v>0.64</v>
      </c>
      <c r="V145" s="89">
        <v>0.11</v>
      </c>
      <c r="W145" s="89">
        <v>2</v>
      </c>
      <c r="X145" s="89">
        <v>0</v>
      </c>
      <c r="Y145" s="89">
        <v>30</v>
      </c>
      <c r="Z145" s="89">
        <v>0</v>
      </c>
      <c r="AA145" s="89">
        <v>0.46</v>
      </c>
      <c r="AB145" s="89">
        <v>0.32</v>
      </c>
      <c r="AC145" s="89">
        <v>7.0000000000000007E-2</v>
      </c>
      <c r="AD145" s="89">
        <v>0.4</v>
      </c>
      <c r="AE145" s="89">
        <v>0.34</v>
      </c>
      <c r="AF145" s="89">
        <v>26</v>
      </c>
      <c r="AG145" s="89">
        <v>0</v>
      </c>
      <c r="AH145" s="89">
        <v>12.8</v>
      </c>
      <c r="AI145" s="89" t="s">
        <v>340</v>
      </c>
    </row>
    <row r="146" spans="1:35">
      <c r="A146" s="89">
        <v>2095</v>
      </c>
      <c r="B146" s="89">
        <v>2</v>
      </c>
      <c r="C146" s="89">
        <v>95</v>
      </c>
      <c r="D146" s="89" t="s">
        <v>488</v>
      </c>
      <c r="E146" s="89" t="s">
        <v>499</v>
      </c>
      <c r="G146" s="89">
        <v>1</v>
      </c>
      <c r="H146" s="89">
        <v>354</v>
      </c>
      <c r="I146" s="89">
        <v>8.6999999999999993</v>
      </c>
      <c r="J146" s="89">
        <v>1.3</v>
      </c>
      <c r="K146" s="89">
        <v>0.5</v>
      </c>
      <c r="L146" s="89">
        <v>82.5</v>
      </c>
      <c r="M146" s="89">
        <v>4.0999999999999996</v>
      </c>
      <c r="N146" s="89">
        <v>2.9</v>
      </c>
      <c r="O146" s="89">
        <v>121</v>
      </c>
      <c r="P146" s="89">
        <v>1.6</v>
      </c>
      <c r="Q146" s="89">
        <v>48</v>
      </c>
      <c r="R146" s="89">
        <v>118</v>
      </c>
      <c r="S146" s="89">
        <v>614</v>
      </c>
      <c r="T146" s="89">
        <v>32</v>
      </c>
      <c r="U146" s="89">
        <v>0.77</v>
      </c>
      <c r="V146" s="89">
        <v>0.23</v>
      </c>
      <c r="X146" s="89">
        <v>0</v>
      </c>
      <c r="Z146" s="89">
        <v>0</v>
      </c>
      <c r="AA146" s="89">
        <v>0.43</v>
      </c>
      <c r="AB146" s="89">
        <v>0.08</v>
      </c>
      <c r="AC146" s="89">
        <v>0.11</v>
      </c>
      <c r="AD146" s="89">
        <v>1.5</v>
      </c>
      <c r="AE146" s="89">
        <v>0.18</v>
      </c>
      <c r="AF146" s="89">
        <v>48</v>
      </c>
      <c r="AG146" s="89">
        <v>0</v>
      </c>
      <c r="AH146" s="89">
        <v>4.7</v>
      </c>
      <c r="AI146" s="89" t="s">
        <v>340</v>
      </c>
    </row>
    <row r="147" spans="1:35">
      <c r="A147" s="89">
        <v>2096</v>
      </c>
      <c r="B147" s="89">
        <v>2</v>
      </c>
      <c r="C147" s="89">
        <v>96</v>
      </c>
      <c r="D147" s="89" t="s">
        <v>488</v>
      </c>
      <c r="E147" s="89" t="s">
        <v>500</v>
      </c>
      <c r="G147" s="89">
        <v>0.84</v>
      </c>
      <c r="H147" s="89">
        <v>116</v>
      </c>
      <c r="I147" s="89">
        <v>69.2</v>
      </c>
      <c r="J147" s="89">
        <v>1.5</v>
      </c>
      <c r="K147" s="89">
        <v>0.2</v>
      </c>
      <c r="L147" s="89">
        <v>25.3</v>
      </c>
      <c r="M147" s="89">
        <v>3</v>
      </c>
      <c r="N147" s="89">
        <v>0.9</v>
      </c>
      <c r="O147" s="89">
        <v>27</v>
      </c>
      <c r="P147" s="89">
        <v>1.1000000000000001</v>
      </c>
      <c r="Q147" s="89">
        <v>16</v>
      </c>
      <c r="R147" s="89">
        <v>51</v>
      </c>
      <c r="S147" s="89">
        <v>457</v>
      </c>
      <c r="T147" s="89">
        <v>20</v>
      </c>
      <c r="U147" s="89">
        <v>0.39</v>
      </c>
      <c r="V147" s="89">
        <v>0.13</v>
      </c>
      <c r="W147" s="89">
        <v>3</v>
      </c>
      <c r="X147" s="89">
        <v>0</v>
      </c>
      <c r="Y147" s="89">
        <v>39</v>
      </c>
      <c r="Z147" s="89">
        <v>0</v>
      </c>
      <c r="AA147" s="89">
        <v>0.17</v>
      </c>
      <c r="AB147" s="89">
        <v>0.09</v>
      </c>
      <c r="AC147" s="89">
        <v>0.04</v>
      </c>
      <c r="AD147" s="89">
        <v>0.6</v>
      </c>
      <c r="AE147" s="89">
        <v>0.27</v>
      </c>
      <c r="AF147" s="89">
        <v>52</v>
      </c>
      <c r="AG147" s="89">
        <v>0</v>
      </c>
      <c r="AH147" s="89">
        <v>22.3</v>
      </c>
      <c r="AI147" s="89" t="s">
        <v>340</v>
      </c>
    </row>
    <row r="148" spans="1:35">
      <c r="A148" s="89">
        <v>2098</v>
      </c>
      <c r="B148" s="89">
        <v>2</v>
      </c>
      <c r="C148" s="89">
        <v>98</v>
      </c>
      <c r="D148" s="89" t="s">
        <v>488</v>
      </c>
      <c r="E148" s="89" t="s">
        <v>501</v>
      </c>
      <c r="F148" s="89" t="s">
        <v>502</v>
      </c>
      <c r="G148" s="89">
        <v>0.9</v>
      </c>
      <c r="H148" s="89">
        <v>304</v>
      </c>
      <c r="I148" s="89">
        <v>38.700000000000003</v>
      </c>
      <c r="J148" s="89">
        <v>3.5</v>
      </c>
      <c r="K148" s="89">
        <v>15.5</v>
      </c>
      <c r="L148" s="89">
        <v>34.299999999999997</v>
      </c>
      <c r="M148" s="89">
        <v>6.9</v>
      </c>
      <c r="N148" s="89">
        <v>1.1000000000000001</v>
      </c>
      <c r="O148" s="89">
        <v>20</v>
      </c>
      <c r="P148" s="89">
        <v>2.6</v>
      </c>
      <c r="Q148" s="89">
        <v>141</v>
      </c>
      <c r="R148" s="89">
        <v>179</v>
      </c>
      <c r="S148" s="89">
        <v>265</v>
      </c>
      <c r="T148" s="89">
        <v>18</v>
      </c>
      <c r="U148" s="89">
        <v>0.4</v>
      </c>
      <c r="V148" s="89">
        <v>0.1</v>
      </c>
      <c r="W148" s="89">
        <v>0</v>
      </c>
      <c r="X148" s="89">
        <v>0</v>
      </c>
      <c r="Y148" s="89">
        <v>0</v>
      </c>
      <c r="Z148" s="89">
        <v>0</v>
      </c>
      <c r="AA148" s="89">
        <v>5.3</v>
      </c>
      <c r="AB148" s="89">
        <v>0.28000000000000003</v>
      </c>
      <c r="AC148" s="89">
        <v>0.09</v>
      </c>
      <c r="AD148" s="89">
        <v>1.3</v>
      </c>
      <c r="AG148" s="89">
        <v>0</v>
      </c>
      <c r="AH148" s="89">
        <v>17</v>
      </c>
      <c r="AI148" s="89" t="s">
        <v>340</v>
      </c>
    </row>
    <row r="149" spans="1:35">
      <c r="A149" s="89">
        <v>2100</v>
      </c>
      <c r="B149" s="89">
        <v>2</v>
      </c>
      <c r="C149" s="89">
        <v>100</v>
      </c>
      <c r="D149" s="89" t="s">
        <v>488</v>
      </c>
      <c r="E149" s="89" t="s">
        <v>503</v>
      </c>
      <c r="F149" s="89" t="s">
        <v>502</v>
      </c>
      <c r="G149" s="89">
        <v>1</v>
      </c>
      <c r="H149" s="89">
        <v>466</v>
      </c>
      <c r="I149" s="89">
        <v>9</v>
      </c>
      <c r="J149" s="89">
        <v>4.9000000000000004</v>
      </c>
      <c r="K149" s="89">
        <v>26.3</v>
      </c>
      <c r="L149" s="89">
        <v>47.8</v>
      </c>
      <c r="M149" s="89">
        <v>10.199999999999999</v>
      </c>
      <c r="N149" s="89">
        <v>1.8</v>
      </c>
      <c r="O149" s="89">
        <v>40</v>
      </c>
      <c r="P149" s="89">
        <v>3.9</v>
      </c>
      <c r="Q149" s="89">
        <v>210</v>
      </c>
      <c r="R149" s="89">
        <v>219</v>
      </c>
      <c r="S149" s="89">
        <v>415</v>
      </c>
      <c r="T149" s="89">
        <v>27</v>
      </c>
      <c r="U149" s="89">
        <v>0.59</v>
      </c>
      <c r="V149" s="89">
        <v>0.15</v>
      </c>
      <c r="W149" s="89">
        <v>0</v>
      </c>
      <c r="X149" s="89">
        <v>0</v>
      </c>
      <c r="Y149" s="89">
        <v>0</v>
      </c>
      <c r="Z149" s="89">
        <v>0</v>
      </c>
      <c r="AA149" s="89">
        <v>4.7</v>
      </c>
      <c r="AB149" s="89">
        <v>0.35</v>
      </c>
      <c r="AC149" s="89">
        <v>0.13</v>
      </c>
      <c r="AD149" s="89">
        <v>1.8</v>
      </c>
      <c r="AG149" s="89">
        <v>0</v>
      </c>
      <c r="AH149" s="89">
        <v>2.1</v>
      </c>
      <c r="AI149" s="89" t="s">
        <v>340</v>
      </c>
    </row>
    <row r="150" spans="1:35">
      <c r="A150" s="89">
        <v>2110</v>
      </c>
      <c r="B150" s="89">
        <v>2</v>
      </c>
      <c r="C150" s="89">
        <v>110</v>
      </c>
      <c r="D150" s="89" t="s">
        <v>488</v>
      </c>
      <c r="E150" s="89" t="s">
        <v>504</v>
      </c>
      <c r="G150" s="89">
        <v>1</v>
      </c>
      <c r="H150" s="89">
        <v>315</v>
      </c>
      <c r="I150" s="89">
        <v>14</v>
      </c>
      <c r="J150" s="89">
        <v>3.4</v>
      </c>
      <c r="K150" s="89">
        <v>0.4</v>
      </c>
      <c r="L150" s="89">
        <v>67.900000000000006</v>
      </c>
      <c r="M150" s="89">
        <v>11.6</v>
      </c>
      <c r="N150" s="89">
        <v>2.7</v>
      </c>
      <c r="O150" s="89">
        <v>64</v>
      </c>
      <c r="P150" s="89">
        <v>1.9</v>
      </c>
      <c r="Q150" s="89">
        <v>31</v>
      </c>
      <c r="R150" s="89">
        <v>110</v>
      </c>
      <c r="S150" s="89">
        <v>2310</v>
      </c>
      <c r="T150" s="89">
        <v>25</v>
      </c>
      <c r="U150" s="89">
        <v>1.57</v>
      </c>
      <c r="V150" s="89">
        <v>0.28000000000000003</v>
      </c>
      <c r="X150" s="89">
        <v>0</v>
      </c>
      <c r="Z150" s="89">
        <v>0</v>
      </c>
      <c r="AA150" s="89">
        <v>0.82</v>
      </c>
      <c r="AB150" s="89">
        <v>0.1</v>
      </c>
      <c r="AC150" s="89">
        <v>0.08</v>
      </c>
      <c r="AD150" s="89">
        <v>1.1000000000000001</v>
      </c>
      <c r="AE150" s="89">
        <v>0.83</v>
      </c>
      <c r="AF150" s="89">
        <v>51</v>
      </c>
      <c r="AG150" s="89">
        <v>0</v>
      </c>
      <c r="AH150" s="89">
        <v>3.2</v>
      </c>
      <c r="AI150" s="89" t="s">
        <v>340</v>
      </c>
    </row>
    <row r="151" spans="1:35">
      <c r="A151" s="89">
        <v>4151</v>
      </c>
      <c r="B151" s="89">
        <v>4</v>
      </c>
      <c r="C151" s="89">
        <v>151</v>
      </c>
      <c r="D151" s="89" t="s">
        <v>364</v>
      </c>
      <c r="E151" s="89" t="s">
        <v>505</v>
      </c>
      <c r="G151" s="89">
        <v>0.82</v>
      </c>
      <c r="H151" s="89">
        <v>72</v>
      </c>
      <c r="I151" s="89">
        <v>76.7</v>
      </c>
      <c r="J151" s="89">
        <v>3.5</v>
      </c>
      <c r="K151" s="89">
        <v>0.5</v>
      </c>
      <c r="L151" s="89">
        <v>9.1999999999999993</v>
      </c>
      <c r="M151" s="89">
        <v>7.2</v>
      </c>
      <c r="N151" s="89">
        <v>2.8</v>
      </c>
      <c r="O151" s="89">
        <v>313</v>
      </c>
      <c r="P151" s="89">
        <v>3.9</v>
      </c>
      <c r="Q151" s="89">
        <v>52</v>
      </c>
      <c r="R151" s="89">
        <v>85</v>
      </c>
      <c r="S151" s="89">
        <v>391</v>
      </c>
      <c r="T151" s="89">
        <v>6</v>
      </c>
      <c r="U151" s="89">
        <v>0.9</v>
      </c>
      <c r="V151" s="89">
        <v>0.18</v>
      </c>
      <c r="W151" s="89">
        <v>197</v>
      </c>
      <c r="X151" s="89">
        <v>0</v>
      </c>
      <c r="Y151" s="89">
        <v>2360</v>
      </c>
      <c r="Z151" s="89">
        <v>0</v>
      </c>
      <c r="AA151" s="89">
        <v>1.42</v>
      </c>
      <c r="AB151" s="89">
        <v>0.03</v>
      </c>
      <c r="AC151" s="89">
        <v>0.04</v>
      </c>
      <c r="AD151" s="89">
        <v>1.9</v>
      </c>
      <c r="AE151" s="89">
        <v>0.3</v>
      </c>
      <c r="AF151" s="89">
        <v>118</v>
      </c>
      <c r="AG151" s="89">
        <v>0</v>
      </c>
      <c r="AH151" s="89">
        <v>47</v>
      </c>
      <c r="AI151" s="89" t="s">
        <v>366</v>
      </c>
    </row>
    <row r="152" spans="1:35">
      <c r="A152" s="89">
        <v>4153</v>
      </c>
      <c r="B152" s="89">
        <v>4</v>
      </c>
      <c r="C152" s="89">
        <v>153</v>
      </c>
      <c r="D152" s="89" t="s">
        <v>364</v>
      </c>
      <c r="E152" s="89" t="s">
        <v>506</v>
      </c>
      <c r="G152" s="89">
        <v>0.83</v>
      </c>
      <c r="H152" s="89">
        <v>40</v>
      </c>
      <c r="I152" s="89">
        <v>87.9</v>
      </c>
      <c r="J152" s="89">
        <v>3.1</v>
      </c>
      <c r="K152" s="89">
        <v>0.2</v>
      </c>
      <c r="L152" s="89">
        <v>5</v>
      </c>
      <c r="M152" s="89">
        <v>2.5</v>
      </c>
      <c r="N152" s="89">
        <v>1.2</v>
      </c>
      <c r="O152" s="89">
        <v>47</v>
      </c>
      <c r="P152" s="89">
        <v>1.1000000000000001</v>
      </c>
      <c r="Q152" s="89">
        <v>25</v>
      </c>
      <c r="R152" s="89">
        <v>56</v>
      </c>
      <c r="S152" s="89">
        <v>242</v>
      </c>
      <c r="T152" s="89">
        <v>2</v>
      </c>
      <c r="U152" s="89">
        <v>0.27</v>
      </c>
      <c r="V152" s="89">
        <v>0.08</v>
      </c>
      <c r="W152" s="89">
        <v>24</v>
      </c>
      <c r="X152" s="89">
        <v>0</v>
      </c>
      <c r="Y152" s="89">
        <v>286</v>
      </c>
      <c r="Z152" s="89">
        <v>0</v>
      </c>
      <c r="AA152" s="89">
        <v>0.28000000000000003</v>
      </c>
      <c r="AB152" s="89">
        <v>0.1</v>
      </c>
      <c r="AC152" s="89">
        <v>0.1</v>
      </c>
      <c r="AD152" s="89">
        <v>0.7</v>
      </c>
      <c r="AE152" s="89">
        <v>0.2</v>
      </c>
      <c r="AF152" s="89">
        <v>62</v>
      </c>
      <c r="AG152" s="89">
        <v>0</v>
      </c>
      <c r="AH152" s="89">
        <v>17.5</v>
      </c>
      <c r="AI152" s="89" t="s">
        <v>368</v>
      </c>
    </row>
    <row r="153" spans="1:35">
      <c r="A153" s="89">
        <v>4154</v>
      </c>
      <c r="B153" s="89">
        <v>4</v>
      </c>
      <c r="C153" s="89">
        <v>154</v>
      </c>
      <c r="D153" s="89" t="s">
        <v>364</v>
      </c>
      <c r="E153" s="89" t="s">
        <v>507</v>
      </c>
      <c r="G153" s="89">
        <v>0.8</v>
      </c>
      <c r="H153" s="89">
        <v>40</v>
      </c>
      <c r="I153" s="89">
        <v>86.2</v>
      </c>
      <c r="J153" s="89">
        <v>2.7</v>
      </c>
      <c r="K153" s="89">
        <v>0.3</v>
      </c>
      <c r="L153" s="89">
        <v>4.3</v>
      </c>
      <c r="M153" s="89">
        <v>4.9000000000000004</v>
      </c>
      <c r="N153" s="89">
        <v>1.6</v>
      </c>
      <c r="O153" s="89">
        <v>297</v>
      </c>
      <c r="P153" s="89">
        <v>0.6</v>
      </c>
      <c r="Q153" s="89">
        <v>38</v>
      </c>
      <c r="R153" s="89">
        <v>73</v>
      </c>
      <c r="S153" s="89">
        <v>199</v>
      </c>
      <c r="T153" s="89">
        <v>4</v>
      </c>
      <c r="U153" s="89">
        <v>0.88</v>
      </c>
      <c r="V153" s="89">
        <v>0.01</v>
      </c>
      <c r="W153" s="89">
        <v>56</v>
      </c>
      <c r="X153" s="89">
        <v>0</v>
      </c>
      <c r="Y153" s="89">
        <v>672</v>
      </c>
      <c r="Z153" s="89">
        <v>0</v>
      </c>
      <c r="AA153" s="89">
        <v>0.73</v>
      </c>
      <c r="AB153" s="89">
        <v>0.16</v>
      </c>
      <c r="AC153" s="89">
        <v>0.41</v>
      </c>
      <c r="AD153" s="89">
        <v>0.2</v>
      </c>
      <c r="AE153" s="89">
        <v>0.3</v>
      </c>
      <c r="AF153" s="89">
        <v>118</v>
      </c>
      <c r="AG153" s="89">
        <v>0</v>
      </c>
      <c r="AH153" s="89">
        <v>36</v>
      </c>
      <c r="AI153" s="89" t="s">
        <v>366</v>
      </c>
    </row>
    <row r="154" spans="1:35">
      <c r="A154" s="89">
        <v>4155</v>
      </c>
      <c r="B154" s="89">
        <v>4</v>
      </c>
      <c r="C154" s="89">
        <v>155</v>
      </c>
      <c r="D154" s="89" t="s">
        <v>364</v>
      </c>
      <c r="E154" s="89" t="s">
        <v>508</v>
      </c>
      <c r="G154" s="89">
        <v>0.8</v>
      </c>
      <c r="H154" s="89">
        <v>27</v>
      </c>
      <c r="I154" s="89">
        <v>91.2</v>
      </c>
      <c r="J154" s="89">
        <v>1.6</v>
      </c>
      <c r="K154" s="89">
        <v>0.1</v>
      </c>
      <c r="L154" s="89">
        <v>3.8</v>
      </c>
      <c r="M154" s="89">
        <v>2.6</v>
      </c>
      <c r="N154" s="89">
        <v>0.8</v>
      </c>
      <c r="O154" s="89">
        <v>41</v>
      </c>
      <c r="P154" s="89">
        <v>0.6</v>
      </c>
      <c r="Q154" s="89">
        <v>12</v>
      </c>
      <c r="R154" s="89">
        <v>37</v>
      </c>
      <c r="S154" s="89">
        <v>317</v>
      </c>
      <c r="T154" s="89">
        <v>12</v>
      </c>
      <c r="U154" s="89">
        <v>0.2</v>
      </c>
      <c r="V154" s="89">
        <v>0.02</v>
      </c>
      <c r="W154" s="89">
        <v>8</v>
      </c>
      <c r="X154" s="89">
        <v>0</v>
      </c>
      <c r="Y154" s="89">
        <v>100</v>
      </c>
      <c r="Z154" s="89">
        <v>0</v>
      </c>
      <c r="AA154" s="89">
        <v>0.15</v>
      </c>
      <c r="AB154" s="89">
        <v>0.05</v>
      </c>
      <c r="AC154" s="89">
        <v>0.04</v>
      </c>
      <c r="AD154" s="89">
        <v>0.3</v>
      </c>
      <c r="AE154" s="89">
        <v>0.1</v>
      </c>
      <c r="AF154" s="89">
        <v>48</v>
      </c>
      <c r="AG154" s="89">
        <v>0</v>
      </c>
      <c r="AH154" s="89">
        <v>54</v>
      </c>
      <c r="AI154" s="89" t="s">
        <v>368</v>
      </c>
    </row>
    <row r="155" spans="1:35">
      <c r="A155" s="89">
        <v>4158</v>
      </c>
      <c r="B155" s="89">
        <v>4</v>
      </c>
      <c r="C155" s="89">
        <v>158</v>
      </c>
      <c r="D155" s="89" t="s">
        <v>364</v>
      </c>
      <c r="E155" s="89" t="s">
        <v>509</v>
      </c>
      <c r="G155" s="89">
        <v>0.85</v>
      </c>
      <c r="H155" s="89">
        <v>98</v>
      </c>
      <c r="I155" s="89">
        <v>73.2</v>
      </c>
      <c r="J155" s="89">
        <v>7.5</v>
      </c>
      <c r="K155" s="89">
        <v>0.9</v>
      </c>
      <c r="L155" s="89">
        <v>12.9</v>
      </c>
      <c r="M155" s="89">
        <v>4</v>
      </c>
      <c r="N155" s="89">
        <v>1.8</v>
      </c>
      <c r="O155" s="89">
        <v>276</v>
      </c>
      <c r="P155" s="89">
        <v>5.5</v>
      </c>
      <c r="Q155" s="89">
        <v>58</v>
      </c>
      <c r="R155" s="89">
        <v>106</v>
      </c>
      <c r="S155" s="89">
        <v>605</v>
      </c>
      <c r="T155" s="89">
        <v>6</v>
      </c>
      <c r="U155" s="89">
        <v>0.69</v>
      </c>
      <c r="V155" s="89">
        <v>0.16</v>
      </c>
      <c r="W155" s="89">
        <v>286</v>
      </c>
      <c r="X155" s="89">
        <v>0</v>
      </c>
      <c r="Y155" s="89">
        <v>3430</v>
      </c>
      <c r="Z155" s="89">
        <v>0</v>
      </c>
      <c r="AA155" s="89">
        <v>2.4</v>
      </c>
      <c r="AB155" s="89">
        <v>0.25</v>
      </c>
      <c r="AC155" s="89">
        <v>0.46</v>
      </c>
      <c r="AD155" s="89">
        <v>1.6</v>
      </c>
      <c r="AE155" s="89">
        <v>0.3</v>
      </c>
      <c r="AF155" s="89">
        <v>118</v>
      </c>
      <c r="AG155" s="89">
        <v>0</v>
      </c>
      <c r="AH155" s="89">
        <v>39</v>
      </c>
      <c r="AI155" s="89" t="s">
        <v>366</v>
      </c>
    </row>
    <row r="156" spans="1:35">
      <c r="A156" s="89">
        <v>4159</v>
      </c>
      <c r="B156" s="89">
        <v>4</v>
      </c>
      <c r="C156" s="89">
        <v>159</v>
      </c>
      <c r="D156" s="89" t="s">
        <v>364</v>
      </c>
      <c r="E156" s="89" t="s">
        <v>510</v>
      </c>
      <c r="G156" s="89">
        <v>0.6</v>
      </c>
      <c r="H156" s="89">
        <v>35</v>
      </c>
      <c r="I156" s="89">
        <v>90.2</v>
      </c>
      <c r="J156" s="89">
        <v>3.2</v>
      </c>
      <c r="K156" s="89">
        <v>0.7</v>
      </c>
      <c r="L156" s="89">
        <v>3.1</v>
      </c>
      <c r="M156" s="89">
        <v>1.6</v>
      </c>
      <c r="N156" s="89">
        <v>1.3</v>
      </c>
      <c r="O156" s="89">
        <v>63</v>
      </c>
      <c r="P156" s="89">
        <v>2.4</v>
      </c>
      <c r="Q156" s="89">
        <v>64</v>
      </c>
      <c r="R156" s="89">
        <v>60</v>
      </c>
      <c r="S156" s="89">
        <v>418</v>
      </c>
      <c r="T156" s="89">
        <v>3</v>
      </c>
      <c r="U156" s="89">
        <v>0.41</v>
      </c>
      <c r="V156" s="89">
        <v>0.27</v>
      </c>
      <c r="W156" s="89">
        <v>376</v>
      </c>
      <c r="X156" s="89">
        <v>0</v>
      </c>
      <c r="Y156" s="89">
        <v>4510</v>
      </c>
      <c r="Z156" s="89">
        <v>0</v>
      </c>
      <c r="AA156" s="89">
        <v>2.02</v>
      </c>
      <c r="AB156" s="89">
        <v>0.21</v>
      </c>
      <c r="AC156" s="89">
        <v>0.42</v>
      </c>
      <c r="AD156" s="89">
        <v>1.2</v>
      </c>
      <c r="AE156" s="89">
        <v>0.15</v>
      </c>
      <c r="AF156" s="89">
        <v>126</v>
      </c>
      <c r="AG156" s="89">
        <v>0</v>
      </c>
      <c r="AH156" s="89">
        <v>37</v>
      </c>
      <c r="AI156" s="89" t="s">
        <v>366</v>
      </c>
    </row>
    <row r="157" spans="1:35">
      <c r="A157" s="89">
        <v>4160</v>
      </c>
      <c r="B157" s="89">
        <v>4</v>
      </c>
      <c r="C157" s="89">
        <v>160</v>
      </c>
      <c r="D157" s="89" t="s">
        <v>364</v>
      </c>
      <c r="E157" s="89" t="s">
        <v>511</v>
      </c>
      <c r="G157" s="89">
        <v>0.8</v>
      </c>
      <c r="H157" s="89">
        <v>42</v>
      </c>
      <c r="I157" s="89">
        <v>86.6</v>
      </c>
      <c r="J157" s="89">
        <v>4.5999999999999996</v>
      </c>
      <c r="K157" s="89">
        <v>0.3</v>
      </c>
      <c r="L157" s="89">
        <v>3.3</v>
      </c>
      <c r="M157" s="89">
        <v>3.6</v>
      </c>
      <c r="N157" s="89">
        <v>1.6</v>
      </c>
      <c r="O157" s="89">
        <v>265</v>
      </c>
      <c r="P157" s="89">
        <v>5.0999999999999996</v>
      </c>
      <c r="Q157" s="89">
        <v>60</v>
      </c>
      <c r="R157" s="89">
        <v>61</v>
      </c>
      <c r="S157" s="89">
        <v>475</v>
      </c>
      <c r="T157" s="89">
        <v>6</v>
      </c>
      <c r="U157" s="89">
        <v>0.5</v>
      </c>
      <c r="V157" s="89">
        <v>0.27</v>
      </c>
      <c r="W157" s="89">
        <v>150</v>
      </c>
      <c r="X157" s="89">
        <v>0</v>
      </c>
      <c r="Y157" s="89">
        <v>1800</v>
      </c>
      <c r="Z157" s="89">
        <v>0</v>
      </c>
      <c r="AA157" s="89">
        <v>2.36</v>
      </c>
      <c r="AB157" s="89">
        <v>0.2</v>
      </c>
      <c r="AC157" s="89">
        <v>0.37</v>
      </c>
      <c r="AD157" s="89">
        <v>1.6</v>
      </c>
      <c r="AE157" s="89">
        <v>0.24</v>
      </c>
      <c r="AF157" s="89">
        <v>129</v>
      </c>
      <c r="AG157" s="89">
        <v>0</v>
      </c>
      <c r="AH157" s="89">
        <v>57</v>
      </c>
      <c r="AI157" s="89" t="s">
        <v>366</v>
      </c>
    </row>
    <row r="158" spans="1:35">
      <c r="A158" s="89">
        <v>4161</v>
      </c>
      <c r="B158" s="89">
        <v>4</v>
      </c>
      <c r="C158" s="89">
        <v>161</v>
      </c>
      <c r="D158" s="89" t="s">
        <v>364</v>
      </c>
      <c r="E158" s="89" t="s">
        <v>512</v>
      </c>
      <c r="G158" s="89">
        <v>0.8</v>
      </c>
      <c r="H158" s="89">
        <v>87</v>
      </c>
      <c r="I158" s="89">
        <v>76.5</v>
      </c>
      <c r="J158" s="89">
        <v>8.3000000000000007</v>
      </c>
      <c r="K158" s="89">
        <v>1.2</v>
      </c>
      <c r="L158" s="89">
        <v>9.6</v>
      </c>
      <c r="M158" s="89">
        <v>2</v>
      </c>
      <c r="N158" s="89">
        <v>2.4</v>
      </c>
      <c r="O158" s="89">
        <v>434</v>
      </c>
      <c r="P158" s="89">
        <v>6.1</v>
      </c>
      <c r="Q158" s="89">
        <v>70</v>
      </c>
      <c r="R158" s="89">
        <v>101</v>
      </c>
      <c r="S158" s="89">
        <v>404</v>
      </c>
      <c r="T158" s="89">
        <v>7</v>
      </c>
      <c r="U158" s="89">
        <v>0.9</v>
      </c>
      <c r="V158" s="89">
        <v>0.16</v>
      </c>
      <c r="W158" s="89">
        <v>738</v>
      </c>
      <c r="X158" s="89">
        <v>0</v>
      </c>
      <c r="Y158" s="89">
        <v>8850</v>
      </c>
      <c r="Z158" s="89">
        <v>0</v>
      </c>
      <c r="AA158" s="89">
        <v>3.07</v>
      </c>
      <c r="AB158" s="89">
        <v>0.23</v>
      </c>
      <c r="AC158" s="89">
        <v>0.73</v>
      </c>
      <c r="AD158" s="89">
        <v>2.7</v>
      </c>
      <c r="AE158" s="89">
        <v>1.2</v>
      </c>
      <c r="AF158" s="89">
        <v>205</v>
      </c>
      <c r="AG158" s="89">
        <v>0</v>
      </c>
      <c r="AH158" s="89">
        <v>164</v>
      </c>
      <c r="AI158" s="89" t="s">
        <v>366</v>
      </c>
    </row>
    <row r="159" spans="1:35">
      <c r="A159" s="89">
        <v>4162</v>
      </c>
      <c r="B159" s="89">
        <v>4</v>
      </c>
      <c r="C159" s="89">
        <v>162</v>
      </c>
      <c r="D159" s="89" t="s">
        <v>364</v>
      </c>
      <c r="E159" s="89" t="s">
        <v>513</v>
      </c>
      <c r="G159" s="89">
        <v>0.81</v>
      </c>
      <c r="H159" s="89">
        <v>30</v>
      </c>
      <c r="I159" s="89">
        <v>90.9</v>
      </c>
      <c r="J159" s="89">
        <v>1.1000000000000001</v>
      </c>
      <c r="K159" s="89">
        <v>0.2</v>
      </c>
      <c r="L159" s="89">
        <v>4.5999999999999996</v>
      </c>
      <c r="M159" s="89">
        <v>2.6</v>
      </c>
      <c r="N159" s="89">
        <v>0.6</v>
      </c>
      <c r="O159" s="89">
        <v>13</v>
      </c>
      <c r="P159" s="89">
        <v>0.9</v>
      </c>
      <c r="Q159" s="89">
        <v>12</v>
      </c>
      <c r="R159" s="89">
        <v>24</v>
      </c>
      <c r="S159" s="89">
        <v>264</v>
      </c>
      <c r="T159" s="89">
        <v>4</v>
      </c>
      <c r="U159" s="89">
        <v>0.14000000000000001</v>
      </c>
      <c r="V159" s="89">
        <v>0.09</v>
      </c>
      <c r="W159" s="89">
        <v>3</v>
      </c>
      <c r="X159" s="89">
        <v>0</v>
      </c>
      <c r="Y159" s="89">
        <v>30</v>
      </c>
      <c r="Z159" s="89">
        <v>0</v>
      </c>
      <c r="AA159" s="89">
        <v>0.03</v>
      </c>
      <c r="AB159" s="89">
        <v>0.05</v>
      </c>
      <c r="AC159" s="89">
        <v>0.05</v>
      </c>
      <c r="AD159" s="89">
        <v>0.6</v>
      </c>
      <c r="AE159" s="89">
        <v>0.09</v>
      </c>
      <c r="AF159" s="89">
        <v>26</v>
      </c>
      <c r="AG159" s="89">
        <v>0</v>
      </c>
      <c r="AH159" s="89">
        <v>6.3</v>
      </c>
      <c r="AI159" s="89" t="s">
        <v>368</v>
      </c>
    </row>
    <row r="160" spans="1:35">
      <c r="A160" s="89">
        <v>4163</v>
      </c>
      <c r="B160" s="89">
        <v>4</v>
      </c>
      <c r="C160" s="89">
        <v>163</v>
      </c>
      <c r="D160" s="89" t="s">
        <v>364</v>
      </c>
      <c r="E160" s="89" t="s">
        <v>514</v>
      </c>
      <c r="G160" s="89">
        <v>0.8</v>
      </c>
      <c r="H160" s="89">
        <v>45</v>
      </c>
      <c r="I160" s="89">
        <v>87.1</v>
      </c>
      <c r="J160" s="89">
        <v>4.4000000000000004</v>
      </c>
      <c r="K160" s="89">
        <v>0.7</v>
      </c>
      <c r="L160" s="89">
        <v>4.2</v>
      </c>
      <c r="M160" s="89">
        <v>1.9</v>
      </c>
      <c r="N160" s="89">
        <v>1.7</v>
      </c>
      <c r="O160" s="89">
        <v>332</v>
      </c>
      <c r="P160" s="89">
        <v>4.3</v>
      </c>
      <c r="Q160" s="89">
        <v>58</v>
      </c>
      <c r="R160" s="89">
        <v>44</v>
      </c>
      <c r="S160" s="89">
        <v>437</v>
      </c>
      <c r="T160" s="89">
        <v>6</v>
      </c>
      <c r="U160" s="89">
        <v>0.73</v>
      </c>
      <c r="V160" s="89">
        <v>0.18</v>
      </c>
      <c r="W160" s="89">
        <v>296</v>
      </c>
      <c r="X160" s="89">
        <v>0</v>
      </c>
      <c r="Y160" s="89">
        <v>3550</v>
      </c>
      <c r="Z160" s="89">
        <v>0</v>
      </c>
      <c r="AA160" s="89">
        <v>1.95</v>
      </c>
      <c r="AB160" s="89">
        <v>0.15</v>
      </c>
      <c r="AC160" s="89">
        <v>0.4</v>
      </c>
      <c r="AD160" s="89">
        <v>1.4</v>
      </c>
      <c r="AE160" s="89">
        <v>0.3</v>
      </c>
      <c r="AF160" s="89">
        <v>118</v>
      </c>
      <c r="AG160" s="89">
        <v>0</v>
      </c>
      <c r="AH160" s="89">
        <v>79</v>
      </c>
      <c r="AI160" s="89" t="s">
        <v>366</v>
      </c>
    </row>
    <row r="161" spans="1:35">
      <c r="A161" s="89">
        <v>4165</v>
      </c>
      <c r="B161" s="89">
        <v>4</v>
      </c>
      <c r="C161" s="89">
        <v>165</v>
      </c>
      <c r="D161" s="89" t="s">
        <v>364</v>
      </c>
      <c r="E161" s="89" t="s">
        <v>515</v>
      </c>
      <c r="G161" s="89">
        <v>0.87</v>
      </c>
      <c r="H161" s="89">
        <v>137</v>
      </c>
      <c r="I161" s="89">
        <v>64.3</v>
      </c>
      <c r="J161" s="89">
        <v>6.8</v>
      </c>
      <c r="K161" s="89">
        <v>0.4</v>
      </c>
      <c r="L161" s="89">
        <v>25</v>
      </c>
      <c r="M161" s="89">
        <v>2.2999999999999998</v>
      </c>
      <c r="N161" s="89">
        <v>1.3</v>
      </c>
      <c r="O161" s="89">
        <v>32</v>
      </c>
      <c r="P161" s="89">
        <v>1.6</v>
      </c>
      <c r="Q161" s="89">
        <v>21</v>
      </c>
      <c r="R161" s="89">
        <v>158</v>
      </c>
      <c r="S161" s="89">
        <v>533</v>
      </c>
      <c r="T161" s="89">
        <v>11</v>
      </c>
      <c r="U161" s="89">
        <v>0.79</v>
      </c>
      <c r="V161" s="89">
        <v>0.15</v>
      </c>
      <c r="W161" s="89">
        <v>0</v>
      </c>
      <c r="X161" s="89">
        <v>0</v>
      </c>
      <c r="Y161" s="89">
        <v>0</v>
      </c>
      <c r="Z161" s="89">
        <v>0</v>
      </c>
      <c r="AA161" s="89">
        <v>0.01</v>
      </c>
      <c r="AB161" s="89">
        <v>0.17</v>
      </c>
      <c r="AC161" s="89">
        <v>0.06</v>
      </c>
      <c r="AD161" s="89">
        <v>0.5</v>
      </c>
      <c r="AE161" s="89">
        <v>0.79</v>
      </c>
      <c r="AF161" s="89">
        <v>4</v>
      </c>
      <c r="AG161" s="89">
        <v>0</v>
      </c>
      <c r="AH161" s="89">
        <v>18</v>
      </c>
      <c r="AI161" s="89" t="s">
        <v>368</v>
      </c>
    </row>
    <row r="162" spans="1:35">
      <c r="A162" s="89">
        <v>4166</v>
      </c>
      <c r="B162" s="89">
        <v>4</v>
      </c>
      <c r="C162" s="89">
        <v>166</v>
      </c>
      <c r="D162" s="89" t="s">
        <v>364</v>
      </c>
      <c r="E162" s="89" t="s">
        <v>516</v>
      </c>
      <c r="G162" s="89">
        <v>0.8</v>
      </c>
      <c r="H162" s="89">
        <v>40</v>
      </c>
      <c r="I162" s="89">
        <v>86.7</v>
      </c>
      <c r="J162" s="89">
        <v>2.8</v>
      </c>
      <c r="K162" s="89">
        <v>0.2</v>
      </c>
      <c r="L162" s="89">
        <v>4.0999999999999996</v>
      </c>
      <c r="M162" s="89">
        <v>5</v>
      </c>
      <c r="N162" s="89">
        <v>1.2</v>
      </c>
      <c r="O162" s="89">
        <v>212</v>
      </c>
      <c r="P162" s="89">
        <v>4.0999999999999996</v>
      </c>
      <c r="Q162" s="89">
        <v>58</v>
      </c>
      <c r="R162" s="89">
        <v>65</v>
      </c>
      <c r="S162" s="89">
        <v>437</v>
      </c>
      <c r="T162" s="89">
        <v>6</v>
      </c>
      <c r="U162" s="89">
        <v>0.9</v>
      </c>
      <c r="V162" s="89">
        <v>0.18</v>
      </c>
      <c r="W162" s="89">
        <v>215</v>
      </c>
      <c r="X162" s="89">
        <v>0</v>
      </c>
      <c r="Y162" s="89">
        <v>2580</v>
      </c>
      <c r="Z162" s="89">
        <v>0</v>
      </c>
      <c r="AA162" s="89">
        <v>1.9</v>
      </c>
      <c r="AB162" s="89">
        <v>0.17</v>
      </c>
      <c r="AC162" s="89">
        <v>0.45</v>
      </c>
      <c r="AD162" s="89">
        <v>1.2</v>
      </c>
      <c r="AE162" s="89">
        <v>0.3</v>
      </c>
      <c r="AF162" s="89">
        <v>117</v>
      </c>
      <c r="AG162" s="89">
        <v>0</v>
      </c>
      <c r="AH162" s="89">
        <v>33</v>
      </c>
      <c r="AI162" s="89" t="s">
        <v>366</v>
      </c>
    </row>
    <row r="163" spans="1:35">
      <c r="A163" s="89">
        <v>4167</v>
      </c>
      <c r="B163" s="89">
        <v>4</v>
      </c>
      <c r="C163" s="89">
        <v>167</v>
      </c>
      <c r="D163" s="89" t="s">
        <v>364</v>
      </c>
      <c r="E163" s="89" t="s">
        <v>517</v>
      </c>
      <c r="G163" s="89">
        <v>0.86</v>
      </c>
      <c r="H163" s="89">
        <v>33</v>
      </c>
      <c r="I163" s="89">
        <v>89.8</v>
      </c>
      <c r="J163" s="89">
        <v>1.7</v>
      </c>
      <c r="K163" s="89">
        <v>0.2</v>
      </c>
      <c r="L163" s="89">
        <v>4.4000000000000004</v>
      </c>
      <c r="M163" s="89">
        <v>3.2</v>
      </c>
      <c r="N163" s="89">
        <v>0.7</v>
      </c>
      <c r="O163" s="89">
        <v>84</v>
      </c>
      <c r="P163" s="89">
        <v>0.8</v>
      </c>
      <c r="Q163" s="89">
        <v>13</v>
      </c>
      <c r="R163" s="89">
        <v>40</v>
      </c>
      <c r="S163" s="89">
        <v>303</v>
      </c>
      <c r="T163" s="89">
        <v>8</v>
      </c>
      <c r="U163" s="89">
        <v>0.6</v>
      </c>
      <c r="V163" s="89">
        <v>0.09</v>
      </c>
      <c r="W163" s="89">
        <v>26</v>
      </c>
      <c r="X163" s="89">
        <v>0</v>
      </c>
      <c r="Y163" s="89">
        <v>313</v>
      </c>
      <c r="Z163" s="89">
        <v>0</v>
      </c>
      <c r="AA163" s="89">
        <v>0.36</v>
      </c>
      <c r="AB163" s="89">
        <v>0.04</v>
      </c>
      <c r="AC163" s="89">
        <v>0.08</v>
      </c>
      <c r="AD163" s="89">
        <v>0.7</v>
      </c>
      <c r="AE163" s="89">
        <v>0.22</v>
      </c>
      <c r="AF163" s="89">
        <v>88</v>
      </c>
      <c r="AG163" s="89">
        <v>0</v>
      </c>
      <c r="AH163" s="89">
        <v>28</v>
      </c>
      <c r="AI163" s="89" t="s">
        <v>368</v>
      </c>
    </row>
    <row r="164" spans="1:35">
      <c r="A164" s="89">
        <v>4168</v>
      </c>
      <c r="B164" s="89">
        <v>4</v>
      </c>
      <c r="C164" s="89">
        <v>168</v>
      </c>
      <c r="D164" s="89" t="s">
        <v>364</v>
      </c>
      <c r="E164" s="89" t="s">
        <v>518</v>
      </c>
      <c r="G164" s="89">
        <v>0.91</v>
      </c>
      <c r="H164" s="89">
        <v>37</v>
      </c>
      <c r="I164" s="89">
        <v>89.5</v>
      </c>
      <c r="J164" s="89">
        <v>1.1000000000000001</v>
      </c>
      <c r="K164" s="89">
        <v>0.1</v>
      </c>
      <c r="L164" s="89">
        <v>6.9</v>
      </c>
      <c r="M164" s="89">
        <v>1.8</v>
      </c>
      <c r="N164" s="89">
        <v>0.6</v>
      </c>
      <c r="O164" s="89">
        <v>25</v>
      </c>
      <c r="P164" s="89">
        <v>0.3</v>
      </c>
      <c r="Q164" s="89">
        <v>10</v>
      </c>
      <c r="R164" s="89">
        <v>39</v>
      </c>
      <c r="S164" s="89">
        <v>183</v>
      </c>
      <c r="T164" s="89">
        <v>4</v>
      </c>
      <c r="U164" s="89">
        <v>0.26</v>
      </c>
      <c r="V164" s="89">
        <v>0.04</v>
      </c>
      <c r="W164" s="89">
        <v>0</v>
      </c>
      <c r="X164" s="89">
        <v>0</v>
      </c>
      <c r="Y164" s="89">
        <v>1</v>
      </c>
      <c r="Z164" s="89">
        <v>0</v>
      </c>
      <c r="AA164" s="89">
        <v>0.04</v>
      </c>
      <c r="AB164" s="89">
        <v>0.05</v>
      </c>
      <c r="AC164" s="89">
        <v>0.04</v>
      </c>
      <c r="AD164" s="89">
        <v>0.2</v>
      </c>
      <c r="AE164" s="89">
        <v>0.1</v>
      </c>
      <c r="AF164" s="89">
        <v>16</v>
      </c>
      <c r="AG164" s="89">
        <v>0</v>
      </c>
      <c r="AH164" s="89">
        <v>10.3</v>
      </c>
      <c r="AI164" s="89" t="s">
        <v>368</v>
      </c>
    </row>
    <row r="165" spans="1:35">
      <c r="A165" s="89">
        <v>4170</v>
      </c>
      <c r="B165" s="89">
        <v>4</v>
      </c>
      <c r="C165" s="89">
        <v>170</v>
      </c>
      <c r="D165" s="89" t="s">
        <v>364</v>
      </c>
      <c r="E165" s="89" t="s">
        <v>519</v>
      </c>
      <c r="G165" s="89">
        <v>0.6</v>
      </c>
      <c r="H165" s="89">
        <v>46</v>
      </c>
      <c r="I165" s="89">
        <v>85.7</v>
      </c>
      <c r="J165" s="89">
        <v>4.7</v>
      </c>
      <c r="K165" s="89">
        <v>0.7</v>
      </c>
      <c r="L165" s="89">
        <v>3.3</v>
      </c>
      <c r="M165" s="89">
        <v>3.7</v>
      </c>
      <c r="N165" s="89">
        <v>1.9</v>
      </c>
      <c r="O165" s="89">
        <v>105</v>
      </c>
      <c r="P165" s="89">
        <v>2.2000000000000002</v>
      </c>
      <c r="Q165" s="89">
        <v>45</v>
      </c>
      <c r="R165" s="89">
        <v>56</v>
      </c>
      <c r="S165" s="89">
        <v>649</v>
      </c>
      <c r="T165" s="89">
        <v>3</v>
      </c>
      <c r="U165" s="89">
        <v>0.66</v>
      </c>
      <c r="V165" s="89">
        <v>0.27</v>
      </c>
      <c r="W165" s="89">
        <v>324</v>
      </c>
      <c r="X165" s="89">
        <v>0</v>
      </c>
      <c r="Y165" s="89">
        <v>3890</v>
      </c>
      <c r="Z165" s="89">
        <v>0</v>
      </c>
      <c r="AA165" s="89">
        <v>2.02</v>
      </c>
      <c r="AB165" s="89">
        <v>0.19</v>
      </c>
      <c r="AC165" s="89">
        <v>0.4</v>
      </c>
      <c r="AD165" s="89">
        <v>1.2</v>
      </c>
      <c r="AE165" s="89">
        <v>0.15</v>
      </c>
      <c r="AF165" s="89">
        <v>126</v>
      </c>
      <c r="AG165" s="89">
        <v>0</v>
      </c>
      <c r="AH165" s="89">
        <v>52</v>
      </c>
      <c r="AI165" s="89" t="s">
        <v>366</v>
      </c>
    </row>
    <row r="166" spans="1:35">
      <c r="A166" s="89">
        <v>4172</v>
      </c>
      <c r="B166" s="89">
        <v>4</v>
      </c>
      <c r="C166" s="89">
        <v>172</v>
      </c>
      <c r="D166" s="89" t="s">
        <v>364</v>
      </c>
      <c r="E166" s="89" t="s">
        <v>520</v>
      </c>
      <c r="G166" s="89">
        <v>0.8</v>
      </c>
      <c r="H166" s="89">
        <v>55</v>
      </c>
      <c r="I166" s="89">
        <v>82.8</v>
      </c>
      <c r="J166" s="89">
        <v>4.4000000000000004</v>
      </c>
      <c r="K166" s="89">
        <v>0.6</v>
      </c>
      <c r="L166" s="89">
        <v>5.5</v>
      </c>
      <c r="M166" s="89">
        <v>5.0999999999999996</v>
      </c>
      <c r="N166" s="89">
        <v>1.6</v>
      </c>
      <c r="O166" s="89">
        <v>162</v>
      </c>
      <c r="P166" s="89">
        <v>2.8</v>
      </c>
      <c r="Q166" s="89">
        <v>58</v>
      </c>
      <c r="R166" s="89">
        <v>67</v>
      </c>
      <c r="S166" s="89">
        <v>437</v>
      </c>
      <c r="T166" s="89">
        <v>6</v>
      </c>
      <c r="U166" s="89">
        <v>1.01</v>
      </c>
      <c r="V166" s="89">
        <v>0.18</v>
      </c>
      <c r="W166" s="89">
        <v>241</v>
      </c>
      <c r="X166" s="89">
        <v>0</v>
      </c>
      <c r="Y166" s="89">
        <v>2900</v>
      </c>
      <c r="Z166" s="89">
        <v>0</v>
      </c>
      <c r="AA166" s="89">
        <v>1.56</v>
      </c>
      <c r="AB166" s="89">
        <v>0.16</v>
      </c>
      <c r="AC166" s="89">
        <v>0.41</v>
      </c>
      <c r="AD166" s="89">
        <v>1.4</v>
      </c>
      <c r="AE166" s="89">
        <v>0.3</v>
      </c>
      <c r="AF166" s="89">
        <v>113</v>
      </c>
      <c r="AG166" s="89">
        <v>0</v>
      </c>
      <c r="AH166" s="89">
        <v>27</v>
      </c>
      <c r="AI166" s="89" t="s">
        <v>366</v>
      </c>
    </row>
    <row r="167" spans="1:35">
      <c r="A167" s="89">
        <v>4173</v>
      </c>
      <c r="B167" s="89">
        <v>4</v>
      </c>
      <c r="C167" s="89">
        <v>173</v>
      </c>
      <c r="D167" s="89" t="s">
        <v>364</v>
      </c>
      <c r="E167" s="89" t="s">
        <v>521</v>
      </c>
      <c r="G167" s="89">
        <v>0.94</v>
      </c>
      <c r="H167" s="89">
        <v>39</v>
      </c>
      <c r="I167" s="89">
        <v>87.8</v>
      </c>
      <c r="J167" s="89">
        <v>3.8</v>
      </c>
      <c r="K167" s="89">
        <v>0.3</v>
      </c>
      <c r="L167" s="89">
        <v>4.5999999999999996</v>
      </c>
      <c r="M167" s="89">
        <v>1.4</v>
      </c>
      <c r="N167" s="89">
        <v>2.1</v>
      </c>
      <c r="O167" s="89">
        <v>380</v>
      </c>
      <c r="P167" s="89">
        <v>6.2</v>
      </c>
      <c r="Q167" s="89">
        <v>93</v>
      </c>
      <c r="R167" s="89">
        <v>58</v>
      </c>
      <c r="S167" s="89">
        <v>602</v>
      </c>
      <c r="T167" s="89">
        <v>13</v>
      </c>
      <c r="U167" s="89">
        <v>0.72</v>
      </c>
      <c r="V167" s="89">
        <v>0.15</v>
      </c>
      <c r="W167" s="89">
        <v>241</v>
      </c>
      <c r="X167" s="89">
        <v>0</v>
      </c>
      <c r="Y167" s="89">
        <v>2890</v>
      </c>
      <c r="Z167" s="89">
        <v>0</v>
      </c>
      <c r="AA167" s="89">
        <v>0.24</v>
      </c>
      <c r="AB167" s="89">
        <v>0.04</v>
      </c>
      <c r="AC167" s="89">
        <v>0.33</v>
      </c>
      <c r="AD167" s="89">
        <v>0.9</v>
      </c>
      <c r="AE167" s="89">
        <v>0.19</v>
      </c>
      <c r="AF167" s="89">
        <v>79</v>
      </c>
      <c r="AG167" s="89">
        <v>0</v>
      </c>
      <c r="AH167" s="89">
        <v>45</v>
      </c>
      <c r="AI167" s="89" t="s">
        <v>366</v>
      </c>
    </row>
    <row r="168" spans="1:35">
      <c r="A168" s="89">
        <v>4182</v>
      </c>
      <c r="B168" s="89">
        <v>4</v>
      </c>
      <c r="C168" s="89">
        <v>182</v>
      </c>
      <c r="D168" s="89" t="s">
        <v>364</v>
      </c>
      <c r="E168" s="89" t="s">
        <v>522</v>
      </c>
      <c r="G168" s="89">
        <v>0.81</v>
      </c>
      <c r="H168" s="89">
        <v>15</v>
      </c>
      <c r="I168" s="89">
        <v>95.5</v>
      </c>
      <c r="J168" s="89">
        <v>0.7</v>
      </c>
      <c r="K168" s="89">
        <v>0.1</v>
      </c>
      <c r="L168" s="89">
        <v>2.5</v>
      </c>
      <c r="M168" s="89">
        <v>0.7</v>
      </c>
      <c r="N168" s="89">
        <v>0.5</v>
      </c>
      <c r="O168" s="89">
        <v>13</v>
      </c>
      <c r="P168" s="89">
        <v>0.5</v>
      </c>
      <c r="Q168" s="89">
        <v>12</v>
      </c>
      <c r="R168" s="89">
        <v>26</v>
      </c>
      <c r="S168" s="89">
        <v>134</v>
      </c>
      <c r="T168" s="89">
        <v>10</v>
      </c>
      <c r="U168" s="89">
        <v>0.17</v>
      </c>
      <c r="V168" s="89">
        <v>7.0000000000000007E-2</v>
      </c>
      <c r="W168" s="89">
        <v>3</v>
      </c>
      <c r="X168" s="89">
        <v>0</v>
      </c>
      <c r="Y168" s="89">
        <v>35</v>
      </c>
      <c r="Z168" s="89">
        <v>0</v>
      </c>
      <c r="AA168" s="89">
        <v>0.03</v>
      </c>
      <c r="AB168" s="89">
        <v>0.02</v>
      </c>
      <c r="AC168" s="89">
        <v>0.01</v>
      </c>
      <c r="AD168" s="89">
        <v>0.3</v>
      </c>
      <c r="AE168" s="89">
        <v>0.04</v>
      </c>
      <c r="AF168" s="89">
        <v>6</v>
      </c>
      <c r="AG168" s="89">
        <v>0</v>
      </c>
      <c r="AH168" s="89">
        <v>14</v>
      </c>
      <c r="AI168" s="89" t="s">
        <v>368</v>
      </c>
    </row>
    <row r="169" spans="1:35">
      <c r="A169" s="89">
        <v>4186</v>
      </c>
      <c r="B169" s="89">
        <v>4</v>
      </c>
      <c r="C169" s="89">
        <v>186</v>
      </c>
      <c r="D169" s="89" t="s">
        <v>364</v>
      </c>
      <c r="E169" s="89" t="s">
        <v>523</v>
      </c>
      <c r="G169" s="89">
        <v>0.8</v>
      </c>
      <c r="H169" s="89">
        <v>69</v>
      </c>
      <c r="I169" s="89">
        <v>80.599999999999994</v>
      </c>
      <c r="J169" s="89">
        <v>5.3</v>
      </c>
      <c r="K169" s="89">
        <v>0.8</v>
      </c>
      <c r="L169" s="89">
        <v>9.1</v>
      </c>
      <c r="M169" s="89">
        <v>1.8</v>
      </c>
      <c r="N169" s="89">
        <v>2.4</v>
      </c>
      <c r="O169" s="89">
        <v>442</v>
      </c>
      <c r="P169" s="89">
        <v>3.2</v>
      </c>
      <c r="Q169" s="89">
        <v>58</v>
      </c>
      <c r="R169" s="89">
        <v>63</v>
      </c>
      <c r="S169" s="89">
        <v>404</v>
      </c>
      <c r="T169" s="89">
        <v>6</v>
      </c>
      <c r="U169" s="89">
        <v>0.95</v>
      </c>
      <c r="V169" s="89">
        <v>0.49</v>
      </c>
      <c r="X169" s="89">
        <v>0</v>
      </c>
      <c r="Z169" s="89">
        <v>0</v>
      </c>
      <c r="AA169" s="89">
        <v>2.02</v>
      </c>
      <c r="AB169" s="89">
        <v>0.16</v>
      </c>
      <c r="AC169" s="89">
        <v>0.41</v>
      </c>
      <c r="AD169" s="89">
        <v>1.4</v>
      </c>
      <c r="AE169" s="89">
        <v>0.3</v>
      </c>
      <c r="AF169" s="89">
        <v>118</v>
      </c>
      <c r="AG169" s="89">
        <v>0</v>
      </c>
      <c r="AH169" s="89">
        <v>28</v>
      </c>
      <c r="AI169" s="89" t="s">
        <v>368</v>
      </c>
    </row>
    <row r="170" spans="1:35">
      <c r="A170" s="89">
        <v>4188</v>
      </c>
      <c r="B170" s="89">
        <v>4</v>
      </c>
      <c r="C170" s="89">
        <v>188</v>
      </c>
      <c r="D170" s="89" t="s">
        <v>364</v>
      </c>
      <c r="E170" s="89" t="s">
        <v>524</v>
      </c>
      <c r="G170" s="89">
        <v>0.8</v>
      </c>
      <c r="H170" s="89">
        <v>59</v>
      </c>
      <c r="I170" s="89">
        <v>82.9</v>
      </c>
      <c r="J170" s="89">
        <v>3.9</v>
      </c>
      <c r="K170" s="89">
        <v>0.3</v>
      </c>
      <c r="L170" s="89">
        <v>9.1</v>
      </c>
      <c r="M170" s="89">
        <v>2</v>
      </c>
      <c r="N170" s="89">
        <v>1.8</v>
      </c>
      <c r="O170" s="89">
        <v>360</v>
      </c>
      <c r="P170" s="89">
        <v>4.2</v>
      </c>
      <c r="Q170" s="89">
        <v>58</v>
      </c>
      <c r="R170" s="89">
        <v>122</v>
      </c>
      <c r="S170" s="89">
        <v>437</v>
      </c>
      <c r="T170" s="89">
        <v>6</v>
      </c>
      <c r="U170" s="89">
        <v>0.44</v>
      </c>
      <c r="V170" s="89">
        <v>0.18</v>
      </c>
      <c r="W170" s="89">
        <v>261</v>
      </c>
      <c r="X170" s="89">
        <v>0</v>
      </c>
      <c r="Y170" s="89">
        <v>3130</v>
      </c>
      <c r="Z170" s="89">
        <v>0</v>
      </c>
      <c r="AA170" s="89">
        <v>0.79</v>
      </c>
      <c r="AB170" s="89">
        <v>0.15</v>
      </c>
      <c r="AC170" s="89">
        <v>0.53</v>
      </c>
      <c r="AD170" s="89">
        <v>1.2</v>
      </c>
      <c r="AE170" s="89">
        <v>0.3</v>
      </c>
      <c r="AF170" s="89">
        <v>118</v>
      </c>
      <c r="AG170" s="89">
        <v>0</v>
      </c>
      <c r="AH170" s="89">
        <v>80</v>
      </c>
      <c r="AI170" s="89" t="s">
        <v>366</v>
      </c>
    </row>
    <row r="171" spans="1:35">
      <c r="A171" s="89">
        <v>4194</v>
      </c>
      <c r="B171" s="89">
        <v>4</v>
      </c>
      <c r="C171" s="89">
        <v>194</v>
      </c>
      <c r="D171" s="89" t="s">
        <v>364</v>
      </c>
      <c r="E171" s="89" t="s">
        <v>525</v>
      </c>
      <c r="G171" s="89">
        <v>1</v>
      </c>
      <c r="H171" s="89">
        <v>359</v>
      </c>
      <c r="I171" s="89">
        <v>4.2</v>
      </c>
      <c r="J171" s="89">
        <v>9.6</v>
      </c>
      <c r="K171" s="89">
        <v>1.1000000000000001</v>
      </c>
      <c r="L171" s="89">
        <v>71.099999999999994</v>
      </c>
      <c r="M171" s="89">
        <v>10.7</v>
      </c>
      <c r="N171" s="89">
        <v>3.4</v>
      </c>
      <c r="O171" s="89">
        <v>239</v>
      </c>
      <c r="P171" s="89">
        <v>2.1</v>
      </c>
      <c r="Q171" s="89">
        <v>64</v>
      </c>
      <c r="R171" s="89">
        <v>282</v>
      </c>
      <c r="S171" s="89">
        <v>1510</v>
      </c>
      <c r="T171" s="89">
        <v>21</v>
      </c>
      <c r="U171" s="89">
        <v>1.8</v>
      </c>
      <c r="V171" s="89">
        <v>0.42</v>
      </c>
      <c r="W171" s="89">
        <v>1</v>
      </c>
      <c r="X171" s="89">
        <v>0</v>
      </c>
      <c r="Y171" s="89">
        <v>11</v>
      </c>
      <c r="Z171" s="89">
        <v>0</v>
      </c>
      <c r="AA171" s="89">
        <v>0.4</v>
      </c>
      <c r="AB171" s="89">
        <v>0.37</v>
      </c>
      <c r="AC171" s="89">
        <v>0.1</v>
      </c>
      <c r="AD171" s="89">
        <v>0.9</v>
      </c>
      <c r="AE171" s="89">
        <v>1.6</v>
      </c>
      <c r="AF171" s="89">
        <v>166</v>
      </c>
      <c r="AG171" s="89">
        <v>0</v>
      </c>
      <c r="AH171" s="89">
        <v>54</v>
      </c>
      <c r="AI171" s="89" t="s">
        <v>368</v>
      </c>
    </row>
    <row r="172" spans="1:35">
      <c r="A172" s="89">
        <v>4195</v>
      </c>
      <c r="B172" s="89">
        <v>4</v>
      </c>
      <c r="C172" s="89">
        <v>195</v>
      </c>
      <c r="D172" s="89" t="s">
        <v>364</v>
      </c>
      <c r="E172" s="89" t="s">
        <v>526</v>
      </c>
      <c r="G172" s="89">
        <v>0.95</v>
      </c>
      <c r="H172" s="89">
        <v>48</v>
      </c>
      <c r="I172" s="89">
        <v>84.9</v>
      </c>
      <c r="J172" s="89">
        <v>3.5</v>
      </c>
      <c r="K172" s="89">
        <v>0.4</v>
      </c>
      <c r="L172" s="89">
        <v>5.7</v>
      </c>
      <c r="M172" s="89">
        <v>3.3</v>
      </c>
      <c r="N172" s="89">
        <v>2.2000000000000002</v>
      </c>
      <c r="O172" s="89">
        <v>217</v>
      </c>
      <c r="P172" s="89">
        <v>4.9000000000000004</v>
      </c>
      <c r="Q172" s="89">
        <v>27</v>
      </c>
      <c r="R172" s="89">
        <v>58</v>
      </c>
      <c r="S172" s="89">
        <v>600</v>
      </c>
      <c r="T172" s="89">
        <v>28</v>
      </c>
      <c r="U172" s="89">
        <v>0.77</v>
      </c>
      <c r="V172" s="89">
        <v>0.16</v>
      </c>
      <c r="W172" s="89">
        <v>583</v>
      </c>
      <c r="X172" s="89">
        <v>0</v>
      </c>
      <c r="Y172" s="89">
        <v>7000</v>
      </c>
      <c r="Z172" s="89">
        <v>0</v>
      </c>
      <c r="AA172" s="89">
        <v>0.75</v>
      </c>
      <c r="AB172" s="89">
        <v>0.14000000000000001</v>
      </c>
      <c r="AC172" s="89">
        <v>0.21</v>
      </c>
      <c r="AD172" s="89">
        <v>1.3</v>
      </c>
      <c r="AE172" s="89">
        <v>0.22</v>
      </c>
      <c r="AF172" s="89">
        <v>170</v>
      </c>
      <c r="AG172" s="89">
        <v>0</v>
      </c>
      <c r="AH172" s="89">
        <v>175</v>
      </c>
      <c r="AI172" s="89" t="s">
        <v>366</v>
      </c>
    </row>
    <row r="173" spans="1:35">
      <c r="A173" s="89">
        <v>4196</v>
      </c>
      <c r="B173" s="89">
        <v>4</v>
      </c>
      <c r="C173" s="89">
        <v>196</v>
      </c>
      <c r="D173" s="89" t="s">
        <v>364</v>
      </c>
      <c r="E173" s="89" t="s">
        <v>527</v>
      </c>
      <c r="G173" s="89">
        <v>0.73</v>
      </c>
      <c r="H173" s="89">
        <v>46</v>
      </c>
      <c r="I173" s="89">
        <v>87.3</v>
      </c>
      <c r="J173" s="89">
        <v>1.9</v>
      </c>
      <c r="K173" s="89">
        <v>0.3</v>
      </c>
      <c r="L173" s="89">
        <v>7.6</v>
      </c>
      <c r="M173" s="89">
        <v>2.2000000000000002</v>
      </c>
      <c r="N173" s="89">
        <v>0.7</v>
      </c>
      <c r="O173" s="89">
        <v>16</v>
      </c>
      <c r="P173" s="89">
        <v>1.1000000000000001</v>
      </c>
      <c r="Q173" s="89">
        <v>24</v>
      </c>
      <c r="R173" s="89">
        <v>43</v>
      </c>
      <c r="S173" s="89">
        <v>331</v>
      </c>
      <c r="T173" s="89">
        <v>8</v>
      </c>
      <c r="U173" s="89">
        <v>0.28999999999999998</v>
      </c>
      <c r="V173" s="89">
        <v>0.15</v>
      </c>
      <c r="W173" s="89">
        <v>53</v>
      </c>
      <c r="X173" s="89">
        <v>0</v>
      </c>
      <c r="Y173" s="89">
        <v>640</v>
      </c>
      <c r="Z173" s="89">
        <v>0</v>
      </c>
      <c r="AA173" s="89">
        <v>0.69</v>
      </c>
      <c r="AB173" s="89">
        <v>0.08</v>
      </c>
      <c r="AC173" s="89">
        <v>0.09</v>
      </c>
      <c r="AD173" s="89">
        <v>1.1000000000000001</v>
      </c>
      <c r="AE173" s="89">
        <v>0.39</v>
      </c>
      <c r="AF173" s="89">
        <v>23</v>
      </c>
      <c r="AG173" s="89">
        <v>0</v>
      </c>
      <c r="AH173" s="89">
        <v>193.1</v>
      </c>
      <c r="AI173" s="89" t="s">
        <v>368</v>
      </c>
    </row>
    <row r="174" spans="1:35">
      <c r="A174" s="89">
        <v>4197</v>
      </c>
      <c r="B174" s="89">
        <v>4</v>
      </c>
      <c r="C174" s="89">
        <v>197</v>
      </c>
      <c r="D174" s="89" t="s">
        <v>364</v>
      </c>
      <c r="E174" s="89" t="s">
        <v>528</v>
      </c>
      <c r="G174" s="89">
        <v>0.83</v>
      </c>
      <c r="H174" s="89">
        <v>33</v>
      </c>
      <c r="I174" s="89">
        <v>90.3</v>
      </c>
      <c r="J174" s="89">
        <v>1.3</v>
      </c>
      <c r="K174" s="89">
        <v>0.3</v>
      </c>
      <c r="L174" s="89">
        <v>5.2</v>
      </c>
      <c r="M174" s="89">
        <v>2.1</v>
      </c>
      <c r="N174" s="89">
        <v>0.8</v>
      </c>
      <c r="O174" s="89">
        <v>12</v>
      </c>
      <c r="P174" s="89">
        <v>0.4</v>
      </c>
      <c r="Q174" s="89">
        <v>12</v>
      </c>
      <c r="R174" s="89">
        <v>39</v>
      </c>
      <c r="S174" s="89">
        <v>267</v>
      </c>
      <c r="T174" s="89">
        <v>6</v>
      </c>
      <c r="U174" s="89">
        <v>0.33</v>
      </c>
      <c r="V174" s="89">
        <v>0.05</v>
      </c>
      <c r="W174" s="89">
        <v>191</v>
      </c>
      <c r="X174" s="89">
        <v>0</v>
      </c>
      <c r="Y174" s="89">
        <v>2300</v>
      </c>
      <c r="Z174" s="89">
        <v>0</v>
      </c>
      <c r="AA174" s="89">
        <v>1.73</v>
      </c>
      <c r="AB174" s="89">
        <v>7.0000000000000007E-2</v>
      </c>
      <c r="AC174" s="89">
        <v>0.09</v>
      </c>
      <c r="AD174" s="89">
        <v>1.2</v>
      </c>
      <c r="AE174" s="89">
        <v>0.32</v>
      </c>
      <c r="AF174" s="89">
        <v>45</v>
      </c>
      <c r="AG174" s="89">
        <v>0</v>
      </c>
      <c r="AH174" s="89">
        <v>161.19999999999999</v>
      </c>
      <c r="AI174" s="89" t="s">
        <v>366</v>
      </c>
    </row>
    <row r="175" spans="1:35">
      <c r="A175" s="89">
        <v>4199</v>
      </c>
      <c r="B175" s="89">
        <v>4</v>
      </c>
      <c r="C175" s="89">
        <v>199</v>
      </c>
      <c r="D175" s="89" t="s">
        <v>364</v>
      </c>
      <c r="E175" s="89" t="s">
        <v>529</v>
      </c>
      <c r="G175" s="89">
        <v>0.83</v>
      </c>
      <c r="H175" s="89">
        <v>26</v>
      </c>
      <c r="I175" s="89">
        <v>92.2</v>
      </c>
      <c r="J175" s="89">
        <v>0.9</v>
      </c>
      <c r="K175" s="89">
        <v>0.2</v>
      </c>
      <c r="L175" s="89">
        <v>4.0999999999999996</v>
      </c>
      <c r="M175" s="89">
        <v>2</v>
      </c>
      <c r="N175" s="89">
        <v>0.5</v>
      </c>
      <c r="O175" s="89">
        <v>17</v>
      </c>
      <c r="P175" s="89">
        <v>0.3</v>
      </c>
      <c r="Q175" s="89">
        <v>9</v>
      </c>
      <c r="R175" s="89">
        <v>31</v>
      </c>
      <c r="S175" s="89">
        <v>239</v>
      </c>
      <c r="T175" s="89">
        <v>6</v>
      </c>
      <c r="U175" s="89">
        <v>0.12</v>
      </c>
      <c r="V175" s="89">
        <v>7.0000000000000007E-2</v>
      </c>
      <c r="W175" s="89">
        <v>29</v>
      </c>
      <c r="X175" s="89">
        <v>0</v>
      </c>
      <c r="Y175" s="89">
        <v>353</v>
      </c>
      <c r="Z175" s="89">
        <v>0</v>
      </c>
      <c r="AA175" s="89">
        <v>0.7</v>
      </c>
      <c r="AB175" s="89">
        <v>0.08</v>
      </c>
      <c r="AC175" s="89">
        <v>0.09</v>
      </c>
      <c r="AD175" s="89">
        <v>0.5</v>
      </c>
      <c r="AE175" s="89">
        <v>0.28000000000000003</v>
      </c>
      <c r="AF175" s="89">
        <v>26</v>
      </c>
      <c r="AG175" s="89">
        <v>0</v>
      </c>
      <c r="AH175" s="89">
        <v>112.9</v>
      </c>
      <c r="AI175" s="89" t="s">
        <v>368</v>
      </c>
    </row>
    <row r="176" spans="1:35">
      <c r="A176" s="89">
        <v>4203</v>
      </c>
      <c r="B176" s="89">
        <v>4</v>
      </c>
      <c r="C176" s="89">
        <v>203</v>
      </c>
      <c r="D176" s="89" t="s">
        <v>364</v>
      </c>
      <c r="E176" s="89" t="s">
        <v>530</v>
      </c>
      <c r="G176" s="89">
        <v>0.41</v>
      </c>
      <c r="H176" s="89">
        <v>27</v>
      </c>
      <c r="I176" s="89">
        <v>90.4</v>
      </c>
      <c r="J176" s="89">
        <v>3.7</v>
      </c>
      <c r="K176" s="89">
        <v>0.3</v>
      </c>
      <c r="L176" s="89">
        <v>1.3</v>
      </c>
      <c r="M176" s="89">
        <v>2.4</v>
      </c>
      <c r="N176" s="89">
        <v>1.9</v>
      </c>
      <c r="O176" s="89">
        <v>39</v>
      </c>
      <c r="P176" s="89">
        <v>2.2000000000000002</v>
      </c>
      <c r="Q176" s="89">
        <v>38</v>
      </c>
      <c r="R176" s="89">
        <v>125</v>
      </c>
      <c r="S176" s="89">
        <v>468</v>
      </c>
      <c r="T176" s="89">
        <v>11</v>
      </c>
      <c r="U176" s="89">
        <v>0.2</v>
      </c>
      <c r="V176" s="89">
        <v>0.13</v>
      </c>
      <c r="W176" s="89">
        <v>192</v>
      </c>
      <c r="X176" s="89">
        <v>0</v>
      </c>
      <c r="Y176" s="89">
        <v>2300</v>
      </c>
      <c r="Z176" s="89">
        <v>0</v>
      </c>
      <c r="AA176" s="89">
        <v>0.96</v>
      </c>
      <c r="AB176" s="89">
        <v>0.09</v>
      </c>
      <c r="AC176" s="89">
        <v>0.08</v>
      </c>
      <c r="AD176" s="89">
        <v>0.6</v>
      </c>
      <c r="AE176" s="89">
        <v>0.21</v>
      </c>
      <c r="AF176" s="89">
        <v>36</v>
      </c>
      <c r="AG176" s="89">
        <v>0</v>
      </c>
      <c r="AH176" s="89">
        <v>11</v>
      </c>
      <c r="AI176" s="89" t="s">
        <v>366</v>
      </c>
    </row>
    <row r="177" spans="1:35">
      <c r="A177" s="89">
        <v>4207</v>
      </c>
      <c r="B177" s="89">
        <v>4</v>
      </c>
      <c r="C177" s="89">
        <v>207</v>
      </c>
      <c r="D177" s="89" t="s">
        <v>364</v>
      </c>
      <c r="E177" s="89" t="s">
        <v>531</v>
      </c>
      <c r="G177" s="89">
        <v>0.72</v>
      </c>
      <c r="H177" s="89">
        <v>27</v>
      </c>
      <c r="I177" s="89">
        <v>90.9</v>
      </c>
      <c r="J177" s="89">
        <v>2.8</v>
      </c>
      <c r="K177" s="89">
        <v>0.6</v>
      </c>
      <c r="L177" s="89">
        <v>1.7</v>
      </c>
      <c r="M177" s="89">
        <v>2.2000000000000002</v>
      </c>
      <c r="N177" s="89">
        <v>1.8</v>
      </c>
      <c r="O177" s="89">
        <v>133</v>
      </c>
      <c r="P177" s="89">
        <v>3.1</v>
      </c>
      <c r="Q177" s="89">
        <v>53</v>
      </c>
      <c r="R177" s="89">
        <v>45</v>
      </c>
      <c r="S177" s="89">
        <v>502</v>
      </c>
      <c r="T177" s="89">
        <v>87</v>
      </c>
      <c r="U177" s="89">
        <v>0.8</v>
      </c>
      <c r="V177" s="89">
        <v>0.08</v>
      </c>
      <c r="W177" s="89">
        <v>409</v>
      </c>
      <c r="X177" s="89">
        <v>0</v>
      </c>
      <c r="Y177" s="89">
        <v>6040</v>
      </c>
      <c r="Z177" s="89">
        <v>0</v>
      </c>
      <c r="AA177" s="89">
        <v>2.31</v>
      </c>
      <c r="AB177" s="89">
        <v>0.08</v>
      </c>
      <c r="AC177" s="89">
        <v>0.17</v>
      </c>
      <c r="AD177" s="89">
        <v>0.9</v>
      </c>
      <c r="AE177" s="89">
        <v>0.19</v>
      </c>
      <c r="AF177" s="89">
        <v>176</v>
      </c>
      <c r="AG177" s="89">
        <v>0</v>
      </c>
      <c r="AH177" s="89">
        <v>36</v>
      </c>
      <c r="AI177" s="89" t="s">
        <v>366</v>
      </c>
    </row>
    <row r="178" spans="1:35">
      <c r="A178" s="89">
        <v>4209</v>
      </c>
      <c r="B178" s="89">
        <v>4</v>
      </c>
      <c r="C178" s="89">
        <v>209</v>
      </c>
      <c r="D178" s="89" t="s">
        <v>364</v>
      </c>
      <c r="E178" s="89" t="s">
        <v>532</v>
      </c>
      <c r="G178" s="89">
        <v>0.8</v>
      </c>
      <c r="H178" s="89">
        <v>51</v>
      </c>
      <c r="I178" s="89">
        <v>84.7</v>
      </c>
      <c r="J178" s="89">
        <v>4.4000000000000004</v>
      </c>
      <c r="K178" s="89">
        <v>0.2</v>
      </c>
      <c r="L178" s="89">
        <v>6.7</v>
      </c>
      <c r="M178" s="89">
        <v>2.2999999999999998</v>
      </c>
      <c r="N178" s="89">
        <v>1.8</v>
      </c>
      <c r="O178" s="89">
        <v>37</v>
      </c>
      <c r="P178" s="89">
        <v>3.6</v>
      </c>
      <c r="Q178" s="89">
        <v>61</v>
      </c>
      <c r="R178" s="89">
        <v>87</v>
      </c>
      <c r="S178" s="89">
        <v>522</v>
      </c>
      <c r="T178" s="89">
        <v>9</v>
      </c>
      <c r="U178" s="89">
        <v>0.28999999999999998</v>
      </c>
      <c r="V178" s="89">
        <v>0.04</v>
      </c>
      <c r="W178" s="89">
        <v>489</v>
      </c>
      <c r="X178" s="89">
        <v>0</v>
      </c>
      <c r="Y178" s="89">
        <v>5870</v>
      </c>
      <c r="Z178" s="89">
        <v>0</v>
      </c>
      <c r="AA178" s="89">
        <v>0.96</v>
      </c>
      <c r="AB178" s="89">
        <v>0.13</v>
      </c>
      <c r="AC178" s="89">
        <v>0.31</v>
      </c>
      <c r="AD178" s="89">
        <v>1</v>
      </c>
      <c r="AE178" s="89">
        <v>0.19</v>
      </c>
      <c r="AF178" s="89">
        <v>80</v>
      </c>
      <c r="AG178" s="89">
        <v>0</v>
      </c>
      <c r="AH178" s="89">
        <v>11</v>
      </c>
      <c r="AI178" s="89" t="s">
        <v>366</v>
      </c>
    </row>
    <row r="179" spans="1:35">
      <c r="A179" s="89">
        <v>4216</v>
      </c>
      <c r="B179" s="89">
        <v>4</v>
      </c>
      <c r="C179" s="89">
        <v>216</v>
      </c>
      <c r="D179" s="89" t="s">
        <v>364</v>
      </c>
      <c r="E179" s="89" t="s">
        <v>533</v>
      </c>
      <c r="G179" s="89">
        <v>1</v>
      </c>
      <c r="H179" s="89">
        <v>90</v>
      </c>
      <c r="I179" s="89">
        <v>73.5</v>
      </c>
      <c r="J179" s="89">
        <v>4.3</v>
      </c>
      <c r="K179" s="89">
        <v>0.5</v>
      </c>
      <c r="L179" s="89">
        <v>14.8</v>
      </c>
      <c r="M179" s="89">
        <v>4.0999999999999996</v>
      </c>
      <c r="N179" s="89">
        <v>2.8</v>
      </c>
      <c r="O179" s="89">
        <v>64</v>
      </c>
      <c r="P179" s="89">
        <v>3</v>
      </c>
      <c r="Q179" s="89">
        <v>60</v>
      </c>
      <c r="R179" s="89">
        <v>86</v>
      </c>
      <c r="S179" s="89">
        <v>1010</v>
      </c>
      <c r="T179" s="89">
        <v>98</v>
      </c>
      <c r="U179" s="89">
        <v>0.4</v>
      </c>
      <c r="V179" s="89">
        <v>0.3</v>
      </c>
      <c r="W179" s="89">
        <v>75</v>
      </c>
      <c r="X179" s="89">
        <v>0</v>
      </c>
      <c r="Y179" s="89">
        <v>901</v>
      </c>
      <c r="Z179" s="89">
        <v>0</v>
      </c>
      <c r="AA179" s="89">
        <v>4.5999999999999996</v>
      </c>
      <c r="AB179" s="89">
        <v>0.06</v>
      </c>
      <c r="AC179" s="89">
        <v>0.15</v>
      </c>
      <c r="AD179" s="89">
        <v>3.1</v>
      </c>
      <c r="AE179" s="89">
        <v>0.22</v>
      </c>
      <c r="AF179" s="89">
        <v>10</v>
      </c>
      <c r="AG179" s="89">
        <v>0</v>
      </c>
      <c r="AH179" s="89">
        <v>17.8</v>
      </c>
      <c r="AI179" s="89" t="s">
        <v>368</v>
      </c>
    </row>
    <row r="180" spans="1:35">
      <c r="A180" s="89">
        <v>4218</v>
      </c>
      <c r="B180" s="89">
        <v>4</v>
      </c>
      <c r="C180" s="89">
        <v>218</v>
      </c>
      <c r="D180" s="89" t="s">
        <v>364</v>
      </c>
      <c r="E180" s="89" t="s">
        <v>534</v>
      </c>
      <c r="G180" s="89">
        <v>0.81</v>
      </c>
      <c r="H180" s="89">
        <v>28</v>
      </c>
      <c r="I180" s="89">
        <v>91.3</v>
      </c>
      <c r="J180" s="89">
        <v>0.9</v>
      </c>
      <c r="K180" s="89">
        <v>0.2</v>
      </c>
      <c r="L180" s="89">
        <v>4.4000000000000004</v>
      </c>
      <c r="M180" s="89">
        <v>2.5</v>
      </c>
      <c r="N180" s="89">
        <v>0.7</v>
      </c>
      <c r="O180" s="89">
        <v>41</v>
      </c>
      <c r="P180" s="89">
        <v>0.3</v>
      </c>
      <c r="Q180" s="89">
        <v>15</v>
      </c>
      <c r="R180" s="89">
        <v>35</v>
      </c>
      <c r="S180" s="89">
        <v>262</v>
      </c>
      <c r="T180" s="89">
        <v>44</v>
      </c>
      <c r="U180" s="89">
        <v>0.22</v>
      </c>
      <c r="V180" s="89">
        <v>0.1</v>
      </c>
      <c r="W180" s="89">
        <v>3</v>
      </c>
      <c r="X180" s="89">
        <v>0</v>
      </c>
      <c r="Y180" s="89">
        <v>36</v>
      </c>
      <c r="Z180" s="89">
        <v>0</v>
      </c>
      <c r="AB180" s="89">
        <v>0.04</v>
      </c>
      <c r="AC180" s="89">
        <v>0.04</v>
      </c>
      <c r="AD180" s="89">
        <v>0.8</v>
      </c>
      <c r="AE180" s="89">
        <v>0.08</v>
      </c>
      <c r="AF180" s="89">
        <v>24</v>
      </c>
      <c r="AG180" s="89">
        <v>0</v>
      </c>
      <c r="AH180" s="89">
        <v>23.7</v>
      </c>
      <c r="AI180" s="89" t="s">
        <v>368</v>
      </c>
    </row>
    <row r="181" spans="1:35">
      <c r="A181" s="89">
        <v>5221</v>
      </c>
      <c r="B181" s="89">
        <v>5</v>
      </c>
      <c r="C181" s="89">
        <v>221</v>
      </c>
      <c r="D181" s="89" t="s">
        <v>535</v>
      </c>
      <c r="E181" s="89" t="s">
        <v>536</v>
      </c>
      <c r="H181" s="89">
        <v>306</v>
      </c>
      <c r="I181" s="89">
        <v>15.9</v>
      </c>
      <c r="J181" s="89">
        <v>3.3</v>
      </c>
      <c r="K181" s="89">
        <v>0.9</v>
      </c>
      <c r="L181" s="89">
        <v>64</v>
      </c>
      <c r="M181" s="89">
        <v>12.6</v>
      </c>
      <c r="N181" s="89">
        <v>3.2</v>
      </c>
      <c r="O181" s="89">
        <v>118</v>
      </c>
      <c r="P181" s="89">
        <v>3.6</v>
      </c>
      <c r="Q181" s="89">
        <v>88</v>
      </c>
      <c r="R181" s="89">
        <v>123</v>
      </c>
      <c r="S181" s="89">
        <v>1670</v>
      </c>
      <c r="T181" s="89">
        <v>5</v>
      </c>
      <c r="U181" s="89">
        <v>0.8</v>
      </c>
      <c r="V181" s="89">
        <v>0.02</v>
      </c>
      <c r="W181" s="89">
        <v>203</v>
      </c>
      <c r="X181" s="89">
        <v>0</v>
      </c>
      <c r="Y181" s="89">
        <v>2430</v>
      </c>
      <c r="Z181" s="89">
        <v>0</v>
      </c>
      <c r="AB181" s="89">
        <v>1.07</v>
      </c>
      <c r="AC181" s="89">
        <v>0.7</v>
      </c>
      <c r="AD181" s="89">
        <v>1.3</v>
      </c>
      <c r="AG181" s="89">
        <v>0</v>
      </c>
      <c r="AH181" s="89">
        <v>234</v>
      </c>
      <c r="AI181" s="89" t="s">
        <v>366</v>
      </c>
    </row>
    <row r="182" spans="1:35">
      <c r="A182" s="89">
        <v>5222</v>
      </c>
      <c r="B182" s="89">
        <v>5</v>
      </c>
      <c r="C182" s="89">
        <v>222</v>
      </c>
      <c r="D182" s="89" t="s">
        <v>535</v>
      </c>
      <c r="E182" s="89" t="s">
        <v>537</v>
      </c>
      <c r="G182" s="89">
        <v>0.74</v>
      </c>
      <c r="H182" s="89">
        <v>152</v>
      </c>
      <c r="I182" s="89">
        <v>76.5</v>
      </c>
      <c r="J182" s="89">
        <v>1.7</v>
      </c>
      <c r="K182" s="89">
        <v>14.7</v>
      </c>
      <c r="L182" s="89">
        <v>1.4</v>
      </c>
      <c r="M182" s="89">
        <v>4.7</v>
      </c>
      <c r="N182" s="89">
        <v>1.1000000000000001</v>
      </c>
      <c r="O182" s="89">
        <v>15</v>
      </c>
      <c r="P182" s="89">
        <v>0.8</v>
      </c>
      <c r="Q182" s="89">
        <v>32</v>
      </c>
      <c r="R182" s="89">
        <v>46</v>
      </c>
      <c r="S182" s="89">
        <v>492</v>
      </c>
      <c r="T182" s="89">
        <v>4</v>
      </c>
      <c r="U182" s="89">
        <v>0.51</v>
      </c>
      <c r="V182" s="89">
        <v>0.23</v>
      </c>
      <c r="W182" s="89">
        <v>6</v>
      </c>
      <c r="X182" s="89">
        <v>0</v>
      </c>
      <c r="Y182" s="89">
        <v>68</v>
      </c>
      <c r="Z182" s="89">
        <v>0</v>
      </c>
      <c r="AA182" s="89">
        <v>1.6</v>
      </c>
      <c r="AB182" s="89">
        <v>0.06</v>
      </c>
      <c r="AC182" s="89">
        <v>0.15</v>
      </c>
      <c r="AD182" s="89">
        <v>1.8</v>
      </c>
      <c r="AE182" s="89">
        <v>0.35</v>
      </c>
      <c r="AF182" s="89">
        <v>35</v>
      </c>
      <c r="AG182" s="89">
        <v>0</v>
      </c>
      <c r="AH182" s="89">
        <v>14</v>
      </c>
      <c r="AI182" s="89" t="s">
        <v>368</v>
      </c>
    </row>
    <row r="183" spans="1:35">
      <c r="A183" s="89">
        <v>5223</v>
      </c>
      <c r="B183" s="89">
        <v>5</v>
      </c>
      <c r="C183" s="89">
        <v>223</v>
      </c>
      <c r="D183" s="89" t="s">
        <v>535</v>
      </c>
      <c r="E183" s="89" t="s">
        <v>538</v>
      </c>
      <c r="G183" s="89">
        <v>0.64</v>
      </c>
      <c r="H183" s="89">
        <v>101</v>
      </c>
      <c r="I183" s="89">
        <v>73.599999999999994</v>
      </c>
      <c r="J183" s="89">
        <v>1.2</v>
      </c>
      <c r="K183" s="89">
        <v>0.2</v>
      </c>
      <c r="L183" s="89">
        <v>22.1</v>
      </c>
      <c r="M183" s="89">
        <v>2</v>
      </c>
      <c r="N183" s="89">
        <v>0.8</v>
      </c>
      <c r="O183" s="89">
        <v>7</v>
      </c>
      <c r="P183" s="89">
        <v>0.3</v>
      </c>
      <c r="Q183" s="89">
        <v>29</v>
      </c>
      <c r="R183" s="89">
        <v>24</v>
      </c>
      <c r="S183" s="89">
        <v>369</v>
      </c>
      <c r="T183" s="89">
        <v>2</v>
      </c>
      <c r="U183" s="89">
        <v>0.17</v>
      </c>
      <c r="V183" s="89">
        <v>0.08</v>
      </c>
      <c r="W183" s="89">
        <v>4</v>
      </c>
      <c r="X183" s="89">
        <v>0</v>
      </c>
      <c r="Y183" s="89">
        <v>50</v>
      </c>
      <c r="Z183" s="89">
        <v>0</v>
      </c>
      <c r="AA183" s="89">
        <v>0.37</v>
      </c>
      <c r="AB183" s="89">
        <v>0.04</v>
      </c>
      <c r="AC183" s="89">
        <v>0.04</v>
      </c>
      <c r="AD183" s="89">
        <v>0.6</v>
      </c>
      <c r="AE183" s="89">
        <v>0.34</v>
      </c>
      <c r="AF183" s="89">
        <v>19</v>
      </c>
      <c r="AG183" s="89">
        <v>0</v>
      </c>
      <c r="AH183" s="89">
        <v>10.4</v>
      </c>
      <c r="AI183" s="89" t="s">
        <v>368</v>
      </c>
    </row>
    <row r="184" spans="1:35">
      <c r="A184" s="89">
        <v>5224</v>
      </c>
      <c r="B184" s="89">
        <v>5</v>
      </c>
      <c r="C184" s="89">
        <v>224</v>
      </c>
      <c r="D184" s="89" t="s">
        <v>535</v>
      </c>
      <c r="E184" s="89" t="s">
        <v>539</v>
      </c>
      <c r="G184" s="89">
        <v>0.28000000000000003</v>
      </c>
      <c r="H184" s="89">
        <v>306</v>
      </c>
      <c r="I184" s="89">
        <v>17.7</v>
      </c>
      <c r="J184" s="89">
        <v>2.4</v>
      </c>
      <c r="K184" s="89">
        <v>0.6</v>
      </c>
      <c r="L184" s="89">
        <v>68.2</v>
      </c>
      <c r="M184" s="89">
        <v>6.8</v>
      </c>
      <c r="N184" s="89">
        <v>4.3</v>
      </c>
      <c r="O184" s="89">
        <v>276</v>
      </c>
      <c r="P184" s="89">
        <v>5.5</v>
      </c>
      <c r="Q184" s="89">
        <v>91</v>
      </c>
      <c r="R184" s="89">
        <v>83</v>
      </c>
      <c r="S184" s="89">
        <v>1020</v>
      </c>
      <c r="U184" s="89">
        <v>3.6</v>
      </c>
      <c r="V184" s="89">
        <v>0.7</v>
      </c>
      <c r="W184" s="89">
        <v>6</v>
      </c>
      <c r="X184" s="89">
        <v>0</v>
      </c>
      <c r="Y184" s="89">
        <v>70</v>
      </c>
      <c r="Z184" s="89">
        <v>0</v>
      </c>
      <c r="AB184" s="89">
        <v>0.37</v>
      </c>
      <c r="AC184" s="89">
        <v>0.06</v>
      </c>
      <c r="AD184" s="89">
        <v>2.1</v>
      </c>
      <c r="AE184" s="89">
        <v>0.02</v>
      </c>
      <c r="AG184" s="89">
        <v>0</v>
      </c>
      <c r="AH184" s="89">
        <v>247</v>
      </c>
      <c r="AI184" s="89" t="s">
        <v>368</v>
      </c>
    </row>
    <row r="185" spans="1:35">
      <c r="A185" s="89">
        <v>5225</v>
      </c>
      <c r="B185" s="89">
        <v>5</v>
      </c>
      <c r="C185" s="89">
        <v>225</v>
      </c>
      <c r="D185" s="89" t="s">
        <v>535</v>
      </c>
      <c r="E185" s="89" t="s">
        <v>540</v>
      </c>
      <c r="G185" s="89">
        <v>0.8</v>
      </c>
      <c r="H185" s="89">
        <v>109</v>
      </c>
      <c r="I185" s="89">
        <v>71.7</v>
      </c>
      <c r="J185" s="89">
        <v>1.5</v>
      </c>
      <c r="K185" s="89">
        <v>0.3</v>
      </c>
      <c r="L185" s="89">
        <v>23.9</v>
      </c>
      <c r="M185" s="89">
        <v>1.9</v>
      </c>
      <c r="N185" s="89">
        <v>0.9</v>
      </c>
      <c r="O185" s="89">
        <v>29</v>
      </c>
      <c r="P185" s="89">
        <v>2</v>
      </c>
      <c r="R185" s="89">
        <v>34</v>
      </c>
      <c r="S185" s="89">
        <v>422</v>
      </c>
      <c r="T185" s="89">
        <v>13</v>
      </c>
      <c r="W185" s="89">
        <v>1</v>
      </c>
      <c r="X185" s="89">
        <v>0</v>
      </c>
      <c r="Y185" s="89">
        <v>15</v>
      </c>
      <c r="Z185" s="89">
        <v>0</v>
      </c>
      <c r="AB185" s="89">
        <v>0.09</v>
      </c>
      <c r="AC185" s="89">
        <v>0.05</v>
      </c>
      <c r="AD185" s="89">
        <v>1</v>
      </c>
      <c r="AG185" s="89">
        <v>0</v>
      </c>
      <c r="AH185" s="89">
        <v>27.7</v>
      </c>
      <c r="AI185" s="89" t="s">
        <v>368</v>
      </c>
    </row>
    <row r="186" spans="1:35">
      <c r="A186" s="89">
        <v>5227</v>
      </c>
      <c r="B186" s="89">
        <v>5</v>
      </c>
      <c r="C186" s="89">
        <v>227</v>
      </c>
      <c r="D186" s="89" t="s">
        <v>535</v>
      </c>
      <c r="E186" s="89" t="s">
        <v>541</v>
      </c>
      <c r="G186" s="89">
        <v>0.47</v>
      </c>
      <c r="H186" s="89">
        <v>127</v>
      </c>
      <c r="I186" s="89">
        <v>66.900000000000006</v>
      </c>
      <c r="J186" s="89">
        <v>1.9</v>
      </c>
      <c r="K186" s="89">
        <v>0.4</v>
      </c>
      <c r="L186" s="89">
        <v>27.3</v>
      </c>
      <c r="M186" s="89">
        <v>2.2999999999999998</v>
      </c>
      <c r="N186" s="89">
        <v>1.2</v>
      </c>
      <c r="O186" s="89">
        <v>27</v>
      </c>
      <c r="P186" s="89">
        <v>0.5</v>
      </c>
      <c r="Q186" s="89">
        <v>20</v>
      </c>
      <c r="R186" s="89">
        <v>48</v>
      </c>
      <c r="S186" s="89">
        <v>345</v>
      </c>
      <c r="T186" s="89">
        <v>2</v>
      </c>
      <c r="U186" s="89">
        <v>0.17</v>
      </c>
      <c r="V186" s="89">
        <v>0.1</v>
      </c>
      <c r="W186" s="89">
        <v>14</v>
      </c>
      <c r="X186" s="89">
        <v>0</v>
      </c>
      <c r="Y186" s="89">
        <v>165</v>
      </c>
      <c r="Z186" s="89">
        <v>0</v>
      </c>
      <c r="AA186" s="89">
        <v>0.04</v>
      </c>
      <c r="AB186" s="89">
        <v>0.13</v>
      </c>
      <c r="AC186" s="89">
        <v>0.05</v>
      </c>
      <c r="AD186" s="89">
        <v>0.6</v>
      </c>
      <c r="AE186" s="89">
        <v>0.1</v>
      </c>
      <c r="AF186" s="89">
        <v>21</v>
      </c>
      <c r="AG186" s="89">
        <v>0</v>
      </c>
      <c r="AH186" s="89">
        <v>1130</v>
      </c>
      <c r="AI186" s="89" t="s">
        <v>368</v>
      </c>
    </row>
    <row r="187" spans="1:35">
      <c r="A187" s="89">
        <v>5228</v>
      </c>
      <c r="B187" s="89">
        <v>5</v>
      </c>
      <c r="C187" s="89">
        <v>228</v>
      </c>
      <c r="D187" s="89" t="s">
        <v>535</v>
      </c>
      <c r="E187" s="89" t="s">
        <v>542</v>
      </c>
      <c r="G187" s="89">
        <v>1</v>
      </c>
      <c r="H187" s="89">
        <v>325</v>
      </c>
      <c r="I187" s="89">
        <v>14</v>
      </c>
      <c r="J187" s="89">
        <v>3.4</v>
      </c>
      <c r="K187" s="89">
        <v>1</v>
      </c>
      <c r="L187" s="89">
        <v>71.2</v>
      </c>
      <c r="M187" s="89">
        <v>7.1</v>
      </c>
      <c r="N187" s="89">
        <v>3.3</v>
      </c>
      <c r="O187" s="89">
        <v>110</v>
      </c>
      <c r="P187" s="89">
        <v>1.4</v>
      </c>
      <c r="Q187" s="89">
        <v>53</v>
      </c>
      <c r="R187" s="89">
        <v>125</v>
      </c>
      <c r="S187" s="89">
        <v>807</v>
      </c>
      <c r="T187" s="89">
        <v>5</v>
      </c>
      <c r="U187" s="89">
        <v>0.44</v>
      </c>
      <c r="V187" s="89">
        <v>0.24</v>
      </c>
      <c r="W187" s="89">
        <v>7</v>
      </c>
      <c r="X187" s="89">
        <v>0</v>
      </c>
      <c r="Y187" s="89">
        <v>86</v>
      </c>
      <c r="Z187" s="89">
        <v>0</v>
      </c>
      <c r="AA187" s="89">
        <v>0.11</v>
      </c>
      <c r="AB187" s="89">
        <v>0.27</v>
      </c>
      <c r="AC187" s="89">
        <v>0.12</v>
      </c>
      <c r="AD187" s="89">
        <v>1.4</v>
      </c>
      <c r="AE187" s="89">
        <v>0.25</v>
      </c>
      <c r="AF187" s="89">
        <v>33</v>
      </c>
      <c r="AG187" s="89">
        <v>0</v>
      </c>
      <c r="AH187" s="89">
        <v>294</v>
      </c>
      <c r="AI187" s="89" t="s">
        <v>368</v>
      </c>
    </row>
    <row r="188" spans="1:35">
      <c r="A188" s="89">
        <v>5230</v>
      </c>
      <c r="B188" s="89">
        <v>5</v>
      </c>
      <c r="C188" s="89">
        <v>230</v>
      </c>
      <c r="D188" s="89" t="s">
        <v>535</v>
      </c>
      <c r="E188" s="89" t="s">
        <v>543</v>
      </c>
      <c r="G188" s="89">
        <v>0.32</v>
      </c>
      <c r="H188" s="89">
        <v>76</v>
      </c>
      <c r="I188" s="89">
        <v>80.400000000000006</v>
      </c>
      <c r="J188" s="89">
        <v>0.7</v>
      </c>
      <c r="K188" s="89">
        <v>0.2</v>
      </c>
      <c r="L188" s="89">
        <v>17.100000000000001</v>
      </c>
      <c r="M188" s="89">
        <v>1.3</v>
      </c>
      <c r="N188" s="89">
        <v>0.4</v>
      </c>
      <c r="O188" s="89">
        <v>53</v>
      </c>
      <c r="P188" s="89">
        <v>1.3</v>
      </c>
      <c r="Q188" s="89">
        <v>116</v>
      </c>
      <c r="R188" s="89">
        <v>32</v>
      </c>
      <c r="T188" s="89">
        <v>4</v>
      </c>
      <c r="V188" s="89">
        <v>0.03</v>
      </c>
      <c r="X188" s="89">
        <v>0</v>
      </c>
      <c r="Z188" s="89">
        <v>0</v>
      </c>
      <c r="AB188" s="89">
        <v>0.13</v>
      </c>
      <c r="AC188" s="89">
        <v>0.03</v>
      </c>
      <c r="AD188" s="89">
        <v>0.7</v>
      </c>
      <c r="AE188" s="89">
        <v>0.02</v>
      </c>
      <c r="AG188" s="89">
        <v>0</v>
      </c>
      <c r="AH188" s="89">
        <v>36</v>
      </c>
      <c r="AI188" s="89" t="s">
        <v>368</v>
      </c>
    </row>
    <row r="189" spans="1:35">
      <c r="A189" s="89">
        <v>5231</v>
      </c>
      <c r="B189" s="89">
        <v>5</v>
      </c>
      <c r="C189" s="89">
        <v>231</v>
      </c>
      <c r="D189" s="89" t="s">
        <v>535</v>
      </c>
      <c r="E189" s="89" t="s">
        <v>544</v>
      </c>
      <c r="G189" s="89">
        <v>0.93</v>
      </c>
      <c r="H189" s="89">
        <v>92</v>
      </c>
      <c r="I189" s="89">
        <v>76.3</v>
      </c>
      <c r="J189" s="89">
        <v>1.5</v>
      </c>
      <c r="K189" s="89">
        <v>0.3</v>
      </c>
      <c r="L189" s="89">
        <v>20</v>
      </c>
      <c r="M189" s="89">
        <v>1.5</v>
      </c>
      <c r="N189" s="89">
        <v>0.5</v>
      </c>
      <c r="O189" s="89">
        <v>32</v>
      </c>
      <c r="P189" s="89">
        <v>0.8</v>
      </c>
      <c r="Q189" s="89">
        <v>10</v>
      </c>
      <c r="R189" s="89">
        <v>24</v>
      </c>
      <c r="S189" s="89">
        <v>255</v>
      </c>
      <c r="T189" s="89">
        <v>3</v>
      </c>
      <c r="U189" s="89">
        <v>7.0000000000000007E-2</v>
      </c>
      <c r="V189" s="89">
        <v>7.0000000000000007E-2</v>
      </c>
      <c r="W189" s="89">
        <v>2</v>
      </c>
      <c r="X189" s="89">
        <v>0</v>
      </c>
      <c r="Y189" s="89">
        <v>22</v>
      </c>
      <c r="Z189" s="89">
        <v>0</v>
      </c>
      <c r="AB189" s="89">
        <v>0.02</v>
      </c>
      <c r="AC189" s="89">
        <v>0.03</v>
      </c>
      <c r="AD189" s="89">
        <v>1</v>
      </c>
      <c r="AE189" s="89">
        <v>0.08</v>
      </c>
      <c r="AG189" s="89">
        <v>0</v>
      </c>
      <c r="AH189" s="89">
        <v>62.8</v>
      </c>
      <c r="AI189" s="89" t="s">
        <v>368</v>
      </c>
    </row>
    <row r="190" spans="1:35">
      <c r="A190" s="89">
        <v>5232</v>
      </c>
      <c r="B190" s="89">
        <v>5</v>
      </c>
      <c r="C190" s="89">
        <v>232</v>
      </c>
      <c r="D190" s="89" t="s">
        <v>535</v>
      </c>
      <c r="E190" s="89" t="s">
        <v>545</v>
      </c>
      <c r="G190" s="89">
        <v>0.36</v>
      </c>
      <c r="H190" s="89">
        <v>64</v>
      </c>
      <c r="I190" s="89">
        <v>83.7</v>
      </c>
      <c r="J190" s="89">
        <v>0.8</v>
      </c>
      <c r="K190" s="89">
        <v>0.1</v>
      </c>
      <c r="L190" s="89">
        <v>14.5</v>
      </c>
      <c r="M190" s="89">
        <v>0.3</v>
      </c>
      <c r="N190" s="89">
        <v>0.6</v>
      </c>
      <c r="O190" s="89">
        <v>14</v>
      </c>
      <c r="P190" s="89">
        <v>1.2</v>
      </c>
      <c r="Q190" s="89">
        <v>45</v>
      </c>
      <c r="R190" s="89">
        <v>29</v>
      </c>
      <c r="S190" s="89">
        <v>180</v>
      </c>
      <c r="U190" s="89">
        <v>0.52</v>
      </c>
      <c r="V190" s="89">
        <v>0.03</v>
      </c>
      <c r="X190" s="89">
        <v>0</v>
      </c>
      <c r="Z190" s="89">
        <v>0</v>
      </c>
      <c r="AB190" s="89">
        <v>0.04</v>
      </c>
      <c r="AC190" s="89">
        <v>0.03</v>
      </c>
      <c r="AD190" s="89">
        <v>0.1</v>
      </c>
      <c r="AE190" s="89">
        <v>0.06</v>
      </c>
      <c r="AG190" s="89">
        <v>0</v>
      </c>
      <c r="AH190" s="89">
        <v>35.6</v>
      </c>
      <c r="AI190" s="89" t="s">
        <v>368</v>
      </c>
    </row>
    <row r="191" spans="1:35">
      <c r="A191" s="89">
        <v>5233</v>
      </c>
      <c r="B191" s="89">
        <v>5</v>
      </c>
      <c r="C191" s="89">
        <v>233</v>
      </c>
      <c r="D191" s="89" t="s">
        <v>535</v>
      </c>
      <c r="E191" s="89" t="s">
        <v>546</v>
      </c>
      <c r="G191" s="89">
        <v>0.64</v>
      </c>
      <c r="H191" s="89">
        <v>36</v>
      </c>
      <c r="I191" s="89">
        <v>90.2</v>
      </c>
      <c r="J191" s="89">
        <v>0.4</v>
      </c>
      <c r="K191" s="89">
        <v>0.5</v>
      </c>
      <c r="L191" s="89">
        <v>6.3</v>
      </c>
      <c r="M191" s="89">
        <v>2.1</v>
      </c>
      <c r="N191" s="89">
        <v>0.3</v>
      </c>
      <c r="O191" s="89">
        <v>21</v>
      </c>
      <c r="P191" s="89">
        <v>0.6</v>
      </c>
      <c r="Q191" s="89">
        <v>16</v>
      </c>
      <c r="R191" s="89">
        <v>20</v>
      </c>
      <c r="S191" s="89">
        <v>156</v>
      </c>
      <c r="T191" s="89">
        <v>5</v>
      </c>
      <c r="U191" s="89">
        <v>0.1</v>
      </c>
      <c r="V191" s="89">
        <v>0.04</v>
      </c>
      <c r="W191" s="89">
        <v>1</v>
      </c>
      <c r="X191" s="89">
        <v>0</v>
      </c>
      <c r="Y191" s="89">
        <v>9</v>
      </c>
      <c r="Z191" s="89">
        <v>0</v>
      </c>
      <c r="AA191" s="89">
        <v>0.15</v>
      </c>
      <c r="AB191" s="89">
        <v>0.04</v>
      </c>
      <c r="AC191" s="89">
        <v>0.02</v>
      </c>
      <c r="AD191" s="89">
        <v>0.3</v>
      </c>
      <c r="AE191" s="89">
        <v>0.05</v>
      </c>
      <c r="AF191" s="89">
        <v>11</v>
      </c>
      <c r="AG191" s="89">
        <v>0</v>
      </c>
      <c r="AH191" s="89">
        <v>45.5</v>
      </c>
      <c r="AI191" s="89" t="s">
        <v>368</v>
      </c>
    </row>
    <row r="192" spans="1:35">
      <c r="A192" s="89">
        <v>5234</v>
      </c>
      <c r="B192" s="89">
        <v>5</v>
      </c>
      <c r="C192" s="89">
        <v>234</v>
      </c>
      <c r="D192" s="89" t="s">
        <v>535</v>
      </c>
      <c r="E192" s="89" t="s">
        <v>547</v>
      </c>
      <c r="G192" s="89">
        <v>0.71</v>
      </c>
      <c r="H192" s="89">
        <v>65</v>
      </c>
      <c r="I192" s="89">
        <v>82.7</v>
      </c>
      <c r="J192" s="89">
        <v>0.6</v>
      </c>
      <c r="K192" s="89">
        <v>0.2</v>
      </c>
      <c r="L192" s="89">
        <v>13.9</v>
      </c>
      <c r="M192" s="89">
        <v>2.1</v>
      </c>
      <c r="N192" s="89">
        <v>0.5</v>
      </c>
      <c r="O192" s="89">
        <v>17</v>
      </c>
      <c r="P192" s="89">
        <v>0.7</v>
      </c>
      <c r="Q192" s="89">
        <v>9</v>
      </c>
      <c r="R192" s="89">
        <v>18</v>
      </c>
      <c r="S192" s="89">
        <v>180</v>
      </c>
      <c r="T192" s="89">
        <v>3</v>
      </c>
      <c r="U192" s="89">
        <v>0.11</v>
      </c>
      <c r="V192" s="89">
        <v>0.06</v>
      </c>
      <c r="W192" s="89">
        <v>168</v>
      </c>
      <c r="X192" s="89">
        <v>0</v>
      </c>
      <c r="Y192" s="89">
        <v>2020</v>
      </c>
      <c r="Z192" s="89">
        <v>0</v>
      </c>
      <c r="AA192" s="89">
        <v>1.05</v>
      </c>
      <c r="AB192" s="89">
        <v>0.03</v>
      </c>
      <c r="AC192" s="89">
        <v>0.05</v>
      </c>
      <c r="AD192" s="89">
        <v>0.4</v>
      </c>
      <c r="AE192" s="89">
        <v>0.11</v>
      </c>
      <c r="AF192" s="89">
        <v>25</v>
      </c>
      <c r="AG192" s="89">
        <v>0</v>
      </c>
      <c r="AH192" s="89">
        <v>36.299999999999997</v>
      </c>
      <c r="AI192" s="89" t="s">
        <v>366</v>
      </c>
    </row>
    <row r="193" spans="1:35">
      <c r="A193" s="89">
        <v>5235</v>
      </c>
      <c r="B193" s="89">
        <v>5</v>
      </c>
      <c r="C193" s="89">
        <v>235</v>
      </c>
      <c r="D193" s="89" t="s">
        <v>535</v>
      </c>
      <c r="E193" s="89" t="s">
        <v>548</v>
      </c>
      <c r="G193" s="89">
        <v>0.73</v>
      </c>
      <c r="H193" s="89">
        <v>45</v>
      </c>
      <c r="I193" s="89">
        <v>87.8</v>
      </c>
      <c r="J193" s="89">
        <v>0.7</v>
      </c>
      <c r="K193" s="89">
        <v>0.3</v>
      </c>
      <c r="L193" s="89">
        <v>8.9</v>
      </c>
      <c r="M193" s="89">
        <v>1.7</v>
      </c>
      <c r="N193" s="89">
        <v>0.5</v>
      </c>
      <c r="O193" s="89">
        <v>31</v>
      </c>
      <c r="P193" s="89">
        <v>0.2</v>
      </c>
      <c r="Q193" s="89">
        <v>11</v>
      </c>
      <c r="R193" s="89">
        <v>19</v>
      </c>
      <c r="S193" s="89">
        <v>166</v>
      </c>
      <c r="T193" s="89">
        <v>2</v>
      </c>
      <c r="U193" s="89">
        <v>0.1</v>
      </c>
      <c r="V193" s="89">
        <v>0.05</v>
      </c>
      <c r="W193" s="89">
        <v>8</v>
      </c>
      <c r="X193" s="89">
        <v>0</v>
      </c>
      <c r="Y193" s="89">
        <v>90</v>
      </c>
      <c r="Z193" s="89">
        <v>0</v>
      </c>
      <c r="AA193" s="89">
        <v>0.28000000000000003</v>
      </c>
      <c r="AB193" s="89">
        <v>0.04</v>
      </c>
      <c r="AC193" s="89">
        <v>0.03</v>
      </c>
      <c r="AD193" s="89">
        <v>0.2</v>
      </c>
      <c r="AE193" s="89">
        <v>7.0000000000000007E-2</v>
      </c>
      <c r="AF193" s="89">
        <v>33</v>
      </c>
      <c r="AG193" s="89">
        <v>0</v>
      </c>
      <c r="AH193" s="89">
        <v>46.8</v>
      </c>
      <c r="AI193" s="89" t="s">
        <v>368</v>
      </c>
    </row>
    <row r="194" spans="1:35">
      <c r="A194" s="89">
        <v>5236</v>
      </c>
      <c r="B194" s="89">
        <v>5</v>
      </c>
      <c r="C194" s="89">
        <v>236</v>
      </c>
      <c r="D194" s="89" t="s">
        <v>535</v>
      </c>
      <c r="E194" s="89" t="s">
        <v>549</v>
      </c>
      <c r="G194" s="89">
        <v>0.62</v>
      </c>
      <c r="H194" s="89">
        <v>36</v>
      </c>
      <c r="I194" s="89">
        <v>89.8</v>
      </c>
      <c r="J194" s="89">
        <v>0.5</v>
      </c>
      <c r="K194" s="89">
        <v>0.1</v>
      </c>
      <c r="L194" s="89">
        <v>7.3</v>
      </c>
      <c r="M194" s="89">
        <v>1.9</v>
      </c>
      <c r="N194" s="89">
        <v>0.4</v>
      </c>
      <c r="O194" s="89">
        <v>20</v>
      </c>
      <c r="P194" s="89">
        <v>0.7</v>
      </c>
      <c r="Q194" s="89">
        <v>19</v>
      </c>
      <c r="R194" s="89">
        <v>15</v>
      </c>
      <c r="S194" s="89">
        <v>210</v>
      </c>
      <c r="T194" s="89">
        <v>3</v>
      </c>
      <c r="U194" s="89">
        <v>0.12</v>
      </c>
      <c r="V194" s="89">
        <v>0.02</v>
      </c>
      <c r="W194" s="89">
        <v>80</v>
      </c>
      <c r="X194" s="89">
        <v>0</v>
      </c>
      <c r="Y194" s="89">
        <v>996</v>
      </c>
      <c r="Z194" s="89">
        <v>0</v>
      </c>
      <c r="AA194" s="89">
        <v>0.13</v>
      </c>
      <c r="AB194" s="89">
        <v>0.03</v>
      </c>
      <c r="AC194" s="89">
        <v>0.03</v>
      </c>
      <c r="AD194" s="89">
        <v>0.4</v>
      </c>
      <c r="AE194" s="89">
        <v>0.02</v>
      </c>
      <c r="AF194" s="89">
        <v>25</v>
      </c>
      <c r="AG194" s="89">
        <v>0</v>
      </c>
      <c r="AH194" s="89">
        <v>58</v>
      </c>
      <c r="AI194" s="89" t="s">
        <v>366</v>
      </c>
    </row>
    <row r="195" spans="1:35">
      <c r="A195" s="89">
        <v>5237</v>
      </c>
      <c r="B195" s="89">
        <v>5</v>
      </c>
      <c r="C195" s="89">
        <v>237</v>
      </c>
      <c r="D195" s="89" t="s">
        <v>535</v>
      </c>
      <c r="E195" s="89" t="s">
        <v>550</v>
      </c>
      <c r="G195" s="89">
        <v>0.51</v>
      </c>
      <c r="H195" s="89">
        <v>54</v>
      </c>
      <c r="I195" s="89">
        <v>85.8</v>
      </c>
      <c r="J195" s="89">
        <v>0.4</v>
      </c>
      <c r="K195" s="89">
        <v>0.2</v>
      </c>
      <c r="L195" s="89">
        <v>12</v>
      </c>
      <c r="M195" s="89">
        <v>1.3</v>
      </c>
      <c r="N195" s="89">
        <v>0.3</v>
      </c>
      <c r="O195" s="89">
        <v>20</v>
      </c>
      <c r="P195" s="89">
        <v>0.5</v>
      </c>
      <c r="Q195" s="89">
        <v>12</v>
      </c>
      <c r="R195" s="89">
        <v>12</v>
      </c>
      <c r="S195" s="89">
        <v>205</v>
      </c>
      <c r="T195" s="89">
        <v>2</v>
      </c>
      <c r="U195" s="89">
        <v>0.11</v>
      </c>
      <c r="V195" s="89">
        <v>0.2</v>
      </c>
      <c r="W195" s="89">
        <v>5</v>
      </c>
      <c r="X195" s="89">
        <v>0</v>
      </c>
      <c r="Y195" s="89">
        <v>61</v>
      </c>
      <c r="Z195" s="89">
        <v>0</v>
      </c>
      <c r="AA195" s="89">
        <v>0.1</v>
      </c>
      <c r="AB195" s="89">
        <v>7.0000000000000007E-2</v>
      </c>
      <c r="AC195" s="89">
        <v>0.03</v>
      </c>
      <c r="AD195" s="89">
        <v>0.2</v>
      </c>
      <c r="AE195" s="89">
        <v>0.09</v>
      </c>
      <c r="AF195" s="89">
        <v>12</v>
      </c>
      <c r="AG195" s="89">
        <v>0</v>
      </c>
      <c r="AH195" s="89">
        <v>29.8</v>
      </c>
      <c r="AI195" s="89" t="s">
        <v>368</v>
      </c>
    </row>
    <row r="196" spans="1:35">
      <c r="A196" s="89">
        <v>5238</v>
      </c>
      <c r="B196" s="89">
        <v>5</v>
      </c>
      <c r="C196" s="89">
        <v>238</v>
      </c>
      <c r="D196" s="89" t="s">
        <v>535</v>
      </c>
      <c r="E196" s="89" t="s">
        <v>551</v>
      </c>
      <c r="G196" s="89">
        <v>0.56999999999999995</v>
      </c>
      <c r="H196" s="89">
        <v>111</v>
      </c>
      <c r="I196" s="89">
        <v>71.400000000000006</v>
      </c>
      <c r="J196" s="89">
        <v>1.6</v>
      </c>
      <c r="L196" s="89">
        <v>25.5</v>
      </c>
      <c r="M196" s="89">
        <v>0.5</v>
      </c>
      <c r="N196" s="89">
        <v>1</v>
      </c>
      <c r="O196" s="89">
        <v>23</v>
      </c>
      <c r="P196" s="89">
        <v>3</v>
      </c>
      <c r="Q196" s="89">
        <v>2</v>
      </c>
      <c r="R196" s="89">
        <v>90</v>
      </c>
      <c r="V196" s="89">
        <v>0.05</v>
      </c>
      <c r="W196" s="89">
        <v>30</v>
      </c>
      <c r="X196" s="89">
        <v>0</v>
      </c>
      <c r="Y196" s="89">
        <v>360</v>
      </c>
      <c r="Z196" s="89">
        <v>0</v>
      </c>
      <c r="AB196" s="89">
        <v>0.03</v>
      </c>
      <c r="AC196" s="89">
        <v>0.04</v>
      </c>
      <c r="AG196" s="89">
        <v>0</v>
      </c>
      <c r="AH196" s="89">
        <v>51.5</v>
      </c>
      <c r="AI196" s="89" t="s">
        <v>368</v>
      </c>
    </row>
    <row r="197" spans="1:35">
      <c r="A197" s="89">
        <v>5239</v>
      </c>
      <c r="B197" s="89">
        <v>5</v>
      </c>
      <c r="C197" s="89">
        <v>239</v>
      </c>
      <c r="D197" s="89" t="s">
        <v>535</v>
      </c>
      <c r="E197" s="89" t="s">
        <v>552</v>
      </c>
      <c r="H197" s="89">
        <v>60</v>
      </c>
      <c r="I197" s="89">
        <v>80.099999999999994</v>
      </c>
      <c r="J197" s="89">
        <v>2.2000000000000002</v>
      </c>
      <c r="K197" s="89">
        <v>0.2</v>
      </c>
      <c r="L197" s="89">
        <v>8.1</v>
      </c>
      <c r="M197" s="89">
        <v>8.4</v>
      </c>
      <c r="N197" s="89">
        <v>1</v>
      </c>
      <c r="O197" s="89">
        <v>60</v>
      </c>
      <c r="P197" s="89">
        <v>0.7</v>
      </c>
      <c r="Q197" s="89">
        <v>19</v>
      </c>
      <c r="R197" s="89">
        <v>61</v>
      </c>
      <c r="S197" s="89">
        <v>308</v>
      </c>
      <c r="T197" s="89">
        <v>3</v>
      </c>
      <c r="U197" s="89">
        <v>0.03</v>
      </c>
      <c r="V197" s="89">
        <v>0.02</v>
      </c>
      <c r="W197" s="89">
        <v>1</v>
      </c>
      <c r="X197" s="89">
        <v>0</v>
      </c>
      <c r="Y197" s="89">
        <v>10</v>
      </c>
      <c r="Z197" s="89">
        <v>0</v>
      </c>
      <c r="AA197" s="89">
        <v>0.03</v>
      </c>
      <c r="AB197" s="89">
        <v>0.24</v>
      </c>
      <c r="AC197" s="89">
        <v>7.0000000000000007E-2</v>
      </c>
      <c r="AD197" s="89">
        <v>0.5</v>
      </c>
      <c r="AE197" s="89">
        <v>0.02</v>
      </c>
      <c r="AF197" s="89">
        <v>4</v>
      </c>
      <c r="AG197" s="89">
        <v>0</v>
      </c>
      <c r="AH197" s="89">
        <v>9.5</v>
      </c>
      <c r="AI197" s="89" t="s">
        <v>368</v>
      </c>
    </row>
    <row r="198" spans="1:35">
      <c r="A198" s="89">
        <v>5240</v>
      </c>
      <c r="B198" s="89">
        <v>5</v>
      </c>
      <c r="C198" s="89">
        <v>240</v>
      </c>
      <c r="D198" s="89" t="s">
        <v>535</v>
      </c>
      <c r="E198" s="89" t="s">
        <v>553</v>
      </c>
      <c r="G198" s="89">
        <v>0.47</v>
      </c>
      <c r="H198" s="89">
        <v>251</v>
      </c>
      <c r="I198" s="89">
        <v>26.9</v>
      </c>
      <c r="J198" s="89">
        <v>4.2</v>
      </c>
      <c r="K198" s="89">
        <v>0.6</v>
      </c>
      <c r="L198" s="89">
        <v>47.6</v>
      </c>
      <c r="M198" s="89">
        <v>18.3</v>
      </c>
      <c r="N198" s="89">
        <v>2.4</v>
      </c>
      <c r="O198" s="89">
        <v>151</v>
      </c>
      <c r="P198" s="89">
        <v>2.2000000000000002</v>
      </c>
      <c r="Q198" s="89">
        <v>68</v>
      </c>
      <c r="R198" s="89">
        <v>103</v>
      </c>
      <c r="S198" s="89">
        <v>648</v>
      </c>
      <c r="T198" s="89">
        <v>11</v>
      </c>
      <c r="U198" s="89">
        <v>0.11</v>
      </c>
      <c r="V198" s="89">
        <v>0.09</v>
      </c>
      <c r="W198" s="89">
        <v>1</v>
      </c>
      <c r="X198" s="89">
        <v>0</v>
      </c>
      <c r="Y198" s="89">
        <v>7</v>
      </c>
      <c r="Z198" s="89">
        <v>0</v>
      </c>
      <c r="AA198" s="89">
        <v>0.09</v>
      </c>
      <c r="AB198" s="89">
        <v>0.26</v>
      </c>
      <c r="AC198" s="89">
        <v>0.14000000000000001</v>
      </c>
      <c r="AD198" s="89">
        <v>1</v>
      </c>
      <c r="AE198" s="89">
        <v>7.0000000000000007E-2</v>
      </c>
      <c r="AF198" s="89">
        <v>15</v>
      </c>
      <c r="AG198" s="89">
        <v>0</v>
      </c>
      <c r="AH198" s="89">
        <v>3.5</v>
      </c>
      <c r="AI198" s="89" t="s">
        <v>368</v>
      </c>
    </row>
    <row r="199" spans="1:35">
      <c r="A199" s="89">
        <v>5241</v>
      </c>
      <c r="B199" s="89">
        <v>5</v>
      </c>
      <c r="C199" s="89">
        <v>241</v>
      </c>
      <c r="D199" s="89" t="s">
        <v>535</v>
      </c>
      <c r="E199" s="89" t="s">
        <v>554</v>
      </c>
      <c r="G199" s="89">
        <v>0.56000000000000005</v>
      </c>
      <c r="H199" s="89">
        <v>30</v>
      </c>
      <c r="I199" s="89">
        <v>92.5</v>
      </c>
      <c r="J199" s="89">
        <v>0.5</v>
      </c>
      <c r="K199" s="89">
        <v>0.2</v>
      </c>
      <c r="L199" s="89">
        <v>6.2</v>
      </c>
      <c r="M199" s="89">
        <v>0.3</v>
      </c>
      <c r="N199" s="89">
        <v>0.3</v>
      </c>
      <c r="O199" s="89">
        <v>7</v>
      </c>
      <c r="P199" s="89">
        <v>0.3</v>
      </c>
      <c r="Q199" s="89">
        <v>10</v>
      </c>
      <c r="R199" s="89">
        <v>9</v>
      </c>
      <c r="S199" s="89">
        <v>109</v>
      </c>
      <c r="T199" s="89">
        <v>3</v>
      </c>
      <c r="U199" s="89">
        <v>0.1</v>
      </c>
      <c r="V199" s="89">
        <v>0.03</v>
      </c>
      <c r="W199" s="89">
        <v>42</v>
      </c>
      <c r="X199" s="89">
        <v>0</v>
      </c>
      <c r="Y199" s="89">
        <v>503</v>
      </c>
      <c r="Z199" s="89">
        <v>0</v>
      </c>
      <c r="AA199" s="89">
        <v>0.05</v>
      </c>
      <c r="AB199" s="89">
        <v>0.03</v>
      </c>
      <c r="AC199" s="89">
        <v>0.04</v>
      </c>
      <c r="AD199" s="89">
        <v>0.1</v>
      </c>
      <c r="AE199" s="89">
        <v>7.0000000000000007E-2</v>
      </c>
      <c r="AF199" s="89">
        <v>4</v>
      </c>
      <c r="AG199" s="89">
        <v>0</v>
      </c>
      <c r="AH199" s="89">
        <v>7.2</v>
      </c>
      <c r="AI199" s="89" t="s">
        <v>368</v>
      </c>
    </row>
    <row r="200" spans="1:35">
      <c r="A200" s="89">
        <v>5242</v>
      </c>
      <c r="B200" s="89">
        <v>5</v>
      </c>
      <c r="C200" s="89">
        <v>242</v>
      </c>
      <c r="D200" s="89" t="s">
        <v>535</v>
      </c>
      <c r="E200" s="89" t="s">
        <v>555</v>
      </c>
      <c r="H200" s="89">
        <v>44</v>
      </c>
      <c r="I200" s="89">
        <v>87.6</v>
      </c>
      <c r="J200" s="89">
        <v>0.8</v>
      </c>
      <c r="K200" s="89">
        <v>0.1</v>
      </c>
      <c r="L200" s="89">
        <v>8.9</v>
      </c>
      <c r="M200" s="89">
        <v>2</v>
      </c>
      <c r="N200" s="89">
        <v>0.6</v>
      </c>
      <c r="O200" s="89">
        <v>27</v>
      </c>
      <c r="P200" s="89">
        <v>1</v>
      </c>
      <c r="R200" s="89">
        <v>30</v>
      </c>
      <c r="S200" s="89">
        <v>54</v>
      </c>
      <c r="T200" s="89">
        <v>1</v>
      </c>
      <c r="X200" s="89">
        <v>0</v>
      </c>
      <c r="Z200" s="89">
        <v>0</v>
      </c>
      <c r="AB200" s="89">
        <v>0.04</v>
      </c>
      <c r="AC200" s="89">
        <v>0.02</v>
      </c>
      <c r="AD200" s="89">
        <v>0.3</v>
      </c>
      <c r="AG200" s="89">
        <v>0</v>
      </c>
      <c r="AH200" s="89">
        <v>4</v>
      </c>
      <c r="AI200" s="89" t="s">
        <v>368</v>
      </c>
    </row>
    <row r="201" spans="1:35">
      <c r="A201" s="89">
        <v>5243</v>
      </c>
      <c r="B201" s="89">
        <v>5</v>
      </c>
      <c r="C201" s="89">
        <v>243</v>
      </c>
      <c r="D201" s="89" t="s">
        <v>535</v>
      </c>
      <c r="E201" s="89" t="s">
        <v>556</v>
      </c>
      <c r="G201" s="89">
        <v>1</v>
      </c>
      <c r="H201" s="89">
        <v>337</v>
      </c>
      <c r="I201" s="89">
        <v>7.7</v>
      </c>
      <c r="J201" s="89">
        <v>4.5999999999999996</v>
      </c>
      <c r="K201" s="89">
        <v>1.3</v>
      </c>
      <c r="L201" s="89">
        <v>69</v>
      </c>
      <c r="M201" s="89">
        <v>13.3</v>
      </c>
      <c r="N201" s="89">
        <v>4.0999999999999996</v>
      </c>
      <c r="O201" s="89">
        <v>162</v>
      </c>
      <c r="P201" s="89">
        <v>4</v>
      </c>
      <c r="Q201" s="89">
        <v>96</v>
      </c>
      <c r="R201" s="89">
        <v>135</v>
      </c>
      <c r="S201" s="89">
        <v>1650</v>
      </c>
      <c r="T201" s="89">
        <v>6</v>
      </c>
      <c r="U201" s="89">
        <v>1.1000000000000001</v>
      </c>
      <c r="V201" s="89">
        <v>0.02</v>
      </c>
      <c r="W201" s="89">
        <v>44</v>
      </c>
      <c r="X201" s="89">
        <v>0</v>
      </c>
      <c r="Y201" s="89">
        <v>533</v>
      </c>
      <c r="Z201" s="89">
        <v>0</v>
      </c>
      <c r="AB201" s="89">
        <v>0.94</v>
      </c>
      <c r="AC201" s="89">
        <v>0.74</v>
      </c>
      <c r="AD201" s="89">
        <v>1.2</v>
      </c>
      <c r="AG201" s="89">
        <v>0</v>
      </c>
      <c r="AH201" s="89">
        <v>26</v>
      </c>
      <c r="AI201" s="89" t="s">
        <v>368</v>
      </c>
    </row>
    <row r="202" spans="1:35">
      <c r="A202" s="89">
        <v>5244</v>
      </c>
      <c r="B202" s="89">
        <v>5</v>
      </c>
      <c r="C202" s="89">
        <v>244</v>
      </c>
      <c r="D202" s="89" t="s">
        <v>535</v>
      </c>
      <c r="E202" s="89" t="s">
        <v>557</v>
      </c>
      <c r="H202" s="89">
        <v>202</v>
      </c>
      <c r="I202" s="89">
        <v>69.2</v>
      </c>
      <c r="J202" s="89">
        <v>6.8</v>
      </c>
      <c r="K202" s="89">
        <v>18.2</v>
      </c>
      <c r="L202" s="89">
        <v>2.7</v>
      </c>
      <c r="M202" s="89">
        <v>1.6</v>
      </c>
      <c r="N202" s="89">
        <v>1.6</v>
      </c>
      <c r="O202" s="89">
        <v>26</v>
      </c>
      <c r="P202" s="89">
        <v>2.7</v>
      </c>
      <c r="Q202" s="89">
        <v>97</v>
      </c>
      <c r="R202" s="89">
        <v>51</v>
      </c>
      <c r="S202" s="89">
        <v>340</v>
      </c>
      <c r="W202" s="89">
        <v>46</v>
      </c>
      <c r="X202" s="89">
        <v>0</v>
      </c>
      <c r="Y202" s="89">
        <v>555</v>
      </c>
      <c r="Z202" s="89">
        <v>0</v>
      </c>
      <c r="AB202" s="89">
        <v>0.13</v>
      </c>
      <c r="AC202" s="89">
        <v>0.14000000000000001</v>
      </c>
      <c r="AD202" s="89">
        <v>1.4</v>
      </c>
      <c r="AG202" s="89">
        <v>0</v>
      </c>
      <c r="AH202" s="89">
        <v>26</v>
      </c>
      <c r="AI202" s="89" t="s">
        <v>368</v>
      </c>
    </row>
    <row r="203" spans="1:35">
      <c r="A203" s="89">
        <v>5245</v>
      </c>
      <c r="B203" s="89">
        <v>5</v>
      </c>
      <c r="C203" s="89">
        <v>245</v>
      </c>
      <c r="D203" s="89" t="s">
        <v>535</v>
      </c>
      <c r="E203" s="89" t="s">
        <v>558</v>
      </c>
      <c r="G203" s="89">
        <v>0.9</v>
      </c>
      <c r="H203" s="89">
        <v>54</v>
      </c>
      <c r="I203" s="89">
        <v>85.6</v>
      </c>
      <c r="J203" s="89">
        <v>0.3</v>
      </c>
      <c r="K203" s="89">
        <v>0.2</v>
      </c>
      <c r="L203" s="89">
        <v>11.4</v>
      </c>
      <c r="M203" s="89">
        <v>2.4</v>
      </c>
      <c r="N203" s="89">
        <v>0.2</v>
      </c>
      <c r="O203" s="89">
        <v>6</v>
      </c>
      <c r="P203" s="89">
        <v>0.1</v>
      </c>
      <c r="Q203" s="89">
        <v>5</v>
      </c>
      <c r="R203" s="89">
        <v>11</v>
      </c>
      <c r="S203" s="89">
        <v>107</v>
      </c>
      <c r="T203" s="89">
        <v>1</v>
      </c>
      <c r="U203" s="89">
        <v>0.04</v>
      </c>
      <c r="V203" s="89">
        <v>0.03</v>
      </c>
      <c r="W203" s="89">
        <v>3</v>
      </c>
      <c r="X203" s="89">
        <v>0</v>
      </c>
      <c r="Y203" s="89">
        <v>33</v>
      </c>
      <c r="Z203" s="89">
        <v>0</v>
      </c>
      <c r="AA203" s="89">
        <v>0</v>
      </c>
      <c r="AB203" s="89">
        <v>0.02</v>
      </c>
      <c r="AC203" s="89">
        <v>0.03</v>
      </c>
      <c r="AD203" s="89">
        <v>0.1</v>
      </c>
      <c r="AE203" s="89">
        <v>0.04</v>
      </c>
      <c r="AF203" s="89">
        <v>3</v>
      </c>
      <c r="AG203" s="89">
        <v>0</v>
      </c>
      <c r="AH203" s="89">
        <v>4.5999999999999996</v>
      </c>
      <c r="AI203" s="89" t="s">
        <v>368</v>
      </c>
    </row>
    <row r="204" spans="1:35">
      <c r="A204" s="89">
        <v>5246</v>
      </c>
      <c r="B204" s="89">
        <v>5</v>
      </c>
      <c r="C204" s="89">
        <v>246</v>
      </c>
      <c r="D204" s="89" t="s">
        <v>535</v>
      </c>
      <c r="E204" s="89" t="s">
        <v>559</v>
      </c>
      <c r="G204" s="89">
        <v>0.77</v>
      </c>
      <c r="H204" s="89">
        <v>51</v>
      </c>
      <c r="I204" s="89">
        <v>86.7</v>
      </c>
      <c r="J204" s="89">
        <v>0.3</v>
      </c>
      <c r="K204" s="89">
        <v>0.1</v>
      </c>
      <c r="L204" s="89">
        <v>11.5</v>
      </c>
      <c r="M204" s="89">
        <v>1.3</v>
      </c>
      <c r="N204" s="89">
        <v>0.2</v>
      </c>
      <c r="O204" s="89">
        <v>5</v>
      </c>
      <c r="P204" s="89">
        <v>0.1</v>
      </c>
      <c r="Q204" s="89">
        <v>4</v>
      </c>
      <c r="R204" s="89">
        <v>11</v>
      </c>
      <c r="S204" s="89">
        <v>90</v>
      </c>
      <c r="T204" s="89">
        <v>0</v>
      </c>
      <c r="U204" s="89">
        <v>0.05</v>
      </c>
      <c r="V204" s="89">
        <v>0.03</v>
      </c>
      <c r="W204" s="89">
        <v>2</v>
      </c>
      <c r="X204" s="89">
        <v>0</v>
      </c>
      <c r="Y204" s="89">
        <v>24</v>
      </c>
      <c r="Z204" s="89">
        <v>0</v>
      </c>
      <c r="AA204" s="89">
        <v>0</v>
      </c>
      <c r="AB204" s="89">
        <v>0.02</v>
      </c>
      <c r="AC204" s="89">
        <v>0.03</v>
      </c>
      <c r="AD204" s="89">
        <v>0.1</v>
      </c>
      <c r="AE204" s="89">
        <v>0.04</v>
      </c>
      <c r="AF204" s="89">
        <v>0</v>
      </c>
      <c r="AG204" s="89">
        <v>0</v>
      </c>
      <c r="AH204" s="89">
        <v>4</v>
      </c>
      <c r="AI204" s="89" t="s">
        <v>368</v>
      </c>
    </row>
    <row r="205" spans="1:35">
      <c r="A205" s="89">
        <v>5247</v>
      </c>
      <c r="B205" s="89">
        <v>5</v>
      </c>
      <c r="C205" s="89">
        <v>247</v>
      </c>
      <c r="D205" s="89" t="s">
        <v>535</v>
      </c>
      <c r="E205" s="89" t="s">
        <v>560</v>
      </c>
      <c r="G205" s="89">
        <v>0.64</v>
      </c>
      <c r="H205" s="89">
        <v>107</v>
      </c>
      <c r="I205" s="89">
        <v>72</v>
      </c>
      <c r="J205" s="89">
        <v>1.4</v>
      </c>
      <c r="K205" s="89">
        <v>0.2</v>
      </c>
      <c r="L205" s="89">
        <v>23.6</v>
      </c>
      <c r="M205" s="89">
        <v>2</v>
      </c>
      <c r="N205" s="89">
        <v>0.8</v>
      </c>
      <c r="O205" s="89">
        <v>6</v>
      </c>
      <c r="P205" s="89">
        <v>0.3</v>
      </c>
      <c r="Q205" s="89">
        <v>29</v>
      </c>
      <c r="R205" s="89">
        <v>25</v>
      </c>
      <c r="S205" s="89">
        <v>376</v>
      </c>
      <c r="T205" s="89">
        <v>2</v>
      </c>
      <c r="U205" s="89">
        <v>0.2</v>
      </c>
      <c r="V205" s="89">
        <v>0.08</v>
      </c>
      <c r="W205" s="89">
        <v>119</v>
      </c>
      <c r="X205" s="89">
        <v>0</v>
      </c>
      <c r="Y205" s="89">
        <v>1430</v>
      </c>
      <c r="Z205" s="89">
        <v>0</v>
      </c>
      <c r="AA205" s="89">
        <v>0.37</v>
      </c>
      <c r="AB205" s="89">
        <v>0.03</v>
      </c>
      <c r="AC205" s="89">
        <v>0.04</v>
      </c>
      <c r="AD205" s="89">
        <v>0.6</v>
      </c>
      <c r="AE205" s="89">
        <v>0.34</v>
      </c>
      <c r="AF205" s="89">
        <v>17</v>
      </c>
      <c r="AG205" s="89">
        <v>0</v>
      </c>
      <c r="AH205" s="89">
        <v>13.4</v>
      </c>
      <c r="AI205" s="89" t="s">
        <v>366</v>
      </c>
    </row>
    <row r="206" spans="1:35">
      <c r="A206" s="89">
        <v>5248</v>
      </c>
      <c r="B206" s="89">
        <v>5</v>
      </c>
      <c r="C206" s="89">
        <v>248</v>
      </c>
      <c r="D206" s="89" t="s">
        <v>535</v>
      </c>
      <c r="E206" s="89" t="s">
        <v>561</v>
      </c>
      <c r="G206" s="89">
        <v>0.77</v>
      </c>
      <c r="H206" s="89">
        <v>48</v>
      </c>
      <c r="I206" s="89">
        <v>87</v>
      </c>
      <c r="J206" s="89">
        <v>0.9</v>
      </c>
      <c r="K206" s="89">
        <v>0.1</v>
      </c>
      <c r="L206" s="89">
        <v>9.9</v>
      </c>
      <c r="M206" s="89">
        <v>1.7</v>
      </c>
      <c r="N206" s="89">
        <v>0.4</v>
      </c>
      <c r="O206" s="89">
        <v>31</v>
      </c>
      <c r="P206" s="89">
        <v>0.1</v>
      </c>
      <c r="Q206" s="89">
        <v>10</v>
      </c>
      <c r="R206" s="89">
        <v>20</v>
      </c>
      <c r="S206" s="89">
        <v>154</v>
      </c>
      <c r="T206" s="89">
        <v>3</v>
      </c>
      <c r="U206" s="89">
        <v>0.08</v>
      </c>
      <c r="V206" s="89">
        <v>0.03</v>
      </c>
      <c r="W206" s="89">
        <v>6</v>
      </c>
      <c r="X206" s="89">
        <v>0</v>
      </c>
      <c r="Y206" s="89">
        <v>75</v>
      </c>
      <c r="Z206" s="89">
        <v>0</v>
      </c>
      <c r="AA206" s="89">
        <v>0</v>
      </c>
      <c r="AB206" s="89">
        <v>0.09</v>
      </c>
      <c r="AC206" s="89">
        <v>0.04</v>
      </c>
      <c r="AD206" s="89">
        <v>0.5</v>
      </c>
      <c r="AE206" s="89">
        <v>7.0000000000000007E-2</v>
      </c>
      <c r="AF206" s="89">
        <v>21</v>
      </c>
      <c r="AG206" s="89">
        <v>0</v>
      </c>
      <c r="AH206" s="89">
        <v>51.4</v>
      </c>
      <c r="AI206" s="89" t="s">
        <v>368</v>
      </c>
    </row>
    <row r="207" spans="1:35">
      <c r="A207" s="89">
        <v>5249</v>
      </c>
      <c r="B207" s="89">
        <v>5</v>
      </c>
      <c r="C207" s="89">
        <v>249</v>
      </c>
      <c r="D207" s="89" t="s">
        <v>535</v>
      </c>
      <c r="E207" s="89" t="s">
        <v>562</v>
      </c>
      <c r="G207" s="89">
        <v>0.9</v>
      </c>
      <c r="H207" s="89">
        <v>151</v>
      </c>
      <c r="I207" s="89">
        <v>60.7</v>
      </c>
      <c r="J207" s="89">
        <v>1.5</v>
      </c>
      <c r="K207" s="89">
        <v>0.1</v>
      </c>
      <c r="L207" s="89">
        <v>34.200000000000003</v>
      </c>
      <c r="M207" s="89">
        <v>2.7</v>
      </c>
      <c r="N207" s="89">
        <v>0.8</v>
      </c>
      <c r="O207" s="89">
        <v>24</v>
      </c>
      <c r="P207" s="89">
        <v>0.3</v>
      </c>
      <c r="Q207" s="89">
        <v>24</v>
      </c>
      <c r="R207" s="89">
        <v>28</v>
      </c>
      <c r="S207" s="89">
        <v>410</v>
      </c>
      <c r="T207" s="89">
        <v>2</v>
      </c>
      <c r="U207" s="89">
        <v>0.2</v>
      </c>
      <c r="V207" s="89">
        <v>0.12</v>
      </c>
      <c r="W207" s="89">
        <v>2</v>
      </c>
      <c r="X207" s="89">
        <v>0</v>
      </c>
      <c r="Y207" s="89">
        <v>18</v>
      </c>
      <c r="Z207" s="89">
        <v>0</v>
      </c>
      <c r="AA207" s="89">
        <v>0.05</v>
      </c>
      <c r="AB207" s="89">
        <v>0.06</v>
      </c>
      <c r="AC207" s="89">
        <v>7.0000000000000007E-2</v>
      </c>
      <c r="AD207" s="89">
        <v>0.7</v>
      </c>
      <c r="AE207" s="89">
        <v>0.12</v>
      </c>
      <c r="AF207" s="89">
        <v>25</v>
      </c>
      <c r="AG207" s="89">
        <v>0</v>
      </c>
      <c r="AH207" s="89">
        <v>14</v>
      </c>
      <c r="AI207" s="89" t="s">
        <v>368</v>
      </c>
    </row>
    <row r="208" spans="1:35">
      <c r="A208" s="89">
        <v>5250</v>
      </c>
      <c r="B208" s="89">
        <v>5</v>
      </c>
      <c r="C208" s="89">
        <v>250</v>
      </c>
      <c r="D208" s="89" t="s">
        <v>535</v>
      </c>
      <c r="E208" s="89" t="s">
        <v>563</v>
      </c>
      <c r="G208" s="89">
        <v>1</v>
      </c>
      <c r="H208" s="89">
        <v>311</v>
      </c>
      <c r="I208" s="89">
        <v>18.7</v>
      </c>
      <c r="J208" s="89">
        <v>2.2999999999999998</v>
      </c>
      <c r="K208" s="89">
        <v>0.3</v>
      </c>
      <c r="L208" s="89">
        <v>70.099999999999994</v>
      </c>
      <c r="M208" s="89">
        <v>6.9</v>
      </c>
      <c r="N208" s="89">
        <v>1.6</v>
      </c>
      <c r="O208" s="89">
        <v>46</v>
      </c>
      <c r="P208" s="89">
        <v>1.1000000000000001</v>
      </c>
      <c r="Q208" s="89">
        <v>45</v>
      </c>
      <c r="R208" s="89">
        <v>56</v>
      </c>
      <c r="S208" s="89">
        <v>669</v>
      </c>
      <c r="T208" s="89">
        <v>4</v>
      </c>
      <c r="U208" s="89">
        <v>0.36</v>
      </c>
      <c r="V208" s="89">
        <v>0.28000000000000003</v>
      </c>
      <c r="W208" s="89">
        <v>1</v>
      </c>
      <c r="X208" s="89">
        <v>0</v>
      </c>
      <c r="Y208" s="89">
        <v>7</v>
      </c>
      <c r="Z208" s="89">
        <v>0</v>
      </c>
      <c r="AA208" s="89">
        <v>0.1</v>
      </c>
      <c r="AB208" s="89">
        <v>0.06</v>
      </c>
      <c r="AC208" s="89">
        <v>0.08</v>
      </c>
      <c r="AD208" s="89">
        <v>1.6</v>
      </c>
      <c r="AE208" s="89">
        <v>0.2</v>
      </c>
      <c r="AF208" s="89">
        <v>36</v>
      </c>
      <c r="AG208" s="89">
        <v>0</v>
      </c>
      <c r="AH208" s="89">
        <v>3</v>
      </c>
      <c r="AI208" s="89" t="s">
        <v>368</v>
      </c>
    </row>
    <row r="209" spans="1:35">
      <c r="A209" s="89">
        <v>5251</v>
      </c>
      <c r="B209" s="89">
        <v>5</v>
      </c>
      <c r="C209" s="89">
        <v>251</v>
      </c>
      <c r="D209" s="89" t="s">
        <v>535</v>
      </c>
      <c r="E209" s="89" t="s">
        <v>564</v>
      </c>
      <c r="G209" s="89">
        <v>0.99</v>
      </c>
      <c r="H209" s="89">
        <v>71</v>
      </c>
      <c r="I209" s="89">
        <v>80.900000000000006</v>
      </c>
      <c r="J209" s="89">
        <v>1.1000000000000001</v>
      </c>
      <c r="K209" s="89">
        <v>0.3</v>
      </c>
      <c r="L209" s="89">
        <v>14.5</v>
      </c>
      <c r="M209" s="89">
        <v>2.6</v>
      </c>
      <c r="N209" s="89">
        <v>0.7</v>
      </c>
      <c r="O209" s="89">
        <v>44</v>
      </c>
      <c r="P209" s="89">
        <v>0.5</v>
      </c>
      <c r="Q209" s="89">
        <v>17</v>
      </c>
      <c r="R209" s="89">
        <v>17</v>
      </c>
      <c r="S209" s="89">
        <v>221</v>
      </c>
      <c r="T209" s="89">
        <v>2</v>
      </c>
      <c r="U209" s="89">
        <v>0.24</v>
      </c>
      <c r="V209" s="89">
        <v>7.0000000000000007E-2</v>
      </c>
      <c r="W209" s="89">
        <v>4</v>
      </c>
      <c r="X209" s="89">
        <v>0</v>
      </c>
      <c r="Y209" s="89">
        <v>50</v>
      </c>
      <c r="Z209" s="89">
        <v>0</v>
      </c>
      <c r="AA209" s="89">
        <v>0</v>
      </c>
      <c r="AB209" s="89">
        <v>0.06</v>
      </c>
      <c r="AC209" s="89">
        <v>0.06</v>
      </c>
      <c r="AD209" s="89">
        <v>0.6</v>
      </c>
      <c r="AE209" s="89">
        <v>0.11</v>
      </c>
      <c r="AF209" s="89">
        <v>7</v>
      </c>
      <c r="AG209" s="89">
        <v>0</v>
      </c>
      <c r="AH209" s="89">
        <v>2</v>
      </c>
      <c r="AI209" s="89" t="s">
        <v>368</v>
      </c>
    </row>
    <row r="210" spans="1:35">
      <c r="A210" s="89">
        <v>5252</v>
      </c>
      <c r="B210" s="89">
        <v>5</v>
      </c>
      <c r="C210" s="89">
        <v>252</v>
      </c>
      <c r="D210" s="89" t="s">
        <v>535</v>
      </c>
      <c r="E210" s="89" t="s">
        <v>565</v>
      </c>
      <c r="G210" s="89">
        <v>0.99</v>
      </c>
      <c r="H210" s="89">
        <v>280</v>
      </c>
      <c r="I210" s="89">
        <v>25.7</v>
      </c>
      <c r="J210" s="89">
        <v>3.4</v>
      </c>
      <c r="K210" s="89">
        <v>1.1000000000000001</v>
      </c>
      <c r="L210" s="89">
        <v>58.4</v>
      </c>
      <c r="M210" s="89">
        <v>9.6</v>
      </c>
      <c r="N210" s="89">
        <v>1.9</v>
      </c>
      <c r="O210" s="89">
        <v>202</v>
      </c>
      <c r="P210" s="89">
        <v>2.1</v>
      </c>
      <c r="Q210" s="89">
        <v>80</v>
      </c>
      <c r="R210" s="89">
        <v>80</v>
      </c>
      <c r="S210" s="89">
        <v>887</v>
      </c>
      <c r="T210" s="89">
        <v>10</v>
      </c>
      <c r="U210" s="89">
        <v>0.72</v>
      </c>
      <c r="V210" s="89">
        <v>0.28000000000000003</v>
      </c>
      <c r="W210" s="89">
        <v>2</v>
      </c>
      <c r="X210" s="89">
        <v>0</v>
      </c>
      <c r="Y210" s="89">
        <v>23</v>
      </c>
      <c r="Z210" s="89">
        <v>0</v>
      </c>
      <c r="AA210" s="89">
        <v>0</v>
      </c>
      <c r="AB210" s="89">
        <v>0.08</v>
      </c>
      <c r="AC210" s="89">
        <v>0.09</v>
      </c>
      <c r="AD210" s="89">
        <v>0.7</v>
      </c>
      <c r="AE210" s="89">
        <v>0.14000000000000001</v>
      </c>
      <c r="AF210" s="89">
        <v>10</v>
      </c>
      <c r="AG210" s="89">
        <v>0</v>
      </c>
      <c r="AH210" s="89">
        <v>1.2</v>
      </c>
      <c r="AI210" s="89" t="s">
        <v>368</v>
      </c>
    </row>
    <row r="211" spans="1:35">
      <c r="A211" s="89">
        <v>5253</v>
      </c>
      <c r="B211" s="89">
        <v>5</v>
      </c>
      <c r="C211" s="89">
        <v>253</v>
      </c>
      <c r="D211" s="89" t="s">
        <v>535</v>
      </c>
      <c r="E211" s="89" t="s">
        <v>566</v>
      </c>
      <c r="G211" s="89">
        <v>1</v>
      </c>
      <c r="H211" s="89">
        <v>73</v>
      </c>
      <c r="I211" s="89">
        <v>81.099999999999994</v>
      </c>
      <c r="J211" s="89">
        <v>0.4</v>
      </c>
      <c r="K211" s="89">
        <v>0.1</v>
      </c>
      <c r="L211" s="89">
        <v>16.399999999999999</v>
      </c>
      <c r="M211" s="89">
        <v>1.7</v>
      </c>
      <c r="N211" s="89">
        <v>0.2</v>
      </c>
      <c r="O211" s="89">
        <v>6</v>
      </c>
      <c r="P211" s="89">
        <v>0.3</v>
      </c>
      <c r="Q211" s="89">
        <v>5</v>
      </c>
      <c r="R211" s="89">
        <v>11</v>
      </c>
      <c r="S211" s="89">
        <v>93</v>
      </c>
      <c r="T211" s="89">
        <v>5</v>
      </c>
      <c r="U211" s="89">
        <v>0.09</v>
      </c>
      <c r="V211" s="89">
        <v>0.05</v>
      </c>
      <c r="W211" s="89">
        <v>5</v>
      </c>
      <c r="X211" s="89">
        <v>0</v>
      </c>
      <c r="Y211" s="89">
        <v>54</v>
      </c>
      <c r="Z211" s="89">
        <v>0</v>
      </c>
      <c r="AA211" s="89">
        <v>0.6</v>
      </c>
      <c r="AB211" s="89">
        <v>0.02</v>
      </c>
      <c r="AC211" s="89">
        <v>0.02</v>
      </c>
      <c r="AD211" s="89">
        <v>0.4</v>
      </c>
      <c r="AE211" s="89">
        <v>0.04</v>
      </c>
      <c r="AF211" s="89">
        <v>3</v>
      </c>
      <c r="AG211" s="89">
        <v>0</v>
      </c>
      <c r="AH211" s="89">
        <v>3</v>
      </c>
      <c r="AI211" s="89" t="s">
        <v>368</v>
      </c>
    </row>
    <row r="212" spans="1:35">
      <c r="A212" s="89">
        <v>5254</v>
      </c>
      <c r="B212" s="89">
        <v>5</v>
      </c>
      <c r="C212" s="89">
        <v>254</v>
      </c>
      <c r="D212" s="89" t="s">
        <v>535</v>
      </c>
      <c r="E212" s="89" t="s">
        <v>567</v>
      </c>
      <c r="G212" s="89">
        <v>0.49</v>
      </c>
      <c r="H212" s="89">
        <v>34</v>
      </c>
      <c r="I212" s="89">
        <v>90.7</v>
      </c>
      <c r="J212" s="89">
        <v>0.7</v>
      </c>
      <c r="K212" s="89">
        <v>0.1</v>
      </c>
      <c r="L212" s="89">
        <v>6.8</v>
      </c>
      <c r="M212" s="89">
        <v>1.2</v>
      </c>
      <c r="N212" s="89">
        <v>0.5</v>
      </c>
      <c r="O212" s="89">
        <v>20</v>
      </c>
      <c r="P212" s="89">
        <v>0.3</v>
      </c>
      <c r="Q212" s="89">
        <v>9</v>
      </c>
      <c r="R212" s="89">
        <v>16</v>
      </c>
      <c r="S212" s="89">
        <v>164</v>
      </c>
      <c r="T212" s="89">
        <v>2</v>
      </c>
      <c r="U212" s="89">
        <v>7.0000000000000007E-2</v>
      </c>
      <c r="V212" s="89">
        <v>0.05</v>
      </c>
      <c r="W212" s="89">
        <v>1</v>
      </c>
      <c r="X212" s="89">
        <v>0</v>
      </c>
      <c r="Y212" s="89">
        <v>18</v>
      </c>
      <c r="Z212" s="89">
        <v>0</v>
      </c>
      <c r="AA212" s="89">
        <v>0.25</v>
      </c>
      <c r="AB212" s="89">
        <v>0.05</v>
      </c>
      <c r="AC212" s="89">
        <v>0.02</v>
      </c>
      <c r="AD212" s="89">
        <v>0.2</v>
      </c>
      <c r="AE212" s="89">
        <v>0.04</v>
      </c>
      <c r="AF212" s="89">
        <v>12</v>
      </c>
      <c r="AG212" s="89">
        <v>0</v>
      </c>
      <c r="AH212" s="89">
        <v>36.1</v>
      </c>
      <c r="AI212" s="89" t="s">
        <v>368</v>
      </c>
    </row>
    <row r="213" spans="1:35">
      <c r="A213" s="89">
        <v>5255</v>
      </c>
      <c r="B213" s="89">
        <v>5</v>
      </c>
      <c r="C213" s="89">
        <v>255</v>
      </c>
      <c r="D213" s="89" t="s">
        <v>535</v>
      </c>
      <c r="E213" s="89" t="s">
        <v>568</v>
      </c>
      <c r="G213" s="89">
        <v>0.71</v>
      </c>
      <c r="H213" s="89">
        <v>77</v>
      </c>
      <c r="I213" s="89">
        <v>79.7</v>
      </c>
      <c r="J213" s="89">
        <v>0.4</v>
      </c>
      <c r="K213" s="89">
        <v>0.2</v>
      </c>
      <c r="L213" s="89">
        <v>17.3</v>
      </c>
      <c r="M213" s="89">
        <v>2.1</v>
      </c>
      <c r="N213" s="89">
        <v>0.3</v>
      </c>
      <c r="O213" s="89">
        <v>12</v>
      </c>
      <c r="P213" s="89">
        <v>0.7</v>
      </c>
      <c r="Q213" s="89">
        <v>9</v>
      </c>
      <c r="R213" s="89">
        <v>14</v>
      </c>
      <c r="S213" s="89">
        <v>157</v>
      </c>
      <c r="T213" s="89">
        <v>2</v>
      </c>
      <c r="U213" s="89">
        <v>0.1</v>
      </c>
      <c r="V213" s="89">
        <v>0.09</v>
      </c>
      <c r="W213" s="89">
        <v>393</v>
      </c>
      <c r="X213" s="89">
        <v>0</v>
      </c>
      <c r="Y213" s="89">
        <v>4720</v>
      </c>
      <c r="Z213" s="89">
        <v>0</v>
      </c>
      <c r="AA213" s="89">
        <v>1.05</v>
      </c>
      <c r="AB213" s="89">
        <v>0.09</v>
      </c>
      <c r="AC213" s="89">
        <v>0.03</v>
      </c>
      <c r="AD213" s="89">
        <v>0.4</v>
      </c>
      <c r="AE213" s="89">
        <v>0.13</v>
      </c>
      <c r="AF213" s="89">
        <v>29</v>
      </c>
      <c r="AG213" s="89">
        <v>0</v>
      </c>
      <c r="AH213" s="89">
        <v>65.5</v>
      </c>
      <c r="AI213" s="89" t="s">
        <v>366</v>
      </c>
    </row>
    <row r="214" spans="1:35">
      <c r="A214" s="89">
        <v>5256</v>
      </c>
      <c r="B214" s="89">
        <v>5</v>
      </c>
      <c r="C214" s="89">
        <v>256</v>
      </c>
      <c r="D214" s="89" t="s">
        <v>535</v>
      </c>
      <c r="E214" s="89" t="s">
        <v>569</v>
      </c>
      <c r="G214" s="89">
        <v>0.71</v>
      </c>
      <c r="H214" s="89">
        <v>53</v>
      </c>
      <c r="I214" s="89">
        <v>85.5</v>
      </c>
      <c r="J214" s="89">
        <v>0.5</v>
      </c>
      <c r="K214" s="89">
        <v>0.2</v>
      </c>
      <c r="L214" s="89">
        <v>11.1</v>
      </c>
      <c r="M214" s="89">
        <v>2.1</v>
      </c>
      <c r="N214" s="89">
        <v>0.3</v>
      </c>
      <c r="O214" s="89">
        <v>8</v>
      </c>
      <c r="P214" s="89">
        <v>0.6</v>
      </c>
      <c r="Q214" s="89">
        <v>7</v>
      </c>
      <c r="R214" s="89">
        <v>14</v>
      </c>
      <c r="S214" s="89">
        <v>138</v>
      </c>
      <c r="U214" s="89">
        <v>0.1</v>
      </c>
      <c r="V214" s="89">
        <v>0.06</v>
      </c>
      <c r="W214" s="89">
        <v>59</v>
      </c>
      <c r="X214" s="89">
        <v>0</v>
      </c>
      <c r="Y214" s="89">
        <v>708</v>
      </c>
      <c r="Z214" s="89">
        <v>0</v>
      </c>
      <c r="AA214" s="89">
        <v>1.05</v>
      </c>
      <c r="AB214" s="89">
        <v>0.04</v>
      </c>
      <c r="AC214" s="89">
        <v>0.03</v>
      </c>
      <c r="AD214" s="89">
        <v>0.3</v>
      </c>
      <c r="AE214" s="89">
        <v>0.09</v>
      </c>
      <c r="AF214" s="89">
        <v>21</v>
      </c>
      <c r="AG214" s="89">
        <v>0</v>
      </c>
      <c r="AH214" s="89">
        <v>7.9</v>
      </c>
      <c r="AI214" s="89" t="s">
        <v>366</v>
      </c>
    </row>
    <row r="215" spans="1:35">
      <c r="A215" s="89">
        <v>5257</v>
      </c>
      <c r="B215" s="89">
        <v>5</v>
      </c>
      <c r="C215" s="89">
        <v>257</v>
      </c>
      <c r="D215" s="89" t="s">
        <v>535</v>
      </c>
      <c r="E215" s="89" t="s">
        <v>570</v>
      </c>
      <c r="G215" s="89">
        <v>0.46</v>
      </c>
      <c r="H215" s="89">
        <v>29</v>
      </c>
      <c r="I215" s="89">
        <v>92</v>
      </c>
      <c r="J215" s="89">
        <v>0.6</v>
      </c>
      <c r="K215" s="89">
        <v>0.1</v>
      </c>
      <c r="L215" s="89">
        <v>6</v>
      </c>
      <c r="M215" s="89">
        <v>0.8</v>
      </c>
      <c r="N215" s="89">
        <v>0.6</v>
      </c>
      <c r="O215" s="89">
        <v>7</v>
      </c>
      <c r="P215" s="89">
        <v>0.3</v>
      </c>
      <c r="Q215" s="89">
        <v>9</v>
      </c>
      <c r="R215" s="89">
        <v>16</v>
      </c>
      <c r="S215" s="89">
        <v>228</v>
      </c>
      <c r="T215" s="89">
        <v>27</v>
      </c>
      <c r="U215" s="89">
        <v>0.09</v>
      </c>
      <c r="V215" s="89">
        <v>0.03</v>
      </c>
      <c r="W215" s="89">
        <v>3</v>
      </c>
      <c r="X215" s="89">
        <v>0</v>
      </c>
      <c r="Y215" s="89">
        <v>31</v>
      </c>
      <c r="Z215" s="89">
        <v>0</v>
      </c>
      <c r="AA215" s="89">
        <v>0.08</v>
      </c>
      <c r="AB215" s="89">
        <v>0.03</v>
      </c>
      <c r="AC215" s="89">
        <v>0.01</v>
      </c>
      <c r="AD215" s="89">
        <v>0.5</v>
      </c>
      <c r="AE215" s="89">
        <v>7.0000000000000007E-2</v>
      </c>
      <c r="AF215" s="89">
        <v>12</v>
      </c>
      <c r="AG215" s="89">
        <v>0</v>
      </c>
      <c r="AH215" s="89">
        <v>14.2</v>
      </c>
      <c r="AI215" s="89" t="s">
        <v>368</v>
      </c>
    </row>
    <row r="216" spans="1:35">
      <c r="A216" s="89">
        <v>5258</v>
      </c>
      <c r="B216" s="89">
        <v>5</v>
      </c>
      <c r="C216" s="89">
        <v>258</v>
      </c>
      <c r="D216" s="89" t="s">
        <v>535</v>
      </c>
      <c r="E216" s="89" t="s">
        <v>571</v>
      </c>
      <c r="G216" s="89">
        <v>0.51</v>
      </c>
      <c r="H216" s="89">
        <v>33</v>
      </c>
      <c r="I216" s="89">
        <v>90.8</v>
      </c>
      <c r="J216" s="89">
        <v>0.7</v>
      </c>
      <c r="K216" s="89">
        <v>0.2</v>
      </c>
      <c r="L216" s="89">
        <v>6.7</v>
      </c>
      <c r="M216" s="89">
        <v>0.9</v>
      </c>
      <c r="N216" s="89">
        <v>0.7</v>
      </c>
      <c r="O216" s="89">
        <v>13</v>
      </c>
      <c r="P216" s="89">
        <v>0.2</v>
      </c>
      <c r="Q216" s="89">
        <v>12</v>
      </c>
      <c r="R216" s="89">
        <v>22</v>
      </c>
      <c r="S216" s="89">
        <v>248</v>
      </c>
      <c r="T216" s="89">
        <v>13</v>
      </c>
      <c r="U216" s="89">
        <v>0.18</v>
      </c>
      <c r="V216" s="89">
        <v>0.04</v>
      </c>
      <c r="W216" s="89">
        <v>158</v>
      </c>
      <c r="X216" s="89">
        <v>0</v>
      </c>
      <c r="Y216" s="89">
        <v>1900</v>
      </c>
      <c r="Z216" s="89">
        <v>0</v>
      </c>
      <c r="AA216" s="89">
        <v>7.0000000000000007E-2</v>
      </c>
      <c r="AB216" s="89">
        <v>0.04</v>
      </c>
      <c r="AC216" s="89">
        <v>0.02</v>
      </c>
      <c r="AD216" s="89">
        <v>0.7</v>
      </c>
      <c r="AE216" s="89">
        <v>0.08</v>
      </c>
      <c r="AF216" s="89">
        <v>16</v>
      </c>
      <c r="AG216" s="89">
        <v>0</v>
      </c>
      <c r="AH216" s="89">
        <v>30.2</v>
      </c>
      <c r="AI216" s="89" t="s">
        <v>366</v>
      </c>
    </row>
    <row r="217" spans="1:35">
      <c r="A217" s="89">
        <v>5259</v>
      </c>
      <c r="B217" s="89">
        <v>5</v>
      </c>
      <c r="C217" s="89">
        <v>259</v>
      </c>
      <c r="D217" s="89" t="s">
        <v>535</v>
      </c>
      <c r="E217" s="89" t="s">
        <v>572</v>
      </c>
      <c r="G217" s="89">
        <v>0.4</v>
      </c>
      <c r="H217" s="89">
        <v>521</v>
      </c>
      <c r="I217" s="89">
        <v>28.7</v>
      </c>
      <c r="J217" s="89">
        <v>1.8</v>
      </c>
      <c r="K217" s="89">
        <v>50.7</v>
      </c>
      <c r="L217" s="89">
        <v>14.1</v>
      </c>
      <c r="M217" s="89">
        <v>3.8</v>
      </c>
      <c r="N217" s="89">
        <v>1</v>
      </c>
      <c r="O217" s="89">
        <v>53</v>
      </c>
      <c r="P217" s="89">
        <v>4.8</v>
      </c>
      <c r="R217" s="89">
        <v>56</v>
      </c>
      <c r="X217" s="89">
        <v>0</v>
      </c>
      <c r="AB217" s="89">
        <v>0.2</v>
      </c>
      <c r="AC217" s="89">
        <v>0.1</v>
      </c>
      <c r="AD217" s="89">
        <v>1.4</v>
      </c>
      <c r="AG217" s="89">
        <v>0</v>
      </c>
      <c r="AH217" s="89">
        <v>12</v>
      </c>
      <c r="AI217" s="89" t="s">
        <v>368</v>
      </c>
    </row>
    <row r="218" spans="1:35">
      <c r="A218" s="89">
        <v>5260</v>
      </c>
      <c r="B218" s="89">
        <v>5</v>
      </c>
      <c r="C218" s="89">
        <v>260</v>
      </c>
      <c r="D218" s="89" t="s">
        <v>535</v>
      </c>
      <c r="E218" s="89" t="s">
        <v>573</v>
      </c>
      <c r="G218" s="89">
        <v>0.56000000000000005</v>
      </c>
      <c r="H218" s="89">
        <v>79</v>
      </c>
      <c r="I218" s="89">
        <v>78.7</v>
      </c>
      <c r="J218" s="89">
        <v>1.4</v>
      </c>
      <c r="K218" s="89">
        <v>0.6</v>
      </c>
      <c r="L218" s="89">
        <v>14.8</v>
      </c>
      <c r="M218" s="89">
        <v>4</v>
      </c>
      <c r="N218" s="89">
        <v>0.5</v>
      </c>
      <c r="O218" s="89">
        <v>12</v>
      </c>
      <c r="P218" s="89">
        <v>0.7</v>
      </c>
      <c r="Q218" s="89">
        <v>9</v>
      </c>
      <c r="R218" s="89">
        <v>33</v>
      </c>
      <c r="S218" s="89">
        <v>243</v>
      </c>
      <c r="T218" s="89">
        <v>3</v>
      </c>
      <c r="U218" s="89">
        <v>0.38</v>
      </c>
      <c r="V218" s="89">
        <v>0.14000000000000001</v>
      </c>
      <c r="W218" s="89">
        <v>2</v>
      </c>
      <c r="X218" s="89">
        <v>0</v>
      </c>
      <c r="Y218" s="89">
        <v>23</v>
      </c>
      <c r="Z218" s="89">
        <v>0</v>
      </c>
      <c r="AA218" s="89">
        <v>0.6</v>
      </c>
      <c r="AB218" s="89">
        <v>7.0000000000000007E-2</v>
      </c>
      <c r="AC218" s="89">
        <v>0.05</v>
      </c>
      <c r="AD218" s="89">
        <v>0.3</v>
      </c>
      <c r="AE218" s="89">
        <v>0.13</v>
      </c>
      <c r="AF218" s="89">
        <v>24</v>
      </c>
      <c r="AG218" s="89">
        <v>0</v>
      </c>
      <c r="AH218" s="89">
        <v>15.1</v>
      </c>
      <c r="AI218" s="89" t="s">
        <v>368</v>
      </c>
    </row>
    <row r="219" spans="1:35">
      <c r="A219" s="89">
        <v>5261</v>
      </c>
      <c r="B219" s="89">
        <v>5</v>
      </c>
      <c r="C219" s="89">
        <v>261</v>
      </c>
      <c r="D219" s="89" t="s">
        <v>535</v>
      </c>
      <c r="E219" s="89" t="s">
        <v>574</v>
      </c>
      <c r="G219" s="89">
        <v>0.65</v>
      </c>
      <c r="H219" s="89">
        <v>142</v>
      </c>
      <c r="I219" s="89">
        <v>63.3</v>
      </c>
      <c r="J219" s="89">
        <v>1.2</v>
      </c>
      <c r="K219" s="89">
        <v>0.3</v>
      </c>
      <c r="L219" s="89">
        <v>32</v>
      </c>
      <c r="M219" s="89">
        <v>2.2999999999999998</v>
      </c>
      <c r="N219" s="89">
        <v>1</v>
      </c>
      <c r="O219" s="89">
        <v>7</v>
      </c>
      <c r="P219" s="89">
        <v>0.9</v>
      </c>
      <c r="Q219" s="89">
        <v>37</v>
      </c>
      <c r="R219" s="89">
        <v>34</v>
      </c>
      <c r="S219" s="89">
        <v>500</v>
      </c>
      <c r="T219" s="89">
        <v>4</v>
      </c>
      <c r="U219" s="89">
        <v>0.12</v>
      </c>
      <c r="V219" s="89">
        <v>0.08</v>
      </c>
      <c r="W219" s="89">
        <v>43</v>
      </c>
      <c r="X219" s="89">
        <v>0</v>
      </c>
      <c r="Y219" s="89">
        <v>518</v>
      </c>
      <c r="Z219" s="89">
        <v>0</v>
      </c>
      <c r="AA219" s="89">
        <v>0.2</v>
      </c>
      <c r="AB219" s="89">
        <v>7.0000000000000007E-2</v>
      </c>
      <c r="AC219" s="89">
        <v>0.05</v>
      </c>
      <c r="AD219" s="89">
        <v>0.7</v>
      </c>
      <c r="AE219" s="89">
        <v>0.3</v>
      </c>
      <c r="AF219" s="89">
        <v>22</v>
      </c>
      <c r="AG219" s="89">
        <v>0</v>
      </c>
      <c r="AH219" s="89">
        <v>18.399999999999999</v>
      </c>
      <c r="AI219" s="89" t="s">
        <v>368</v>
      </c>
    </row>
    <row r="220" spans="1:35">
      <c r="A220" s="89">
        <v>5263</v>
      </c>
      <c r="B220" s="89">
        <v>5</v>
      </c>
      <c r="C220" s="89">
        <v>263</v>
      </c>
      <c r="D220" s="89" t="s">
        <v>535</v>
      </c>
      <c r="E220" s="89" t="s">
        <v>575</v>
      </c>
      <c r="G220" s="89">
        <v>1</v>
      </c>
      <c r="H220" s="89">
        <v>99</v>
      </c>
      <c r="I220" s="89">
        <v>73.3</v>
      </c>
      <c r="J220" s="89">
        <v>1.5</v>
      </c>
      <c r="K220" s="89">
        <v>0.9</v>
      </c>
      <c r="L220" s="89">
        <v>19.100000000000001</v>
      </c>
      <c r="M220" s="89">
        <v>3.7</v>
      </c>
      <c r="N220" s="89">
        <v>1.5</v>
      </c>
      <c r="O220" s="89">
        <v>37</v>
      </c>
      <c r="P220" s="89">
        <v>1.8</v>
      </c>
      <c r="Q220" s="89">
        <v>6</v>
      </c>
      <c r="R220" s="89">
        <v>26</v>
      </c>
      <c r="S220" s="89">
        <v>13</v>
      </c>
      <c r="T220" s="89">
        <v>3</v>
      </c>
      <c r="U220" s="89">
        <v>0.18</v>
      </c>
      <c r="V220" s="89">
        <v>0.08</v>
      </c>
      <c r="W220" s="89">
        <v>66</v>
      </c>
      <c r="X220" s="89">
        <v>0</v>
      </c>
      <c r="Y220" s="89">
        <v>795</v>
      </c>
      <c r="Z220" s="89">
        <v>0</v>
      </c>
      <c r="AB220" s="89">
        <v>0.01</v>
      </c>
      <c r="AC220" s="89">
        <v>0.03</v>
      </c>
      <c r="AD220" s="89">
        <v>1</v>
      </c>
      <c r="AG220" s="89">
        <v>0</v>
      </c>
      <c r="AH220" s="89">
        <v>19.100000000000001</v>
      </c>
      <c r="AI220" s="89" t="s">
        <v>368</v>
      </c>
    </row>
    <row r="221" spans="1:35">
      <c r="A221" s="89">
        <v>5264</v>
      </c>
      <c r="B221" s="89">
        <v>5</v>
      </c>
      <c r="C221" s="89">
        <v>264</v>
      </c>
      <c r="D221" s="89" t="s">
        <v>535</v>
      </c>
      <c r="E221" s="89" t="s">
        <v>576</v>
      </c>
      <c r="G221" s="89">
        <v>0.6</v>
      </c>
      <c r="H221" s="89">
        <v>92</v>
      </c>
      <c r="I221" s="89">
        <v>75.7</v>
      </c>
      <c r="J221" s="89">
        <v>1.4</v>
      </c>
      <c r="K221" s="89">
        <v>0.2</v>
      </c>
      <c r="L221" s="89">
        <v>20.2</v>
      </c>
      <c r="M221" s="89">
        <v>1.7</v>
      </c>
      <c r="N221" s="89">
        <v>0.9</v>
      </c>
      <c r="O221" s="89">
        <v>24</v>
      </c>
      <c r="P221" s="89">
        <v>0.7</v>
      </c>
      <c r="Q221" s="89">
        <v>21</v>
      </c>
      <c r="R221" s="89">
        <v>33</v>
      </c>
      <c r="S221" s="89">
        <v>264</v>
      </c>
      <c r="T221" s="89">
        <v>9</v>
      </c>
      <c r="W221" s="89">
        <v>0</v>
      </c>
      <c r="X221" s="89">
        <v>0</v>
      </c>
      <c r="Y221" s="89">
        <v>3</v>
      </c>
      <c r="Z221" s="89">
        <v>0</v>
      </c>
      <c r="AB221" s="89">
        <v>0.11</v>
      </c>
      <c r="AC221" s="89">
        <v>0.13</v>
      </c>
      <c r="AD221" s="89">
        <v>0.9</v>
      </c>
      <c r="AE221" s="89">
        <v>0.2</v>
      </c>
      <c r="AG221" s="89">
        <v>0</v>
      </c>
      <c r="AH221" s="89">
        <v>36</v>
      </c>
      <c r="AI221" s="89" t="s">
        <v>368</v>
      </c>
    </row>
    <row r="222" spans="1:35">
      <c r="A222" s="89">
        <v>6266</v>
      </c>
      <c r="B222" s="89">
        <v>6</v>
      </c>
      <c r="C222" s="89">
        <v>266</v>
      </c>
      <c r="D222" s="89" t="s">
        <v>372</v>
      </c>
      <c r="E222" s="89" t="s">
        <v>577</v>
      </c>
      <c r="G222" s="89">
        <v>0.7</v>
      </c>
      <c r="H222" s="89">
        <v>382</v>
      </c>
      <c r="I222" s="89">
        <v>43.1</v>
      </c>
      <c r="J222" s="89">
        <v>3.6</v>
      </c>
      <c r="K222" s="89">
        <v>36.9</v>
      </c>
      <c r="L222" s="89">
        <v>6.2</v>
      </c>
      <c r="M222" s="89">
        <v>9.3000000000000007</v>
      </c>
      <c r="N222" s="89">
        <v>1</v>
      </c>
      <c r="O222" s="89">
        <v>17</v>
      </c>
      <c r="P222" s="89">
        <v>2.4</v>
      </c>
      <c r="Q222" s="89">
        <v>38</v>
      </c>
      <c r="R222" s="89">
        <v>106</v>
      </c>
      <c r="S222" s="89">
        <v>415</v>
      </c>
      <c r="T222" s="89">
        <v>22</v>
      </c>
      <c r="U222" s="89">
        <v>0.84</v>
      </c>
      <c r="V222" s="89">
        <v>0.42</v>
      </c>
      <c r="W222" s="89">
        <v>0</v>
      </c>
      <c r="X222" s="89">
        <v>0</v>
      </c>
      <c r="Y222" s="89">
        <v>0</v>
      </c>
      <c r="Z222" s="89">
        <v>0</v>
      </c>
      <c r="AA222" s="89">
        <v>0.73</v>
      </c>
      <c r="AB222" s="89">
        <v>0.04</v>
      </c>
      <c r="AC222" s="89">
        <v>0.02</v>
      </c>
      <c r="AD222" s="89">
        <v>0.5</v>
      </c>
      <c r="AE222" s="89">
        <v>0.05</v>
      </c>
      <c r="AF222" s="89">
        <v>27</v>
      </c>
      <c r="AG222" s="89">
        <v>0</v>
      </c>
      <c r="AH222" s="89">
        <v>2.2000000000000002</v>
      </c>
      <c r="AI222" s="89" t="s">
        <v>333</v>
      </c>
    </row>
    <row r="223" spans="1:35">
      <c r="A223" s="89">
        <v>6267</v>
      </c>
      <c r="B223" s="89">
        <v>6</v>
      </c>
      <c r="C223" s="89">
        <v>267</v>
      </c>
      <c r="D223" s="89" t="s">
        <v>372</v>
      </c>
      <c r="E223" s="89" t="s">
        <v>578</v>
      </c>
      <c r="G223" s="89">
        <v>0.3</v>
      </c>
      <c r="H223" s="89">
        <v>160</v>
      </c>
      <c r="I223" s="89">
        <v>74</v>
      </c>
      <c r="J223" s="89">
        <v>1.6</v>
      </c>
      <c r="K223" s="89">
        <v>13.5</v>
      </c>
      <c r="L223" s="89">
        <v>6.7</v>
      </c>
      <c r="M223" s="89">
        <v>3.3</v>
      </c>
      <c r="N223" s="89">
        <v>0.8</v>
      </c>
      <c r="O223" s="89">
        <v>19</v>
      </c>
      <c r="P223" s="89">
        <v>2.2000000000000002</v>
      </c>
      <c r="Q223" s="89">
        <v>17</v>
      </c>
      <c r="R223" s="89">
        <v>111</v>
      </c>
      <c r="S223" s="89">
        <v>218</v>
      </c>
      <c r="T223" s="89">
        <v>8</v>
      </c>
      <c r="U223" s="89">
        <v>0.39</v>
      </c>
      <c r="V223" s="89">
        <v>0.19</v>
      </c>
      <c r="W223" s="89">
        <v>0</v>
      </c>
      <c r="X223" s="89">
        <v>0</v>
      </c>
      <c r="Y223" s="89">
        <v>0</v>
      </c>
      <c r="Z223" s="89">
        <v>0</v>
      </c>
      <c r="AA223" s="89">
        <v>0.27</v>
      </c>
      <c r="AB223" s="89">
        <v>7.0000000000000007E-2</v>
      </c>
      <c r="AC223" s="89">
        <v>0.05</v>
      </c>
      <c r="AD223" s="89">
        <v>0.6</v>
      </c>
      <c r="AE223" s="89">
        <v>0.02</v>
      </c>
      <c r="AF223" s="89">
        <v>12</v>
      </c>
      <c r="AG223" s="89">
        <v>0</v>
      </c>
      <c r="AH223" s="89">
        <v>2</v>
      </c>
      <c r="AI223" s="89" t="s">
        <v>333</v>
      </c>
    </row>
    <row r="224" spans="1:35">
      <c r="A224" s="89">
        <v>6268</v>
      </c>
      <c r="B224" s="89">
        <v>6</v>
      </c>
      <c r="C224" s="89">
        <v>268</v>
      </c>
      <c r="D224" s="89" t="s">
        <v>372</v>
      </c>
      <c r="E224" s="89" t="s">
        <v>579</v>
      </c>
      <c r="G224" s="89">
        <v>1</v>
      </c>
      <c r="H224" s="89">
        <v>598</v>
      </c>
      <c r="I224" s="89">
        <v>8.6</v>
      </c>
      <c r="J224" s="89">
        <v>5.9</v>
      </c>
      <c r="K224" s="89">
        <v>56.4</v>
      </c>
      <c r="L224" s="89">
        <v>10.199999999999999</v>
      </c>
      <c r="M224" s="89">
        <v>17</v>
      </c>
      <c r="N224" s="89">
        <v>1.9</v>
      </c>
      <c r="O224" s="89">
        <v>32</v>
      </c>
      <c r="P224" s="89">
        <v>3.4</v>
      </c>
      <c r="Q224" s="89">
        <v>74</v>
      </c>
      <c r="R224" s="89">
        <v>177</v>
      </c>
      <c r="S224" s="89">
        <v>617</v>
      </c>
      <c r="T224" s="89">
        <v>33</v>
      </c>
      <c r="U224" s="89">
        <v>1.5</v>
      </c>
      <c r="V224" s="89">
        <v>0.8</v>
      </c>
      <c r="W224" s="89">
        <v>0</v>
      </c>
      <c r="X224" s="89">
        <v>0</v>
      </c>
      <c r="Y224" s="89">
        <v>0</v>
      </c>
      <c r="Z224" s="89">
        <v>0</v>
      </c>
      <c r="AA224" s="89">
        <v>1.2</v>
      </c>
      <c r="AB224" s="89">
        <v>0.08</v>
      </c>
      <c r="AC224" s="89">
        <v>0.08</v>
      </c>
      <c r="AD224" s="89">
        <v>0.9</v>
      </c>
      <c r="AE224" s="89">
        <v>0.08</v>
      </c>
      <c r="AF224" s="89">
        <v>26</v>
      </c>
      <c r="AG224" s="89">
        <v>0</v>
      </c>
      <c r="AH224" s="89">
        <v>0.3</v>
      </c>
      <c r="AI224" s="89" t="s">
        <v>333</v>
      </c>
    </row>
    <row r="225" spans="1:35">
      <c r="A225" s="89">
        <v>6269</v>
      </c>
      <c r="B225" s="89">
        <v>6</v>
      </c>
      <c r="C225" s="89">
        <v>269</v>
      </c>
      <c r="D225" s="89" t="s">
        <v>372</v>
      </c>
      <c r="E225" s="89" t="s">
        <v>580</v>
      </c>
      <c r="G225" s="89">
        <v>1</v>
      </c>
      <c r="H225" s="89">
        <v>216</v>
      </c>
      <c r="I225" s="89">
        <v>71.099999999999994</v>
      </c>
      <c r="J225" s="89">
        <v>2.1</v>
      </c>
      <c r="K225" s="89">
        <v>22.1</v>
      </c>
      <c r="L225" s="89">
        <v>1.7</v>
      </c>
      <c r="M225" s="89">
        <v>2.2000000000000002</v>
      </c>
      <c r="N225" s="89">
        <v>0.7</v>
      </c>
      <c r="O225" s="89">
        <v>17</v>
      </c>
      <c r="P225" s="89">
        <v>2.7</v>
      </c>
      <c r="Q225" s="89">
        <v>43</v>
      </c>
      <c r="R225" s="89">
        <v>97</v>
      </c>
      <c r="S225" s="89">
        <v>234</v>
      </c>
      <c r="T225" s="89">
        <v>14</v>
      </c>
      <c r="U225" s="89">
        <v>0.64</v>
      </c>
      <c r="V225" s="89">
        <v>0.23</v>
      </c>
      <c r="W225" s="89">
        <v>0</v>
      </c>
      <c r="X225" s="89">
        <v>0</v>
      </c>
      <c r="Y225" s="89">
        <v>0</v>
      </c>
      <c r="Z225" s="89">
        <v>0</v>
      </c>
      <c r="AA225" s="89">
        <v>0.7</v>
      </c>
      <c r="AB225" s="89">
        <v>0.03</v>
      </c>
      <c r="AC225" s="89">
        <v>0.02</v>
      </c>
      <c r="AD225" s="89">
        <v>0.7</v>
      </c>
      <c r="AE225" s="89">
        <v>0.03</v>
      </c>
      <c r="AF225" s="89">
        <v>15</v>
      </c>
      <c r="AG225" s="89">
        <v>0</v>
      </c>
      <c r="AH225" s="89">
        <v>1.6</v>
      </c>
      <c r="AI225" s="89" t="s">
        <v>333</v>
      </c>
    </row>
    <row r="226" spans="1:35">
      <c r="A226" s="89">
        <v>6270</v>
      </c>
      <c r="B226" s="89">
        <v>6</v>
      </c>
      <c r="C226" s="89">
        <v>270</v>
      </c>
      <c r="D226" s="89" t="s">
        <v>372</v>
      </c>
      <c r="E226" s="89" t="s">
        <v>581</v>
      </c>
      <c r="G226" s="89">
        <v>1</v>
      </c>
      <c r="H226" s="89">
        <v>20</v>
      </c>
      <c r="I226" s="89">
        <v>94.3</v>
      </c>
      <c r="J226" s="89">
        <v>0.4</v>
      </c>
      <c r="K226" s="89">
        <v>0.3</v>
      </c>
      <c r="L226" s="89">
        <v>3.5</v>
      </c>
      <c r="M226" s="89">
        <v>1.1000000000000001</v>
      </c>
      <c r="N226" s="89">
        <v>0.4</v>
      </c>
      <c r="O226" s="89">
        <v>24</v>
      </c>
      <c r="P226" s="89">
        <v>0.2</v>
      </c>
      <c r="Q226" s="89">
        <v>24</v>
      </c>
      <c r="R226" s="89">
        <v>23</v>
      </c>
      <c r="S226" s="89">
        <v>270</v>
      </c>
      <c r="T226" s="89">
        <v>86</v>
      </c>
      <c r="U226" s="89">
        <v>0.1</v>
      </c>
      <c r="V226" s="89">
        <v>0.04</v>
      </c>
      <c r="W226" s="89">
        <v>0</v>
      </c>
      <c r="X226" s="89">
        <v>0</v>
      </c>
      <c r="Y226" s="89">
        <v>0</v>
      </c>
      <c r="Z226" s="89">
        <v>0</v>
      </c>
      <c r="AA226" s="89">
        <v>0</v>
      </c>
      <c r="AB226" s="89">
        <v>0.03</v>
      </c>
      <c r="AC226" s="89">
        <v>7.0000000000000007E-2</v>
      </c>
      <c r="AD226" s="89">
        <v>0.1</v>
      </c>
      <c r="AE226" s="89">
        <v>0.03</v>
      </c>
      <c r="AF226" s="89">
        <v>3</v>
      </c>
      <c r="AG226" s="89">
        <v>0</v>
      </c>
      <c r="AH226" s="89">
        <v>2.1</v>
      </c>
      <c r="AI226" s="89" t="s">
        <v>333</v>
      </c>
    </row>
    <row r="227" spans="1:35">
      <c r="A227" s="89">
        <v>6271</v>
      </c>
      <c r="B227" s="89">
        <v>6</v>
      </c>
      <c r="C227" s="89">
        <v>271</v>
      </c>
      <c r="D227" s="89" t="s">
        <v>372</v>
      </c>
      <c r="E227" s="89" t="s">
        <v>582</v>
      </c>
      <c r="G227" s="89">
        <v>1</v>
      </c>
      <c r="H227" s="89">
        <v>693</v>
      </c>
      <c r="I227" s="89">
        <v>5.3</v>
      </c>
      <c r="J227" s="89">
        <v>7.9</v>
      </c>
      <c r="K227" s="89">
        <v>66.900000000000006</v>
      </c>
      <c r="L227" s="89">
        <v>16.399999999999999</v>
      </c>
      <c r="M227" s="89">
        <v>2.2000000000000002</v>
      </c>
      <c r="N227" s="89">
        <v>1.3</v>
      </c>
      <c r="O227" s="89">
        <v>164</v>
      </c>
      <c r="P227" s="89">
        <v>3.4</v>
      </c>
      <c r="R227" s="89">
        <v>202</v>
      </c>
      <c r="T227" s="89">
        <v>2</v>
      </c>
      <c r="U227" s="89">
        <v>0.28999999999999998</v>
      </c>
      <c r="V227" s="89">
        <v>0.14000000000000001</v>
      </c>
      <c r="X227" s="89">
        <v>0</v>
      </c>
      <c r="Z227" s="89">
        <v>0</v>
      </c>
      <c r="AB227" s="89">
        <v>0.18</v>
      </c>
      <c r="AC227" s="89">
        <v>0.09</v>
      </c>
      <c r="AD227" s="89">
        <v>0.7</v>
      </c>
      <c r="AG227" s="89">
        <v>0</v>
      </c>
      <c r="AI227" s="89" t="s">
        <v>333</v>
      </c>
    </row>
    <row r="228" spans="1:35">
      <c r="A228" s="89">
        <v>6277</v>
      </c>
      <c r="B228" s="89">
        <v>6</v>
      </c>
      <c r="C228" s="89">
        <v>277</v>
      </c>
      <c r="D228" s="89" t="s">
        <v>372</v>
      </c>
      <c r="E228" s="89" t="s">
        <v>583</v>
      </c>
      <c r="G228" s="89">
        <v>0.72</v>
      </c>
      <c r="H228" s="89">
        <v>581</v>
      </c>
      <c r="I228" s="89">
        <v>6.3</v>
      </c>
      <c r="J228" s="89">
        <v>6.8</v>
      </c>
      <c r="K228" s="89">
        <v>46.4</v>
      </c>
      <c r="L228" s="89">
        <v>32.5</v>
      </c>
      <c r="M228" s="89">
        <v>5.5</v>
      </c>
      <c r="N228" s="89">
        <v>2.5</v>
      </c>
      <c r="O228" s="89">
        <v>100</v>
      </c>
      <c r="P228" s="89">
        <v>3.4</v>
      </c>
      <c r="R228" s="89">
        <v>82</v>
      </c>
      <c r="X228" s="89">
        <v>0</v>
      </c>
      <c r="Z228" s="89">
        <v>0</v>
      </c>
      <c r="AB228" s="89">
        <v>0.52</v>
      </c>
      <c r="AG228" s="89">
        <v>0</v>
      </c>
      <c r="AI228" s="89" t="s">
        <v>333</v>
      </c>
    </row>
    <row r="229" spans="1:35">
      <c r="A229" s="89">
        <v>6278</v>
      </c>
      <c r="B229" s="89">
        <v>6</v>
      </c>
      <c r="C229" s="89">
        <v>278</v>
      </c>
      <c r="D229" s="89" t="s">
        <v>372</v>
      </c>
      <c r="E229" s="89" t="s">
        <v>584</v>
      </c>
      <c r="H229" s="89">
        <v>163</v>
      </c>
      <c r="I229" s="89">
        <v>58.2</v>
      </c>
      <c r="J229" s="89">
        <v>2.9</v>
      </c>
      <c r="K229" s="89">
        <v>0.4</v>
      </c>
      <c r="L229" s="89">
        <v>35.5</v>
      </c>
      <c r="M229" s="89">
        <v>1.9</v>
      </c>
      <c r="N229" s="89">
        <v>1.1000000000000001</v>
      </c>
      <c r="O229" s="89">
        <v>44</v>
      </c>
      <c r="P229" s="89">
        <v>2</v>
      </c>
      <c r="Q229" s="89">
        <v>71</v>
      </c>
      <c r="R229" s="89">
        <v>86</v>
      </c>
      <c r="V229" s="89">
        <v>0.15</v>
      </c>
      <c r="W229" s="89">
        <v>0</v>
      </c>
      <c r="X229" s="89">
        <v>0</v>
      </c>
      <c r="Y229" s="89">
        <v>0</v>
      </c>
      <c r="Z229" s="89">
        <v>0</v>
      </c>
      <c r="AB229" s="89">
        <v>0.04</v>
      </c>
      <c r="AC229" s="89">
        <v>0.02</v>
      </c>
      <c r="AD229" s="89">
        <v>0.7</v>
      </c>
      <c r="AG229" s="89">
        <v>0</v>
      </c>
      <c r="AI229" s="89" t="s">
        <v>333</v>
      </c>
    </row>
    <row r="230" spans="1:35">
      <c r="A230" s="89">
        <v>6279</v>
      </c>
      <c r="B230" s="89">
        <v>6</v>
      </c>
      <c r="C230" s="89">
        <v>279</v>
      </c>
      <c r="D230" s="89" t="s">
        <v>372</v>
      </c>
      <c r="E230" s="89" t="s">
        <v>585</v>
      </c>
      <c r="H230" s="89">
        <v>347</v>
      </c>
      <c r="I230" s="89">
        <v>11.5</v>
      </c>
      <c r="J230" s="89">
        <v>5.8</v>
      </c>
      <c r="K230" s="89">
        <v>1.5</v>
      </c>
      <c r="L230" s="89">
        <v>74.3</v>
      </c>
      <c r="M230" s="89">
        <v>4</v>
      </c>
      <c r="N230" s="89">
        <v>2.9</v>
      </c>
      <c r="O230" s="89">
        <v>108</v>
      </c>
      <c r="P230" s="89">
        <v>6</v>
      </c>
      <c r="Q230" s="89">
        <v>150</v>
      </c>
      <c r="R230" s="89">
        <v>176</v>
      </c>
      <c r="V230" s="89">
        <v>0.32</v>
      </c>
      <c r="W230" s="89">
        <v>1</v>
      </c>
      <c r="X230" s="89">
        <v>0</v>
      </c>
      <c r="Z230" s="89">
        <v>0</v>
      </c>
      <c r="AB230" s="89">
        <v>0.06</v>
      </c>
      <c r="AC230" s="89">
        <v>0.05</v>
      </c>
      <c r="AD230" s="89">
        <v>1.3</v>
      </c>
      <c r="AG230" s="89">
        <v>0</v>
      </c>
      <c r="AI230" s="89" t="s">
        <v>333</v>
      </c>
    </row>
    <row r="231" spans="1:35">
      <c r="A231" s="89">
        <v>6289</v>
      </c>
      <c r="B231" s="89">
        <v>6</v>
      </c>
      <c r="C231" s="89">
        <v>289</v>
      </c>
      <c r="D231" s="89" t="s">
        <v>372</v>
      </c>
      <c r="E231" s="89" t="s">
        <v>586</v>
      </c>
      <c r="H231" s="89">
        <v>602</v>
      </c>
      <c r="I231" s="89">
        <v>13.5</v>
      </c>
      <c r="J231" s="89">
        <v>6.1</v>
      </c>
      <c r="K231" s="89">
        <v>55.3</v>
      </c>
      <c r="L231" s="89">
        <v>19.600000000000001</v>
      </c>
      <c r="M231" s="89">
        <v>4</v>
      </c>
      <c r="N231" s="89">
        <v>1.5</v>
      </c>
      <c r="O231" s="89">
        <v>91</v>
      </c>
      <c r="P231" s="89">
        <v>9</v>
      </c>
      <c r="Q231" s="89">
        <v>232</v>
      </c>
      <c r="R231" s="89">
        <v>239</v>
      </c>
      <c r="S231" s="89">
        <v>270</v>
      </c>
      <c r="U231" s="89">
        <v>2.37</v>
      </c>
      <c r="V231" s="89">
        <v>1.49</v>
      </c>
      <c r="X231" s="89">
        <v>0</v>
      </c>
      <c r="Z231" s="89">
        <v>0</v>
      </c>
      <c r="AG231" s="89">
        <v>0</v>
      </c>
      <c r="AI231" s="89" t="s">
        <v>333</v>
      </c>
    </row>
    <row r="232" spans="1:35">
      <c r="A232" s="89">
        <v>10405</v>
      </c>
      <c r="B232" s="89">
        <v>10</v>
      </c>
      <c r="C232" s="89">
        <v>405</v>
      </c>
      <c r="D232" s="89" t="s">
        <v>434</v>
      </c>
      <c r="E232" s="89" t="s">
        <v>587</v>
      </c>
      <c r="G232" s="89">
        <v>1</v>
      </c>
      <c r="H232" s="89">
        <v>65</v>
      </c>
      <c r="I232" s="89">
        <v>87.7</v>
      </c>
      <c r="J232" s="89">
        <v>3.4</v>
      </c>
      <c r="K232" s="89">
        <v>3.7</v>
      </c>
      <c r="L232" s="89">
        <v>4.4000000000000004</v>
      </c>
      <c r="M232" s="89">
        <v>0</v>
      </c>
      <c r="N232" s="89">
        <v>0.8</v>
      </c>
      <c r="O232" s="89">
        <v>120</v>
      </c>
      <c r="P232" s="89">
        <v>0.1</v>
      </c>
      <c r="Q232" s="89">
        <v>11</v>
      </c>
      <c r="R232" s="89">
        <v>92</v>
      </c>
      <c r="S232" s="89">
        <v>153</v>
      </c>
      <c r="T232" s="89">
        <v>45</v>
      </c>
      <c r="U232" s="89">
        <v>0.39</v>
      </c>
      <c r="V232" s="89">
        <v>0.01</v>
      </c>
      <c r="W232" s="89">
        <v>33</v>
      </c>
      <c r="X232" s="89">
        <v>31</v>
      </c>
      <c r="Y232" s="89">
        <v>18</v>
      </c>
      <c r="Z232" s="89">
        <v>0.1</v>
      </c>
      <c r="AA232" s="89">
        <v>0.09</v>
      </c>
      <c r="AB232" s="89">
        <v>0.04</v>
      </c>
      <c r="AC232" s="89">
        <v>0.18</v>
      </c>
      <c r="AD232" s="89">
        <v>0.1</v>
      </c>
      <c r="AE232" s="89">
        <v>0.05</v>
      </c>
      <c r="AF232" s="89">
        <v>10</v>
      </c>
      <c r="AG232" s="89">
        <v>0.6</v>
      </c>
      <c r="AH232" s="89">
        <v>1.5</v>
      </c>
      <c r="AI232" s="89" t="s">
        <v>436</v>
      </c>
    </row>
    <row r="233" spans="1:35">
      <c r="A233" s="89">
        <v>10407</v>
      </c>
      <c r="B233" s="89">
        <v>10</v>
      </c>
      <c r="C233" s="89">
        <v>407</v>
      </c>
      <c r="D233" s="89" t="s">
        <v>434</v>
      </c>
      <c r="E233" s="89" t="s">
        <v>588</v>
      </c>
      <c r="G233" s="89">
        <v>1</v>
      </c>
      <c r="H233" s="89">
        <v>76</v>
      </c>
      <c r="I233" s="89">
        <v>85.8</v>
      </c>
      <c r="J233" s="89">
        <v>3.4</v>
      </c>
      <c r="K233" s="89">
        <v>4.5</v>
      </c>
      <c r="L233" s="89">
        <v>5.5</v>
      </c>
      <c r="M233" s="89">
        <v>0</v>
      </c>
      <c r="N233" s="89">
        <v>0.8</v>
      </c>
      <c r="O233" s="89">
        <v>142</v>
      </c>
      <c r="P233" s="89">
        <v>0.1</v>
      </c>
      <c r="Q233" s="89">
        <v>14</v>
      </c>
      <c r="R233" s="89">
        <v>119</v>
      </c>
      <c r="S233" s="89">
        <v>215</v>
      </c>
      <c r="T233" s="89">
        <v>48</v>
      </c>
      <c r="U233" s="89">
        <v>0.3</v>
      </c>
      <c r="V233" s="89">
        <v>0.02</v>
      </c>
      <c r="W233" s="89">
        <v>33</v>
      </c>
      <c r="X233" s="89">
        <v>33</v>
      </c>
      <c r="Y233" s="89">
        <v>0</v>
      </c>
      <c r="Z233" s="89">
        <v>0.1</v>
      </c>
      <c r="AA233" s="89">
        <v>0.03</v>
      </c>
      <c r="AB233" s="89">
        <v>0.06</v>
      </c>
      <c r="AC233" s="89">
        <v>0.17</v>
      </c>
      <c r="AD233" s="89">
        <v>0.3</v>
      </c>
      <c r="AE233" s="89">
        <v>0.04</v>
      </c>
      <c r="AF233" s="89">
        <v>1</v>
      </c>
      <c r="AG233" s="89">
        <v>0.1</v>
      </c>
      <c r="AH233" s="89">
        <v>1.5</v>
      </c>
      <c r="AI233" s="89" t="s">
        <v>436</v>
      </c>
    </row>
    <row r="234" spans="1:35">
      <c r="A234" s="89">
        <v>10408</v>
      </c>
      <c r="B234" s="89">
        <v>10</v>
      </c>
      <c r="C234" s="89">
        <v>408</v>
      </c>
      <c r="D234" s="89" t="s">
        <v>434</v>
      </c>
      <c r="E234" s="89" t="s">
        <v>589</v>
      </c>
      <c r="G234" s="89">
        <v>1</v>
      </c>
      <c r="H234" s="89">
        <v>70</v>
      </c>
      <c r="I234" s="89">
        <v>86.8</v>
      </c>
      <c r="J234" s="89">
        <v>1.2</v>
      </c>
      <c r="K234" s="89">
        <v>3.7</v>
      </c>
      <c r="L234" s="89">
        <v>8.1</v>
      </c>
      <c r="M234" s="89">
        <v>0</v>
      </c>
      <c r="N234" s="89">
        <v>0.3</v>
      </c>
      <c r="O234" s="89">
        <v>30</v>
      </c>
      <c r="P234" s="89">
        <v>0.1</v>
      </c>
      <c r="Q234" s="89">
        <v>3</v>
      </c>
      <c r="R234" s="89">
        <v>16</v>
      </c>
      <c r="S234" s="89">
        <v>59</v>
      </c>
      <c r="T234" s="89">
        <v>12</v>
      </c>
      <c r="U234" s="89">
        <v>0.3</v>
      </c>
      <c r="V234" s="89">
        <v>0.04</v>
      </c>
      <c r="W234" s="89">
        <v>60</v>
      </c>
      <c r="X234" s="89">
        <v>58</v>
      </c>
      <c r="Y234" s="89">
        <v>24</v>
      </c>
      <c r="AA234" s="89">
        <v>0.34</v>
      </c>
      <c r="AB234" s="89">
        <v>0.02</v>
      </c>
      <c r="AC234" s="89">
        <v>0.04</v>
      </c>
      <c r="AD234" s="89">
        <v>0.5</v>
      </c>
      <c r="AE234" s="89">
        <v>0.01</v>
      </c>
      <c r="AF234" s="89">
        <v>5</v>
      </c>
      <c r="AG234" s="89">
        <v>0.1</v>
      </c>
      <c r="AH234" s="89">
        <v>3.3</v>
      </c>
      <c r="AI234" s="89" t="s">
        <v>436</v>
      </c>
    </row>
    <row r="235" spans="1:35">
      <c r="A235" s="89">
        <v>10409</v>
      </c>
      <c r="B235" s="89">
        <v>10</v>
      </c>
      <c r="C235" s="89">
        <v>409</v>
      </c>
      <c r="D235" s="89" t="s">
        <v>434</v>
      </c>
      <c r="E235" s="89" t="s">
        <v>590</v>
      </c>
      <c r="G235" s="89">
        <v>1</v>
      </c>
      <c r="H235" s="89">
        <v>73</v>
      </c>
      <c r="I235" s="89">
        <v>85.3</v>
      </c>
      <c r="J235" s="89">
        <v>3.8</v>
      </c>
      <c r="K235" s="89">
        <v>3.4</v>
      </c>
      <c r="L235" s="89">
        <v>6.8</v>
      </c>
      <c r="M235" s="89">
        <v>0</v>
      </c>
      <c r="N235" s="89">
        <v>0.8</v>
      </c>
      <c r="O235" s="89">
        <v>152</v>
      </c>
      <c r="P235" s="89">
        <v>0.1</v>
      </c>
      <c r="Q235" s="89">
        <v>15</v>
      </c>
      <c r="R235" s="89">
        <v>127</v>
      </c>
      <c r="S235" s="89">
        <v>209</v>
      </c>
      <c r="T235" s="89">
        <v>64</v>
      </c>
      <c r="U235" s="89">
        <v>0.57999999999999996</v>
      </c>
      <c r="V235" s="89">
        <v>0.02</v>
      </c>
      <c r="W235" s="89">
        <v>30</v>
      </c>
      <c r="X235" s="89">
        <v>29</v>
      </c>
      <c r="Y235" s="89">
        <v>16</v>
      </c>
      <c r="Z235" s="89">
        <v>0.1</v>
      </c>
      <c r="AA235" s="89">
        <v>0.09</v>
      </c>
      <c r="AB235" s="89">
        <v>0.04</v>
      </c>
      <c r="AC235" s="89">
        <v>0.2</v>
      </c>
      <c r="AD235" s="89">
        <v>0.1</v>
      </c>
      <c r="AE235" s="89">
        <v>0.04</v>
      </c>
      <c r="AF235" s="89">
        <v>12</v>
      </c>
      <c r="AG235" s="89">
        <v>0.3</v>
      </c>
      <c r="AH235" s="89">
        <v>0.7</v>
      </c>
      <c r="AI235" s="89" t="s">
        <v>436</v>
      </c>
    </row>
    <row r="236" spans="1:35">
      <c r="A236" s="89">
        <v>10413</v>
      </c>
      <c r="B236" s="89">
        <v>10</v>
      </c>
      <c r="C236" s="89">
        <v>413</v>
      </c>
      <c r="D236" s="89" t="s">
        <v>434</v>
      </c>
      <c r="E236" s="89" t="s">
        <v>591</v>
      </c>
      <c r="G236" s="89">
        <v>1</v>
      </c>
      <c r="H236" s="89">
        <v>354</v>
      </c>
      <c r="I236" s="89">
        <v>57.1</v>
      </c>
      <c r="J236" s="89">
        <v>2.1</v>
      </c>
      <c r="K236" s="89">
        <v>38</v>
      </c>
      <c r="L236" s="89">
        <v>2.2999999999999998</v>
      </c>
      <c r="M236" s="89">
        <v>0</v>
      </c>
      <c r="N236" s="89">
        <v>0.5</v>
      </c>
      <c r="O236" s="89">
        <v>67</v>
      </c>
      <c r="P236" s="89">
        <v>0.1</v>
      </c>
      <c r="Q236" s="89">
        <v>7</v>
      </c>
      <c r="R236" s="89">
        <v>57</v>
      </c>
      <c r="S236" s="89">
        <v>93</v>
      </c>
      <c r="T236" s="89">
        <v>28</v>
      </c>
      <c r="U236" s="89">
        <v>0.24</v>
      </c>
      <c r="V236" s="89">
        <v>0.01</v>
      </c>
      <c r="W236" s="89">
        <v>333</v>
      </c>
      <c r="X236" s="89">
        <v>319</v>
      </c>
      <c r="Y236" s="89">
        <v>168</v>
      </c>
      <c r="Z236" s="89">
        <v>0.4</v>
      </c>
      <c r="AA236" s="89">
        <v>0.97</v>
      </c>
      <c r="AB236" s="89">
        <v>0.03</v>
      </c>
      <c r="AC236" s="89">
        <v>0.16</v>
      </c>
      <c r="AD236" s="89">
        <v>0.1</v>
      </c>
      <c r="AE236" s="89">
        <v>0.02</v>
      </c>
      <c r="AF236" s="89">
        <v>11</v>
      </c>
      <c r="AG236" s="89">
        <v>0.4</v>
      </c>
      <c r="AH236" s="89">
        <v>0.8</v>
      </c>
      <c r="AI236" s="89" t="s">
        <v>436</v>
      </c>
    </row>
    <row r="237" spans="1:35">
      <c r="A237" s="89">
        <v>10414</v>
      </c>
      <c r="B237" s="89">
        <v>10</v>
      </c>
      <c r="C237" s="89">
        <v>414</v>
      </c>
      <c r="D237" s="89" t="s">
        <v>434</v>
      </c>
      <c r="E237" s="89" t="s">
        <v>592</v>
      </c>
      <c r="G237" s="89">
        <v>1</v>
      </c>
      <c r="H237" s="89">
        <v>149</v>
      </c>
      <c r="I237" s="89">
        <v>78.5</v>
      </c>
      <c r="J237" s="89">
        <v>2.9</v>
      </c>
      <c r="K237" s="89">
        <v>13.5</v>
      </c>
      <c r="L237" s="89">
        <v>4.5</v>
      </c>
      <c r="M237" s="89">
        <v>0</v>
      </c>
      <c r="N237" s="89">
        <v>0.6</v>
      </c>
      <c r="O237" s="89">
        <v>104</v>
      </c>
      <c r="P237" s="89">
        <v>0</v>
      </c>
      <c r="Q237" s="89">
        <v>11</v>
      </c>
      <c r="R237" s="89">
        <v>79</v>
      </c>
      <c r="S237" s="89">
        <v>136</v>
      </c>
      <c r="T237" s="89">
        <v>39</v>
      </c>
      <c r="U237" s="89">
        <v>0.37</v>
      </c>
      <c r="V237" s="89">
        <v>0.01</v>
      </c>
      <c r="W237" s="89">
        <v>120</v>
      </c>
      <c r="X237" s="89">
        <v>115</v>
      </c>
      <c r="Y237" s="89">
        <v>59</v>
      </c>
      <c r="Z237" s="89">
        <v>0.2</v>
      </c>
      <c r="AA237" s="89">
        <v>0.34</v>
      </c>
      <c r="AB237" s="89">
        <v>0.04</v>
      </c>
      <c r="AC237" s="89">
        <v>0.19</v>
      </c>
      <c r="AD237" s="89">
        <v>0.1</v>
      </c>
      <c r="AE237" s="89">
        <v>0.05</v>
      </c>
      <c r="AF237" s="89">
        <v>12</v>
      </c>
      <c r="AG237" s="89">
        <v>0.4</v>
      </c>
      <c r="AH237" s="89">
        <v>1</v>
      </c>
      <c r="AI237" s="89" t="s">
        <v>436</v>
      </c>
    </row>
    <row r="238" spans="1:35">
      <c r="A238" s="89">
        <v>10417</v>
      </c>
      <c r="B238" s="89">
        <v>10</v>
      </c>
      <c r="C238" s="89">
        <v>417</v>
      </c>
      <c r="D238" s="89" t="s">
        <v>434</v>
      </c>
      <c r="E238" s="89" t="s">
        <v>593</v>
      </c>
      <c r="G238" s="89">
        <v>1</v>
      </c>
      <c r="H238" s="89">
        <v>48</v>
      </c>
      <c r="I238" s="89">
        <v>89.3</v>
      </c>
      <c r="J238" s="89">
        <v>3.5</v>
      </c>
      <c r="K238" s="89">
        <v>1.6</v>
      </c>
      <c r="L238" s="89">
        <v>4.8</v>
      </c>
      <c r="M238" s="89">
        <v>0</v>
      </c>
      <c r="N238" s="89">
        <v>0.8</v>
      </c>
      <c r="O238" s="89">
        <v>122</v>
      </c>
      <c r="P238" s="89">
        <v>0</v>
      </c>
      <c r="Q238" s="89">
        <v>12</v>
      </c>
      <c r="R238" s="89">
        <v>96</v>
      </c>
      <c r="S238" s="89">
        <v>153</v>
      </c>
      <c r="T238" s="89">
        <v>43</v>
      </c>
      <c r="U238" s="89">
        <v>0.41</v>
      </c>
      <c r="V238" s="89">
        <v>0.01</v>
      </c>
      <c r="W238" s="89">
        <v>14</v>
      </c>
      <c r="X238" s="89">
        <v>13</v>
      </c>
      <c r="Y238" s="89">
        <v>7</v>
      </c>
      <c r="Z238" s="89">
        <v>0.1</v>
      </c>
      <c r="AA238" s="89">
        <v>0.04</v>
      </c>
      <c r="AB238" s="89">
        <v>0.05</v>
      </c>
      <c r="AC238" s="89">
        <v>0.18</v>
      </c>
      <c r="AD238" s="89">
        <v>0.1</v>
      </c>
      <c r="AE238" s="89">
        <v>0.05</v>
      </c>
      <c r="AF238" s="89">
        <v>12</v>
      </c>
      <c r="AG238" s="89">
        <v>0.5</v>
      </c>
      <c r="AH238" s="89">
        <v>1.3</v>
      </c>
      <c r="AI238" s="89" t="s">
        <v>436</v>
      </c>
    </row>
    <row r="239" spans="1:35">
      <c r="A239" s="89">
        <v>10418</v>
      </c>
      <c r="B239" s="89">
        <v>10</v>
      </c>
      <c r="C239" s="89">
        <v>418</v>
      </c>
      <c r="D239" s="89" t="s">
        <v>434</v>
      </c>
      <c r="E239" s="89" t="s">
        <v>594</v>
      </c>
      <c r="G239" s="89">
        <v>1</v>
      </c>
      <c r="H239" s="89">
        <v>38</v>
      </c>
      <c r="I239" s="89">
        <v>90.6</v>
      </c>
      <c r="J239" s="89">
        <v>3.5</v>
      </c>
      <c r="K239" s="89">
        <v>0.5</v>
      </c>
      <c r="L239" s="89">
        <v>4.7</v>
      </c>
      <c r="M239" s="89">
        <v>0</v>
      </c>
      <c r="N239" s="89">
        <v>0.7</v>
      </c>
      <c r="O239" s="89">
        <v>124</v>
      </c>
      <c r="P239" s="89">
        <v>0</v>
      </c>
      <c r="Q239" s="89">
        <v>12</v>
      </c>
      <c r="R239" s="89">
        <v>97</v>
      </c>
      <c r="S239" s="89">
        <v>157</v>
      </c>
      <c r="T239" s="89">
        <v>44</v>
      </c>
      <c r="U239" s="89">
        <v>0.41</v>
      </c>
      <c r="V239" s="89">
        <v>0.01</v>
      </c>
      <c r="W239" s="89">
        <v>4</v>
      </c>
      <c r="X239" s="89">
        <v>4</v>
      </c>
      <c r="Y239" s="89">
        <v>2</v>
      </c>
      <c r="Z239" s="89">
        <v>0.1</v>
      </c>
      <c r="AA239" s="89">
        <v>0.01</v>
      </c>
      <c r="AB239" s="89">
        <v>0.04</v>
      </c>
      <c r="AC239" s="89">
        <v>0.17</v>
      </c>
      <c r="AD239" s="89">
        <v>0.1</v>
      </c>
      <c r="AE239" s="89">
        <v>0.05</v>
      </c>
      <c r="AF239" s="89">
        <v>6</v>
      </c>
      <c r="AG239" s="89">
        <v>0.5</v>
      </c>
      <c r="AH239" s="89">
        <v>1.3</v>
      </c>
      <c r="AI239" s="89" t="s">
        <v>436</v>
      </c>
    </row>
    <row r="240" spans="1:35">
      <c r="A240" s="89">
        <v>10419</v>
      </c>
      <c r="B240" s="89">
        <v>10</v>
      </c>
      <c r="C240" s="89">
        <v>419</v>
      </c>
      <c r="D240" s="89" t="s">
        <v>434</v>
      </c>
      <c r="E240" s="89" t="s">
        <v>595</v>
      </c>
      <c r="G240" s="89">
        <v>1</v>
      </c>
      <c r="H240" s="89">
        <v>330</v>
      </c>
      <c r="I240" s="89">
        <v>27.2</v>
      </c>
      <c r="J240" s="89">
        <v>7.9</v>
      </c>
      <c r="K240" s="89">
        <v>8.6999999999999993</v>
      </c>
      <c r="L240" s="89">
        <v>54.4</v>
      </c>
      <c r="M240" s="89">
        <v>0</v>
      </c>
      <c r="N240" s="89">
        <v>1.8</v>
      </c>
      <c r="O240" s="89">
        <v>284</v>
      </c>
      <c r="P240" s="89">
        <v>0.2</v>
      </c>
      <c r="Q240" s="89">
        <v>26</v>
      </c>
      <c r="R240" s="89">
        <v>253</v>
      </c>
      <c r="S240" s="89">
        <v>371</v>
      </c>
      <c r="T240" s="89">
        <v>127</v>
      </c>
      <c r="U240" s="89">
        <v>0.94</v>
      </c>
      <c r="V240" s="89">
        <v>0.02</v>
      </c>
      <c r="W240" s="89">
        <v>74</v>
      </c>
      <c r="X240" s="89">
        <v>73</v>
      </c>
      <c r="Y240" s="89">
        <v>14</v>
      </c>
      <c r="Z240" s="89">
        <v>0.2</v>
      </c>
      <c r="AA240" s="89">
        <v>0</v>
      </c>
      <c r="AB240" s="89">
        <v>0.09</v>
      </c>
      <c r="AC240" s="89">
        <v>0.42</v>
      </c>
      <c r="AD240" s="89">
        <v>0.2</v>
      </c>
      <c r="AE240" s="89">
        <v>0.05</v>
      </c>
      <c r="AF240" s="89">
        <v>11</v>
      </c>
      <c r="AG240" s="89">
        <v>0.4</v>
      </c>
      <c r="AH240" s="89">
        <v>2.6</v>
      </c>
      <c r="AI240" s="89" t="s">
        <v>436</v>
      </c>
    </row>
    <row r="241" spans="1:35">
      <c r="A241" s="89">
        <v>10420</v>
      </c>
      <c r="B241" s="89">
        <v>10</v>
      </c>
      <c r="C241" s="89">
        <v>420</v>
      </c>
      <c r="D241" s="89" t="s">
        <v>434</v>
      </c>
      <c r="E241" s="89" t="s">
        <v>596</v>
      </c>
      <c r="G241" s="89">
        <v>1</v>
      </c>
      <c r="H241" s="89">
        <v>135</v>
      </c>
      <c r="I241" s="89">
        <v>74</v>
      </c>
      <c r="J241" s="89">
        <v>6.8</v>
      </c>
      <c r="K241" s="89">
        <v>7.6</v>
      </c>
      <c r="L241" s="89">
        <v>10</v>
      </c>
      <c r="M241" s="89">
        <v>0</v>
      </c>
      <c r="N241" s="89">
        <v>1.6</v>
      </c>
      <c r="O241" s="89">
        <v>261</v>
      </c>
      <c r="P241" s="89">
        <v>0.2</v>
      </c>
      <c r="Q241" s="89">
        <v>24</v>
      </c>
      <c r="R241" s="89">
        <v>203</v>
      </c>
      <c r="S241" s="89">
        <v>303</v>
      </c>
      <c r="T241" s="89">
        <v>106</v>
      </c>
      <c r="U241" s="89">
        <v>0.77</v>
      </c>
      <c r="V241" s="89">
        <v>0.02</v>
      </c>
      <c r="W241" s="89">
        <v>65</v>
      </c>
      <c r="X241" s="89">
        <v>64</v>
      </c>
      <c r="Y241" s="89">
        <v>15</v>
      </c>
      <c r="Z241" s="89">
        <v>0.1</v>
      </c>
      <c r="AA241" s="89">
        <v>0</v>
      </c>
      <c r="AB241" s="89">
        <v>0.05</v>
      </c>
      <c r="AC241" s="89">
        <v>0.32</v>
      </c>
      <c r="AD241" s="89">
        <v>0.2</v>
      </c>
      <c r="AE241" s="89">
        <v>0.05</v>
      </c>
      <c r="AF241" s="89">
        <v>8</v>
      </c>
      <c r="AG241" s="89">
        <v>0.2</v>
      </c>
      <c r="AH241" s="89">
        <v>1.9</v>
      </c>
      <c r="AI241" s="89" t="s">
        <v>436</v>
      </c>
    </row>
    <row r="242" spans="1:35">
      <c r="A242" s="89">
        <v>10422</v>
      </c>
      <c r="B242" s="89">
        <v>10</v>
      </c>
      <c r="C242" s="89">
        <v>422</v>
      </c>
      <c r="D242" s="89" t="s">
        <v>434</v>
      </c>
      <c r="E242" s="89" t="s">
        <v>597</v>
      </c>
      <c r="G242" s="89">
        <v>1</v>
      </c>
      <c r="H242" s="89">
        <v>58</v>
      </c>
      <c r="I242" s="89">
        <v>88.5</v>
      </c>
      <c r="J242" s="89">
        <v>3.1</v>
      </c>
      <c r="K242" s="89">
        <v>3</v>
      </c>
      <c r="L242" s="89">
        <v>4.7</v>
      </c>
      <c r="M242" s="89">
        <v>0</v>
      </c>
      <c r="N242" s="89">
        <v>0.8</v>
      </c>
      <c r="O242" s="89">
        <v>116</v>
      </c>
      <c r="P242" s="89">
        <v>0.2</v>
      </c>
      <c r="Q242" s="89">
        <v>13</v>
      </c>
      <c r="R242" s="89">
        <v>86</v>
      </c>
      <c r="S242" s="89">
        <v>151</v>
      </c>
      <c r="T242" s="89">
        <v>61</v>
      </c>
      <c r="U242" s="89">
        <v>0.56000000000000005</v>
      </c>
      <c r="V242" s="89">
        <v>0.15</v>
      </c>
      <c r="AC242" s="89">
        <v>0.06</v>
      </c>
      <c r="AH242" s="89">
        <v>1.9</v>
      </c>
      <c r="AI242" s="89" t="s">
        <v>436</v>
      </c>
    </row>
    <row r="243" spans="1:35">
      <c r="A243" s="89">
        <v>10425</v>
      </c>
      <c r="B243" s="89">
        <v>10</v>
      </c>
      <c r="C243" s="89">
        <v>425</v>
      </c>
      <c r="D243" s="89" t="s">
        <v>434</v>
      </c>
      <c r="E243" s="89" t="s">
        <v>598</v>
      </c>
      <c r="G243" s="89">
        <v>1</v>
      </c>
      <c r="H243" s="89">
        <v>89</v>
      </c>
      <c r="I243" s="89">
        <v>80.599999999999994</v>
      </c>
      <c r="J243" s="89">
        <v>3.3</v>
      </c>
      <c r="K243" s="89">
        <v>3.2</v>
      </c>
      <c r="L243" s="89">
        <v>11.4</v>
      </c>
      <c r="M243" s="89">
        <v>0.5</v>
      </c>
      <c r="N243" s="89">
        <v>1</v>
      </c>
      <c r="O243" s="89">
        <v>118</v>
      </c>
      <c r="P243" s="89">
        <v>0.1</v>
      </c>
      <c r="Q243" s="89">
        <v>12</v>
      </c>
      <c r="R243" s="89">
        <v>88</v>
      </c>
      <c r="S243" s="89">
        <v>152</v>
      </c>
      <c r="T243" s="89">
        <v>41</v>
      </c>
      <c r="U243" s="89">
        <v>0.47</v>
      </c>
      <c r="V243" s="89">
        <v>0.01</v>
      </c>
      <c r="W243" s="89">
        <v>28</v>
      </c>
      <c r="X243" s="89">
        <v>27</v>
      </c>
      <c r="Y243" s="89">
        <v>14</v>
      </c>
      <c r="Z243" s="89">
        <v>0.1</v>
      </c>
      <c r="AA243" s="89">
        <v>0.08</v>
      </c>
      <c r="AB243" s="89">
        <v>0.04</v>
      </c>
      <c r="AC243" s="89">
        <v>0.16</v>
      </c>
      <c r="AD243" s="89">
        <v>0.1</v>
      </c>
      <c r="AE243" s="89">
        <v>0.04</v>
      </c>
      <c r="AF243" s="89">
        <v>23</v>
      </c>
      <c r="AG243" s="89">
        <v>0.2</v>
      </c>
      <c r="AH243" s="89">
        <v>0.7</v>
      </c>
      <c r="AI243" s="89" t="s">
        <v>436</v>
      </c>
    </row>
    <row r="244" spans="1:35">
      <c r="A244" s="89">
        <v>10426</v>
      </c>
      <c r="B244" s="89">
        <v>10</v>
      </c>
      <c r="C244" s="89">
        <v>426</v>
      </c>
      <c r="D244" s="89" t="s">
        <v>434</v>
      </c>
      <c r="E244" s="89" t="s">
        <v>599</v>
      </c>
      <c r="G244" s="89">
        <v>1</v>
      </c>
      <c r="H244" s="89">
        <v>707</v>
      </c>
      <c r="I244" s="89">
        <v>19.2</v>
      </c>
      <c r="J244" s="89">
        <v>0.8</v>
      </c>
      <c r="K244" s="89">
        <v>79.599999999999994</v>
      </c>
      <c r="L244" s="89">
        <v>0.2</v>
      </c>
      <c r="M244" s="89">
        <v>0</v>
      </c>
      <c r="N244" s="89">
        <v>0.3</v>
      </c>
      <c r="O244" s="89">
        <v>17</v>
      </c>
      <c r="P244" s="89">
        <v>0</v>
      </c>
      <c r="Q244" s="89">
        <v>2</v>
      </c>
      <c r="R244" s="89">
        <v>21</v>
      </c>
      <c r="S244" s="89">
        <v>19</v>
      </c>
      <c r="T244" s="89">
        <v>16</v>
      </c>
      <c r="U244" s="89">
        <v>0.12</v>
      </c>
      <c r="V244" s="89">
        <v>0.01</v>
      </c>
      <c r="W244" s="89">
        <v>696</v>
      </c>
      <c r="X244" s="89">
        <v>675</v>
      </c>
      <c r="Y244" s="89">
        <v>262</v>
      </c>
      <c r="Z244" s="89">
        <v>1.1000000000000001</v>
      </c>
      <c r="AA244" s="89">
        <v>2.11</v>
      </c>
      <c r="AB244" s="89">
        <v>0.01</v>
      </c>
      <c r="AC244" s="89">
        <v>0.03</v>
      </c>
      <c r="AD244" s="89">
        <v>0.1</v>
      </c>
      <c r="AF244" s="89">
        <v>3</v>
      </c>
      <c r="AG244" s="89">
        <v>0.1</v>
      </c>
      <c r="AH244" s="89">
        <v>0</v>
      </c>
      <c r="AI244" s="89" t="s">
        <v>436</v>
      </c>
    </row>
    <row r="245" spans="1:35">
      <c r="A245" s="89">
        <v>10431</v>
      </c>
      <c r="B245" s="89">
        <v>10</v>
      </c>
      <c r="C245" s="89">
        <v>431</v>
      </c>
      <c r="D245" s="89" t="s">
        <v>434</v>
      </c>
      <c r="E245" s="89" t="s">
        <v>600</v>
      </c>
      <c r="G245" s="89">
        <v>1</v>
      </c>
      <c r="H245" s="89">
        <v>717</v>
      </c>
      <c r="I245" s="89">
        <v>16.5</v>
      </c>
      <c r="J245" s="89">
        <v>0.2</v>
      </c>
      <c r="K245" s="89">
        <v>80.7</v>
      </c>
      <c r="L245" s="89">
        <v>0.7</v>
      </c>
      <c r="M245" s="89">
        <v>0</v>
      </c>
      <c r="N245" s="89">
        <v>1.9</v>
      </c>
      <c r="O245" s="89">
        <v>3</v>
      </c>
      <c r="P245" s="89">
        <v>0.1</v>
      </c>
      <c r="Q245" s="89">
        <v>3</v>
      </c>
      <c r="R245" s="89">
        <v>5</v>
      </c>
      <c r="S245" s="89">
        <v>18</v>
      </c>
      <c r="T245" s="89">
        <v>751</v>
      </c>
      <c r="U245" s="89">
        <v>0</v>
      </c>
      <c r="V245" s="89">
        <v>0</v>
      </c>
      <c r="W245" s="89">
        <v>819</v>
      </c>
      <c r="X245" s="89">
        <v>768</v>
      </c>
      <c r="Y245" s="89">
        <v>610</v>
      </c>
      <c r="Z245" s="89">
        <v>0</v>
      </c>
      <c r="AA245" s="89">
        <v>9</v>
      </c>
      <c r="AB245" s="89">
        <v>0.01</v>
      </c>
      <c r="AC245" s="89">
        <v>0.04</v>
      </c>
      <c r="AD245" s="89">
        <v>0.02</v>
      </c>
      <c r="AE245" s="89">
        <v>0.01</v>
      </c>
      <c r="AF245" s="89">
        <v>1</v>
      </c>
      <c r="AG245" s="89">
        <v>0.1</v>
      </c>
      <c r="AH245" s="89">
        <v>0.2</v>
      </c>
      <c r="AI245" s="89" t="s">
        <v>436</v>
      </c>
    </row>
    <row r="246" spans="1:35">
      <c r="A246" s="89">
        <v>11436</v>
      </c>
      <c r="B246" s="89">
        <v>11</v>
      </c>
      <c r="C246" s="89">
        <v>436</v>
      </c>
      <c r="D246" s="89" t="s">
        <v>444</v>
      </c>
      <c r="E246" s="89" t="s">
        <v>601</v>
      </c>
      <c r="G246" s="89">
        <v>1</v>
      </c>
      <c r="H246" s="89">
        <v>35</v>
      </c>
      <c r="I246" s="89">
        <v>93.9</v>
      </c>
      <c r="J246" s="89">
        <v>0.3</v>
      </c>
      <c r="K246" s="89">
        <v>0</v>
      </c>
      <c r="L246" s="89">
        <v>2</v>
      </c>
      <c r="M246" s="89">
        <v>0</v>
      </c>
      <c r="N246" s="89">
        <v>0.1</v>
      </c>
      <c r="O246" s="89">
        <v>8</v>
      </c>
      <c r="P246" s="89">
        <v>0.1</v>
      </c>
      <c r="Q246" s="89">
        <v>7</v>
      </c>
      <c r="R246" s="89">
        <v>14</v>
      </c>
      <c r="S246" s="89">
        <v>32</v>
      </c>
      <c r="T246" s="89">
        <v>6</v>
      </c>
      <c r="U246" s="89">
        <v>0.01</v>
      </c>
      <c r="V246" s="89">
        <v>0.01</v>
      </c>
      <c r="W246" s="89">
        <v>0</v>
      </c>
      <c r="X246" s="89">
        <v>0</v>
      </c>
      <c r="Y246" s="89">
        <v>0</v>
      </c>
      <c r="Z246" s="89">
        <v>0</v>
      </c>
      <c r="AA246" s="89">
        <v>0</v>
      </c>
      <c r="AC246" s="89">
        <v>0.03</v>
      </c>
      <c r="AD246" s="89">
        <v>0.7</v>
      </c>
      <c r="AE246" s="89">
        <v>7.0000000000000007E-2</v>
      </c>
      <c r="AF246" s="89">
        <v>5</v>
      </c>
      <c r="AH246" s="89">
        <v>0</v>
      </c>
      <c r="AI246" s="89" t="s">
        <v>446</v>
      </c>
    </row>
    <row r="247" spans="1:35">
      <c r="A247" s="89">
        <v>11437</v>
      </c>
      <c r="B247" s="89">
        <v>11</v>
      </c>
      <c r="C247" s="89">
        <v>437</v>
      </c>
      <c r="D247" s="89" t="s">
        <v>444</v>
      </c>
      <c r="E247" s="89" t="s">
        <v>602</v>
      </c>
      <c r="G247" s="89">
        <v>1</v>
      </c>
      <c r="H247" s="89">
        <v>33</v>
      </c>
      <c r="I247" s="89">
        <v>93.2</v>
      </c>
      <c r="J247" s="89">
        <v>0.6</v>
      </c>
      <c r="L247" s="89">
        <v>3.3</v>
      </c>
      <c r="M247" s="89">
        <v>0.1</v>
      </c>
      <c r="N247" s="89">
        <v>0.3</v>
      </c>
      <c r="O247" s="89">
        <v>4</v>
      </c>
      <c r="P247" s="89">
        <v>0.2</v>
      </c>
      <c r="Q247" s="89">
        <v>14</v>
      </c>
      <c r="R247" s="89">
        <v>6</v>
      </c>
      <c r="S247" s="89">
        <v>31</v>
      </c>
      <c r="T247" s="89">
        <v>2</v>
      </c>
      <c r="U247" s="89">
        <v>0.14000000000000001</v>
      </c>
      <c r="V247" s="89">
        <v>0.02</v>
      </c>
      <c r="W247" s="89">
        <v>0</v>
      </c>
      <c r="X247" s="89">
        <v>0</v>
      </c>
      <c r="Y247" s="89">
        <v>0</v>
      </c>
      <c r="Z247" s="89">
        <v>0</v>
      </c>
      <c r="AA247" s="89">
        <v>0</v>
      </c>
      <c r="AB247" s="89">
        <v>0.02</v>
      </c>
      <c r="AC247" s="89">
        <v>0.04</v>
      </c>
      <c r="AD247" s="89">
        <v>0.3</v>
      </c>
      <c r="AH247" s="89">
        <v>0</v>
      </c>
      <c r="AI247" s="89" t="s">
        <v>446</v>
      </c>
    </row>
    <row r="248" spans="1:35">
      <c r="A248" s="89">
        <v>11438</v>
      </c>
      <c r="B248" s="89">
        <v>11</v>
      </c>
      <c r="C248" s="89">
        <v>438</v>
      </c>
      <c r="D248" s="89" t="s">
        <v>444</v>
      </c>
      <c r="E248" s="89" t="s">
        <v>603</v>
      </c>
      <c r="G248" s="89">
        <v>1</v>
      </c>
      <c r="H248" s="89">
        <v>43</v>
      </c>
      <c r="I248" s="89">
        <v>91</v>
      </c>
      <c r="J248" s="89">
        <v>0.7</v>
      </c>
      <c r="L248" s="89">
        <v>5.7</v>
      </c>
      <c r="M248" s="89">
        <v>0.1</v>
      </c>
      <c r="N248" s="89">
        <v>0.3</v>
      </c>
      <c r="O248" s="89">
        <v>8</v>
      </c>
      <c r="P248" s="89">
        <v>0.2</v>
      </c>
      <c r="Q248" s="89">
        <v>14</v>
      </c>
      <c r="R248" s="89">
        <v>16</v>
      </c>
      <c r="S248" s="89">
        <v>31</v>
      </c>
      <c r="T248" s="89">
        <v>2</v>
      </c>
      <c r="U248" s="89">
        <v>0.14000000000000001</v>
      </c>
      <c r="V248" s="89">
        <v>0.02</v>
      </c>
      <c r="W248" s="89">
        <v>0</v>
      </c>
      <c r="X248" s="89">
        <v>0</v>
      </c>
      <c r="Y248" s="89">
        <v>0</v>
      </c>
      <c r="Z248" s="89">
        <v>0</v>
      </c>
      <c r="AA248" s="89">
        <v>0</v>
      </c>
      <c r="AB248" s="89">
        <v>0.02</v>
      </c>
      <c r="AC248" s="89">
        <v>0.04</v>
      </c>
      <c r="AD248" s="89">
        <v>0.3</v>
      </c>
      <c r="AH248" s="89">
        <v>0</v>
      </c>
      <c r="AI248" s="89" t="s">
        <v>446</v>
      </c>
    </row>
    <row r="249" spans="1:35">
      <c r="A249" s="89">
        <v>11439</v>
      </c>
      <c r="B249" s="89">
        <v>11</v>
      </c>
      <c r="C249" s="89">
        <v>439</v>
      </c>
      <c r="D249" s="89" t="s">
        <v>444</v>
      </c>
      <c r="E249" s="89" t="s">
        <v>604</v>
      </c>
      <c r="G249" s="89">
        <v>1</v>
      </c>
      <c r="H249" s="89">
        <v>31</v>
      </c>
      <c r="I249" s="89">
        <v>94</v>
      </c>
      <c r="J249" s="89">
        <v>0.5</v>
      </c>
      <c r="L249" s="89">
        <v>2.7</v>
      </c>
      <c r="M249" s="89">
        <v>0.1</v>
      </c>
      <c r="N249" s="89">
        <v>0.2</v>
      </c>
      <c r="O249" s="89">
        <v>8</v>
      </c>
      <c r="P249" s="89">
        <v>0.2</v>
      </c>
      <c r="Q249" s="89">
        <v>14</v>
      </c>
      <c r="R249" s="89">
        <v>25</v>
      </c>
      <c r="S249" s="89">
        <v>31</v>
      </c>
      <c r="T249" s="89">
        <v>2</v>
      </c>
      <c r="U249" s="89">
        <v>0.14000000000000001</v>
      </c>
      <c r="V249" s="89">
        <v>0.02</v>
      </c>
      <c r="W249" s="89">
        <v>0</v>
      </c>
      <c r="X249" s="89">
        <v>0</v>
      </c>
      <c r="Y249" s="89">
        <v>0</v>
      </c>
      <c r="Z249" s="89">
        <v>0</v>
      </c>
      <c r="AA249" s="89">
        <v>0</v>
      </c>
      <c r="AB249" s="89">
        <v>0.02</v>
      </c>
      <c r="AC249" s="89">
        <v>0.04</v>
      </c>
      <c r="AD249" s="89">
        <v>0.3</v>
      </c>
      <c r="AH249" s="89">
        <v>0</v>
      </c>
      <c r="AI249" s="89" t="s">
        <v>446</v>
      </c>
    </row>
    <row r="250" spans="1:35">
      <c r="A250" s="89">
        <v>11441</v>
      </c>
      <c r="B250" s="89">
        <v>11</v>
      </c>
      <c r="C250" s="89">
        <v>441</v>
      </c>
      <c r="D250" s="89" t="s">
        <v>444</v>
      </c>
      <c r="E250" s="89" t="s">
        <v>605</v>
      </c>
      <c r="G250" s="89">
        <v>1</v>
      </c>
      <c r="H250" s="89">
        <v>34</v>
      </c>
      <c r="I250" s="89">
        <v>93.7</v>
      </c>
      <c r="J250" s="89">
        <v>0.4</v>
      </c>
      <c r="L250" s="89">
        <v>2.5</v>
      </c>
      <c r="M250" s="89">
        <v>0</v>
      </c>
      <c r="N250" s="89">
        <v>0.2</v>
      </c>
      <c r="O250" s="89">
        <v>2</v>
      </c>
      <c r="P250" s="89">
        <v>0.5</v>
      </c>
      <c r="Q250" s="89">
        <v>9</v>
      </c>
      <c r="R250" s="89">
        <v>5</v>
      </c>
      <c r="V250" s="89">
        <v>0.01</v>
      </c>
      <c r="W250" s="89">
        <v>0</v>
      </c>
      <c r="X250" s="89">
        <v>0</v>
      </c>
      <c r="Y250" s="89">
        <v>0</v>
      </c>
      <c r="Z250" s="89">
        <v>0</v>
      </c>
      <c r="AB250" s="89">
        <v>0.03</v>
      </c>
      <c r="AC250" s="89">
        <v>0.01</v>
      </c>
      <c r="AD250" s="89">
        <v>0.3</v>
      </c>
      <c r="AG250" s="89">
        <v>0</v>
      </c>
      <c r="AH250" s="89">
        <v>4</v>
      </c>
      <c r="AI250" s="89" t="s">
        <v>446</v>
      </c>
    </row>
    <row r="251" spans="1:35">
      <c r="A251" s="89">
        <v>11442</v>
      </c>
      <c r="B251" s="89">
        <v>11</v>
      </c>
      <c r="C251" s="89">
        <v>442</v>
      </c>
      <c r="D251" s="89" t="s">
        <v>444</v>
      </c>
      <c r="E251" s="89" t="s">
        <v>606</v>
      </c>
      <c r="G251" s="89">
        <v>1</v>
      </c>
      <c r="H251" s="89">
        <v>47</v>
      </c>
      <c r="I251" s="89">
        <v>88.4</v>
      </c>
      <c r="J251" s="89">
        <v>0.3</v>
      </c>
      <c r="K251" s="89">
        <v>0</v>
      </c>
      <c r="L251" s="89">
        <v>10.8</v>
      </c>
      <c r="M251" s="89">
        <v>0</v>
      </c>
      <c r="N251" s="89">
        <v>0.2</v>
      </c>
      <c r="O251" s="89">
        <v>2</v>
      </c>
      <c r="P251" s="89">
        <v>0.4</v>
      </c>
      <c r="R251" s="89">
        <v>6</v>
      </c>
      <c r="X251" s="89">
        <v>0</v>
      </c>
      <c r="Z251" s="89">
        <v>0</v>
      </c>
      <c r="AB251" s="89">
        <v>0.02</v>
      </c>
      <c r="AC251" s="89">
        <v>0.01</v>
      </c>
      <c r="AD251" s="89">
        <v>4</v>
      </c>
      <c r="AG251" s="89">
        <v>0</v>
      </c>
      <c r="AH251" s="89">
        <v>14</v>
      </c>
      <c r="AI251" s="89" t="s">
        <v>446</v>
      </c>
    </row>
    <row r="252" spans="1:35">
      <c r="A252" s="89">
        <v>11443</v>
      </c>
      <c r="B252" s="89">
        <v>11</v>
      </c>
      <c r="C252" s="89">
        <v>443</v>
      </c>
      <c r="D252" s="89" t="s">
        <v>444</v>
      </c>
      <c r="E252" s="89" t="s">
        <v>607</v>
      </c>
      <c r="G252" s="89">
        <v>1</v>
      </c>
      <c r="H252" s="89">
        <v>0</v>
      </c>
      <c r="I252" s="89">
        <v>99.8</v>
      </c>
      <c r="J252" s="89">
        <v>0.1</v>
      </c>
      <c r="K252" s="89">
        <v>0</v>
      </c>
      <c r="L252" s="89">
        <v>0</v>
      </c>
      <c r="M252" s="89">
        <v>0</v>
      </c>
      <c r="N252" s="89">
        <v>0</v>
      </c>
      <c r="O252" s="89">
        <v>2</v>
      </c>
      <c r="P252" s="89">
        <v>0.1</v>
      </c>
      <c r="Q252" s="89">
        <v>1</v>
      </c>
      <c r="R252" s="89">
        <v>1</v>
      </c>
      <c r="S252" s="89">
        <v>18</v>
      </c>
      <c r="U252" s="89">
        <v>0.03</v>
      </c>
      <c r="V252" s="89">
        <v>0.03</v>
      </c>
      <c r="W252" s="89">
        <v>0</v>
      </c>
      <c r="X252" s="89">
        <v>0</v>
      </c>
      <c r="Y252" s="89">
        <v>0</v>
      </c>
      <c r="Z252" s="89">
        <v>0</v>
      </c>
      <c r="AA252" s="89">
        <v>0</v>
      </c>
      <c r="AB252" s="89">
        <v>0</v>
      </c>
      <c r="AC252" s="89">
        <v>0.02</v>
      </c>
      <c r="AD252" s="89">
        <v>0.1</v>
      </c>
      <c r="AF252" s="89">
        <v>5</v>
      </c>
      <c r="AG252" s="89">
        <v>0</v>
      </c>
      <c r="AH252" s="89">
        <v>0</v>
      </c>
      <c r="AI252" s="89" t="s">
        <v>446</v>
      </c>
    </row>
    <row r="253" spans="1:35">
      <c r="A253" s="89">
        <v>11444</v>
      </c>
      <c r="B253" s="89">
        <v>11</v>
      </c>
      <c r="C253" s="89">
        <v>444</v>
      </c>
      <c r="D253" s="89" t="s">
        <v>444</v>
      </c>
      <c r="E253" s="89" t="s">
        <v>608</v>
      </c>
      <c r="G253" s="89">
        <v>1</v>
      </c>
      <c r="H253" s="89">
        <v>2</v>
      </c>
      <c r="I253" s="89">
        <v>99.2</v>
      </c>
      <c r="J253" s="89">
        <v>0.1</v>
      </c>
      <c r="K253" s="89">
        <v>0</v>
      </c>
      <c r="L253" s="89">
        <v>0.5</v>
      </c>
      <c r="M253" s="89">
        <v>0</v>
      </c>
      <c r="N253" s="89">
        <v>0.2</v>
      </c>
      <c r="O253" s="89">
        <v>4</v>
      </c>
      <c r="P253" s="89">
        <v>0</v>
      </c>
      <c r="Q253" s="89">
        <v>4</v>
      </c>
      <c r="R253" s="89">
        <v>3</v>
      </c>
      <c r="S253" s="89">
        <v>30</v>
      </c>
      <c r="T253" s="89">
        <v>4</v>
      </c>
      <c r="U253" s="89">
        <v>0.01</v>
      </c>
      <c r="V253" s="89">
        <v>0.01</v>
      </c>
      <c r="W253" s="89">
        <v>0</v>
      </c>
      <c r="X253" s="89">
        <v>0</v>
      </c>
      <c r="Y253" s="89">
        <v>0</v>
      </c>
      <c r="Z253" s="89">
        <v>0</v>
      </c>
      <c r="AA253" s="89">
        <v>0</v>
      </c>
      <c r="AB253" s="89">
        <v>0</v>
      </c>
      <c r="AC253" s="89">
        <v>0</v>
      </c>
      <c r="AD253" s="89">
        <v>0.2</v>
      </c>
      <c r="AE253" s="89">
        <v>0</v>
      </c>
      <c r="AF253" s="89">
        <v>0</v>
      </c>
      <c r="AG253" s="89">
        <v>0</v>
      </c>
      <c r="AH253" s="89">
        <v>0</v>
      </c>
      <c r="AI253" s="89" t="s">
        <v>446</v>
      </c>
    </row>
    <row r="254" spans="1:35">
      <c r="A254" s="89">
        <v>11445</v>
      </c>
      <c r="B254" s="89">
        <v>11</v>
      </c>
      <c r="C254" s="89">
        <v>445</v>
      </c>
      <c r="D254" s="89" t="s">
        <v>444</v>
      </c>
      <c r="E254" s="89" t="s">
        <v>609</v>
      </c>
      <c r="G254" s="89">
        <v>1</v>
      </c>
      <c r="H254" s="89">
        <v>34</v>
      </c>
      <c r="I254" s="89">
        <v>91.3</v>
      </c>
      <c r="J254" s="89">
        <v>0.4</v>
      </c>
      <c r="K254" s="89">
        <v>0.1</v>
      </c>
      <c r="L254" s="89">
        <v>7.8</v>
      </c>
      <c r="M254" s="89">
        <v>0.2</v>
      </c>
      <c r="N254" s="89">
        <v>0.3</v>
      </c>
      <c r="O254" s="89">
        <v>7</v>
      </c>
      <c r="P254" s="89">
        <v>0.2</v>
      </c>
      <c r="Q254" s="89">
        <v>6</v>
      </c>
      <c r="R254" s="89">
        <v>8</v>
      </c>
      <c r="S254" s="89">
        <v>129</v>
      </c>
      <c r="T254" s="89">
        <v>1</v>
      </c>
      <c r="U254" s="89">
        <v>0.08</v>
      </c>
      <c r="V254" s="89">
        <v>0.04</v>
      </c>
      <c r="W254" s="89">
        <v>1</v>
      </c>
      <c r="X254" s="89">
        <v>0</v>
      </c>
      <c r="Y254" s="89">
        <v>7</v>
      </c>
      <c r="Z254" s="89">
        <v>0</v>
      </c>
      <c r="AA254" s="89">
        <v>0.08</v>
      </c>
      <c r="AB254" s="89">
        <v>0.03</v>
      </c>
      <c r="AC254" s="89">
        <v>0.01</v>
      </c>
      <c r="AD254" s="89">
        <v>0.1</v>
      </c>
      <c r="AE254" s="89">
        <v>0.05</v>
      </c>
      <c r="AF254" s="89">
        <v>14</v>
      </c>
      <c r="AG254" s="89">
        <v>0</v>
      </c>
      <c r="AH254" s="89">
        <v>40.6</v>
      </c>
      <c r="AI254" s="89" t="s">
        <v>446</v>
      </c>
    </row>
    <row r="255" spans="1:35">
      <c r="A255" s="89">
        <v>11446</v>
      </c>
      <c r="B255" s="89">
        <v>11</v>
      </c>
      <c r="C255" s="89">
        <v>446</v>
      </c>
      <c r="D255" s="89" t="s">
        <v>444</v>
      </c>
      <c r="E255" s="89" t="s">
        <v>610</v>
      </c>
      <c r="G255" s="89">
        <v>1</v>
      </c>
      <c r="H255" s="89">
        <v>44</v>
      </c>
      <c r="I255" s="89">
        <v>88.9</v>
      </c>
      <c r="J255" s="89">
        <v>0.7</v>
      </c>
      <c r="K255" s="89">
        <v>0.2</v>
      </c>
      <c r="L255" s="89">
        <v>9.8000000000000007</v>
      </c>
      <c r="M255" s="89">
        <v>0.1</v>
      </c>
      <c r="N255" s="89">
        <v>0.4</v>
      </c>
      <c r="O255" s="89">
        <v>12</v>
      </c>
      <c r="P255" s="89">
        <v>0.3</v>
      </c>
      <c r="Q255" s="89">
        <v>11</v>
      </c>
      <c r="R255" s="89">
        <v>16</v>
      </c>
      <c r="S255" s="89">
        <v>186</v>
      </c>
      <c r="T255" s="89">
        <v>1</v>
      </c>
      <c r="U255" s="89">
        <v>0.05</v>
      </c>
      <c r="V255" s="89">
        <v>0.05</v>
      </c>
      <c r="W255" s="89">
        <v>8</v>
      </c>
      <c r="X255" s="89">
        <v>0</v>
      </c>
      <c r="Y255" s="89">
        <v>100</v>
      </c>
      <c r="Z255" s="89">
        <v>0</v>
      </c>
      <c r="AA255" s="89">
        <v>0.2</v>
      </c>
      <c r="AB255" s="89">
        <v>0.08</v>
      </c>
      <c r="AC255" s="89">
        <v>0.03</v>
      </c>
      <c r="AD255" s="89">
        <v>0.3</v>
      </c>
      <c r="AE255" s="89">
        <v>0.06</v>
      </c>
      <c r="AF255" s="89">
        <v>34</v>
      </c>
      <c r="AG255" s="89">
        <v>0</v>
      </c>
      <c r="AH255" s="89">
        <v>42.7</v>
      </c>
      <c r="AI255" s="89" t="s">
        <v>446</v>
      </c>
    </row>
    <row r="256" spans="1:35">
      <c r="A256" s="89">
        <v>11447</v>
      </c>
      <c r="B256" s="89">
        <v>11</v>
      </c>
      <c r="C256" s="89">
        <v>447</v>
      </c>
      <c r="D256" s="89" t="s">
        <v>444</v>
      </c>
      <c r="E256" s="89" t="s">
        <v>611</v>
      </c>
      <c r="G256" s="89">
        <v>1</v>
      </c>
      <c r="H256" s="89">
        <v>49</v>
      </c>
      <c r="I256" s="89">
        <v>87.9</v>
      </c>
      <c r="J256" s="89">
        <v>0.1</v>
      </c>
      <c r="K256" s="89">
        <v>0.1</v>
      </c>
      <c r="L256" s="89">
        <v>11.7</v>
      </c>
      <c r="M256" s="89">
        <v>0</v>
      </c>
      <c r="N256" s="89">
        <v>0.2</v>
      </c>
      <c r="O256" s="89">
        <v>9</v>
      </c>
      <c r="P256" s="89">
        <v>0.3</v>
      </c>
      <c r="Q256" s="89">
        <v>5</v>
      </c>
      <c r="R256" s="89">
        <v>6</v>
      </c>
      <c r="S256" s="89">
        <v>80</v>
      </c>
      <c r="T256" s="89">
        <v>10</v>
      </c>
      <c r="U256" s="89">
        <v>0.04</v>
      </c>
      <c r="V256" s="89">
        <v>0.01</v>
      </c>
      <c r="W256" s="89">
        <v>0</v>
      </c>
      <c r="X256" s="89">
        <v>0</v>
      </c>
      <c r="Y256" s="89">
        <v>0</v>
      </c>
      <c r="Z256" s="89">
        <v>0</v>
      </c>
      <c r="AA256" s="89">
        <v>0.01</v>
      </c>
      <c r="AB256" s="89">
        <v>0.02</v>
      </c>
      <c r="AC256" s="89">
        <v>0.02</v>
      </c>
      <c r="AD256" s="89">
        <v>0.1</v>
      </c>
      <c r="AE256" s="89">
        <v>0.03</v>
      </c>
      <c r="AG256" s="89">
        <v>0</v>
      </c>
      <c r="AH256" s="89">
        <v>0.9</v>
      </c>
      <c r="AI256" s="89" t="s">
        <v>446</v>
      </c>
    </row>
    <row r="257" spans="1:35">
      <c r="A257" s="89">
        <v>11448</v>
      </c>
      <c r="B257" s="89">
        <v>11</v>
      </c>
      <c r="C257" s="89">
        <v>448</v>
      </c>
      <c r="D257" s="89" t="s">
        <v>444</v>
      </c>
      <c r="E257" s="89" t="s">
        <v>612</v>
      </c>
      <c r="G257" s="89">
        <v>1</v>
      </c>
      <c r="H257" s="89">
        <v>34</v>
      </c>
      <c r="I257" s="89">
        <v>91.3</v>
      </c>
      <c r="J257" s="89">
        <v>0.3</v>
      </c>
      <c r="K257" s="89">
        <v>0.1</v>
      </c>
      <c r="L257" s="89">
        <v>7.9</v>
      </c>
      <c r="M257" s="89">
        <v>0</v>
      </c>
      <c r="N257" s="89">
        <v>0.4</v>
      </c>
      <c r="O257" s="89">
        <v>9</v>
      </c>
      <c r="P257" s="89">
        <v>0.1</v>
      </c>
      <c r="Q257" s="89">
        <v>8</v>
      </c>
      <c r="R257" s="89">
        <v>12</v>
      </c>
      <c r="S257" s="89">
        <v>112</v>
      </c>
      <c r="T257" s="89">
        <v>14</v>
      </c>
      <c r="U257" s="89">
        <v>0.06</v>
      </c>
      <c r="V257" s="89">
        <v>0.04</v>
      </c>
      <c r="W257" s="89">
        <v>0</v>
      </c>
      <c r="X257" s="89">
        <v>0</v>
      </c>
      <c r="Y257" s="89">
        <v>0</v>
      </c>
      <c r="Z257" s="89">
        <v>0</v>
      </c>
      <c r="AA257" s="89">
        <v>0</v>
      </c>
      <c r="AB257" s="89">
        <v>0.04</v>
      </c>
      <c r="AC257" s="89">
        <v>0.01</v>
      </c>
      <c r="AD257" s="89">
        <v>0.2</v>
      </c>
      <c r="AE257" s="89">
        <v>0.01</v>
      </c>
      <c r="AF257" s="89">
        <v>2</v>
      </c>
      <c r="AG257" s="89">
        <v>0</v>
      </c>
      <c r="AH257" s="89">
        <v>28</v>
      </c>
      <c r="AI257" s="89" t="s">
        <v>446</v>
      </c>
    </row>
    <row r="258" spans="1:35">
      <c r="A258" s="89">
        <v>11449</v>
      </c>
      <c r="B258" s="89">
        <v>11</v>
      </c>
      <c r="C258" s="89">
        <v>449</v>
      </c>
      <c r="D258" s="89" t="s">
        <v>444</v>
      </c>
      <c r="E258" s="89" t="s">
        <v>613</v>
      </c>
      <c r="G258" s="89">
        <v>1</v>
      </c>
      <c r="H258" s="89">
        <v>54</v>
      </c>
      <c r="I258" s="89">
        <v>86.6</v>
      </c>
      <c r="J258" s="89">
        <v>0.1</v>
      </c>
      <c r="K258" s="89">
        <v>0.1</v>
      </c>
      <c r="L258" s="89">
        <v>12.8</v>
      </c>
      <c r="M258" s="89">
        <v>0.3</v>
      </c>
      <c r="N258" s="89">
        <v>0.1</v>
      </c>
      <c r="O258" s="89">
        <v>17</v>
      </c>
      <c r="P258" s="89">
        <v>0.4</v>
      </c>
      <c r="Q258" s="89">
        <v>3</v>
      </c>
      <c r="R258" s="89">
        <v>2</v>
      </c>
      <c r="S258" s="89">
        <v>24</v>
      </c>
      <c r="T258" s="89">
        <v>5</v>
      </c>
      <c r="U258" s="89">
        <v>0.02</v>
      </c>
      <c r="V258" s="89">
        <v>0.02</v>
      </c>
      <c r="W258" s="89">
        <v>35</v>
      </c>
      <c r="X258" s="89">
        <v>0</v>
      </c>
      <c r="Y258" s="89">
        <v>415</v>
      </c>
      <c r="Z258" s="89">
        <v>0</v>
      </c>
      <c r="AA258" s="89">
        <v>0</v>
      </c>
      <c r="AD258" s="89">
        <v>0.1</v>
      </c>
      <c r="AE258" s="89">
        <v>0.02</v>
      </c>
      <c r="AF258" s="89">
        <v>7</v>
      </c>
      <c r="AG258" s="89">
        <v>0</v>
      </c>
      <c r="AH258" s="89">
        <v>15.2</v>
      </c>
      <c r="AI258" s="89" t="s">
        <v>446</v>
      </c>
    </row>
    <row r="259" spans="1:35">
      <c r="A259" s="89">
        <v>11450</v>
      </c>
      <c r="B259" s="89">
        <v>11</v>
      </c>
      <c r="C259" s="89">
        <v>450</v>
      </c>
      <c r="D259" s="89" t="s">
        <v>444</v>
      </c>
      <c r="E259" s="89" t="s">
        <v>614</v>
      </c>
      <c r="G259" s="89">
        <v>1</v>
      </c>
      <c r="H259" s="89">
        <v>90</v>
      </c>
      <c r="I259" s="89">
        <v>81.099999999999994</v>
      </c>
      <c r="J259" s="89">
        <v>3.7</v>
      </c>
      <c r="K259" s="89">
        <v>3.3</v>
      </c>
      <c r="L259" s="89">
        <v>11.1</v>
      </c>
      <c r="M259" s="89">
        <v>0.2</v>
      </c>
      <c r="N259" s="89">
        <v>0.6</v>
      </c>
      <c r="O259" s="89">
        <v>117</v>
      </c>
      <c r="P259" s="89">
        <v>0.2</v>
      </c>
      <c r="Q259" s="89">
        <v>19</v>
      </c>
      <c r="R259" s="89">
        <v>117</v>
      </c>
      <c r="S259" s="89">
        <v>196</v>
      </c>
      <c r="T259" s="89">
        <v>57</v>
      </c>
      <c r="U259" s="89">
        <v>0.45</v>
      </c>
      <c r="V259" s="89">
        <v>0.09</v>
      </c>
      <c r="W259" s="89">
        <v>93</v>
      </c>
      <c r="Z259" s="89">
        <v>0.2</v>
      </c>
      <c r="AA259" s="89">
        <v>0.1</v>
      </c>
      <c r="AB259" s="89">
        <v>0.1</v>
      </c>
      <c r="AC259" s="89">
        <v>0.25</v>
      </c>
      <c r="AD259" s="89">
        <v>1.3</v>
      </c>
      <c r="AE259" s="89">
        <v>0.03</v>
      </c>
      <c r="AF259" s="89">
        <v>5</v>
      </c>
      <c r="AG259" s="89">
        <v>1</v>
      </c>
      <c r="AH259" s="89">
        <v>1</v>
      </c>
      <c r="AI259" s="89" t="s">
        <v>446</v>
      </c>
    </row>
    <row r="260" spans="1:35">
      <c r="A260" s="89">
        <v>11451</v>
      </c>
      <c r="B260" s="89">
        <v>11</v>
      </c>
      <c r="C260" s="89">
        <v>451</v>
      </c>
      <c r="D260" s="89" t="s">
        <v>444</v>
      </c>
      <c r="E260" s="89" t="s">
        <v>615</v>
      </c>
      <c r="G260" s="89">
        <v>1</v>
      </c>
      <c r="H260" s="89">
        <v>79</v>
      </c>
      <c r="I260" s="89">
        <v>82.3</v>
      </c>
      <c r="J260" s="89">
        <v>3.8</v>
      </c>
      <c r="K260" s="89">
        <v>2.1</v>
      </c>
      <c r="L260" s="89">
        <v>11</v>
      </c>
      <c r="M260" s="89">
        <v>0.2</v>
      </c>
      <c r="N260" s="89">
        <v>0.6</v>
      </c>
      <c r="O260" s="89">
        <v>119</v>
      </c>
      <c r="P260" s="89">
        <v>0.2</v>
      </c>
      <c r="Q260" s="89">
        <v>19</v>
      </c>
      <c r="R260" s="89">
        <v>116</v>
      </c>
      <c r="S260" s="89">
        <v>191</v>
      </c>
      <c r="T260" s="89">
        <v>55</v>
      </c>
      <c r="U260" s="89">
        <v>0.45</v>
      </c>
      <c r="V260" s="89">
        <v>0.09</v>
      </c>
      <c r="W260" s="89">
        <v>72</v>
      </c>
      <c r="Z260" s="89">
        <v>0.18</v>
      </c>
      <c r="AA260" s="89">
        <v>0.06</v>
      </c>
      <c r="AB260" s="89">
        <v>0.1</v>
      </c>
      <c r="AC260" s="89">
        <v>0.25</v>
      </c>
      <c r="AD260" s="89">
        <v>1.3</v>
      </c>
      <c r="AE260" s="89">
        <v>0.03</v>
      </c>
      <c r="AF260" s="89">
        <v>5</v>
      </c>
      <c r="AG260" s="89">
        <v>1</v>
      </c>
      <c r="AH260" s="89">
        <v>1</v>
      </c>
      <c r="AI260" s="89" t="s">
        <v>446</v>
      </c>
    </row>
    <row r="261" spans="1:35">
      <c r="A261" s="89">
        <v>11452</v>
      </c>
      <c r="B261" s="89">
        <v>11</v>
      </c>
      <c r="C261" s="89">
        <v>452</v>
      </c>
      <c r="D261" s="89" t="s">
        <v>444</v>
      </c>
      <c r="E261" s="89" t="s">
        <v>616</v>
      </c>
      <c r="G261" s="89">
        <v>1</v>
      </c>
      <c r="H261" s="89">
        <v>65</v>
      </c>
      <c r="I261" s="89">
        <v>83.7</v>
      </c>
      <c r="J261" s="89">
        <v>3.8</v>
      </c>
      <c r="K261" s="89">
        <v>0.4</v>
      </c>
      <c r="L261" s="89">
        <v>11.2</v>
      </c>
      <c r="M261" s="89">
        <v>0.2</v>
      </c>
      <c r="N261" s="89">
        <v>0.7</v>
      </c>
      <c r="O261" s="89">
        <v>120</v>
      </c>
      <c r="P261" s="89">
        <v>0.2</v>
      </c>
      <c r="Q261" s="89">
        <v>18</v>
      </c>
      <c r="R261" s="89">
        <v>127</v>
      </c>
      <c r="S261" s="89">
        <v>204</v>
      </c>
      <c r="T261" s="89">
        <v>61</v>
      </c>
      <c r="U261" s="89">
        <v>0.45</v>
      </c>
      <c r="V261" s="89">
        <v>0.09</v>
      </c>
      <c r="W261" s="89">
        <v>51</v>
      </c>
      <c r="Z261" s="89">
        <v>0.17</v>
      </c>
      <c r="AA261" s="89">
        <v>0.04</v>
      </c>
      <c r="AB261" s="89">
        <v>0.12</v>
      </c>
      <c r="AC261" s="89">
        <v>0.23</v>
      </c>
      <c r="AD261" s="89">
        <v>1.3</v>
      </c>
      <c r="AE261" s="89">
        <v>0.04</v>
      </c>
      <c r="AF261" s="89">
        <v>5</v>
      </c>
      <c r="AG261" s="89">
        <v>1</v>
      </c>
      <c r="AH261" s="89">
        <v>1</v>
      </c>
      <c r="AI261" s="89" t="s">
        <v>446</v>
      </c>
    </row>
    <row r="262" spans="1:35">
      <c r="A262" s="89">
        <v>12455</v>
      </c>
      <c r="B262" s="89">
        <v>12</v>
      </c>
      <c r="C262" s="89">
        <v>455</v>
      </c>
      <c r="D262" s="89" t="s">
        <v>331</v>
      </c>
      <c r="E262" s="89" t="s">
        <v>617</v>
      </c>
      <c r="G262" s="89">
        <v>1</v>
      </c>
      <c r="H262" s="89">
        <v>330</v>
      </c>
      <c r="I262" s="89">
        <v>18.2</v>
      </c>
      <c r="J262" s="89">
        <v>0.4</v>
      </c>
      <c r="K262" s="89">
        <v>0</v>
      </c>
      <c r="L262" s="89">
        <v>81</v>
      </c>
      <c r="M262" s="89">
        <v>0.2</v>
      </c>
      <c r="N262" s="89">
        <v>0.3</v>
      </c>
      <c r="O262" s="89">
        <v>9</v>
      </c>
      <c r="P262" s="89">
        <v>0.5</v>
      </c>
      <c r="Q262" s="89">
        <v>2</v>
      </c>
      <c r="R262" s="89">
        <v>4</v>
      </c>
      <c r="S262" s="89">
        <v>52</v>
      </c>
      <c r="T262" s="89">
        <v>4</v>
      </c>
      <c r="U262" s="89">
        <v>0.22</v>
      </c>
      <c r="V262" s="89">
        <v>0.04</v>
      </c>
      <c r="W262" s="89">
        <v>0</v>
      </c>
      <c r="X262" s="89">
        <v>0</v>
      </c>
      <c r="Y262" s="89">
        <v>0</v>
      </c>
      <c r="Z262" s="89">
        <v>0</v>
      </c>
      <c r="AA262" s="89">
        <v>0</v>
      </c>
      <c r="AB262" s="89">
        <v>0</v>
      </c>
      <c r="AC262" s="89">
        <v>0.04</v>
      </c>
      <c r="AD262" s="89">
        <v>0.2</v>
      </c>
      <c r="AE262" s="89">
        <v>0.02</v>
      </c>
      <c r="AF262" s="89">
        <v>2</v>
      </c>
      <c r="AG262" s="89">
        <v>0</v>
      </c>
      <c r="AH262" s="89">
        <v>0.5</v>
      </c>
      <c r="AI262" s="89" t="s">
        <v>446</v>
      </c>
    </row>
    <row r="263" spans="1:35">
      <c r="A263" s="89">
        <v>12457</v>
      </c>
      <c r="B263" s="89">
        <v>12</v>
      </c>
      <c r="C263" s="89">
        <v>457</v>
      </c>
      <c r="D263" s="89" t="s">
        <v>331</v>
      </c>
      <c r="E263" s="89" t="s">
        <v>618</v>
      </c>
      <c r="G263" s="89">
        <v>1</v>
      </c>
      <c r="H263" s="89">
        <v>5</v>
      </c>
      <c r="I263" s="89">
        <v>98.7</v>
      </c>
      <c r="J263" s="89">
        <v>0.4</v>
      </c>
      <c r="K263" s="89">
        <v>0</v>
      </c>
      <c r="L263" s="89">
        <v>0.4</v>
      </c>
      <c r="M263" s="89">
        <v>0</v>
      </c>
      <c r="N263" s="89">
        <v>0.2</v>
      </c>
      <c r="O263" s="89">
        <v>12</v>
      </c>
      <c r="P263" s="89">
        <v>0.5</v>
      </c>
      <c r="Q263" s="89">
        <v>21</v>
      </c>
      <c r="R263" s="89">
        <v>29</v>
      </c>
      <c r="S263" s="89">
        <v>90</v>
      </c>
      <c r="T263" s="89">
        <v>20</v>
      </c>
      <c r="U263" s="89">
        <v>0.01</v>
      </c>
      <c r="V263" s="89">
        <v>0.01</v>
      </c>
      <c r="W263" s="89">
        <v>0</v>
      </c>
      <c r="X263" s="89">
        <v>0</v>
      </c>
      <c r="Y263" s="89">
        <v>0</v>
      </c>
      <c r="Z263" s="89">
        <v>0</v>
      </c>
      <c r="AA263" s="89">
        <v>0</v>
      </c>
      <c r="AB263" s="89">
        <v>0</v>
      </c>
      <c r="AC263" s="89">
        <v>0</v>
      </c>
      <c r="AD263" s="89">
        <v>0</v>
      </c>
      <c r="AE263" s="89">
        <v>0</v>
      </c>
      <c r="AF263" s="89">
        <v>0</v>
      </c>
      <c r="AG263" s="89">
        <v>0</v>
      </c>
      <c r="AH263" s="89">
        <v>0</v>
      </c>
      <c r="AI263" s="89" t="s">
        <v>446</v>
      </c>
    </row>
    <row r="264" spans="1:35">
      <c r="A264" s="89">
        <v>12459</v>
      </c>
      <c r="B264" s="89">
        <v>12</v>
      </c>
      <c r="C264" s="89">
        <v>459</v>
      </c>
      <c r="D264" s="89" t="s">
        <v>331</v>
      </c>
      <c r="E264" s="89" t="s">
        <v>619</v>
      </c>
      <c r="G264" s="89">
        <v>1</v>
      </c>
      <c r="H264" s="89">
        <v>354</v>
      </c>
      <c r="I264" s="89">
        <v>5.4</v>
      </c>
      <c r="J264" s="89">
        <v>7.6</v>
      </c>
      <c r="K264" s="89">
        <v>8.4</v>
      </c>
      <c r="L264" s="89">
        <v>48.7</v>
      </c>
      <c r="M264" s="89">
        <v>26.3</v>
      </c>
      <c r="N264" s="89">
        <v>3.6</v>
      </c>
      <c r="O264" s="89">
        <v>834</v>
      </c>
      <c r="P264" s="89">
        <v>43</v>
      </c>
      <c r="Q264" s="89">
        <v>120</v>
      </c>
      <c r="R264" s="89">
        <v>113</v>
      </c>
      <c r="S264" s="89">
        <v>529</v>
      </c>
      <c r="T264" s="89">
        <v>23</v>
      </c>
      <c r="U264" s="89">
        <v>3.7</v>
      </c>
      <c r="V264" s="89">
        <v>0.42</v>
      </c>
      <c r="W264" s="89">
        <v>309</v>
      </c>
      <c r="X264" s="89">
        <v>0</v>
      </c>
      <c r="Y264" s="89">
        <v>3710</v>
      </c>
      <c r="Z264" s="89">
        <v>0</v>
      </c>
      <c r="AB264" s="89">
        <v>0.01</v>
      </c>
      <c r="AC264" s="89">
        <v>0.42</v>
      </c>
      <c r="AD264" s="89">
        <v>2</v>
      </c>
      <c r="AE264" s="89">
        <v>1.74</v>
      </c>
      <c r="AF264" s="89">
        <v>180</v>
      </c>
      <c r="AG264" s="89">
        <v>0</v>
      </c>
      <c r="AH264" s="89">
        <v>46.5</v>
      </c>
      <c r="AI264" s="89" t="s">
        <v>366</v>
      </c>
    </row>
    <row r="265" spans="1:35">
      <c r="A265" s="89">
        <v>12464</v>
      </c>
      <c r="B265" s="89">
        <v>12</v>
      </c>
      <c r="C265" s="89">
        <v>464</v>
      </c>
      <c r="D265" s="89" t="s">
        <v>331</v>
      </c>
      <c r="E265" s="89" t="s">
        <v>620</v>
      </c>
      <c r="G265" s="89">
        <v>0.93</v>
      </c>
      <c r="H265" s="89">
        <v>82</v>
      </c>
      <c r="I265" s="89">
        <v>78.900000000000006</v>
      </c>
      <c r="J265" s="89">
        <v>1.8</v>
      </c>
      <c r="K265" s="89">
        <v>0.8</v>
      </c>
      <c r="L265" s="89">
        <v>15.7</v>
      </c>
      <c r="M265" s="89">
        <v>2</v>
      </c>
      <c r="N265" s="89">
        <v>0.8</v>
      </c>
      <c r="O265" s="89">
        <v>16</v>
      </c>
      <c r="P265" s="89">
        <v>0.6</v>
      </c>
      <c r="Q265" s="89">
        <v>43</v>
      </c>
      <c r="R265" s="89">
        <v>34</v>
      </c>
      <c r="S265" s="89">
        <v>415</v>
      </c>
      <c r="T265" s="89">
        <v>13</v>
      </c>
      <c r="U265" s="89">
        <v>0.34</v>
      </c>
      <c r="V265" s="89">
        <v>0.23</v>
      </c>
      <c r="W265" s="89">
        <v>0</v>
      </c>
      <c r="X265" s="89">
        <v>0</v>
      </c>
      <c r="Y265" s="89">
        <v>0</v>
      </c>
      <c r="Z265" s="89">
        <v>0</v>
      </c>
      <c r="AA265" s="89">
        <v>0.26</v>
      </c>
      <c r="AB265" s="89">
        <v>0.03</v>
      </c>
      <c r="AC265" s="89">
        <v>0.03</v>
      </c>
      <c r="AD265" s="89">
        <v>0.8</v>
      </c>
      <c r="AE265" s="89">
        <v>0.16</v>
      </c>
      <c r="AF265" s="89">
        <v>11</v>
      </c>
      <c r="AG265" s="89">
        <v>0</v>
      </c>
      <c r="AH265" s="89">
        <v>5</v>
      </c>
      <c r="AI265" s="89" t="s">
        <v>446</v>
      </c>
    </row>
    <row r="266" spans="1:35">
      <c r="A266" s="89">
        <v>12465</v>
      </c>
      <c r="B266" s="89">
        <v>12</v>
      </c>
      <c r="C266" s="89">
        <v>465</v>
      </c>
      <c r="D266" s="89" t="s">
        <v>331</v>
      </c>
      <c r="E266" s="89" t="s">
        <v>621</v>
      </c>
      <c r="G266" s="89">
        <v>1</v>
      </c>
      <c r="H266" s="89">
        <v>347</v>
      </c>
      <c r="I266" s="89">
        <v>10.1</v>
      </c>
      <c r="J266" s="89">
        <v>7.7</v>
      </c>
      <c r="K266" s="89">
        <v>2.9</v>
      </c>
      <c r="L266" s="89">
        <v>67.400000000000006</v>
      </c>
      <c r="M266" s="89">
        <v>8.5</v>
      </c>
      <c r="N266" s="89">
        <v>3.3</v>
      </c>
      <c r="O266" s="89">
        <v>65</v>
      </c>
      <c r="P266" s="89">
        <v>2.6</v>
      </c>
      <c r="Q266" s="89">
        <v>183</v>
      </c>
      <c r="R266" s="89">
        <v>145</v>
      </c>
      <c r="S266" s="89">
        <v>1770</v>
      </c>
      <c r="T266" s="89">
        <v>55</v>
      </c>
      <c r="U266" s="89">
        <v>1.45</v>
      </c>
      <c r="V266" s="89">
        <v>0.96</v>
      </c>
      <c r="W266" s="89">
        <v>0</v>
      </c>
      <c r="X266" s="89">
        <v>0</v>
      </c>
      <c r="Y266" s="89">
        <v>0</v>
      </c>
      <c r="Z266" s="89">
        <v>0</v>
      </c>
      <c r="AA266" s="89">
        <v>1.1000000000000001</v>
      </c>
      <c r="AB266" s="89">
        <v>0.16</v>
      </c>
      <c r="AC266" s="89">
        <v>0.27</v>
      </c>
      <c r="AD266" s="89">
        <v>3</v>
      </c>
      <c r="AE266" s="89">
        <v>0.61</v>
      </c>
      <c r="AF266" s="89">
        <v>37</v>
      </c>
      <c r="AG266" s="89">
        <v>0</v>
      </c>
      <c r="AH266" s="89">
        <v>2</v>
      </c>
      <c r="AI266" s="89" t="s">
        <v>446</v>
      </c>
    </row>
    <row r="267" spans="1:35">
      <c r="A267" s="89">
        <v>12467</v>
      </c>
      <c r="B267" s="89">
        <v>12</v>
      </c>
      <c r="C267" s="89">
        <v>467</v>
      </c>
      <c r="D267" s="89" t="s">
        <v>331</v>
      </c>
      <c r="E267" s="89" t="s">
        <v>622</v>
      </c>
      <c r="G267" s="89">
        <v>1</v>
      </c>
      <c r="H267" s="89">
        <v>68</v>
      </c>
      <c r="I267" s="89">
        <v>82.7</v>
      </c>
      <c r="J267" s="89">
        <v>4.4000000000000004</v>
      </c>
      <c r="K267" s="89">
        <v>4</v>
      </c>
      <c r="L267" s="89">
        <v>2</v>
      </c>
      <c r="M267" s="89">
        <v>3.3</v>
      </c>
      <c r="N267" s="89">
        <v>3.6</v>
      </c>
      <c r="O267" s="89">
        <v>58</v>
      </c>
      <c r="P267" s="89">
        <v>1.5</v>
      </c>
      <c r="Q267" s="89">
        <v>49</v>
      </c>
      <c r="R267" s="89">
        <v>106</v>
      </c>
      <c r="S267" s="89">
        <v>138</v>
      </c>
      <c r="T267" s="89">
        <v>1140</v>
      </c>
      <c r="U267" s="89">
        <v>0.64</v>
      </c>
      <c r="V267" s="89">
        <v>0.09</v>
      </c>
      <c r="X267" s="89">
        <v>0</v>
      </c>
      <c r="Z267" s="89">
        <v>0</v>
      </c>
      <c r="AA267" s="89">
        <v>0.4</v>
      </c>
      <c r="AB267" s="89">
        <v>0.34</v>
      </c>
      <c r="AC267" s="89">
        <v>0.03</v>
      </c>
      <c r="AD267" s="89">
        <v>0.5</v>
      </c>
      <c r="AE267" s="89">
        <v>0.06</v>
      </c>
      <c r="AF267" s="89">
        <v>7</v>
      </c>
      <c r="AG267" s="89">
        <v>0</v>
      </c>
      <c r="AH267" s="89">
        <v>1.5</v>
      </c>
      <c r="AI267" s="89" t="s">
        <v>446</v>
      </c>
    </row>
    <row r="268" spans="1:35">
      <c r="A268" s="89">
        <v>12470</v>
      </c>
      <c r="B268" s="89">
        <v>12</v>
      </c>
      <c r="C268" s="89">
        <v>470</v>
      </c>
      <c r="D268" s="89" t="s">
        <v>331</v>
      </c>
      <c r="E268" s="89" t="s">
        <v>623</v>
      </c>
      <c r="G268" s="89">
        <v>1</v>
      </c>
      <c r="H268" s="89">
        <v>349</v>
      </c>
      <c r="I268" s="89">
        <v>8.5</v>
      </c>
      <c r="J268" s="89">
        <v>6.1</v>
      </c>
      <c r="K268" s="89">
        <v>8.6999999999999993</v>
      </c>
      <c r="L268" s="89">
        <v>50.5</v>
      </c>
      <c r="M268" s="89">
        <v>21.6</v>
      </c>
      <c r="N268" s="89">
        <v>4.7</v>
      </c>
      <c r="O268" s="89">
        <v>661</v>
      </c>
      <c r="P268" s="89">
        <v>7.1</v>
      </c>
      <c r="Q268" s="89">
        <v>135</v>
      </c>
      <c r="R268" s="89">
        <v>113</v>
      </c>
      <c r="S268" s="89">
        <v>1040</v>
      </c>
      <c r="T268" s="89">
        <v>77</v>
      </c>
      <c r="U268" s="89">
        <v>1.01</v>
      </c>
      <c r="V268" s="89">
        <v>0.55000000000000004</v>
      </c>
      <c r="W268" s="89">
        <v>27</v>
      </c>
      <c r="X268" s="89">
        <v>0</v>
      </c>
      <c r="Y268" s="89">
        <v>324</v>
      </c>
      <c r="Z268" s="89">
        <v>0</v>
      </c>
      <c r="AB268" s="89">
        <v>0.1</v>
      </c>
      <c r="AC268" s="89">
        <v>0.06</v>
      </c>
      <c r="AD268" s="89">
        <v>2.9</v>
      </c>
      <c r="AE268" s="89">
        <v>0.21</v>
      </c>
      <c r="AF268" s="89">
        <v>36</v>
      </c>
      <c r="AG268" s="89">
        <v>0</v>
      </c>
      <c r="AH268" s="89">
        <v>39.200000000000003</v>
      </c>
      <c r="AI268" s="89" t="s">
        <v>446</v>
      </c>
    </row>
    <row r="269" spans="1:35">
      <c r="A269" s="89">
        <v>20003</v>
      </c>
      <c r="B269" s="89">
        <v>12</v>
      </c>
      <c r="C269" s="89">
        <v>800</v>
      </c>
      <c r="D269" s="89" t="s">
        <v>331</v>
      </c>
      <c r="E269" s="89" t="s">
        <v>624</v>
      </c>
      <c r="G269" s="89">
        <v>0</v>
      </c>
      <c r="H269" s="89">
        <v>340</v>
      </c>
      <c r="I269" s="89">
        <v>0</v>
      </c>
      <c r="J269" s="89">
        <v>5.4</v>
      </c>
      <c r="K269" s="89">
        <v>1.1000000000000001</v>
      </c>
      <c r="L269" s="89">
        <v>77.8</v>
      </c>
      <c r="M269" s="89">
        <v>9.6</v>
      </c>
      <c r="N269" s="89">
        <v>0.7</v>
      </c>
      <c r="O269" s="89">
        <v>17</v>
      </c>
      <c r="P269" s="89">
        <v>1</v>
      </c>
      <c r="Q269" s="89">
        <v>25</v>
      </c>
      <c r="R269" s="89">
        <v>110</v>
      </c>
      <c r="S269" s="89">
        <v>170</v>
      </c>
      <c r="T269" s="89">
        <v>2</v>
      </c>
      <c r="U269" s="89">
        <v>1.2</v>
      </c>
      <c r="V269" s="89">
        <v>0.4</v>
      </c>
      <c r="W269" s="89">
        <v>0</v>
      </c>
      <c r="X269" s="89">
        <v>0</v>
      </c>
      <c r="AI269" s="89" t="s">
        <v>340</v>
      </c>
    </row>
    <row r="270" spans="1:35">
      <c r="A270" s="89">
        <v>20012</v>
      </c>
      <c r="B270" s="89">
        <v>12</v>
      </c>
      <c r="C270" s="89">
        <v>825</v>
      </c>
      <c r="D270" s="89" t="s">
        <v>331</v>
      </c>
      <c r="E270" s="89" t="s">
        <v>625</v>
      </c>
      <c r="G270" s="89">
        <v>0</v>
      </c>
      <c r="H270" s="89">
        <v>53</v>
      </c>
      <c r="I270" s="89">
        <v>0</v>
      </c>
      <c r="J270" s="89">
        <v>0.8</v>
      </c>
      <c r="K270" s="89">
        <v>0.31</v>
      </c>
      <c r="L270" s="89">
        <v>13.34</v>
      </c>
      <c r="M270" s="89">
        <v>1.8</v>
      </c>
      <c r="N270" s="89">
        <v>0.38</v>
      </c>
      <c r="O270" s="89">
        <v>37</v>
      </c>
      <c r="P270" s="89">
        <v>0.15</v>
      </c>
      <c r="Q270" s="89">
        <v>12</v>
      </c>
      <c r="R270" s="89">
        <v>20</v>
      </c>
      <c r="S270" s="89">
        <v>166</v>
      </c>
      <c r="T270" s="89">
        <v>2</v>
      </c>
      <c r="U270" s="89">
        <v>7.0000000000000007E-2</v>
      </c>
      <c r="V270" s="89">
        <v>4.2000000000000003E-2</v>
      </c>
      <c r="W270" s="89">
        <v>34</v>
      </c>
      <c r="X270" s="89">
        <v>0</v>
      </c>
      <c r="AI270" s="89" t="s">
        <v>368</v>
      </c>
    </row>
    <row r="271" spans="1:35">
      <c r="A271" s="89">
        <v>20017</v>
      </c>
      <c r="B271" s="89">
        <v>12</v>
      </c>
      <c r="C271" s="89">
        <v>822</v>
      </c>
      <c r="D271" s="89" t="s">
        <v>331</v>
      </c>
      <c r="E271" s="89" t="s">
        <v>626</v>
      </c>
      <c r="G271" s="89">
        <v>0</v>
      </c>
      <c r="H271" s="89">
        <v>28</v>
      </c>
      <c r="I271" s="89">
        <v>0</v>
      </c>
      <c r="J271" s="89">
        <v>1.6</v>
      </c>
      <c r="K271" s="89">
        <v>0.1</v>
      </c>
      <c r="L271" s="89">
        <v>5.6</v>
      </c>
      <c r="M271" s="89">
        <v>3.7</v>
      </c>
      <c r="N271" s="89">
        <v>1.5</v>
      </c>
      <c r="O271" s="89">
        <v>220</v>
      </c>
      <c r="P271" s="89">
        <v>0.8</v>
      </c>
      <c r="Q271" s="89">
        <v>44</v>
      </c>
      <c r="R271" s="89">
        <v>45</v>
      </c>
      <c r="S271" s="89">
        <v>420</v>
      </c>
      <c r="T271" s="89">
        <v>9</v>
      </c>
      <c r="U271" s="89">
        <v>0.3</v>
      </c>
      <c r="V271" s="89">
        <v>0.05</v>
      </c>
      <c r="W271" s="89">
        <v>240</v>
      </c>
      <c r="X271" s="89">
        <v>0</v>
      </c>
      <c r="AI271" s="89" t="s">
        <v>368</v>
      </c>
    </row>
    <row r="272" spans="1:35">
      <c r="A272" s="89">
        <v>20028</v>
      </c>
      <c r="B272" s="89">
        <v>12</v>
      </c>
      <c r="C272" s="89">
        <v>814</v>
      </c>
      <c r="D272" s="89" t="s">
        <v>331</v>
      </c>
      <c r="E272" s="89" t="s">
        <v>627</v>
      </c>
      <c r="G272" s="89">
        <v>0</v>
      </c>
      <c r="H272" s="89">
        <v>365</v>
      </c>
      <c r="I272" s="89">
        <v>0</v>
      </c>
      <c r="J272" s="89">
        <v>9.3000000000000007</v>
      </c>
      <c r="K272" s="89">
        <v>5.9</v>
      </c>
      <c r="L272" s="89">
        <v>64.2</v>
      </c>
      <c r="M272" s="89">
        <v>9</v>
      </c>
      <c r="N272" s="89">
        <v>2.1</v>
      </c>
      <c r="O272" s="89">
        <v>23</v>
      </c>
      <c r="P272" s="89">
        <v>15.2</v>
      </c>
      <c r="Q272" s="89">
        <v>96</v>
      </c>
      <c r="R272" s="89">
        <v>402</v>
      </c>
      <c r="S272" s="89">
        <v>332</v>
      </c>
      <c r="T272" s="89">
        <v>12</v>
      </c>
      <c r="U272" s="89">
        <v>2.58</v>
      </c>
      <c r="V272" s="89">
        <v>0.45</v>
      </c>
      <c r="W272" s="89">
        <v>0</v>
      </c>
      <c r="X272" s="89">
        <v>0</v>
      </c>
      <c r="AI272" s="89" t="s">
        <v>340</v>
      </c>
    </row>
    <row r="273" spans="1:35">
      <c r="A273" s="89">
        <v>3113</v>
      </c>
      <c r="B273" s="89">
        <v>3</v>
      </c>
      <c r="C273" s="89">
        <v>113</v>
      </c>
      <c r="D273" s="89" t="s">
        <v>351</v>
      </c>
      <c r="E273" s="89" t="s">
        <v>628</v>
      </c>
      <c r="G273" s="89">
        <v>1</v>
      </c>
      <c r="H273" s="89">
        <v>385</v>
      </c>
      <c r="I273" s="89">
        <v>7.9</v>
      </c>
      <c r="J273" s="89">
        <v>20</v>
      </c>
      <c r="K273" s="89">
        <v>6.5</v>
      </c>
      <c r="L273" s="89">
        <v>58.5</v>
      </c>
      <c r="M273" s="89">
        <v>3.7</v>
      </c>
      <c r="N273" s="89">
        <v>3.1</v>
      </c>
      <c r="O273" s="89">
        <v>50</v>
      </c>
      <c r="P273" s="89">
        <v>3.3</v>
      </c>
      <c r="Q273" s="89">
        <v>185</v>
      </c>
      <c r="R273" s="89">
        <v>309</v>
      </c>
      <c r="S273" s="89">
        <v>1370</v>
      </c>
      <c r="T273" s="89">
        <v>28</v>
      </c>
      <c r="U273" s="89">
        <v>2.39</v>
      </c>
      <c r="V273" s="89">
        <v>0.82</v>
      </c>
      <c r="X273" s="89">
        <v>0</v>
      </c>
      <c r="Z273" s="89">
        <v>0</v>
      </c>
      <c r="AB273" s="89">
        <v>0.39</v>
      </c>
      <c r="AC273" s="89">
        <v>0.12</v>
      </c>
      <c r="AD273" s="89">
        <v>1.9</v>
      </c>
      <c r="AG273" s="89">
        <v>0</v>
      </c>
      <c r="AI273" s="89" t="s">
        <v>333</v>
      </c>
    </row>
    <row r="274" spans="1:35">
      <c r="A274" s="89">
        <v>3118</v>
      </c>
      <c r="B274" s="89">
        <v>3</v>
      </c>
      <c r="C274" s="89">
        <v>118</v>
      </c>
      <c r="D274" s="89" t="s">
        <v>351</v>
      </c>
      <c r="E274" s="89" t="s">
        <v>629</v>
      </c>
      <c r="G274" s="89">
        <v>1</v>
      </c>
      <c r="H274" s="89">
        <v>411</v>
      </c>
      <c r="I274" s="89">
        <v>9.3000000000000007</v>
      </c>
      <c r="J274" s="89">
        <v>32</v>
      </c>
      <c r="K274" s="89">
        <v>17</v>
      </c>
      <c r="L274" s="89">
        <v>27.6</v>
      </c>
      <c r="M274" s="89">
        <v>9.3000000000000007</v>
      </c>
      <c r="N274" s="89">
        <v>4.9000000000000004</v>
      </c>
      <c r="O274" s="89">
        <v>232</v>
      </c>
      <c r="P274" s="89">
        <v>7.8</v>
      </c>
      <c r="Q274" s="89">
        <v>245</v>
      </c>
      <c r="R274" s="89">
        <v>468</v>
      </c>
      <c r="S274" s="89">
        <v>1740</v>
      </c>
      <c r="T274" s="89">
        <v>5</v>
      </c>
      <c r="U274" s="89">
        <v>4.7300000000000004</v>
      </c>
      <c r="V274" s="89">
        <v>1.48</v>
      </c>
      <c r="W274" s="89">
        <v>1</v>
      </c>
      <c r="X274" s="89">
        <v>0</v>
      </c>
      <c r="Y274" s="89">
        <v>13</v>
      </c>
      <c r="Z274" s="89">
        <v>0</v>
      </c>
      <c r="AA274" s="89">
        <v>0.72</v>
      </c>
      <c r="AB274" s="89">
        <v>0.7</v>
      </c>
      <c r="AC274" s="89">
        <v>0.28000000000000003</v>
      </c>
      <c r="AD274" s="89">
        <v>2</v>
      </c>
      <c r="AE274" s="89">
        <v>0.82</v>
      </c>
      <c r="AF274" s="89">
        <v>375</v>
      </c>
      <c r="AG274" s="89">
        <v>0</v>
      </c>
      <c r="AI274" s="89" t="s">
        <v>333</v>
      </c>
    </row>
    <row r="275" spans="1:35">
      <c r="A275" s="89">
        <v>4212</v>
      </c>
      <c r="B275" s="89">
        <v>4</v>
      </c>
      <c r="C275" s="89">
        <v>212</v>
      </c>
      <c r="D275" s="89" t="s">
        <v>364</v>
      </c>
      <c r="E275" s="89" t="s">
        <v>630</v>
      </c>
      <c r="G275" s="89">
        <v>1</v>
      </c>
      <c r="H275" s="89">
        <v>373</v>
      </c>
      <c r="I275" s="89">
        <v>3.9</v>
      </c>
      <c r="J275" s="89">
        <v>14</v>
      </c>
      <c r="K275" s="89">
        <v>8</v>
      </c>
      <c r="L275" s="89">
        <v>53.3</v>
      </c>
      <c r="M275" s="89">
        <v>15.3</v>
      </c>
      <c r="N275" s="89">
        <v>5.5</v>
      </c>
      <c r="O275" s="89">
        <v>1500</v>
      </c>
      <c r="P275" s="89">
        <v>19.399999999999999</v>
      </c>
      <c r="Q275" s="89">
        <v>265</v>
      </c>
      <c r="R275" s="89">
        <v>302</v>
      </c>
      <c r="S275" s="89">
        <v>1090</v>
      </c>
      <c r="T275" s="89">
        <v>14</v>
      </c>
      <c r="U275" s="89">
        <v>2.7</v>
      </c>
      <c r="V275" s="89">
        <v>0.26</v>
      </c>
      <c r="W275" s="89">
        <v>16</v>
      </c>
      <c r="X275" s="89">
        <v>0</v>
      </c>
      <c r="Y275" s="89">
        <v>187</v>
      </c>
      <c r="Z275" s="89">
        <v>0</v>
      </c>
      <c r="AB275" s="89">
        <v>0.55000000000000004</v>
      </c>
      <c r="AC275" s="89">
        <v>0.37</v>
      </c>
      <c r="AD275" s="89">
        <v>12.3</v>
      </c>
      <c r="AE275" s="89">
        <v>1.04</v>
      </c>
      <c r="AF275" s="89">
        <v>341</v>
      </c>
      <c r="AG275" s="89">
        <v>0</v>
      </c>
      <c r="AH275" s="89">
        <v>1.7</v>
      </c>
      <c r="AI275" s="89" t="s">
        <v>368</v>
      </c>
    </row>
    <row r="276" spans="1:35">
      <c r="A276" s="89">
        <v>6286</v>
      </c>
      <c r="B276" s="89">
        <v>6</v>
      </c>
      <c r="C276" s="89">
        <v>286</v>
      </c>
      <c r="D276" s="89" t="s">
        <v>372</v>
      </c>
      <c r="E276" s="89" t="s">
        <v>631</v>
      </c>
      <c r="G276" s="89">
        <v>1</v>
      </c>
      <c r="H276" s="89">
        <v>588</v>
      </c>
      <c r="I276" s="89">
        <v>7.2</v>
      </c>
      <c r="J276" s="89">
        <v>25</v>
      </c>
      <c r="K276" s="89">
        <v>47.2</v>
      </c>
      <c r="L276" s="89">
        <v>16.5</v>
      </c>
      <c r="M276" s="89">
        <v>1.5</v>
      </c>
      <c r="N276" s="89">
        <v>2.6</v>
      </c>
      <c r="O276" s="89">
        <v>61</v>
      </c>
      <c r="P276" s="89">
        <v>4</v>
      </c>
      <c r="Q276" s="89">
        <v>191</v>
      </c>
      <c r="R276" s="89">
        <v>349</v>
      </c>
      <c r="S276" s="89">
        <v>720</v>
      </c>
      <c r="T276" s="89">
        <v>17</v>
      </c>
      <c r="U276" s="89">
        <v>2</v>
      </c>
      <c r="V276" s="89">
        <v>0.42</v>
      </c>
      <c r="W276" s="89">
        <v>0</v>
      </c>
      <c r="X276" s="89">
        <v>0</v>
      </c>
      <c r="Y276" s="89">
        <v>0</v>
      </c>
      <c r="Z276" s="89">
        <v>0</v>
      </c>
      <c r="AA276" s="89">
        <v>10.09</v>
      </c>
      <c r="AB276" s="89">
        <v>0.39</v>
      </c>
      <c r="AC276" s="89">
        <v>0.14000000000000001</v>
      </c>
      <c r="AD276" s="89">
        <v>15.3</v>
      </c>
      <c r="AE276" s="89">
        <v>0.59</v>
      </c>
      <c r="AF276" s="89">
        <v>110</v>
      </c>
      <c r="AG276" s="89">
        <v>0</v>
      </c>
      <c r="AH276" s="89">
        <v>0</v>
      </c>
      <c r="AI276" s="89" t="s">
        <v>333</v>
      </c>
    </row>
    <row r="277" spans="1:35">
      <c r="A277" s="89">
        <v>7331</v>
      </c>
      <c r="B277" s="89">
        <v>7</v>
      </c>
      <c r="C277" s="89">
        <v>331</v>
      </c>
      <c r="D277" s="89" t="s">
        <v>383</v>
      </c>
      <c r="E277" s="89" t="s">
        <v>632</v>
      </c>
      <c r="G277" s="89">
        <v>1</v>
      </c>
      <c r="H277" s="89">
        <v>118</v>
      </c>
      <c r="I277" s="89">
        <v>74.400000000000006</v>
      </c>
      <c r="J277" s="89">
        <v>19</v>
      </c>
      <c r="K277" s="89">
        <v>4</v>
      </c>
      <c r="L277" s="89">
        <v>1.3</v>
      </c>
      <c r="M277" s="89">
        <v>0</v>
      </c>
      <c r="N277" s="89">
        <v>1.4</v>
      </c>
      <c r="O277" s="89">
        <v>11</v>
      </c>
      <c r="P277" s="89">
        <v>8.6999999999999993</v>
      </c>
      <c r="Q277" s="89">
        <v>19</v>
      </c>
      <c r="R277" s="89">
        <v>304</v>
      </c>
      <c r="S277" s="89">
        <v>241</v>
      </c>
      <c r="T277" s="89">
        <v>71</v>
      </c>
      <c r="U277" s="89">
        <v>3.04</v>
      </c>
      <c r="V277" s="89">
        <v>0.5</v>
      </c>
      <c r="W277" s="89">
        <v>7890</v>
      </c>
      <c r="X277" s="89">
        <v>7450</v>
      </c>
      <c r="Y277" s="89">
        <v>37</v>
      </c>
      <c r="Z277" s="89">
        <v>0.2</v>
      </c>
      <c r="AA277" s="89">
        <v>0.49</v>
      </c>
      <c r="AB277" s="89">
        <v>0.39</v>
      </c>
      <c r="AC277" s="89">
        <v>2.46</v>
      </c>
      <c r="AD277" s="89">
        <v>9.8000000000000007</v>
      </c>
      <c r="AE277" s="89">
        <v>0.82</v>
      </c>
      <c r="AF277" s="89">
        <v>792</v>
      </c>
      <c r="AG277" s="89">
        <v>24</v>
      </c>
      <c r="AH277" s="89">
        <v>22.2</v>
      </c>
      <c r="AI277" s="89" t="s">
        <v>385</v>
      </c>
    </row>
    <row r="278" spans="1:35">
      <c r="A278" s="89">
        <v>7345</v>
      </c>
      <c r="B278" s="89">
        <v>7</v>
      </c>
      <c r="C278" s="89">
        <v>345</v>
      </c>
      <c r="D278" s="89" t="s">
        <v>383</v>
      </c>
      <c r="E278" s="89" t="s">
        <v>633</v>
      </c>
      <c r="H278" s="89">
        <v>97</v>
      </c>
      <c r="I278" s="89">
        <v>76.7</v>
      </c>
      <c r="J278" s="89">
        <v>14</v>
      </c>
      <c r="K278" s="89">
        <v>3.3</v>
      </c>
      <c r="L278" s="89">
        <v>0.9</v>
      </c>
      <c r="M278" s="89">
        <v>4</v>
      </c>
      <c r="N278" s="89">
        <v>1.1000000000000001</v>
      </c>
      <c r="O278" s="89">
        <v>28</v>
      </c>
      <c r="P278" s="89">
        <v>3</v>
      </c>
      <c r="Q278" s="89">
        <v>22</v>
      </c>
      <c r="R278" s="89">
        <v>150</v>
      </c>
      <c r="S278" s="89">
        <v>217</v>
      </c>
      <c r="T278" s="89">
        <v>32</v>
      </c>
      <c r="U278" s="89">
        <v>3.5</v>
      </c>
      <c r="V278" s="89">
        <v>0.87</v>
      </c>
      <c r="AB278" s="89">
        <v>0.2</v>
      </c>
      <c r="AC278" s="89">
        <v>1.5</v>
      </c>
      <c r="AD278" s="89">
        <v>3.9</v>
      </c>
      <c r="AI278" s="89" t="s">
        <v>385</v>
      </c>
    </row>
    <row r="279" spans="1:35">
      <c r="A279" s="89">
        <v>9359</v>
      </c>
      <c r="B279" s="89">
        <v>9</v>
      </c>
      <c r="C279" s="89">
        <v>359</v>
      </c>
      <c r="D279" s="89" t="s">
        <v>417</v>
      </c>
      <c r="E279" s="89" t="s">
        <v>634</v>
      </c>
      <c r="G279" s="89">
        <v>0.64</v>
      </c>
      <c r="H279" s="89">
        <v>84</v>
      </c>
      <c r="I279" s="89">
        <v>78.7</v>
      </c>
      <c r="J279" s="89">
        <v>19</v>
      </c>
      <c r="K279" s="89">
        <v>0.7</v>
      </c>
      <c r="L279" s="89">
        <v>0</v>
      </c>
      <c r="M279" s="89">
        <v>0</v>
      </c>
      <c r="N279" s="89">
        <v>1.3</v>
      </c>
      <c r="O279" s="89">
        <v>26</v>
      </c>
      <c r="P279" s="89">
        <v>0.9</v>
      </c>
      <c r="Q279" s="89">
        <v>31</v>
      </c>
      <c r="R279" s="89">
        <v>175</v>
      </c>
      <c r="S279" s="89">
        <v>252</v>
      </c>
      <c r="T279" s="89">
        <v>89</v>
      </c>
      <c r="U279" s="89">
        <v>0.51</v>
      </c>
      <c r="V279" s="89">
        <v>0.06</v>
      </c>
      <c r="W279" s="89">
        <v>7</v>
      </c>
      <c r="X279" s="89">
        <v>7</v>
      </c>
      <c r="Y279" s="89">
        <v>0</v>
      </c>
      <c r="Z279" s="89">
        <v>0.6</v>
      </c>
      <c r="AA279" s="89">
        <v>0.19</v>
      </c>
      <c r="AB279" s="89">
        <v>0.12</v>
      </c>
      <c r="AC279" s="89">
        <v>0.09</v>
      </c>
      <c r="AD279" s="89">
        <v>4.0999999999999996</v>
      </c>
      <c r="AE279" s="89">
        <v>0.31</v>
      </c>
      <c r="AF279" s="89">
        <v>9</v>
      </c>
      <c r="AG279" s="89">
        <v>2.1</v>
      </c>
      <c r="AI279" s="89" t="s">
        <v>385</v>
      </c>
    </row>
    <row r="280" spans="1:35">
      <c r="A280" s="89">
        <v>9386</v>
      </c>
      <c r="B280" s="89">
        <v>9</v>
      </c>
      <c r="C280" s="89">
        <v>386</v>
      </c>
      <c r="D280" s="89" t="s">
        <v>417</v>
      </c>
      <c r="E280" s="89" t="s">
        <v>635</v>
      </c>
      <c r="G280" s="89">
        <v>0.52</v>
      </c>
      <c r="H280" s="89">
        <v>96</v>
      </c>
      <c r="I280" s="89">
        <v>78.599999999999994</v>
      </c>
      <c r="J280" s="89">
        <v>17</v>
      </c>
      <c r="K280" s="89">
        <v>3</v>
      </c>
      <c r="L280" s="89">
        <v>0</v>
      </c>
      <c r="M280" s="89">
        <v>0</v>
      </c>
      <c r="N280" s="89">
        <v>1</v>
      </c>
      <c r="O280" s="89">
        <v>44</v>
      </c>
      <c r="P280" s="89">
        <v>0.7</v>
      </c>
      <c r="Q280" s="89">
        <v>21</v>
      </c>
      <c r="R280" s="89">
        <v>180</v>
      </c>
      <c r="S280" s="89">
        <v>242</v>
      </c>
      <c r="T280" s="89">
        <v>41</v>
      </c>
      <c r="U280" s="89">
        <v>0.65</v>
      </c>
      <c r="V280" s="89">
        <v>0.13</v>
      </c>
      <c r="W280" s="89">
        <v>7</v>
      </c>
      <c r="X280" s="89">
        <v>7</v>
      </c>
      <c r="Y280" s="89">
        <v>0</v>
      </c>
      <c r="Z280" s="89">
        <v>2.4</v>
      </c>
      <c r="AA280" s="89">
        <v>0.34</v>
      </c>
      <c r="AB280" s="89">
        <v>0.04</v>
      </c>
      <c r="AC280" s="89">
        <v>7.0000000000000007E-2</v>
      </c>
      <c r="AD280" s="89">
        <v>1.3</v>
      </c>
      <c r="AE280" s="89">
        <v>0.08</v>
      </c>
      <c r="AF280" s="89">
        <v>9</v>
      </c>
      <c r="AG280" s="89">
        <v>2.1</v>
      </c>
      <c r="AI280" s="89" t="s">
        <v>385</v>
      </c>
    </row>
    <row r="281" spans="1:35">
      <c r="A281" s="89">
        <v>20002</v>
      </c>
      <c r="B281" s="89">
        <v>12</v>
      </c>
      <c r="C281" s="89">
        <v>835</v>
      </c>
      <c r="D281" s="89" t="s">
        <v>331</v>
      </c>
      <c r="E281" s="89" t="s">
        <v>636</v>
      </c>
      <c r="G281" s="89">
        <v>0</v>
      </c>
      <c r="H281" s="89">
        <v>357</v>
      </c>
      <c r="I281" s="89">
        <v>0</v>
      </c>
      <c r="J281" s="89">
        <v>11</v>
      </c>
      <c r="K281" s="89">
        <v>2.5</v>
      </c>
      <c r="L281" s="89">
        <v>73</v>
      </c>
      <c r="M281" s="89">
        <v>4.5</v>
      </c>
      <c r="N281" s="89">
        <v>2.8</v>
      </c>
      <c r="O281" s="89">
        <v>113</v>
      </c>
      <c r="P281" s="89">
        <v>81</v>
      </c>
      <c r="Q281" s="89">
        <v>0</v>
      </c>
      <c r="R281" s="89">
        <v>0</v>
      </c>
      <c r="S281" s="89">
        <v>0</v>
      </c>
      <c r="T281" s="89">
        <v>0</v>
      </c>
      <c r="U281" s="89">
        <v>3.9</v>
      </c>
      <c r="V281" s="89">
        <v>1.6</v>
      </c>
      <c r="W281" s="89">
        <v>0</v>
      </c>
      <c r="X281" s="89">
        <v>0</v>
      </c>
      <c r="AI281" s="89" t="s">
        <v>340</v>
      </c>
    </row>
    <row r="282" spans="1:35">
      <c r="A282" s="89">
        <v>20030</v>
      </c>
      <c r="B282" s="89">
        <v>12</v>
      </c>
      <c r="C282" s="89">
        <v>824</v>
      </c>
      <c r="D282" s="89" t="s">
        <v>331</v>
      </c>
      <c r="E282" s="89" t="s">
        <v>637</v>
      </c>
      <c r="G282" s="89">
        <v>0</v>
      </c>
      <c r="H282" s="89">
        <v>482</v>
      </c>
      <c r="I282" s="89">
        <v>0</v>
      </c>
      <c r="J282" s="89">
        <v>25</v>
      </c>
      <c r="K282" s="89">
        <v>31</v>
      </c>
      <c r="L282" s="89">
        <v>36.1</v>
      </c>
      <c r="M282" s="89">
        <v>18</v>
      </c>
      <c r="N282" s="89">
        <v>3</v>
      </c>
      <c r="O282" s="89">
        <v>201</v>
      </c>
      <c r="P282" s="89">
        <v>14.6</v>
      </c>
      <c r="Q282" s="89">
        <v>351</v>
      </c>
      <c r="R282" s="89">
        <v>547</v>
      </c>
      <c r="S282" s="89">
        <v>468</v>
      </c>
      <c r="T282" s="89">
        <v>11</v>
      </c>
      <c r="U282" s="89">
        <v>7.75</v>
      </c>
      <c r="V282" s="89">
        <v>0</v>
      </c>
      <c r="W282" s="89">
        <v>0</v>
      </c>
      <c r="X282" s="89">
        <v>0</v>
      </c>
      <c r="AI282" s="89" t="s">
        <v>333</v>
      </c>
    </row>
    <row r="283" spans="1:35">
      <c r="A283" s="89">
        <v>20031</v>
      </c>
      <c r="B283" s="89">
        <v>12</v>
      </c>
      <c r="C283" s="89">
        <v>816</v>
      </c>
      <c r="D283" s="89" t="s">
        <v>331</v>
      </c>
      <c r="E283" s="89" t="s">
        <v>638</v>
      </c>
      <c r="G283" s="89">
        <v>0</v>
      </c>
      <c r="H283" s="89">
        <v>371</v>
      </c>
      <c r="I283" s="89">
        <v>0</v>
      </c>
      <c r="J283" s="89">
        <v>36</v>
      </c>
      <c r="K283" s="89">
        <v>9.6999999999999993</v>
      </c>
      <c r="L283" s="89">
        <v>40</v>
      </c>
      <c r="M283" s="89">
        <v>19</v>
      </c>
      <c r="N283" s="89">
        <v>3.28</v>
      </c>
      <c r="O283" s="89">
        <v>176</v>
      </c>
      <c r="P283" s="89">
        <v>4.3600000000000003</v>
      </c>
      <c r="Q283" s="89">
        <v>198</v>
      </c>
      <c r="R283" s="89">
        <v>440</v>
      </c>
      <c r="S283" s="89">
        <v>1013</v>
      </c>
      <c r="T283" s="89">
        <v>15</v>
      </c>
      <c r="U283" s="89">
        <v>4.75</v>
      </c>
      <c r="V283" s="89">
        <v>1.022</v>
      </c>
      <c r="W283" s="89">
        <v>0</v>
      </c>
      <c r="X283" s="89">
        <v>0</v>
      </c>
      <c r="AI283" s="89" t="s">
        <v>333</v>
      </c>
    </row>
    <row r="284" spans="1:35">
      <c r="A284" s="89">
        <v>1001</v>
      </c>
      <c r="B284" s="89">
        <v>1</v>
      </c>
      <c r="C284" s="89">
        <v>1</v>
      </c>
      <c r="D284" s="89" t="s">
        <v>338</v>
      </c>
      <c r="E284" s="89" t="s">
        <v>639</v>
      </c>
      <c r="F284" s="89" t="s">
        <v>464</v>
      </c>
      <c r="G284" s="89">
        <v>1</v>
      </c>
      <c r="H284" s="89">
        <v>351</v>
      </c>
      <c r="I284" s="89">
        <v>11.1</v>
      </c>
      <c r="J284" s="89">
        <v>7</v>
      </c>
      <c r="L284" s="89">
        <v>69.3</v>
      </c>
      <c r="M284" s="89">
        <v>7.4</v>
      </c>
      <c r="N284" s="89">
        <v>2.1</v>
      </c>
      <c r="O284" s="89">
        <v>40</v>
      </c>
      <c r="P284" s="89">
        <v>8.5</v>
      </c>
      <c r="Q284" s="89">
        <v>430</v>
      </c>
      <c r="R284" s="89">
        <v>191</v>
      </c>
      <c r="S284" s="89">
        <v>337</v>
      </c>
      <c r="T284" s="89">
        <v>7</v>
      </c>
      <c r="U284" s="89">
        <v>1.5</v>
      </c>
      <c r="V284" s="89">
        <v>0.44</v>
      </c>
      <c r="W284" s="89">
        <v>0</v>
      </c>
      <c r="X284" s="89">
        <v>0</v>
      </c>
      <c r="Y284" s="89">
        <v>0</v>
      </c>
      <c r="Z284" s="89">
        <v>0</v>
      </c>
      <c r="AA284" s="89">
        <v>0.05</v>
      </c>
      <c r="AB284" s="89">
        <v>0.25</v>
      </c>
      <c r="AC284" s="89">
        <v>0.1</v>
      </c>
      <c r="AD284" s="89">
        <v>1.7</v>
      </c>
      <c r="AE284" s="89">
        <v>0.73</v>
      </c>
      <c r="AF284" s="89">
        <v>29</v>
      </c>
      <c r="AG284" s="89">
        <v>0</v>
      </c>
      <c r="AH284" s="89">
        <v>0</v>
      </c>
      <c r="AI284" s="89" t="s">
        <v>340</v>
      </c>
    </row>
    <row r="285" spans="1:35">
      <c r="A285" s="89">
        <v>1006</v>
      </c>
      <c r="B285" s="89">
        <v>1</v>
      </c>
      <c r="C285" s="89">
        <v>6</v>
      </c>
      <c r="D285" s="89" t="s">
        <v>338</v>
      </c>
      <c r="E285" s="89" t="s">
        <v>640</v>
      </c>
      <c r="G285" s="89">
        <v>1</v>
      </c>
      <c r="H285" s="89">
        <v>356</v>
      </c>
      <c r="I285" s="89">
        <v>11.3</v>
      </c>
      <c r="J285" s="89">
        <v>9</v>
      </c>
      <c r="K285" s="89">
        <v>4.5</v>
      </c>
      <c r="L285" s="89">
        <v>64.3</v>
      </c>
      <c r="M285" s="89">
        <v>9.6999999999999993</v>
      </c>
      <c r="N285" s="89">
        <v>1.3</v>
      </c>
      <c r="O285" s="89">
        <v>12</v>
      </c>
      <c r="P285" s="89">
        <v>3.5</v>
      </c>
      <c r="Q285" s="89">
        <v>121</v>
      </c>
      <c r="R285" s="89">
        <v>242</v>
      </c>
      <c r="S285" s="89">
        <v>295</v>
      </c>
      <c r="T285" s="89">
        <v>11</v>
      </c>
      <c r="U285" s="89">
        <v>1.7</v>
      </c>
      <c r="V285" s="89">
        <v>0.24</v>
      </c>
      <c r="W285" s="89">
        <v>50</v>
      </c>
      <c r="X285" s="89">
        <v>0</v>
      </c>
      <c r="Y285" s="89">
        <v>597</v>
      </c>
      <c r="Z285" s="89">
        <v>0</v>
      </c>
      <c r="AA285" s="89">
        <v>1.3</v>
      </c>
      <c r="AB285" s="89">
        <v>0.33</v>
      </c>
      <c r="AC285" s="89">
        <v>0.15</v>
      </c>
      <c r="AD285" s="89">
        <v>2.2000000000000002</v>
      </c>
      <c r="AE285" s="89">
        <v>0.4</v>
      </c>
      <c r="AF285" s="89">
        <v>26</v>
      </c>
      <c r="AG285" s="89">
        <v>0</v>
      </c>
      <c r="AH285" s="89">
        <v>0</v>
      </c>
      <c r="AI285" s="89" t="s">
        <v>340</v>
      </c>
    </row>
    <row r="286" spans="1:35">
      <c r="A286" s="89">
        <v>1047</v>
      </c>
      <c r="B286" s="89">
        <v>1</v>
      </c>
      <c r="C286" s="89">
        <v>47</v>
      </c>
      <c r="D286" s="89" t="s">
        <v>338</v>
      </c>
      <c r="E286" s="89" t="s">
        <v>641</v>
      </c>
      <c r="G286" s="89">
        <v>1</v>
      </c>
      <c r="H286" s="89">
        <v>256</v>
      </c>
      <c r="I286" s="89">
        <v>37.1</v>
      </c>
      <c r="J286" s="89">
        <v>8</v>
      </c>
      <c r="K286" s="89">
        <v>2.7</v>
      </c>
      <c r="L286" s="89">
        <v>47.5</v>
      </c>
      <c r="M286" s="89">
        <v>3.3</v>
      </c>
      <c r="N286" s="89">
        <v>1.5</v>
      </c>
      <c r="O286" s="89">
        <v>44</v>
      </c>
      <c r="P286" s="89">
        <v>0.9</v>
      </c>
      <c r="Q286" s="89">
        <v>18</v>
      </c>
      <c r="R286" s="89">
        <v>79</v>
      </c>
      <c r="S286" s="89">
        <v>108</v>
      </c>
      <c r="T286" s="89">
        <v>439</v>
      </c>
      <c r="U286" s="89">
        <v>0.56000000000000005</v>
      </c>
      <c r="V286" s="89">
        <v>0.1</v>
      </c>
      <c r="W286" s="89">
        <v>0</v>
      </c>
      <c r="X286" s="89">
        <v>0</v>
      </c>
      <c r="Y286" s="89">
        <v>0</v>
      </c>
      <c r="Z286" s="89">
        <v>0</v>
      </c>
      <c r="AA286" s="89">
        <v>0.5</v>
      </c>
      <c r="AB286" s="89">
        <v>0.12</v>
      </c>
      <c r="AC286" s="89">
        <v>7.0000000000000007E-2</v>
      </c>
      <c r="AD286" s="89">
        <v>1.4</v>
      </c>
      <c r="AE286" s="89">
        <v>0.05</v>
      </c>
      <c r="AF286" s="89">
        <v>28</v>
      </c>
      <c r="AG286" s="89">
        <v>0</v>
      </c>
      <c r="AH286" s="89">
        <v>0</v>
      </c>
      <c r="AI286" s="89" t="s">
        <v>340</v>
      </c>
    </row>
    <row r="287" spans="1:35">
      <c r="A287" s="89">
        <v>4156</v>
      </c>
      <c r="B287" s="89">
        <v>4</v>
      </c>
      <c r="C287" s="89">
        <v>156</v>
      </c>
      <c r="D287" s="89" t="s">
        <v>364</v>
      </c>
      <c r="E287" s="89" t="s">
        <v>642</v>
      </c>
      <c r="G287" s="89">
        <v>0.89</v>
      </c>
      <c r="H287" s="89">
        <v>36</v>
      </c>
      <c r="I287" s="89">
        <v>88.8</v>
      </c>
      <c r="J287" s="89">
        <v>1</v>
      </c>
      <c r="K287" s="89">
        <v>0.3</v>
      </c>
      <c r="L287" s="89">
        <v>5.7</v>
      </c>
      <c r="M287" s="89">
        <v>3.1</v>
      </c>
      <c r="N287" s="89">
        <v>1.1000000000000001</v>
      </c>
      <c r="O287" s="89">
        <v>35</v>
      </c>
      <c r="P287" s="89">
        <v>0.7</v>
      </c>
      <c r="Q287" s="89">
        <v>12</v>
      </c>
      <c r="R287" s="89">
        <v>42</v>
      </c>
      <c r="S287" s="89">
        <v>266</v>
      </c>
      <c r="T287" s="89">
        <v>42</v>
      </c>
      <c r="U287" s="89">
        <v>0.26</v>
      </c>
      <c r="V287" s="89">
        <v>0.06</v>
      </c>
      <c r="W287" s="89">
        <v>713</v>
      </c>
      <c r="X287" s="89">
        <v>0</v>
      </c>
      <c r="Y287" s="89">
        <v>8560</v>
      </c>
      <c r="Z287" s="89">
        <v>0</v>
      </c>
      <c r="AA287" s="89">
        <v>0.47</v>
      </c>
      <c r="AB287" s="89">
        <v>0.06</v>
      </c>
      <c r="AC287" s="89">
        <v>0.05</v>
      </c>
      <c r="AD287" s="89">
        <v>0.7</v>
      </c>
      <c r="AE287" s="89">
        <v>0.23</v>
      </c>
      <c r="AF287" s="89">
        <v>31</v>
      </c>
      <c r="AG287" s="89">
        <v>0</v>
      </c>
      <c r="AH287" s="89">
        <v>7</v>
      </c>
      <c r="AI287" s="89" t="s">
        <v>366</v>
      </c>
    </row>
    <row r="288" spans="1:35">
      <c r="A288" s="89">
        <v>4169</v>
      </c>
      <c r="B288" s="89">
        <v>4</v>
      </c>
      <c r="C288" s="89">
        <v>169</v>
      </c>
      <c r="D288" s="89" t="s">
        <v>364</v>
      </c>
      <c r="E288" s="89" t="s">
        <v>643</v>
      </c>
      <c r="G288" s="89">
        <v>0.8</v>
      </c>
      <c r="H288" s="89">
        <v>99</v>
      </c>
      <c r="I288" s="89">
        <v>74.3</v>
      </c>
      <c r="J288" s="89">
        <v>4</v>
      </c>
      <c r="K288" s="89">
        <v>2.1</v>
      </c>
      <c r="L288" s="89">
        <v>13.9</v>
      </c>
      <c r="M288" s="89">
        <v>4.0999999999999996</v>
      </c>
      <c r="N288" s="89">
        <v>1.6</v>
      </c>
      <c r="O288" s="89">
        <v>403</v>
      </c>
      <c r="P288" s="89">
        <v>5.2</v>
      </c>
      <c r="Q288" s="89">
        <v>71</v>
      </c>
      <c r="R288" s="89">
        <v>81</v>
      </c>
      <c r="S288" s="89">
        <v>292</v>
      </c>
      <c r="T288" s="89">
        <v>4</v>
      </c>
      <c r="U288" s="89">
        <v>0.72</v>
      </c>
      <c r="V288" s="89">
        <v>7.0000000000000007E-2</v>
      </c>
      <c r="W288" s="89">
        <v>21</v>
      </c>
      <c r="X288" s="89">
        <v>0</v>
      </c>
      <c r="Y288" s="89">
        <v>250</v>
      </c>
      <c r="Z288" s="89">
        <v>0</v>
      </c>
      <c r="AB288" s="89">
        <v>0.17</v>
      </c>
      <c r="AC288" s="89">
        <v>0.11</v>
      </c>
      <c r="AD288" s="89">
        <v>3.5</v>
      </c>
      <c r="AE288" s="89">
        <v>0.3</v>
      </c>
      <c r="AF288" s="89">
        <v>117</v>
      </c>
      <c r="AG288" s="89">
        <v>0</v>
      </c>
      <c r="AH288" s="89">
        <v>5</v>
      </c>
      <c r="AI288" s="89" t="s">
        <v>368</v>
      </c>
    </row>
    <row r="289" spans="1:35">
      <c r="A289" s="89">
        <v>4171</v>
      </c>
      <c r="B289" s="89">
        <v>4</v>
      </c>
      <c r="C289" s="89">
        <v>171</v>
      </c>
      <c r="D289" s="89" t="s">
        <v>364</v>
      </c>
      <c r="E289" s="89" t="s">
        <v>644</v>
      </c>
      <c r="G289" s="89">
        <v>0.91</v>
      </c>
      <c r="H289" s="89">
        <v>22</v>
      </c>
      <c r="I289" s="89">
        <v>93.5</v>
      </c>
      <c r="J289" s="89">
        <v>1</v>
      </c>
      <c r="K289" s="89">
        <v>0.2</v>
      </c>
      <c r="L289" s="89">
        <v>3.3</v>
      </c>
      <c r="M289" s="89">
        <v>1.4</v>
      </c>
      <c r="N289" s="89">
        <v>0.6</v>
      </c>
      <c r="O289" s="89">
        <v>13</v>
      </c>
      <c r="P289" s="89">
        <v>0.6</v>
      </c>
      <c r="Q289" s="89">
        <v>13</v>
      </c>
      <c r="R289" s="89">
        <v>32</v>
      </c>
      <c r="S289" s="89">
        <v>255</v>
      </c>
      <c r="T289" s="89">
        <v>7</v>
      </c>
      <c r="U289" s="89">
        <v>0.7</v>
      </c>
      <c r="V289" s="89">
        <v>0.15</v>
      </c>
      <c r="W289" s="89">
        <v>52</v>
      </c>
      <c r="X289" s="89">
        <v>0</v>
      </c>
      <c r="Y289" s="89">
        <v>624</v>
      </c>
      <c r="Z289" s="89">
        <v>0</v>
      </c>
      <c r="AA289" s="89">
        <v>0.9</v>
      </c>
      <c r="AB289" s="89">
        <v>0.06</v>
      </c>
      <c r="AC289" s="89">
        <v>0.04</v>
      </c>
      <c r="AD289" s="89">
        <v>0.6</v>
      </c>
      <c r="AE289" s="89">
        <v>0.09</v>
      </c>
      <c r="AF289" s="89">
        <v>21</v>
      </c>
      <c r="AG289" s="89">
        <v>0</v>
      </c>
      <c r="AH289" s="89">
        <v>29.6</v>
      </c>
      <c r="AI289" s="89" t="s">
        <v>368</v>
      </c>
    </row>
    <row r="290" spans="1:35">
      <c r="A290" s="89">
        <v>4190</v>
      </c>
      <c r="B290" s="89">
        <v>4</v>
      </c>
      <c r="C290" s="89">
        <v>190</v>
      </c>
      <c r="D290" s="89" t="s">
        <v>364</v>
      </c>
      <c r="E290" s="89" t="s">
        <v>722</v>
      </c>
      <c r="G290" s="89">
        <v>0.7</v>
      </c>
      <c r="H290" s="89">
        <v>18</v>
      </c>
      <c r="I290" s="89">
        <v>94.5</v>
      </c>
      <c r="J290" s="89">
        <v>1</v>
      </c>
      <c r="K290" s="89">
        <v>0.2</v>
      </c>
      <c r="L290" s="89">
        <v>2.2999999999999998</v>
      </c>
      <c r="M290" s="89">
        <v>1.2</v>
      </c>
      <c r="N290" s="89">
        <v>0.8</v>
      </c>
      <c r="O290" s="89">
        <v>27</v>
      </c>
      <c r="P290" s="89">
        <v>0.8</v>
      </c>
      <c r="Q290" s="89">
        <v>9</v>
      </c>
      <c r="R290" s="89">
        <v>28</v>
      </c>
      <c r="S290" s="89">
        <v>204</v>
      </c>
      <c r="T290" s="89">
        <v>10</v>
      </c>
      <c r="U290" s="89">
        <v>0.28999999999999998</v>
      </c>
      <c r="V290" s="89">
        <v>0.05</v>
      </c>
      <c r="W290" s="89">
        <v>93</v>
      </c>
      <c r="X290" s="89">
        <v>0</v>
      </c>
      <c r="Y290" s="89">
        <v>1120</v>
      </c>
      <c r="Z290" s="89">
        <v>0</v>
      </c>
      <c r="AA290" s="89">
        <v>0.6</v>
      </c>
      <c r="AB290" s="89">
        <v>0.06</v>
      </c>
      <c r="AC290" s="89">
        <v>0.15</v>
      </c>
      <c r="AD290" s="89">
        <v>0.4</v>
      </c>
      <c r="AE290" s="89">
        <v>0.2</v>
      </c>
      <c r="AF290" s="89">
        <v>89</v>
      </c>
      <c r="AG290" s="89">
        <v>0</v>
      </c>
      <c r="AH290" s="89">
        <v>5.3</v>
      </c>
      <c r="AI290" s="89" t="s">
        <v>366</v>
      </c>
    </row>
    <row r="291" spans="1:35">
      <c r="A291" s="89">
        <v>4201</v>
      </c>
      <c r="B291" s="89">
        <v>4</v>
      </c>
      <c r="C291" s="89">
        <v>201</v>
      </c>
      <c r="D291" s="89" t="s">
        <v>364</v>
      </c>
      <c r="E291" s="89" t="s">
        <v>645</v>
      </c>
      <c r="G291" s="89">
        <v>0.7</v>
      </c>
      <c r="H291" s="89">
        <v>29</v>
      </c>
      <c r="I291" s="89">
        <v>91.9</v>
      </c>
      <c r="J291" s="89">
        <v>1</v>
      </c>
      <c r="K291" s="89">
        <v>0.1</v>
      </c>
      <c r="L291" s="89">
        <v>5.6</v>
      </c>
      <c r="M291" s="89">
        <v>0.8</v>
      </c>
      <c r="N291" s="89">
        <v>0.7</v>
      </c>
      <c r="O291" s="89">
        <v>19</v>
      </c>
      <c r="P291" s="89">
        <v>1.2</v>
      </c>
      <c r="Q291" s="89">
        <v>14</v>
      </c>
      <c r="R291" s="89">
        <v>33</v>
      </c>
      <c r="S291" s="89">
        <v>280</v>
      </c>
      <c r="T291" s="89">
        <v>8</v>
      </c>
      <c r="U291" s="89">
        <v>0.32</v>
      </c>
      <c r="V291" s="89">
        <v>0.13</v>
      </c>
      <c r="W291" s="89">
        <v>100</v>
      </c>
      <c r="X291" s="89">
        <v>0</v>
      </c>
      <c r="Y291" s="89">
        <v>1200</v>
      </c>
      <c r="Z291" s="89">
        <v>0</v>
      </c>
      <c r="AA291" s="89">
        <v>1.06</v>
      </c>
      <c r="AB291" s="89">
        <v>0.05</v>
      </c>
      <c r="AC291" s="89">
        <v>0.02</v>
      </c>
      <c r="AD291" s="89">
        <v>0.5</v>
      </c>
      <c r="AE291" s="89">
        <v>0.1</v>
      </c>
      <c r="AF291" s="89">
        <v>8</v>
      </c>
      <c r="AG291" s="89">
        <v>0</v>
      </c>
      <c r="AH291" s="89">
        <v>8</v>
      </c>
      <c r="AI291" s="89" t="s">
        <v>366</v>
      </c>
    </row>
    <row r="292" spans="1:35">
      <c r="A292" s="89">
        <v>4215</v>
      </c>
      <c r="B292" s="89">
        <v>4</v>
      </c>
      <c r="C292" s="89">
        <v>215</v>
      </c>
      <c r="D292" s="89" t="s">
        <v>364</v>
      </c>
      <c r="E292" s="89" t="s">
        <v>646</v>
      </c>
      <c r="G292" s="89">
        <v>1</v>
      </c>
      <c r="H292" s="89">
        <v>20</v>
      </c>
      <c r="I292" s="89">
        <v>94.1</v>
      </c>
      <c r="J292" s="89">
        <v>1</v>
      </c>
      <c r="K292" s="89">
        <v>0.2</v>
      </c>
      <c r="L292" s="89">
        <v>3</v>
      </c>
      <c r="M292" s="89">
        <v>1</v>
      </c>
      <c r="N292" s="89">
        <v>0.7</v>
      </c>
      <c r="O292" s="89">
        <v>25</v>
      </c>
      <c r="P292" s="89">
        <v>0.8</v>
      </c>
      <c r="Q292" s="89">
        <v>11</v>
      </c>
      <c r="R292" s="89">
        <v>19</v>
      </c>
      <c r="S292" s="89">
        <v>209</v>
      </c>
      <c r="T292" s="89">
        <v>108</v>
      </c>
      <c r="U292" s="89">
        <v>0.2</v>
      </c>
      <c r="V292" s="89">
        <v>0.08</v>
      </c>
      <c r="W292" s="89">
        <v>22</v>
      </c>
      <c r="X292" s="89">
        <v>0</v>
      </c>
      <c r="Y292" s="89">
        <v>261</v>
      </c>
      <c r="Z292" s="89">
        <v>0</v>
      </c>
      <c r="AA292" s="89">
        <v>0.96</v>
      </c>
      <c r="AB292" s="89">
        <v>0.05</v>
      </c>
      <c r="AC292" s="89">
        <v>0.04</v>
      </c>
      <c r="AD292" s="89">
        <v>0.7</v>
      </c>
      <c r="AE292" s="89">
        <v>0.11</v>
      </c>
      <c r="AF292" s="89">
        <v>17</v>
      </c>
      <c r="AG292" s="89">
        <v>0</v>
      </c>
      <c r="AH292" s="89">
        <v>10.9</v>
      </c>
      <c r="AI292" s="89" t="s">
        <v>368</v>
      </c>
    </row>
    <row r="293" spans="1:35">
      <c r="A293" s="89">
        <v>5226</v>
      </c>
      <c r="B293" s="89">
        <v>5</v>
      </c>
      <c r="C293" s="89">
        <v>226</v>
      </c>
      <c r="D293" s="89" t="s">
        <v>535</v>
      </c>
      <c r="E293" s="89" t="s">
        <v>647</v>
      </c>
      <c r="G293" s="89">
        <v>1</v>
      </c>
      <c r="H293" s="89">
        <v>56</v>
      </c>
      <c r="I293" s="89">
        <v>85.8</v>
      </c>
      <c r="J293" s="89">
        <v>1</v>
      </c>
      <c r="K293" s="89">
        <v>0.7</v>
      </c>
      <c r="L293" s="89">
        <v>10.7</v>
      </c>
      <c r="M293" s="89">
        <v>1.5</v>
      </c>
      <c r="N293" s="89">
        <v>0.4</v>
      </c>
      <c r="O293" s="89">
        <v>11</v>
      </c>
      <c r="P293" s="89">
        <v>1.2</v>
      </c>
      <c r="Q293" s="89">
        <v>10</v>
      </c>
      <c r="R293" s="89">
        <v>35</v>
      </c>
      <c r="S293" s="89">
        <v>140</v>
      </c>
      <c r="T293" s="89">
        <v>6</v>
      </c>
      <c r="W293" s="89">
        <v>25</v>
      </c>
      <c r="X293" s="89">
        <v>0</v>
      </c>
      <c r="Y293" s="89">
        <v>296</v>
      </c>
      <c r="Z293" s="89">
        <v>0</v>
      </c>
      <c r="AB293" s="89">
        <v>0.03</v>
      </c>
      <c r="AC293" s="89">
        <v>0.12</v>
      </c>
      <c r="AD293" s="89">
        <v>0.3</v>
      </c>
      <c r="AG293" s="89">
        <v>0</v>
      </c>
      <c r="AH293" s="89">
        <v>241</v>
      </c>
      <c r="AI293" s="89" t="s">
        <v>368</v>
      </c>
    </row>
    <row r="294" spans="1:35">
      <c r="A294" s="89">
        <v>5229</v>
      </c>
      <c r="B294" s="89">
        <v>5</v>
      </c>
      <c r="C294" s="89">
        <v>229</v>
      </c>
      <c r="D294" s="89" t="s">
        <v>535</v>
      </c>
      <c r="E294" s="89" t="s">
        <v>648</v>
      </c>
      <c r="G294" s="89">
        <v>0.78</v>
      </c>
      <c r="H294" s="89">
        <v>57</v>
      </c>
      <c r="I294" s="89">
        <v>82.9</v>
      </c>
      <c r="J294" s="89">
        <v>1</v>
      </c>
      <c r="K294" s="89">
        <v>0.4</v>
      </c>
      <c r="L294" s="89">
        <v>9.5</v>
      </c>
      <c r="M294" s="89">
        <v>5.6</v>
      </c>
      <c r="N294" s="89">
        <v>0.6</v>
      </c>
      <c r="O294" s="89">
        <v>23</v>
      </c>
      <c r="P294" s="89">
        <v>0.7</v>
      </c>
      <c r="Q294" s="89">
        <v>13</v>
      </c>
      <c r="R294" s="89">
        <v>32</v>
      </c>
      <c r="S294" s="89">
        <v>270</v>
      </c>
      <c r="T294" s="89">
        <v>4</v>
      </c>
      <c r="U294" s="89">
        <v>0.32</v>
      </c>
      <c r="V294" s="89">
        <v>0.06</v>
      </c>
      <c r="W294" s="89">
        <v>35</v>
      </c>
      <c r="X294" s="89">
        <v>0</v>
      </c>
      <c r="Y294" s="89">
        <v>419</v>
      </c>
      <c r="Z294" s="89">
        <v>0</v>
      </c>
      <c r="AA294" s="89">
        <v>0.32</v>
      </c>
      <c r="AB294" s="89">
        <v>0.05</v>
      </c>
      <c r="AC294" s="89">
        <v>0.04</v>
      </c>
      <c r="AD294" s="89">
        <v>1.2</v>
      </c>
      <c r="AE294" s="89">
        <v>0.14000000000000001</v>
      </c>
      <c r="AF294" s="89">
        <v>7</v>
      </c>
      <c r="AG294" s="89">
        <v>0</v>
      </c>
      <c r="AH294" s="89">
        <v>261</v>
      </c>
      <c r="AI294" s="89" t="s">
        <v>368</v>
      </c>
    </row>
    <row r="295" spans="1:35">
      <c r="A295" s="89">
        <v>10423</v>
      </c>
      <c r="B295" s="89">
        <v>10</v>
      </c>
      <c r="C295" s="89">
        <v>423</v>
      </c>
      <c r="D295" s="89" t="s">
        <v>434</v>
      </c>
      <c r="E295" s="89" t="s">
        <v>649</v>
      </c>
      <c r="G295" s="89">
        <v>1</v>
      </c>
      <c r="H295" s="89">
        <v>58</v>
      </c>
      <c r="I295" s="89">
        <v>88.2</v>
      </c>
      <c r="J295" s="89">
        <v>2</v>
      </c>
      <c r="K295" s="89">
        <v>2.6</v>
      </c>
      <c r="L295" s="89">
        <v>6.6</v>
      </c>
      <c r="M295" s="89">
        <v>0</v>
      </c>
      <c r="N295" s="89">
        <v>0.6</v>
      </c>
      <c r="O295" s="89">
        <v>28</v>
      </c>
      <c r="Q295" s="89">
        <v>3</v>
      </c>
      <c r="R295" s="89">
        <v>14</v>
      </c>
      <c r="S295" s="89">
        <v>70</v>
      </c>
      <c r="T295" s="89">
        <v>47</v>
      </c>
      <c r="U295" s="89">
        <v>0.6</v>
      </c>
      <c r="V295" s="89">
        <v>0.05</v>
      </c>
      <c r="W295" s="89">
        <v>166</v>
      </c>
      <c r="X295" s="89">
        <v>155</v>
      </c>
      <c r="Y295" s="89">
        <v>135</v>
      </c>
      <c r="AA295" s="89">
        <v>1.3</v>
      </c>
      <c r="AC295" s="89">
        <v>0.03</v>
      </c>
      <c r="AD295" s="89">
        <v>0.8</v>
      </c>
      <c r="AE295" s="89">
        <v>0</v>
      </c>
      <c r="AF295" s="89">
        <v>2</v>
      </c>
      <c r="AG295" s="89">
        <v>0.1</v>
      </c>
      <c r="AH295" s="89">
        <v>7</v>
      </c>
      <c r="AI295" s="89" t="s">
        <v>436</v>
      </c>
    </row>
    <row r="296" spans="1:35">
      <c r="A296" s="89">
        <v>10427</v>
      </c>
      <c r="B296" s="89">
        <v>10</v>
      </c>
      <c r="C296" s="89">
        <v>427</v>
      </c>
      <c r="D296" s="89" t="s">
        <v>434</v>
      </c>
      <c r="E296" s="89" t="s">
        <v>650</v>
      </c>
      <c r="G296" s="89">
        <v>1</v>
      </c>
      <c r="H296" s="89">
        <v>884</v>
      </c>
      <c r="I296" s="89">
        <v>0</v>
      </c>
      <c r="J296" s="89">
        <v>0</v>
      </c>
      <c r="K296" s="89">
        <v>100</v>
      </c>
      <c r="L296" s="89">
        <v>0</v>
      </c>
      <c r="M296" s="89">
        <v>0</v>
      </c>
      <c r="N296" s="89">
        <v>0</v>
      </c>
      <c r="O296" s="89">
        <v>0</v>
      </c>
      <c r="P296" s="89">
        <v>0</v>
      </c>
      <c r="Q296" s="89">
        <v>0</v>
      </c>
      <c r="R296" s="89">
        <v>0</v>
      </c>
      <c r="S296" s="89">
        <v>0</v>
      </c>
      <c r="T296" s="89">
        <v>0</v>
      </c>
      <c r="U296" s="89">
        <v>0</v>
      </c>
      <c r="V296" s="89">
        <v>0</v>
      </c>
      <c r="W296" s="89">
        <v>0</v>
      </c>
      <c r="X296" s="89">
        <v>0</v>
      </c>
      <c r="Y296" s="89">
        <v>0</v>
      </c>
      <c r="Z296" s="89">
        <v>0</v>
      </c>
      <c r="AA296" s="89">
        <v>0.66</v>
      </c>
      <c r="AB296" s="89">
        <v>0</v>
      </c>
      <c r="AC296" s="89">
        <v>0</v>
      </c>
      <c r="AD296" s="89">
        <v>0</v>
      </c>
      <c r="AE296" s="89">
        <v>0</v>
      </c>
      <c r="AF296" s="89">
        <v>0</v>
      </c>
      <c r="AG296" s="89">
        <v>0</v>
      </c>
      <c r="AH296" s="89">
        <v>0</v>
      </c>
      <c r="AI296" s="89" t="s">
        <v>436</v>
      </c>
    </row>
    <row r="297" spans="1:35">
      <c r="A297" s="89">
        <v>10428</v>
      </c>
      <c r="B297" s="89">
        <v>10</v>
      </c>
      <c r="C297" s="89">
        <v>428</v>
      </c>
      <c r="D297" s="89" t="s">
        <v>434</v>
      </c>
      <c r="E297" s="89" t="s">
        <v>651</v>
      </c>
      <c r="G297" s="89">
        <v>1</v>
      </c>
      <c r="H297" s="89">
        <v>884</v>
      </c>
      <c r="I297" s="89">
        <v>0</v>
      </c>
      <c r="J297" s="89">
        <v>0</v>
      </c>
      <c r="K297" s="89">
        <v>100</v>
      </c>
      <c r="L297" s="89">
        <v>0</v>
      </c>
      <c r="M297" s="89">
        <v>0</v>
      </c>
      <c r="N297" s="89">
        <v>0</v>
      </c>
      <c r="O297" s="89">
        <v>0</v>
      </c>
      <c r="P297" s="89">
        <v>0</v>
      </c>
      <c r="Q297" s="89">
        <v>0</v>
      </c>
      <c r="R297" s="89">
        <v>0</v>
      </c>
      <c r="S297" s="89">
        <v>0</v>
      </c>
      <c r="T297" s="89">
        <v>0</v>
      </c>
      <c r="U297" s="89">
        <v>0</v>
      </c>
      <c r="V297" s="89">
        <v>0</v>
      </c>
      <c r="W297" s="89">
        <v>0</v>
      </c>
      <c r="X297" s="89">
        <v>0</v>
      </c>
      <c r="Y297" s="89">
        <v>0</v>
      </c>
      <c r="Z297" s="89">
        <v>0</v>
      </c>
      <c r="AA297" s="89">
        <v>17.2</v>
      </c>
      <c r="AB297" s="89">
        <v>0</v>
      </c>
      <c r="AC297" s="89">
        <v>0</v>
      </c>
      <c r="AD297" s="89">
        <v>0</v>
      </c>
      <c r="AE297" s="89">
        <v>0</v>
      </c>
      <c r="AF297" s="89">
        <v>0</v>
      </c>
      <c r="AG297" s="89">
        <v>0</v>
      </c>
      <c r="AH297" s="89">
        <v>0</v>
      </c>
      <c r="AI297" s="89" t="s">
        <v>436</v>
      </c>
    </row>
    <row r="298" spans="1:35">
      <c r="A298" s="89">
        <v>10429</v>
      </c>
      <c r="B298" s="89">
        <v>10</v>
      </c>
      <c r="C298" s="89">
        <v>429</v>
      </c>
      <c r="D298" s="89" t="s">
        <v>434</v>
      </c>
      <c r="E298" s="89" t="s">
        <v>652</v>
      </c>
      <c r="G298" s="89">
        <v>1</v>
      </c>
      <c r="H298" s="89">
        <v>884</v>
      </c>
      <c r="I298" s="89">
        <v>0</v>
      </c>
      <c r="J298" s="89">
        <v>0</v>
      </c>
      <c r="K298" s="89">
        <v>100</v>
      </c>
      <c r="L298" s="89">
        <v>0</v>
      </c>
      <c r="M298" s="89">
        <v>0</v>
      </c>
      <c r="N298" s="89">
        <v>0</v>
      </c>
      <c r="O298" s="89">
        <v>0</v>
      </c>
      <c r="P298" s="89">
        <v>0</v>
      </c>
      <c r="Q298" s="89">
        <v>0</v>
      </c>
      <c r="R298" s="89">
        <v>0</v>
      </c>
      <c r="S298" s="89">
        <v>0</v>
      </c>
      <c r="T298" s="89">
        <v>0</v>
      </c>
      <c r="U298" s="89">
        <v>0</v>
      </c>
      <c r="V298" s="89">
        <v>0</v>
      </c>
      <c r="W298" s="89">
        <v>5720</v>
      </c>
      <c r="X298" s="89">
        <v>0</v>
      </c>
      <c r="Y298" s="89">
        <v>68680</v>
      </c>
      <c r="Z298" s="89">
        <v>0</v>
      </c>
      <c r="AA298" s="89">
        <v>15.94</v>
      </c>
      <c r="AB298" s="89">
        <v>0</v>
      </c>
      <c r="AC298" s="89">
        <v>0</v>
      </c>
      <c r="AD298" s="89">
        <v>0</v>
      </c>
      <c r="AE298" s="89">
        <v>0</v>
      </c>
      <c r="AF298" s="89">
        <v>0</v>
      </c>
      <c r="AG298" s="89">
        <v>0</v>
      </c>
      <c r="AH298" s="89">
        <v>0</v>
      </c>
      <c r="AI298" s="89" t="s">
        <v>436</v>
      </c>
    </row>
    <row r="299" spans="1:35">
      <c r="A299" s="89">
        <v>10430</v>
      </c>
      <c r="B299" s="89">
        <v>10</v>
      </c>
      <c r="C299" s="89">
        <v>430</v>
      </c>
      <c r="D299" s="89" t="s">
        <v>434</v>
      </c>
      <c r="E299" s="89" t="s">
        <v>653</v>
      </c>
      <c r="G299" s="89">
        <v>1</v>
      </c>
      <c r="H299" s="89">
        <v>884</v>
      </c>
      <c r="I299" s="89">
        <v>0</v>
      </c>
      <c r="J299" s="89">
        <v>0</v>
      </c>
      <c r="K299" s="89">
        <v>100</v>
      </c>
      <c r="L299" s="89">
        <v>0</v>
      </c>
      <c r="M299" s="89">
        <v>0</v>
      </c>
      <c r="N299" s="89">
        <v>0</v>
      </c>
      <c r="O299" s="89">
        <v>0</v>
      </c>
      <c r="P299" s="89">
        <v>0</v>
      </c>
      <c r="Q299" s="89">
        <v>0</v>
      </c>
      <c r="R299" s="89">
        <v>0</v>
      </c>
      <c r="S299" s="89">
        <v>0</v>
      </c>
      <c r="T299" s="89">
        <v>0</v>
      </c>
      <c r="U299" s="89">
        <v>0</v>
      </c>
      <c r="V299" s="89">
        <v>0</v>
      </c>
      <c r="W299" s="89">
        <v>0</v>
      </c>
      <c r="X299" s="89">
        <v>0</v>
      </c>
      <c r="Y299" s="89">
        <v>0</v>
      </c>
      <c r="Z299" s="89">
        <v>0</v>
      </c>
      <c r="AA299" s="89">
        <v>35.299999999999997</v>
      </c>
      <c r="AB299" s="89">
        <v>0</v>
      </c>
      <c r="AC299" s="89">
        <v>0</v>
      </c>
      <c r="AD299" s="89">
        <v>0</v>
      </c>
      <c r="AE299" s="89">
        <v>0</v>
      </c>
      <c r="AF299" s="89">
        <v>0</v>
      </c>
      <c r="AG299" s="89">
        <v>0</v>
      </c>
      <c r="AH299" s="89">
        <v>0</v>
      </c>
      <c r="AI299" s="89" t="s">
        <v>436</v>
      </c>
    </row>
    <row r="300" spans="1:35">
      <c r="A300" s="89">
        <v>10432</v>
      </c>
      <c r="B300" s="89">
        <v>10</v>
      </c>
      <c r="C300" s="89">
        <v>432</v>
      </c>
      <c r="D300" s="89" t="s">
        <v>434</v>
      </c>
      <c r="E300" s="89" t="s">
        <v>654</v>
      </c>
      <c r="G300" s="89">
        <v>1</v>
      </c>
      <c r="H300" s="89">
        <v>884</v>
      </c>
      <c r="I300" s="89">
        <v>0</v>
      </c>
      <c r="J300" s="89">
        <v>0</v>
      </c>
      <c r="K300" s="89">
        <v>100</v>
      </c>
      <c r="L300" s="89">
        <v>0</v>
      </c>
      <c r="M300" s="89">
        <v>0</v>
      </c>
      <c r="N300" s="89">
        <v>0</v>
      </c>
      <c r="O300" s="89">
        <v>0</v>
      </c>
      <c r="P300" s="89">
        <v>0</v>
      </c>
      <c r="Q300" s="89">
        <v>0</v>
      </c>
      <c r="R300" s="89">
        <v>0</v>
      </c>
      <c r="S300" s="89">
        <v>0</v>
      </c>
      <c r="T300" s="89">
        <v>0</v>
      </c>
      <c r="U300" s="89">
        <v>0</v>
      </c>
      <c r="V300" s="89">
        <v>0</v>
      </c>
      <c r="W300" s="89">
        <v>0</v>
      </c>
      <c r="X300" s="89">
        <v>0</v>
      </c>
      <c r="Y300" s="89">
        <v>0</v>
      </c>
      <c r="Z300" s="89">
        <v>0</v>
      </c>
      <c r="AA300" s="89">
        <v>15.94</v>
      </c>
      <c r="AB300" s="89">
        <v>0</v>
      </c>
      <c r="AC300" s="89">
        <v>0</v>
      </c>
      <c r="AD300" s="89">
        <v>0</v>
      </c>
      <c r="AE300" s="89">
        <v>0</v>
      </c>
      <c r="AF300" s="89">
        <v>0</v>
      </c>
      <c r="AG300" s="89">
        <v>0</v>
      </c>
      <c r="AH300" s="89">
        <v>0</v>
      </c>
      <c r="AI300" s="89" t="s">
        <v>436</v>
      </c>
    </row>
    <row r="301" spans="1:35">
      <c r="A301" s="89">
        <v>10433</v>
      </c>
      <c r="B301" s="89">
        <v>10</v>
      </c>
      <c r="C301" s="89">
        <v>433</v>
      </c>
      <c r="D301" s="89" t="s">
        <v>434</v>
      </c>
      <c r="E301" s="89" t="s">
        <v>655</v>
      </c>
      <c r="G301" s="89">
        <v>1</v>
      </c>
      <c r="H301" s="89">
        <v>884</v>
      </c>
      <c r="I301" s="89">
        <v>0</v>
      </c>
      <c r="J301" s="89">
        <v>0</v>
      </c>
      <c r="K301" s="89">
        <v>100</v>
      </c>
      <c r="L301" s="89">
        <v>0</v>
      </c>
      <c r="M301" s="89">
        <v>0</v>
      </c>
      <c r="N301" s="89">
        <v>0</v>
      </c>
      <c r="O301" s="89">
        <v>0</v>
      </c>
      <c r="P301" s="89">
        <v>0</v>
      </c>
      <c r="Q301" s="89">
        <v>0</v>
      </c>
      <c r="R301" s="89">
        <v>0</v>
      </c>
      <c r="S301" s="89">
        <v>0</v>
      </c>
      <c r="T301" s="89">
        <v>0</v>
      </c>
      <c r="U301" s="89">
        <v>0</v>
      </c>
      <c r="W301" s="89">
        <v>0</v>
      </c>
      <c r="X301" s="89">
        <v>0</v>
      </c>
      <c r="Y301" s="89">
        <v>0</v>
      </c>
      <c r="Z301" s="89">
        <v>0</v>
      </c>
      <c r="AA301" s="89">
        <v>0</v>
      </c>
      <c r="AB301" s="89">
        <v>0</v>
      </c>
      <c r="AC301" s="89">
        <v>0</v>
      </c>
      <c r="AD301" s="89">
        <v>0</v>
      </c>
      <c r="AE301" s="89">
        <v>0</v>
      </c>
      <c r="AF301" s="89">
        <v>0</v>
      </c>
      <c r="AG301" s="89">
        <v>0</v>
      </c>
      <c r="AH301" s="89">
        <v>0</v>
      </c>
      <c r="AI301" s="89" t="s">
        <v>436</v>
      </c>
    </row>
    <row r="302" spans="1:35">
      <c r="A302" s="89">
        <v>10434</v>
      </c>
      <c r="B302" s="89">
        <v>10</v>
      </c>
      <c r="C302" s="89">
        <v>434</v>
      </c>
      <c r="D302" s="89" t="s">
        <v>434</v>
      </c>
      <c r="E302" s="89" t="s">
        <v>656</v>
      </c>
      <c r="G302" s="89">
        <v>1</v>
      </c>
      <c r="H302" s="89">
        <v>884</v>
      </c>
      <c r="I302" s="89">
        <v>0</v>
      </c>
      <c r="J302" s="89">
        <v>0</v>
      </c>
      <c r="K302" s="89">
        <v>100</v>
      </c>
      <c r="L302" s="89">
        <v>0</v>
      </c>
      <c r="M302" s="89">
        <v>0</v>
      </c>
      <c r="N302" s="89">
        <v>0</v>
      </c>
      <c r="O302" s="89">
        <v>0</v>
      </c>
      <c r="P302" s="89">
        <v>0.1</v>
      </c>
      <c r="Q302" s="89">
        <v>0</v>
      </c>
      <c r="R302" s="89">
        <v>0</v>
      </c>
      <c r="S302" s="89">
        <v>0</v>
      </c>
      <c r="T302" s="89">
        <v>0</v>
      </c>
      <c r="U302" s="89">
        <v>0</v>
      </c>
      <c r="V302" s="89">
        <v>0</v>
      </c>
      <c r="W302" s="89">
        <v>0</v>
      </c>
      <c r="X302" s="89">
        <v>0</v>
      </c>
      <c r="Y302" s="89">
        <v>0</v>
      </c>
      <c r="Z302" s="89">
        <v>0</v>
      </c>
      <c r="AA302" s="89">
        <v>8.18</v>
      </c>
      <c r="AB302" s="89">
        <v>0</v>
      </c>
      <c r="AC302" s="89">
        <v>0</v>
      </c>
      <c r="AD302" s="89">
        <v>0</v>
      </c>
      <c r="AE302" s="89">
        <v>0</v>
      </c>
      <c r="AF302" s="89">
        <v>0</v>
      </c>
      <c r="AG302" s="89">
        <v>0</v>
      </c>
      <c r="AH302" s="89">
        <v>0</v>
      </c>
      <c r="AI302" s="89" t="s">
        <v>436</v>
      </c>
    </row>
    <row r="303" spans="1:35">
      <c r="A303" s="89">
        <v>10435</v>
      </c>
      <c r="B303" s="89">
        <v>10</v>
      </c>
      <c r="C303" s="89">
        <v>435</v>
      </c>
      <c r="D303" s="89" t="s">
        <v>434</v>
      </c>
      <c r="E303" s="89" t="s">
        <v>657</v>
      </c>
      <c r="G303" s="89">
        <v>1</v>
      </c>
      <c r="H303" s="89">
        <v>884</v>
      </c>
      <c r="I303" s="89">
        <v>0</v>
      </c>
      <c r="J303" s="89">
        <v>0</v>
      </c>
      <c r="K303" s="89">
        <v>100</v>
      </c>
      <c r="L303" s="89">
        <v>0</v>
      </c>
      <c r="M303" s="89">
        <v>0</v>
      </c>
      <c r="N303" s="89">
        <v>0</v>
      </c>
      <c r="O303" s="89">
        <v>0</v>
      </c>
      <c r="P303" s="89">
        <v>0</v>
      </c>
      <c r="Q303" s="89">
        <v>0</v>
      </c>
      <c r="R303" s="89">
        <v>0</v>
      </c>
      <c r="S303" s="89">
        <v>0</v>
      </c>
      <c r="T303" s="89">
        <v>0</v>
      </c>
      <c r="U303" s="89">
        <v>0</v>
      </c>
      <c r="V303" s="89">
        <v>0</v>
      </c>
      <c r="X303" s="89">
        <v>0</v>
      </c>
      <c r="Z303" s="89">
        <v>0</v>
      </c>
      <c r="AA303" s="89">
        <v>39.22</v>
      </c>
      <c r="AB303" s="89">
        <v>0</v>
      </c>
      <c r="AC303" s="89">
        <v>0</v>
      </c>
      <c r="AD303" s="89">
        <v>0</v>
      </c>
      <c r="AE303" s="89">
        <v>0</v>
      </c>
      <c r="AF303" s="89">
        <v>0</v>
      </c>
      <c r="AG303" s="89">
        <v>0</v>
      </c>
      <c r="AH303" s="89">
        <v>0</v>
      </c>
      <c r="AI303" s="89" t="s">
        <v>436</v>
      </c>
    </row>
    <row r="304" spans="1:35">
      <c r="A304" s="89">
        <v>11453</v>
      </c>
      <c r="B304" s="89">
        <v>11</v>
      </c>
      <c r="C304" s="89">
        <v>453</v>
      </c>
      <c r="D304" s="89" t="s">
        <v>444</v>
      </c>
      <c r="E304" s="89" t="s">
        <v>658</v>
      </c>
      <c r="G304" s="89">
        <v>1</v>
      </c>
      <c r="H304" s="89">
        <v>392</v>
      </c>
      <c r="I304" s="89">
        <v>2</v>
      </c>
      <c r="J304" s="89">
        <v>9</v>
      </c>
      <c r="K304" s="89">
        <v>2.7</v>
      </c>
      <c r="L304" s="89">
        <v>80.2</v>
      </c>
      <c r="M304" s="89">
        <v>2.5</v>
      </c>
      <c r="N304" s="89">
        <v>3.6</v>
      </c>
      <c r="O304" s="89">
        <v>83</v>
      </c>
      <c r="P304" s="89">
        <v>1.9</v>
      </c>
      <c r="Q304" s="89">
        <v>96</v>
      </c>
      <c r="R304" s="89">
        <v>430</v>
      </c>
      <c r="S304" s="89">
        <v>640</v>
      </c>
      <c r="T304" s="89">
        <v>160</v>
      </c>
      <c r="U304" s="89">
        <v>1.2</v>
      </c>
      <c r="V304" s="89">
        <v>1</v>
      </c>
      <c r="W304" s="89">
        <v>625</v>
      </c>
      <c r="Z304" s="89">
        <v>2.1</v>
      </c>
      <c r="AB304" s="89">
        <v>1</v>
      </c>
      <c r="AC304" s="89">
        <v>1.3</v>
      </c>
      <c r="AD304" s="89">
        <v>15</v>
      </c>
      <c r="AH304" s="89">
        <v>0</v>
      </c>
      <c r="AI304" s="89" t="s">
        <v>446</v>
      </c>
    </row>
    <row r="305" spans="1:35">
      <c r="A305" s="89">
        <v>11454</v>
      </c>
      <c r="B305" s="89">
        <v>11</v>
      </c>
      <c r="C305" s="89">
        <v>454</v>
      </c>
      <c r="D305" s="89" t="s">
        <v>444</v>
      </c>
      <c r="E305" s="89" t="s">
        <v>659</v>
      </c>
      <c r="G305" s="89">
        <v>1</v>
      </c>
      <c r="H305" s="89">
        <v>0</v>
      </c>
      <c r="I305" s="89">
        <v>100</v>
      </c>
      <c r="J305" s="89">
        <v>0</v>
      </c>
      <c r="K305" s="89">
        <v>0</v>
      </c>
      <c r="L305" s="89">
        <v>0</v>
      </c>
      <c r="M305" s="89">
        <v>0</v>
      </c>
      <c r="N305" s="89">
        <v>0.1</v>
      </c>
      <c r="O305" s="89">
        <v>1</v>
      </c>
      <c r="Q305" s="89">
        <v>2</v>
      </c>
      <c r="R305" s="89">
        <v>0</v>
      </c>
      <c r="S305" s="89">
        <v>1</v>
      </c>
      <c r="T305" s="89">
        <v>3</v>
      </c>
      <c r="U305" s="89">
        <v>0.01</v>
      </c>
      <c r="V305" s="89">
        <v>0.01</v>
      </c>
      <c r="W305" s="89">
        <v>0</v>
      </c>
      <c r="X305" s="89">
        <v>0</v>
      </c>
      <c r="Y305" s="89">
        <v>0</v>
      </c>
      <c r="Z305" s="89">
        <v>0</v>
      </c>
      <c r="AA305" s="89">
        <v>0</v>
      </c>
      <c r="AB305" s="89">
        <v>0</v>
      </c>
      <c r="AC305" s="89">
        <v>0</v>
      </c>
      <c r="AD305" s="89">
        <v>0</v>
      </c>
      <c r="AE305" s="89">
        <v>0</v>
      </c>
      <c r="AF305" s="89">
        <v>0</v>
      </c>
      <c r="AG305" s="89">
        <v>0</v>
      </c>
      <c r="AH305" s="89">
        <v>0</v>
      </c>
      <c r="AI305" s="89" t="s">
        <v>446</v>
      </c>
    </row>
    <row r="306" spans="1:35">
      <c r="A306" s="89">
        <v>12456</v>
      </c>
      <c r="B306" s="89">
        <v>12</v>
      </c>
      <c r="C306" s="89">
        <v>456</v>
      </c>
      <c r="D306" s="89" t="s">
        <v>331</v>
      </c>
      <c r="E306" s="89" t="s">
        <v>660</v>
      </c>
      <c r="G306" s="89">
        <v>1</v>
      </c>
      <c r="H306" s="89">
        <v>406</v>
      </c>
      <c r="I306" s="89">
        <v>0</v>
      </c>
      <c r="J306" s="89">
        <v>0</v>
      </c>
      <c r="K306" s="89">
        <v>0</v>
      </c>
      <c r="L306" s="89">
        <v>99.99</v>
      </c>
      <c r="M306" s="89">
        <v>0</v>
      </c>
      <c r="N306" s="89">
        <v>0.01</v>
      </c>
      <c r="O306" s="89">
        <v>1</v>
      </c>
      <c r="P306" s="89">
        <v>0.1</v>
      </c>
      <c r="Q306" s="89">
        <v>0</v>
      </c>
      <c r="R306" s="89">
        <v>0</v>
      </c>
      <c r="S306" s="89">
        <v>2</v>
      </c>
      <c r="T306" s="89">
        <v>1</v>
      </c>
      <c r="U306" s="89">
        <v>0.01</v>
      </c>
      <c r="V306" s="89">
        <v>0.01</v>
      </c>
      <c r="W306" s="89">
        <v>0</v>
      </c>
      <c r="X306" s="89">
        <v>0</v>
      </c>
      <c r="Y306" s="89">
        <v>0</v>
      </c>
      <c r="Z306" s="89">
        <v>0</v>
      </c>
      <c r="AA306" s="89">
        <v>0</v>
      </c>
      <c r="AB306" s="89">
        <v>0</v>
      </c>
      <c r="AC306" s="89">
        <v>0.02</v>
      </c>
      <c r="AD306" s="89">
        <v>0</v>
      </c>
      <c r="AE306" s="89">
        <v>0</v>
      </c>
      <c r="AF306" s="89">
        <v>0</v>
      </c>
      <c r="AG306" s="89">
        <v>0</v>
      </c>
      <c r="AH306" s="89">
        <v>0</v>
      </c>
      <c r="AI306" s="89" t="s">
        <v>446</v>
      </c>
    </row>
    <row r="307" spans="1:35">
      <c r="A307" s="89">
        <v>12461</v>
      </c>
      <c r="B307" s="89">
        <v>12</v>
      </c>
      <c r="C307" s="89">
        <v>461</v>
      </c>
      <c r="D307" s="89" t="s">
        <v>331</v>
      </c>
      <c r="E307" s="89" t="s">
        <v>661</v>
      </c>
      <c r="G307" s="89">
        <v>1</v>
      </c>
      <c r="H307" s="89">
        <v>241</v>
      </c>
      <c r="I307" s="89">
        <v>10.6</v>
      </c>
      <c r="J307" s="89">
        <v>4</v>
      </c>
      <c r="K307" s="89">
        <v>1.2</v>
      </c>
      <c r="L307" s="89">
        <v>27.5</v>
      </c>
      <c r="M307" s="89">
        <v>53.1</v>
      </c>
      <c r="N307" s="89">
        <v>3.6</v>
      </c>
      <c r="O307" s="89">
        <v>1000</v>
      </c>
      <c r="P307" s="89">
        <v>8.3000000000000007</v>
      </c>
      <c r="Q307" s="89">
        <v>60</v>
      </c>
      <c r="R307" s="89">
        <v>64</v>
      </c>
      <c r="S307" s="89">
        <v>431</v>
      </c>
      <c r="T307" s="89">
        <v>10</v>
      </c>
      <c r="U307" s="89">
        <v>1.83</v>
      </c>
      <c r="V307" s="89">
        <v>0.34</v>
      </c>
      <c r="W307" s="89">
        <v>15</v>
      </c>
      <c r="X307" s="89">
        <v>0</v>
      </c>
      <c r="Y307" s="89">
        <v>177</v>
      </c>
      <c r="Z307" s="89">
        <v>0</v>
      </c>
      <c r="AA307" s="89">
        <v>2.3199999999999998</v>
      </c>
      <c r="AB307" s="89">
        <v>0.02</v>
      </c>
      <c r="AC307" s="89">
        <v>0.04</v>
      </c>
      <c r="AD307" s="89">
        <v>1.3</v>
      </c>
      <c r="AE307" s="89">
        <v>0.16</v>
      </c>
      <c r="AF307" s="89">
        <v>6</v>
      </c>
      <c r="AG307" s="89">
        <v>0</v>
      </c>
      <c r="AH307" s="89">
        <v>3.8</v>
      </c>
      <c r="AI307" s="89" t="s">
        <v>446</v>
      </c>
    </row>
    <row r="308" spans="1:35">
      <c r="A308" s="89">
        <v>12469</v>
      </c>
      <c r="B308" s="89">
        <v>12</v>
      </c>
      <c r="C308" s="89">
        <v>469</v>
      </c>
      <c r="D308" s="89" t="s">
        <v>331</v>
      </c>
      <c r="E308" s="89" t="s">
        <v>662</v>
      </c>
      <c r="G308" s="89">
        <v>1</v>
      </c>
      <c r="H308" s="89">
        <v>0</v>
      </c>
      <c r="I308" s="89">
        <v>0.5</v>
      </c>
      <c r="J308" s="89">
        <v>0</v>
      </c>
      <c r="K308" s="89">
        <v>0</v>
      </c>
      <c r="L308" s="89">
        <v>0</v>
      </c>
      <c r="M308" s="89">
        <v>0</v>
      </c>
      <c r="N308" s="89">
        <v>99.8</v>
      </c>
      <c r="O308" s="89">
        <v>216</v>
      </c>
      <c r="P308" s="89">
        <v>1.2</v>
      </c>
      <c r="Q308" s="89">
        <v>39</v>
      </c>
      <c r="R308" s="89">
        <v>5</v>
      </c>
      <c r="S308" s="89">
        <v>5</v>
      </c>
      <c r="T308" s="89">
        <v>38760</v>
      </c>
      <c r="U308" s="89">
        <v>0.1</v>
      </c>
      <c r="V308" s="89">
        <v>0.08</v>
      </c>
      <c r="W308" s="89">
        <v>0</v>
      </c>
      <c r="X308" s="89">
        <v>0</v>
      </c>
      <c r="Y308" s="89">
        <v>0</v>
      </c>
      <c r="Z308" s="89">
        <v>0</v>
      </c>
      <c r="AA308" s="89">
        <v>0</v>
      </c>
      <c r="AB308" s="89">
        <v>0</v>
      </c>
      <c r="AC308" s="89">
        <v>0</v>
      </c>
      <c r="AD308" s="89">
        <v>0</v>
      </c>
      <c r="AE308" s="89">
        <v>0</v>
      </c>
      <c r="AF308" s="89">
        <v>0</v>
      </c>
      <c r="AG308" s="89">
        <v>0</v>
      </c>
      <c r="AH308" s="89">
        <v>0</v>
      </c>
      <c r="AI308" s="89" t="s">
        <v>446</v>
      </c>
    </row>
    <row r="309" spans="1:35">
      <c r="A309" s="89">
        <v>20001</v>
      </c>
      <c r="B309" s="89">
        <v>12</v>
      </c>
      <c r="C309" s="89">
        <v>831</v>
      </c>
      <c r="D309" s="89" t="s">
        <v>331</v>
      </c>
      <c r="E309" s="89" t="s">
        <v>663</v>
      </c>
      <c r="G309" s="89">
        <v>0</v>
      </c>
      <c r="H309" s="89">
        <v>0</v>
      </c>
      <c r="I309" s="89">
        <v>0</v>
      </c>
      <c r="J309" s="89">
        <v>0</v>
      </c>
      <c r="K309" s="89">
        <v>0</v>
      </c>
      <c r="L309" s="89">
        <v>0</v>
      </c>
      <c r="M309" s="89">
        <v>0</v>
      </c>
      <c r="N309" s="89">
        <v>0</v>
      </c>
      <c r="O309" s="89">
        <v>0</v>
      </c>
      <c r="P309" s="89">
        <v>0</v>
      </c>
      <c r="Q309" s="89">
        <v>0</v>
      </c>
      <c r="R309" s="89">
        <v>0</v>
      </c>
      <c r="S309" s="89">
        <v>0</v>
      </c>
      <c r="T309" s="89">
        <v>0</v>
      </c>
      <c r="U309" s="89">
        <v>0</v>
      </c>
      <c r="V309" s="89">
        <v>0</v>
      </c>
      <c r="W309" s="89">
        <v>0</v>
      </c>
      <c r="X309" s="89">
        <v>0</v>
      </c>
      <c r="AI309" s="89" t="s">
        <v>385</v>
      </c>
    </row>
    <row r="310" spans="1:35">
      <c r="A310" s="89">
        <v>20004</v>
      </c>
      <c r="B310" s="89">
        <v>12</v>
      </c>
      <c r="C310" s="89">
        <v>804</v>
      </c>
      <c r="D310" s="89" t="s">
        <v>331</v>
      </c>
      <c r="E310" s="89" t="s">
        <v>664</v>
      </c>
      <c r="G310" s="89">
        <v>0</v>
      </c>
      <c r="H310" s="89">
        <v>0</v>
      </c>
      <c r="I310" s="89">
        <v>0</v>
      </c>
      <c r="J310" s="89">
        <v>0</v>
      </c>
      <c r="K310" s="89">
        <v>0</v>
      </c>
      <c r="L310" s="89">
        <v>0</v>
      </c>
      <c r="M310" s="89">
        <v>0</v>
      </c>
      <c r="N310" s="89">
        <v>0</v>
      </c>
      <c r="O310" s="89">
        <v>0</v>
      </c>
      <c r="P310" s="89">
        <v>0</v>
      </c>
      <c r="Q310" s="89">
        <v>0</v>
      </c>
      <c r="R310" s="89">
        <v>0</v>
      </c>
      <c r="S310" s="89">
        <v>0</v>
      </c>
      <c r="T310" s="89">
        <v>0</v>
      </c>
      <c r="U310" s="89">
        <v>0</v>
      </c>
      <c r="V310" s="89">
        <v>0</v>
      </c>
      <c r="W310" s="89">
        <v>0</v>
      </c>
      <c r="X310" s="89">
        <v>0</v>
      </c>
      <c r="AI310" s="89" t="s">
        <v>436</v>
      </c>
    </row>
    <row r="311" spans="1:35">
      <c r="A311" s="89">
        <v>20008</v>
      </c>
      <c r="B311" s="89">
        <v>12</v>
      </c>
      <c r="C311" s="89">
        <v>801</v>
      </c>
      <c r="D311" s="89" t="s">
        <v>331</v>
      </c>
      <c r="E311" s="89" t="s">
        <v>665</v>
      </c>
      <c r="G311" s="89">
        <v>0</v>
      </c>
      <c r="H311" s="89">
        <v>41</v>
      </c>
      <c r="I311" s="89">
        <v>0</v>
      </c>
      <c r="J311" s="89">
        <v>1</v>
      </c>
      <c r="K311" s="89">
        <v>0.1</v>
      </c>
      <c r="L311" s="89">
        <v>9.3000000000000007</v>
      </c>
      <c r="M311" s="89">
        <v>2.7</v>
      </c>
      <c r="N311" s="89">
        <v>1.1000000000000001</v>
      </c>
      <c r="O311" s="89">
        <v>12</v>
      </c>
      <c r="P311" s="89">
        <v>0.4</v>
      </c>
      <c r="Q311" s="89">
        <v>18</v>
      </c>
      <c r="R311" s="89">
        <v>23</v>
      </c>
      <c r="S311" s="89">
        <v>460</v>
      </c>
      <c r="T311" s="89">
        <v>30</v>
      </c>
      <c r="U311" s="89">
        <v>0.3</v>
      </c>
      <c r="V311" s="89">
        <v>0.09</v>
      </c>
      <c r="W311" s="89">
        <v>0</v>
      </c>
      <c r="X311" s="89">
        <v>0</v>
      </c>
      <c r="AI311" s="89" t="s">
        <v>368</v>
      </c>
    </row>
    <row r="312" spans="1:35">
      <c r="A312" s="89">
        <v>20010</v>
      </c>
      <c r="B312" s="89">
        <v>12</v>
      </c>
      <c r="C312" s="89">
        <v>809</v>
      </c>
      <c r="D312" s="89" t="s">
        <v>331</v>
      </c>
      <c r="E312" s="89" t="s">
        <v>666</v>
      </c>
      <c r="G312" s="89">
        <v>0</v>
      </c>
      <c r="H312" s="89">
        <v>0</v>
      </c>
      <c r="I312" s="89">
        <v>0</v>
      </c>
      <c r="J312" s="89">
        <v>0</v>
      </c>
      <c r="K312" s="89">
        <v>0</v>
      </c>
      <c r="L312" s="89">
        <v>0</v>
      </c>
      <c r="M312" s="89">
        <v>0</v>
      </c>
      <c r="N312" s="89">
        <v>0</v>
      </c>
      <c r="O312" s="89">
        <v>0</v>
      </c>
      <c r="P312" s="89">
        <v>0</v>
      </c>
      <c r="Q312" s="89">
        <v>0</v>
      </c>
      <c r="R312" s="89">
        <v>0</v>
      </c>
      <c r="S312" s="89">
        <v>0</v>
      </c>
      <c r="T312" s="89">
        <v>0</v>
      </c>
      <c r="U312" s="89">
        <v>0</v>
      </c>
      <c r="V312" s="89">
        <v>0</v>
      </c>
      <c r="W312" s="89">
        <v>0</v>
      </c>
      <c r="X312" s="89">
        <v>0</v>
      </c>
      <c r="AI312" s="89" t="s">
        <v>446</v>
      </c>
    </row>
    <row r="313" spans="1:35">
      <c r="A313" s="89">
        <v>20011</v>
      </c>
      <c r="B313" s="89">
        <v>12</v>
      </c>
      <c r="C313" s="89">
        <v>810</v>
      </c>
      <c r="D313" s="89" t="s">
        <v>331</v>
      </c>
      <c r="E313" s="89" t="s">
        <v>667</v>
      </c>
      <c r="G313" s="89">
        <v>0</v>
      </c>
      <c r="H313" s="89">
        <v>0</v>
      </c>
      <c r="I313" s="89">
        <v>0</v>
      </c>
      <c r="J313" s="89">
        <v>0</v>
      </c>
      <c r="K313" s="89">
        <v>0</v>
      </c>
      <c r="L313" s="89">
        <v>0</v>
      </c>
      <c r="M313" s="89">
        <v>0</v>
      </c>
      <c r="N313" s="89">
        <v>0</v>
      </c>
      <c r="O313" s="89">
        <v>0</v>
      </c>
      <c r="P313" s="89">
        <v>0</v>
      </c>
      <c r="Q313" s="89">
        <v>0</v>
      </c>
      <c r="R313" s="89">
        <v>0</v>
      </c>
      <c r="S313" s="89">
        <v>0</v>
      </c>
      <c r="T313" s="89">
        <v>0</v>
      </c>
      <c r="U313" s="89">
        <v>0</v>
      </c>
      <c r="V313" s="89">
        <v>0</v>
      </c>
      <c r="W313" s="89">
        <v>0</v>
      </c>
      <c r="X313" s="89">
        <v>0</v>
      </c>
      <c r="AI313" s="89" t="s">
        <v>368</v>
      </c>
    </row>
    <row r="314" spans="1:35">
      <c r="A314" s="89">
        <v>20013</v>
      </c>
      <c r="B314" s="89">
        <v>12</v>
      </c>
      <c r="C314" s="89">
        <v>830</v>
      </c>
      <c r="D314" s="89" t="s">
        <v>331</v>
      </c>
      <c r="E314" s="89" t="s">
        <v>668</v>
      </c>
      <c r="G314" s="89">
        <v>0</v>
      </c>
      <c r="H314" s="89">
        <v>0</v>
      </c>
      <c r="I314" s="89">
        <v>0</v>
      </c>
      <c r="J314" s="89">
        <v>0</v>
      </c>
      <c r="K314" s="89">
        <v>0</v>
      </c>
      <c r="L314" s="89">
        <v>0</v>
      </c>
      <c r="M314" s="89">
        <v>0</v>
      </c>
      <c r="N314" s="89">
        <v>0</v>
      </c>
      <c r="O314" s="89">
        <v>0</v>
      </c>
      <c r="P314" s="89">
        <v>0</v>
      </c>
      <c r="Q314" s="89">
        <v>0</v>
      </c>
      <c r="R314" s="89">
        <v>0</v>
      </c>
      <c r="S314" s="89">
        <v>0</v>
      </c>
      <c r="T314" s="89">
        <v>0</v>
      </c>
      <c r="U314" s="89">
        <v>0</v>
      </c>
      <c r="V314" s="89">
        <v>0</v>
      </c>
      <c r="W314" s="89">
        <v>0</v>
      </c>
      <c r="X314" s="89">
        <v>0</v>
      </c>
      <c r="AI314" s="89" t="s">
        <v>368</v>
      </c>
    </row>
    <row r="315" spans="1:35">
      <c r="A315" s="89">
        <v>20015</v>
      </c>
      <c r="B315" s="89">
        <v>12</v>
      </c>
      <c r="C315" s="89">
        <v>812</v>
      </c>
      <c r="D315" s="89" t="s">
        <v>331</v>
      </c>
      <c r="E315" s="89" t="s">
        <v>669</v>
      </c>
      <c r="G315" s="89">
        <v>0</v>
      </c>
      <c r="H315" s="89">
        <v>0</v>
      </c>
      <c r="I315" s="89">
        <v>0</v>
      </c>
      <c r="J315" s="89">
        <v>0</v>
      </c>
      <c r="K315" s="89">
        <v>0</v>
      </c>
      <c r="L315" s="89">
        <v>0</v>
      </c>
      <c r="M315" s="89">
        <v>0</v>
      </c>
      <c r="N315" s="89">
        <v>0</v>
      </c>
      <c r="O315" s="89">
        <v>0</v>
      </c>
      <c r="P315" s="89">
        <v>0</v>
      </c>
      <c r="Q315" s="89">
        <v>0</v>
      </c>
      <c r="R315" s="89">
        <v>0</v>
      </c>
      <c r="S315" s="89">
        <v>0</v>
      </c>
      <c r="T315" s="89">
        <v>0</v>
      </c>
      <c r="U315" s="89">
        <v>0</v>
      </c>
      <c r="V315" s="89">
        <v>0</v>
      </c>
      <c r="W315" s="89">
        <v>0</v>
      </c>
      <c r="X315" s="89">
        <v>0</v>
      </c>
      <c r="AI315" s="89" t="s">
        <v>333</v>
      </c>
    </row>
    <row r="316" spans="1:35">
      <c r="A316" s="89">
        <v>20016</v>
      </c>
      <c r="B316" s="89">
        <v>12</v>
      </c>
      <c r="C316" s="89">
        <v>813</v>
      </c>
      <c r="D316" s="89" t="s">
        <v>331</v>
      </c>
      <c r="E316" s="89" t="s">
        <v>670</v>
      </c>
      <c r="G316" s="89">
        <v>0</v>
      </c>
      <c r="H316" s="89">
        <v>0</v>
      </c>
      <c r="I316" s="89">
        <v>0</v>
      </c>
      <c r="J316" s="89">
        <v>0</v>
      </c>
      <c r="K316" s="89">
        <v>0</v>
      </c>
      <c r="L316" s="89">
        <v>0</v>
      </c>
      <c r="M316" s="89">
        <v>0</v>
      </c>
      <c r="N316" s="89">
        <v>0</v>
      </c>
      <c r="O316" s="89">
        <v>0</v>
      </c>
      <c r="P316" s="89">
        <v>0</v>
      </c>
      <c r="Q316" s="89">
        <v>0</v>
      </c>
      <c r="R316" s="89">
        <v>0</v>
      </c>
      <c r="S316" s="89">
        <v>0</v>
      </c>
      <c r="T316" s="89">
        <v>0</v>
      </c>
      <c r="U316" s="89">
        <v>0</v>
      </c>
      <c r="V316" s="89">
        <v>0</v>
      </c>
      <c r="W316" s="89">
        <v>0</v>
      </c>
      <c r="X316" s="89">
        <v>0</v>
      </c>
      <c r="AI316" s="89" t="s">
        <v>333</v>
      </c>
    </row>
    <row r="317" spans="1:35">
      <c r="A317" s="89">
        <v>20022</v>
      </c>
      <c r="B317" s="89">
        <v>12</v>
      </c>
      <c r="C317" s="89">
        <v>817</v>
      </c>
      <c r="D317" s="89" t="s">
        <v>331</v>
      </c>
      <c r="E317" s="89" t="s">
        <v>671</v>
      </c>
      <c r="G317" s="89">
        <v>0</v>
      </c>
      <c r="H317" s="89">
        <v>0</v>
      </c>
      <c r="I317" s="89">
        <v>0</v>
      </c>
      <c r="J317" s="89">
        <v>0</v>
      </c>
      <c r="K317" s="89">
        <v>0</v>
      </c>
      <c r="L317" s="89">
        <v>0</v>
      </c>
      <c r="M317" s="89">
        <v>0</v>
      </c>
      <c r="N317" s="89">
        <v>0</v>
      </c>
      <c r="O317" s="89">
        <v>0</v>
      </c>
      <c r="P317" s="89">
        <v>0</v>
      </c>
      <c r="Q317" s="89">
        <v>0</v>
      </c>
      <c r="R317" s="89">
        <v>0</v>
      </c>
      <c r="S317" s="89">
        <v>0</v>
      </c>
      <c r="T317" s="89">
        <v>0</v>
      </c>
      <c r="U317" s="89">
        <v>0</v>
      </c>
      <c r="V317" s="89">
        <v>0</v>
      </c>
      <c r="W317" s="89">
        <v>0</v>
      </c>
      <c r="X317" s="89">
        <v>0</v>
      </c>
      <c r="AI317" s="89" t="s">
        <v>385</v>
      </c>
    </row>
    <row r="318" spans="1:35">
      <c r="A318" s="89">
        <v>20023</v>
      </c>
      <c r="B318" s="89">
        <v>12</v>
      </c>
      <c r="C318" s="89">
        <v>821</v>
      </c>
      <c r="D318" s="89" t="s">
        <v>331</v>
      </c>
      <c r="E318" s="89" t="s">
        <v>672</v>
      </c>
      <c r="G318" s="89">
        <v>0</v>
      </c>
      <c r="H318" s="89">
        <v>0</v>
      </c>
      <c r="I318" s="89">
        <v>0</v>
      </c>
      <c r="J318" s="89">
        <v>0</v>
      </c>
      <c r="K318" s="89">
        <v>0</v>
      </c>
      <c r="L318" s="89">
        <v>0</v>
      </c>
      <c r="M318" s="89">
        <v>0</v>
      </c>
      <c r="N318" s="89">
        <v>0</v>
      </c>
      <c r="O318" s="89">
        <v>0</v>
      </c>
      <c r="P318" s="89">
        <v>0</v>
      </c>
      <c r="Q318" s="89">
        <v>0</v>
      </c>
      <c r="R318" s="89">
        <v>0</v>
      </c>
      <c r="S318" s="89">
        <v>0</v>
      </c>
      <c r="T318" s="89">
        <v>0</v>
      </c>
      <c r="U318" s="89">
        <v>0</v>
      </c>
      <c r="V318" s="89">
        <v>0</v>
      </c>
      <c r="W318" s="89">
        <v>0</v>
      </c>
      <c r="X318" s="89">
        <v>0</v>
      </c>
      <c r="AI318" s="89" t="s">
        <v>446</v>
      </c>
    </row>
    <row r="319" spans="1:35">
      <c r="A319" s="89">
        <v>20024</v>
      </c>
      <c r="B319" s="89">
        <v>12</v>
      </c>
      <c r="C319" s="89">
        <v>829</v>
      </c>
      <c r="D319" s="89" t="s">
        <v>331</v>
      </c>
      <c r="E319" s="89" t="s">
        <v>673</v>
      </c>
      <c r="G319" s="89">
        <v>0</v>
      </c>
      <c r="H319" s="89">
        <v>0</v>
      </c>
      <c r="I319" s="89">
        <v>0</v>
      </c>
      <c r="J319" s="89">
        <v>0</v>
      </c>
      <c r="K319" s="89">
        <v>0</v>
      </c>
      <c r="L319" s="89">
        <v>0</v>
      </c>
      <c r="M319" s="89">
        <v>0</v>
      </c>
      <c r="N319" s="89">
        <v>0</v>
      </c>
      <c r="O319" s="89">
        <v>0</v>
      </c>
      <c r="P319" s="89">
        <v>0</v>
      </c>
      <c r="Q319" s="89">
        <v>0</v>
      </c>
      <c r="R319" s="89">
        <v>0</v>
      </c>
      <c r="S319" s="89">
        <v>0</v>
      </c>
      <c r="T319" s="89">
        <v>0</v>
      </c>
      <c r="U319" s="89">
        <v>0</v>
      </c>
      <c r="V319" s="89">
        <v>0</v>
      </c>
      <c r="W319" s="89">
        <v>0</v>
      </c>
      <c r="X319" s="89">
        <v>0</v>
      </c>
      <c r="AI319" s="89" t="s">
        <v>333</v>
      </c>
    </row>
    <row r="320" spans="1:35">
      <c r="A320" s="89">
        <v>20025</v>
      </c>
      <c r="B320" s="89">
        <v>12</v>
      </c>
      <c r="C320" s="89">
        <v>832</v>
      </c>
      <c r="D320" s="89" t="s">
        <v>331</v>
      </c>
      <c r="E320" s="89" t="s">
        <v>674</v>
      </c>
      <c r="G320" s="89">
        <v>0</v>
      </c>
      <c r="H320" s="89">
        <v>0</v>
      </c>
      <c r="I320" s="89">
        <v>0</v>
      </c>
      <c r="J320" s="89">
        <v>0</v>
      </c>
      <c r="K320" s="89">
        <v>0</v>
      </c>
      <c r="L320" s="89">
        <v>0</v>
      </c>
      <c r="M320" s="89">
        <v>0</v>
      </c>
      <c r="N320" s="89">
        <v>0</v>
      </c>
      <c r="O320" s="89">
        <v>0</v>
      </c>
      <c r="P320" s="89">
        <v>0</v>
      </c>
      <c r="Q320" s="89">
        <v>0</v>
      </c>
      <c r="R320" s="89">
        <v>0</v>
      </c>
      <c r="S320" s="89">
        <v>0</v>
      </c>
      <c r="T320" s="89">
        <v>0</v>
      </c>
      <c r="U320" s="89">
        <v>0</v>
      </c>
      <c r="V320" s="89">
        <v>0</v>
      </c>
      <c r="W320" s="89">
        <v>0</v>
      </c>
      <c r="X320" s="89">
        <v>0</v>
      </c>
      <c r="AI320" s="89" t="s">
        <v>446</v>
      </c>
    </row>
    <row r="321" spans="1:35">
      <c r="A321" s="89">
        <v>20026</v>
      </c>
      <c r="B321" s="89">
        <v>12</v>
      </c>
      <c r="C321" s="89">
        <v>833</v>
      </c>
      <c r="D321" s="89" t="s">
        <v>331</v>
      </c>
      <c r="E321" s="89" t="s">
        <v>675</v>
      </c>
      <c r="G321" s="89">
        <v>0</v>
      </c>
      <c r="H321" s="89">
        <v>19</v>
      </c>
      <c r="I321" s="89">
        <v>0</v>
      </c>
      <c r="J321" s="89">
        <v>0</v>
      </c>
      <c r="K321" s="89">
        <v>0.1</v>
      </c>
      <c r="L321" s="89">
        <v>3.7</v>
      </c>
      <c r="M321" s="89">
        <v>3.3</v>
      </c>
      <c r="N321" s="89">
        <v>1.9</v>
      </c>
      <c r="O321" s="89">
        <v>75</v>
      </c>
      <c r="P321" s="89">
        <v>3.6</v>
      </c>
      <c r="Q321" s="89">
        <v>74</v>
      </c>
      <c r="R321" s="89">
        <v>33</v>
      </c>
      <c r="S321" s="89">
        <v>1200</v>
      </c>
      <c r="T321" s="89">
        <v>71</v>
      </c>
      <c r="U321" s="89">
        <v>0.3</v>
      </c>
      <c r="V321" s="89">
        <v>0.06</v>
      </c>
      <c r="W321" s="89">
        <v>310</v>
      </c>
      <c r="X321" s="89">
        <v>0</v>
      </c>
      <c r="AI321" s="89" t="s">
        <v>368</v>
      </c>
    </row>
    <row r="322" spans="1:35">
      <c r="A322" s="89">
        <v>20027</v>
      </c>
      <c r="B322" s="89">
        <v>12</v>
      </c>
      <c r="C322" s="89">
        <v>836</v>
      </c>
      <c r="D322" s="89" t="s">
        <v>331</v>
      </c>
      <c r="E322" s="89" t="s">
        <v>676</v>
      </c>
      <c r="G322" s="89">
        <v>0</v>
      </c>
      <c r="H322" s="89">
        <v>0</v>
      </c>
      <c r="I322" s="89">
        <v>0</v>
      </c>
      <c r="J322" s="89">
        <v>0</v>
      </c>
      <c r="K322" s="89">
        <v>0</v>
      </c>
      <c r="L322" s="89">
        <v>0</v>
      </c>
      <c r="M322" s="89">
        <v>0</v>
      </c>
      <c r="N322" s="89">
        <v>0</v>
      </c>
      <c r="O322" s="89">
        <v>0</v>
      </c>
      <c r="P322" s="89">
        <v>0</v>
      </c>
      <c r="Q322" s="89">
        <v>0</v>
      </c>
      <c r="R322" s="89">
        <v>0</v>
      </c>
      <c r="S322" s="89">
        <v>0</v>
      </c>
      <c r="T322" s="89">
        <v>0</v>
      </c>
      <c r="U322" s="89">
        <v>0</v>
      </c>
      <c r="V322" s="89">
        <v>0</v>
      </c>
      <c r="W322" s="89">
        <v>0</v>
      </c>
      <c r="X322" s="89">
        <v>0</v>
      </c>
      <c r="AI322" s="89" t="s">
        <v>333</v>
      </c>
    </row>
    <row r="323" spans="1:35">
      <c r="A323" s="89">
        <v>20029</v>
      </c>
      <c r="B323" s="89">
        <v>12</v>
      </c>
      <c r="C323" s="89">
        <v>818</v>
      </c>
      <c r="D323" s="89" t="s">
        <v>331</v>
      </c>
      <c r="E323" s="89" t="s">
        <v>677</v>
      </c>
      <c r="G323" s="89">
        <v>0</v>
      </c>
      <c r="H323" s="89">
        <v>0</v>
      </c>
      <c r="I323" s="89">
        <v>0</v>
      </c>
      <c r="J323" s="89">
        <v>0</v>
      </c>
      <c r="K323" s="89">
        <v>0</v>
      </c>
      <c r="L323" s="89">
        <v>0</v>
      </c>
      <c r="M323" s="89">
        <v>0</v>
      </c>
      <c r="N323" s="89">
        <v>0</v>
      </c>
      <c r="O323" s="89">
        <v>0</v>
      </c>
      <c r="P323" s="89">
        <v>0</v>
      </c>
      <c r="Q323" s="89">
        <v>0</v>
      </c>
      <c r="R323" s="89">
        <v>0</v>
      </c>
      <c r="S323" s="89">
        <v>0</v>
      </c>
      <c r="T323" s="89">
        <v>0</v>
      </c>
      <c r="U323" s="89">
        <v>0</v>
      </c>
      <c r="V323" s="89">
        <v>0</v>
      </c>
      <c r="W323" s="89">
        <v>0</v>
      </c>
      <c r="X323" s="89">
        <v>0</v>
      </c>
      <c r="AI323" s="89" t="s">
        <v>333</v>
      </c>
    </row>
    <row r="324" spans="1:35">
      <c r="A324" s="89">
        <v>20034</v>
      </c>
      <c r="B324" s="89">
        <v>12</v>
      </c>
      <c r="C324" s="89">
        <v>803</v>
      </c>
      <c r="D324" s="89" t="s">
        <v>331</v>
      </c>
      <c r="E324" s="89" t="s">
        <v>678</v>
      </c>
      <c r="G324" s="89">
        <v>0</v>
      </c>
      <c r="H324" s="89">
        <v>0</v>
      </c>
      <c r="I324" s="89">
        <v>0</v>
      </c>
      <c r="J324" s="89">
        <v>0</v>
      </c>
      <c r="K324" s="89">
        <v>0</v>
      </c>
      <c r="L324" s="89">
        <v>0</v>
      </c>
      <c r="M324" s="89">
        <v>0</v>
      </c>
      <c r="N324" s="89">
        <v>0</v>
      </c>
      <c r="O324" s="89">
        <v>0</v>
      </c>
      <c r="P324" s="89">
        <v>0</v>
      </c>
      <c r="Q324" s="89">
        <v>0</v>
      </c>
      <c r="R324" s="89">
        <v>0</v>
      </c>
      <c r="S324" s="89">
        <v>0</v>
      </c>
      <c r="T324" s="89">
        <v>0</v>
      </c>
      <c r="U324" s="89">
        <v>0</v>
      </c>
      <c r="V324" s="89">
        <v>0</v>
      </c>
      <c r="W324" s="89">
        <v>0</v>
      </c>
      <c r="X324" s="89">
        <v>0</v>
      </c>
      <c r="AI324" s="89" t="s">
        <v>436</v>
      </c>
    </row>
    <row r="325" spans="1:35">
      <c r="A325" s="89">
        <v>20036</v>
      </c>
      <c r="B325" s="89">
        <v>12</v>
      </c>
      <c r="C325" s="89">
        <v>837</v>
      </c>
      <c r="D325" s="89" t="s">
        <v>331</v>
      </c>
      <c r="E325" s="89" t="s">
        <v>679</v>
      </c>
      <c r="G325" s="89">
        <v>0</v>
      </c>
      <c r="H325" s="89">
        <v>0</v>
      </c>
      <c r="I325" s="89">
        <v>0</v>
      </c>
      <c r="J325" s="89">
        <v>0</v>
      </c>
      <c r="K325" s="89">
        <v>0</v>
      </c>
      <c r="L325" s="89">
        <v>0</v>
      </c>
      <c r="M325" s="89">
        <v>0</v>
      </c>
      <c r="N325" s="89">
        <v>0</v>
      </c>
      <c r="O325" s="89">
        <v>0</v>
      </c>
      <c r="P325" s="89">
        <v>0</v>
      </c>
      <c r="Q325" s="89">
        <v>0</v>
      </c>
      <c r="R325" s="89">
        <v>0</v>
      </c>
      <c r="S325" s="89">
        <v>0</v>
      </c>
      <c r="T325" s="89">
        <v>0</v>
      </c>
      <c r="U325" s="89">
        <v>0</v>
      </c>
      <c r="V325" s="89">
        <v>0</v>
      </c>
      <c r="W325" s="89">
        <v>0</v>
      </c>
      <c r="X325" s="89">
        <v>0</v>
      </c>
      <c r="AI325" s="89" t="s">
        <v>436</v>
      </c>
    </row>
    <row r="326" spans="1:35">
      <c r="A326" s="89">
        <v>20038</v>
      </c>
      <c r="B326" s="89">
        <v>12</v>
      </c>
      <c r="C326" s="89">
        <v>838</v>
      </c>
      <c r="D326" s="89" t="s">
        <v>331</v>
      </c>
      <c r="E326" s="89" t="s">
        <v>680</v>
      </c>
      <c r="G326" s="89">
        <v>0</v>
      </c>
      <c r="H326" s="89">
        <v>0</v>
      </c>
      <c r="I326" s="89">
        <v>0</v>
      </c>
      <c r="J326" s="89">
        <v>0</v>
      </c>
      <c r="K326" s="89">
        <v>0</v>
      </c>
      <c r="L326" s="89">
        <v>0</v>
      </c>
      <c r="M326" s="89">
        <v>0</v>
      </c>
      <c r="N326" s="89">
        <v>0</v>
      </c>
      <c r="O326" s="89">
        <v>0</v>
      </c>
      <c r="P326" s="89">
        <v>0</v>
      </c>
      <c r="Q326" s="89">
        <v>0</v>
      </c>
      <c r="R326" s="89">
        <v>0</v>
      </c>
      <c r="S326" s="89">
        <v>0</v>
      </c>
      <c r="T326" s="89">
        <v>0</v>
      </c>
      <c r="U326" s="89">
        <v>0</v>
      </c>
      <c r="V326" s="89">
        <v>0</v>
      </c>
      <c r="W326" s="89">
        <v>0</v>
      </c>
      <c r="X326" s="89">
        <v>0</v>
      </c>
      <c r="AI326" s="89" t="s">
        <v>436</v>
      </c>
    </row>
  </sheetData>
  <phoneticPr fontId="22"/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zoomScale="140" zoomScaleNormal="140" workbookViewId="0">
      <selection activeCell="A3" sqref="A3:A28"/>
    </sheetView>
  </sheetViews>
  <sheetFormatPr baseColWidth="10" defaultColWidth="9" defaultRowHeight="13"/>
  <cols>
    <col min="1" max="1" width="14" customWidth="1"/>
    <col min="2" max="2" width="6.3984375" customWidth="1"/>
    <col min="3" max="3" width="6.59765625" customWidth="1"/>
    <col min="4" max="4" width="7.19921875" customWidth="1"/>
    <col min="5" max="5" width="6.3984375" customWidth="1"/>
    <col min="6" max="6" width="6" customWidth="1"/>
    <col min="7" max="7" width="7.796875" customWidth="1"/>
    <col min="8" max="8" width="10.796875" customWidth="1"/>
    <col min="9" max="9" width="8.19921875" customWidth="1"/>
    <col min="10" max="10" width="7.796875" customWidth="1"/>
    <col min="11" max="11" width="8" customWidth="1"/>
    <col min="12" max="12" width="6.59765625" customWidth="1"/>
    <col min="13" max="13" width="11.796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3" t="s">
        <v>117</v>
      </c>
      <c r="C3" s="34" t="s">
        <v>118</v>
      </c>
      <c r="D3" s="34" t="s">
        <v>118</v>
      </c>
      <c r="E3" s="34" t="s">
        <v>118</v>
      </c>
      <c r="F3" s="35" t="s">
        <v>119</v>
      </c>
      <c r="G3" s="36" t="s">
        <v>120</v>
      </c>
      <c r="H3" s="37" t="s">
        <v>121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" customHeight="1">
      <c r="A4" s="24" t="s">
        <v>124</v>
      </c>
      <c r="B4" s="33" t="s">
        <v>117</v>
      </c>
      <c r="C4" s="34" t="s">
        <v>118</v>
      </c>
      <c r="D4" s="34" t="s">
        <v>118</v>
      </c>
      <c r="E4" s="34" t="s">
        <v>118</v>
      </c>
      <c r="F4" s="35" t="s">
        <v>119</v>
      </c>
      <c r="G4" s="36" t="s">
        <v>120</v>
      </c>
      <c r="H4" s="37" t="s">
        <v>121</v>
      </c>
      <c r="I4" s="37" t="s">
        <v>121</v>
      </c>
      <c r="J4" s="37" t="s">
        <v>121</v>
      </c>
      <c r="K4" s="38" t="s">
        <v>122</v>
      </c>
      <c r="L4" s="39" t="s">
        <v>123</v>
      </c>
      <c r="M4" s="3"/>
    </row>
    <row r="5" spans="1:13" ht="12" customHeight="1">
      <c r="A5" s="24" t="s">
        <v>125</v>
      </c>
      <c r="B5" s="33" t="s">
        <v>117</v>
      </c>
      <c r="C5" s="34" t="s">
        <v>118</v>
      </c>
      <c r="D5" s="34" t="s">
        <v>118</v>
      </c>
      <c r="E5" s="34" t="s">
        <v>118</v>
      </c>
      <c r="F5" s="35" t="s">
        <v>119</v>
      </c>
      <c r="G5" s="36" t="s">
        <v>120</v>
      </c>
      <c r="H5" s="37" t="s">
        <v>121</v>
      </c>
      <c r="I5" s="37" t="s">
        <v>121</v>
      </c>
      <c r="J5" s="37" t="s">
        <v>121</v>
      </c>
      <c r="K5" s="38" t="s">
        <v>122</v>
      </c>
      <c r="L5" s="39" t="s">
        <v>123</v>
      </c>
      <c r="M5" s="3"/>
    </row>
    <row r="6" spans="1:13" ht="12" customHeight="1">
      <c r="A6" s="24" t="s">
        <v>126</v>
      </c>
      <c r="B6" s="3"/>
      <c r="C6" s="33" t="s">
        <v>117</v>
      </c>
      <c r="D6" s="34" t="s">
        <v>118</v>
      </c>
      <c r="E6" s="34" t="s">
        <v>118</v>
      </c>
      <c r="F6" s="35" t="s">
        <v>119</v>
      </c>
      <c r="G6" s="36" t="s">
        <v>120</v>
      </c>
      <c r="H6" s="37" t="s">
        <v>121</v>
      </c>
      <c r="I6" s="37" t="s">
        <v>121</v>
      </c>
      <c r="J6" s="37" t="s">
        <v>121</v>
      </c>
      <c r="K6" s="38" t="s">
        <v>122</v>
      </c>
      <c r="L6" s="39" t="s">
        <v>123</v>
      </c>
      <c r="M6" s="3"/>
    </row>
    <row r="7" spans="1:13" ht="12" customHeight="1">
      <c r="A7" s="24" t="s">
        <v>127</v>
      </c>
      <c r="B7" s="33" t="s">
        <v>117</v>
      </c>
      <c r="C7" s="34" t="s">
        <v>118</v>
      </c>
      <c r="D7" s="34" t="s">
        <v>118</v>
      </c>
      <c r="E7" s="34" t="s">
        <v>118</v>
      </c>
      <c r="F7" s="35" t="s">
        <v>119</v>
      </c>
      <c r="G7" s="35" t="s">
        <v>119</v>
      </c>
      <c r="H7" s="37" t="s">
        <v>121</v>
      </c>
      <c r="I7" s="37" t="s">
        <v>121</v>
      </c>
      <c r="J7" s="38" t="s">
        <v>122</v>
      </c>
      <c r="K7" s="38" t="s">
        <v>122</v>
      </c>
      <c r="L7" s="39" t="s">
        <v>123</v>
      </c>
      <c r="M7" s="3"/>
    </row>
    <row r="8" spans="1:13" ht="12" customHeight="1">
      <c r="A8" s="24" t="s">
        <v>128</v>
      </c>
      <c r="B8" s="3"/>
      <c r="C8" s="34" t="s">
        <v>118</v>
      </c>
      <c r="D8" s="34" t="s">
        <v>118</v>
      </c>
      <c r="E8" s="34" t="s">
        <v>118</v>
      </c>
      <c r="F8" s="35" t="s">
        <v>119</v>
      </c>
      <c r="G8" s="36" t="s">
        <v>129</v>
      </c>
      <c r="H8" s="37" t="s">
        <v>121</v>
      </c>
      <c r="I8" s="37" t="s">
        <v>121</v>
      </c>
      <c r="J8" s="37" t="s">
        <v>121</v>
      </c>
      <c r="K8" s="38" t="s">
        <v>122</v>
      </c>
      <c r="L8" s="39" t="s">
        <v>123</v>
      </c>
      <c r="M8" s="3"/>
    </row>
    <row r="9" spans="1:13" ht="12" customHeight="1">
      <c r="A9" s="24" t="s">
        <v>130</v>
      </c>
      <c r="B9" s="33" t="s">
        <v>117</v>
      </c>
      <c r="C9" s="34" t="s">
        <v>118</v>
      </c>
      <c r="D9" s="34" t="s">
        <v>118</v>
      </c>
      <c r="E9" s="34" t="s">
        <v>118</v>
      </c>
      <c r="F9" s="35" t="s">
        <v>119</v>
      </c>
      <c r="G9" s="35" t="s">
        <v>119</v>
      </c>
      <c r="H9" s="37" t="s">
        <v>121</v>
      </c>
      <c r="I9" s="37" t="s">
        <v>121</v>
      </c>
      <c r="J9" s="37" t="s">
        <v>121</v>
      </c>
      <c r="K9" s="38" t="s">
        <v>122</v>
      </c>
      <c r="L9" s="39" t="s">
        <v>123</v>
      </c>
      <c r="M9" s="3"/>
    </row>
    <row r="10" spans="1:13" ht="12" customHeight="1">
      <c r="A10" s="24" t="s">
        <v>131</v>
      </c>
      <c r="B10" s="33" t="s">
        <v>117</v>
      </c>
      <c r="C10" s="34" t="s">
        <v>118</v>
      </c>
      <c r="D10" s="34" t="s">
        <v>118</v>
      </c>
      <c r="E10" s="35" t="s">
        <v>119</v>
      </c>
      <c r="F10" s="35" t="s">
        <v>119</v>
      </c>
      <c r="G10" s="37" t="s">
        <v>121</v>
      </c>
      <c r="H10" s="37" t="s">
        <v>121</v>
      </c>
      <c r="I10" s="37" t="s">
        <v>121</v>
      </c>
      <c r="J10" s="38" t="s">
        <v>122</v>
      </c>
      <c r="K10" s="38" t="s">
        <v>132</v>
      </c>
      <c r="L10" s="39" t="s">
        <v>123</v>
      </c>
      <c r="M10" s="3"/>
    </row>
    <row r="11" spans="1:13" ht="12" customHeight="1">
      <c r="A11" s="24" t="s">
        <v>133</v>
      </c>
      <c r="B11" s="3"/>
      <c r="C11" s="33" t="s">
        <v>117</v>
      </c>
      <c r="D11" s="33" t="s">
        <v>117</v>
      </c>
      <c r="E11" s="34" t="s">
        <v>118</v>
      </c>
      <c r="F11" s="35" t="s">
        <v>119</v>
      </c>
      <c r="G11" s="36" t="s">
        <v>129</v>
      </c>
      <c r="H11" s="37" t="s">
        <v>121</v>
      </c>
      <c r="I11" s="37" t="s">
        <v>121</v>
      </c>
      <c r="J11" s="37" t="s">
        <v>121</v>
      </c>
      <c r="K11" s="38" t="s">
        <v>132</v>
      </c>
      <c r="L11" s="39" t="s">
        <v>123</v>
      </c>
      <c r="M11" s="3"/>
    </row>
    <row r="12" spans="1:13" ht="12" customHeight="1">
      <c r="A12" s="24" t="s">
        <v>134</v>
      </c>
      <c r="B12" s="3"/>
      <c r="C12" s="34" t="s">
        <v>118</v>
      </c>
      <c r="D12" s="34" t="s">
        <v>118</v>
      </c>
      <c r="E12" s="35" t="s">
        <v>119</v>
      </c>
      <c r="F12" s="35" t="s">
        <v>119</v>
      </c>
      <c r="G12" s="3"/>
      <c r="H12" s="37" t="s">
        <v>121</v>
      </c>
      <c r="I12" s="37" t="s">
        <v>121</v>
      </c>
      <c r="J12" s="37" t="s">
        <v>121</v>
      </c>
      <c r="K12" s="38" t="s">
        <v>122</v>
      </c>
      <c r="L12" s="39" t="s">
        <v>123</v>
      </c>
      <c r="M12" s="39" t="s">
        <v>123</v>
      </c>
    </row>
    <row r="13" spans="1:13" ht="12" customHeight="1">
      <c r="A13" s="24" t="s">
        <v>135</v>
      </c>
      <c r="B13" s="3"/>
      <c r="C13" s="33" t="s">
        <v>117</v>
      </c>
      <c r="D13" s="33" t="s">
        <v>117</v>
      </c>
      <c r="E13" s="35" t="s">
        <v>119</v>
      </c>
      <c r="F13" s="35" t="s">
        <v>119</v>
      </c>
      <c r="G13" s="3"/>
      <c r="H13" s="37" t="s">
        <v>121</v>
      </c>
      <c r="I13" s="37" t="s">
        <v>121</v>
      </c>
      <c r="J13" s="37" t="s">
        <v>121</v>
      </c>
      <c r="K13" s="38" t="s">
        <v>122</v>
      </c>
      <c r="L13" s="3"/>
      <c r="M13" s="3"/>
    </row>
    <row r="14" spans="1:13" ht="12" customHeight="1">
      <c r="A14" s="24" t="s">
        <v>136</v>
      </c>
      <c r="B14" s="3"/>
      <c r="C14" s="33" t="s">
        <v>117</v>
      </c>
      <c r="D14" s="33" t="s">
        <v>117</v>
      </c>
      <c r="E14" s="35" t="s">
        <v>119</v>
      </c>
      <c r="F14" s="35" t="s">
        <v>119</v>
      </c>
      <c r="G14" s="36" t="s">
        <v>129</v>
      </c>
      <c r="H14" s="37" t="s">
        <v>121</v>
      </c>
      <c r="I14" s="37" t="s">
        <v>121</v>
      </c>
      <c r="J14" s="37" t="s">
        <v>121</v>
      </c>
      <c r="K14" s="38" t="s">
        <v>122</v>
      </c>
      <c r="L14" s="39" t="s">
        <v>123</v>
      </c>
      <c r="M14" s="3"/>
    </row>
    <row r="15" spans="1:13" ht="12" customHeight="1">
      <c r="A15" s="24" t="s">
        <v>137</v>
      </c>
      <c r="B15" s="3"/>
      <c r="C15" s="3"/>
      <c r="D15" s="33" t="s">
        <v>117</v>
      </c>
      <c r="E15" s="35" t="s">
        <v>119</v>
      </c>
      <c r="F15" s="3"/>
      <c r="G15" s="37" t="s">
        <v>121</v>
      </c>
      <c r="H15" s="37" t="s">
        <v>121</v>
      </c>
      <c r="I15" s="37" t="s">
        <v>121</v>
      </c>
      <c r="J15" s="3"/>
      <c r="K15" s="3"/>
      <c r="L15" s="39" t="s">
        <v>123</v>
      </c>
      <c r="M15" s="3"/>
    </row>
    <row r="16" spans="1:13" ht="12" customHeight="1">
      <c r="A16" s="24" t="s">
        <v>138</v>
      </c>
      <c r="B16" s="3"/>
      <c r="C16" s="3"/>
      <c r="D16" s="33" t="s">
        <v>117</v>
      </c>
      <c r="E16" s="35" t="s">
        <v>119</v>
      </c>
      <c r="F16" s="3"/>
      <c r="G16" s="37" t="s">
        <v>121</v>
      </c>
      <c r="H16" s="37" t="s">
        <v>121</v>
      </c>
      <c r="I16" s="37" t="s">
        <v>121</v>
      </c>
      <c r="J16" s="3"/>
      <c r="K16" s="3"/>
      <c r="L16" s="39" t="s">
        <v>123</v>
      </c>
      <c r="M16" s="3"/>
    </row>
    <row r="17" spans="1:13" ht="12" customHeight="1">
      <c r="A17" s="24" t="s">
        <v>139</v>
      </c>
      <c r="B17" s="33" t="s">
        <v>117</v>
      </c>
      <c r="C17" s="34" t="s">
        <v>118</v>
      </c>
      <c r="D17" s="34" t="s">
        <v>118</v>
      </c>
      <c r="E17" s="35" t="s">
        <v>119</v>
      </c>
      <c r="F17" s="35" t="s">
        <v>119</v>
      </c>
      <c r="G17" s="37" t="s">
        <v>121</v>
      </c>
      <c r="H17" s="37" t="s">
        <v>121</v>
      </c>
      <c r="I17" s="37" t="s">
        <v>121</v>
      </c>
      <c r="J17" s="37" t="s">
        <v>121</v>
      </c>
      <c r="K17" s="38" t="s">
        <v>122</v>
      </c>
      <c r="L17" s="39" t="s">
        <v>123</v>
      </c>
      <c r="M17" s="3"/>
    </row>
    <row r="18" spans="1:13" ht="12" customHeight="1">
      <c r="A18" s="24" t="s">
        <v>140</v>
      </c>
      <c r="B18" s="3"/>
      <c r="C18" s="33" t="s">
        <v>117</v>
      </c>
      <c r="D18" s="33" t="s">
        <v>117</v>
      </c>
      <c r="E18" s="3"/>
      <c r="F18" s="3"/>
      <c r="G18" s="37" t="s">
        <v>121</v>
      </c>
      <c r="H18" s="37" t="s">
        <v>121</v>
      </c>
      <c r="I18" s="37" t="s">
        <v>121</v>
      </c>
      <c r="J18" s="38" t="s">
        <v>122</v>
      </c>
      <c r="K18" s="38" t="s">
        <v>122</v>
      </c>
      <c r="L18" s="39" t="s">
        <v>123</v>
      </c>
      <c r="M18" s="3"/>
    </row>
    <row r="19" spans="1:13" ht="12" customHeight="1">
      <c r="A19" s="24" t="s">
        <v>141</v>
      </c>
      <c r="B19" s="3"/>
      <c r="C19" s="3"/>
      <c r="D19" s="33" t="s">
        <v>117</v>
      </c>
      <c r="E19" s="3"/>
      <c r="F19" s="3"/>
      <c r="G19" s="37" t="s">
        <v>121</v>
      </c>
      <c r="H19" s="37" t="s">
        <v>121</v>
      </c>
      <c r="I19" s="37" t="s">
        <v>121</v>
      </c>
      <c r="J19" s="3"/>
      <c r="K19" s="3"/>
      <c r="L19" s="39" t="s">
        <v>123</v>
      </c>
      <c r="M19" s="3"/>
    </row>
    <row r="20" spans="1:13" ht="12" customHeight="1">
      <c r="A20" s="24" t="s">
        <v>142</v>
      </c>
      <c r="B20" s="3"/>
      <c r="C20" s="33" t="s">
        <v>117</v>
      </c>
      <c r="D20" s="33" t="s">
        <v>117</v>
      </c>
      <c r="E20" s="3"/>
      <c r="F20" s="3"/>
      <c r="G20" s="37" t="s">
        <v>121</v>
      </c>
      <c r="H20" s="37" t="s">
        <v>121</v>
      </c>
      <c r="I20" s="37" t="s">
        <v>121</v>
      </c>
      <c r="J20" s="3"/>
      <c r="K20" s="3"/>
      <c r="L20" s="39" t="s">
        <v>123</v>
      </c>
      <c r="M20" s="3"/>
    </row>
    <row r="21" spans="1:13" ht="12" customHeight="1">
      <c r="A21" s="24" t="s">
        <v>143</v>
      </c>
      <c r="B21" s="3"/>
      <c r="C21" s="33" t="s">
        <v>117</v>
      </c>
      <c r="D21" s="33" t="s">
        <v>117</v>
      </c>
      <c r="E21" s="3"/>
      <c r="F21" s="3"/>
      <c r="G21" s="37" t="s">
        <v>121</v>
      </c>
      <c r="H21" s="37" t="s">
        <v>121</v>
      </c>
      <c r="I21" s="37" t="s">
        <v>121</v>
      </c>
      <c r="J21" s="37" t="s">
        <v>121</v>
      </c>
      <c r="K21" s="38" t="s">
        <v>122</v>
      </c>
      <c r="L21" s="39" t="s">
        <v>123</v>
      </c>
      <c r="M21" s="3"/>
    </row>
    <row r="22" spans="1:13" ht="12" customHeight="1">
      <c r="A22" s="24" t="s">
        <v>144</v>
      </c>
      <c r="B22" s="3"/>
      <c r="C22" s="33" t="s">
        <v>117</v>
      </c>
      <c r="D22" s="33" t="s">
        <v>117</v>
      </c>
      <c r="E22" s="37" t="s">
        <v>121</v>
      </c>
      <c r="F22" s="37" t="s">
        <v>121</v>
      </c>
      <c r="G22" s="37" t="s">
        <v>121</v>
      </c>
      <c r="H22" s="37" t="s">
        <v>121</v>
      </c>
      <c r="I22" s="37" t="s">
        <v>121</v>
      </c>
      <c r="J22" s="3"/>
      <c r="K22" s="39" t="s">
        <v>123</v>
      </c>
      <c r="L22" s="39" t="s">
        <v>123</v>
      </c>
      <c r="M22" s="3"/>
    </row>
    <row r="23" spans="1:13" ht="12" customHeight="1">
      <c r="A23" s="24" t="s">
        <v>145</v>
      </c>
      <c r="B23" s="3"/>
      <c r="C23" s="33" t="s">
        <v>117</v>
      </c>
      <c r="D23" s="33" t="s">
        <v>117</v>
      </c>
      <c r="E23" s="3"/>
      <c r="F23" s="3"/>
      <c r="G23" s="37" t="s">
        <v>121</v>
      </c>
      <c r="H23" s="37" t="s">
        <v>121</v>
      </c>
      <c r="I23" s="37" t="s">
        <v>121</v>
      </c>
      <c r="J23" s="37" t="s">
        <v>121</v>
      </c>
      <c r="K23" s="39" t="s">
        <v>123</v>
      </c>
      <c r="L23" s="39" t="s">
        <v>123</v>
      </c>
      <c r="M23" s="3"/>
    </row>
    <row r="24" spans="1:13" ht="12" customHeight="1">
      <c r="A24" s="24" t="s">
        <v>146</v>
      </c>
      <c r="B24" s="3"/>
      <c r="C24" s="33" t="s">
        <v>117</v>
      </c>
      <c r="D24" s="33" t="s">
        <v>117</v>
      </c>
      <c r="E24" s="3"/>
      <c r="F24" s="3"/>
      <c r="G24" s="37" t="s">
        <v>121</v>
      </c>
      <c r="H24" s="37" t="s">
        <v>121</v>
      </c>
      <c r="I24" s="37" t="s">
        <v>121</v>
      </c>
      <c r="J24" s="37" t="s">
        <v>121</v>
      </c>
      <c r="K24" s="39" t="s">
        <v>123</v>
      </c>
      <c r="L24" s="39" t="s">
        <v>123</v>
      </c>
      <c r="M24" s="3"/>
    </row>
    <row r="25" spans="1:13" ht="12" customHeight="1">
      <c r="A25" s="24" t="s">
        <v>147</v>
      </c>
      <c r="B25" s="3"/>
      <c r="C25" s="3"/>
      <c r="D25" s="33" t="s">
        <v>117</v>
      </c>
      <c r="E25" s="3"/>
      <c r="F25" s="3"/>
      <c r="G25" s="37" t="s">
        <v>121</v>
      </c>
      <c r="H25" s="37" t="s">
        <v>121</v>
      </c>
      <c r="I25" s="37" t="s">
        <v>121</v>
      </c>
      <c r="J25" s="3"/>
      <c r="K25" s="3"/>
      <c r="L25" s="39" t="s">
        <v>123</v>
      </c>
      <c r="M25" s="3"/>
    </row>
    <row r="26" spans="1:13" ht="12" customHeight="1">
      <c r="A26" s="24" t="s">
        <v>148</v>
      </c>
      <c r="B26" s="3"/>
      <c r="C26" s="33" t="s">
        <v>117</v>
      </c>
      <c r="D26" s="33" t="s">
        <v>117</v>
      </c>
      <c r="E26" s="3"/>
      <c r="F26" s="3"/>
      <c r="G26" s="3"/>
      <c r="H26" s="37" t="s">
        <v>121</v>
      </c>
      <c r="I26" s="37" t="s">
        <v>121</v>
      </c>
      <c r="J26" s="37" t="s">
        <v>121</v>
      </c>
      <c r="K26" s="38" t="s">
        <v>122</v>
      </c>
      <c r="L26" s="3"/>
      <c r="M26" s="3"/>
    </row>
    <row r="27" spans="1:13" ht="12" customHeight="1">
      <c r="A27" s="24" t="s">
        <v>149</v>
      </c>
      <c r="B27" s="3"/>
      <c r="C27" s="33" t="s">
        <v>117</v>
      </c>
      <c r="D27" s="33" t="s">
        <v>117</v>
      </c>
      <c r="E27" s="3"/>
      <c r="F27" s="3"/>
      <c r="G27" s="3"/>
      <c r="H27" s="37" t="s">
        <v>121</v>
      </c>
      <c r="I27" s="37" t="s">
        <v>121</v>
      </c>
      <c r="J27" s="38" t="s">
        <v>122</v>
      </c>
      <c r="K27" s="38" t="s">
        <v>122</v>
      </c>
      <c r="L27" s="39" t="s">
        <v>123</v>
      </c>
      <c r="M27" s="3"/>
    </row>
    <row r="28" spans="1:13" ht="12" customHeight="1">
      <c r="A28" s="24" t="s">
        <v>150</v>
      </c>
      <c r="B28" s="3"/>
      <c r="C28" s="3"/>
      <c r="D28" s="33" t="s">
        <v>117</v>
      </c>
      <c r="E28" s="3"/>
      <c r="F28" s="3"/>
      <c r="G28" s="3"/>
      <c r="H28" s="37" t="s">
        <v>121</v>
      </c>
      <c r="I28" s="37" t="s">
        <v>121</v>
      </c>
      <c r="J28" s="37" t="s">
        <v>121</v>
      </c>
      <c r="K28" s="37" t="s">
        <v>121</v>
      </c>
      <c r="L28" s="39" t="s">
        <v>123</v>
      </c>
      <c r="M28" s="3"/>
    </row>
    <row r="29" spans="1:13" ht="12" customHeight="1">
      <c r="A29" s="133" t="s">
        <v>151</v>
      </c>
      <c r="B29" s="134"/>
      <c r="C29" s="134"/>
      <c r="D29" s="135"/>
    </row>
    <row r="30" spans="1:13" ht="12" customHeight="1">
      <c r="A30" s="128" t="s">
        <v>152</v>
      </c>
      <c r="B30" s="130"/>
      <c r="C30" s="126"/>
      <c r="D30" s="127"/>
    </row>
    <row r="31" spans="1:13" ht="12" customHeight="1">
      <c r="A31" s="128" t="s">
        <v>153</v>
      </c>
      <c r="B31" s="130"/>
      <c r="C31" s="108"/>
      <c r="D31" s="109"/>
    </row>
    <row r="32" spans="1:13" ht="12" customHeight="1">
      <c r="A32" s="128" t="s">
        <v>154</v>
      </c>
      <c r="B32" s="130"/>
      <c r="C32" s="110"/>
      <c r="D32" s="111"/>
    </row>
    <row r="33" spans="1:4" ht="12" customHeight="1">
      <c r="A33" s="128" t="s">
        <v>155</v>
      </c>
      <c r="B33" s="130"/>
      <c r="C33" s="112"/>
      <c r="D33" s="113"/>
    </row>
    <row r="34" spans="1:4" ht="12" customHeight="1">
      <c r="A34" s="128" t="s">
        <v>156</v>
      </c>
      <c r="B34" s="129"/>
      <c r="C34" s="130"/>
      <c r="D34" s="40"/>
    </row>
    <row r="35" spans="1:4" ht="12" customHeight="1">
      <c r="A35" s="128" t="s">
        <v>157</v>
      </c>
      <c r="B35" s="129"/>
      <c r="C35" s="130"/>
      <c r="D35" s="41"/>
    </row>
    <row r="36" spans="1:4" ht="12" customHeight="1">
      <c r="A36" s="128" t="s">
        <v>158</v>
      </c>
      <c r="B36" s="129"/>
      <c r="C36" s="130"/>
      <c r="D36" s="42"/>
    </row>
  </sheetData>
  <mergeCells count="14">
    <mergeCell ref="A1:A2"/>
    <mergeCell ref="B1:M1"/>
    <mergeCell ref="A29:D29"/>
    <mergeCell ref="A30:B30"/>
    <mergeCell ref="C30:D30"/>
    <mergeCell ref="A34:C34"/>
    <mergeCell ref="A35:C35"/>
    <mergeCell ref="A36:C36"/>
    <mergeCell ref="A31:B31"/>
    <mergeCell ref="C31:D31"/>
    <mergeCell ref="A32:B32"/>
    <mergeCell ref="C32:D32"/>
    <mergeCell ref="A33:B33"/>
    <mergeCell ref="C33:D33"/>
  </mergeCells>
  <phoneticPr fontId="2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zoomScale="140" zoomScaleNormal="140" workbookViewId="0">
      <selection activeCell="A3" sqref="A3:A20"/>
    </sheetView>
  </sheetViews>
  <sheetFormatPr baseColWidth="10" defaultColWidth="9" defaultRowHeight="13"/>
  <cols>
    <col min="1" max="1" width="15.59765625" customWidth="1"/>
    <col min="2" max="3" width="7.19921875" customWidth="1"/>
    <col min="4" max="4" width="7.59765625" customWidth="1"/>
    <col min="5" max="5" width="7.19921875" customWidth="1"/>
    <col min="6" max="6" width="6.19921875" customWidth="1"/>
    <col min="7" max="7" width="6.796875" customWidth="1"/>
    <col min="8" max="8" width="11.59765625" customWidth="1"/>
    <col min="9" max="9" width="8.796875" customWidth="1"/>
    <col min="10" max="12" width="8.3984375" customWidth="1"/>
    <col min="13" max="13" width="12.59765625" customWidth="1"/>
  </cols>
  <sheetData>
    <row r="1" spans="1:13" ht="12.5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.25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.25" customHeight="1">
      <c r="A3" s="24" t="s">
        <v>116</v>
      </c>
      <c r="B3" s="33" t="s">
        <v>117</v>
      </c>
      <c r="C3" s="34" t="s">
        <v>118</v>
      </c>
      <c r="D3" s="34" t="s">
        <v>118</v>
      </c>
      <c r="E3" s="34" t="s">
        <v>118</v>
      </c>
      <c r="F3" s="35" t="s">
        <v>119</v>
      </c>
      <c r="G3" s="3"/>
      <c r="H3" s="37" t="s">
        <v>121</v>
      </c>
      <c r="I3" s="38" t="s">
        <v>122</v>
      </c>
      <c r="J3" s="38" t="s">
        <v>132</v>
      </c>
      <c r="K3" s="38" t="s">
        <v>122</v>
      </c>
      <c r="L3" s="38" t="s">
        <v>122</v>
      </c>
      <c r="M3" s="43" t="s">
        <v>159</v>
      </c>
    </row>
    <row r="4" spans="1:13" ht="12.5" customHeight="1">
      <c r="A4" s="24" t="s">
        <v>124</v>
      </c>
      <c r="B4" s="33" t="s">
        <v>117</v>
      </c>
      <c r="C4" s="34" t="s">
        <v>118</v>
      </c>
      <c r="D4" s="34" t="s">
        <v>118</v>
      </c>
      <c r="E4" s="34" t="s">
        <v>118</v>
      </c>
      <c r="F4" s="35" t="s">
        <v>119</v>
      </c>
      <c r="G4" s="3"/>
      <c r="H4" s="37" t="s">
        <v>121</v>
      </c>
      <c r="I4" s="38" t="s">
        <v>122</v>
      </c>
      <c r="J4" s="38" t="s">
        <v>132</v>
      </c>
      <c r="K4" s="38" t="s">
        <v>122</v>
      </c>
      <c r="L4" s="38" t="s">
        <v>122</v>
      </c>
      <c r="M4" s="43" t="s">
        <v>159</v>
      </c>
    </row>
    <row r="5" spans="1:13" ht="12.25" customHeight="1">
      <c r="A5" s="24" t="s">
        <v>125</v>
      </c>
      <c r="B5" s="3"/>
      <c r="C5" s="34" t="s">
        <v>118</v>
      </c>
      <c r="D5" s="34" t="s">
        <v>118</v>
      </c>
      <c r="E5" s="35" t="s">
        <v>119</v>
      </c>
      <c r="F5" s="35" t="s">
        <v>119</v>
      </c>
      <c r="G5" s="3"/>
      <c r="H5" s="37" t="s">
        <v>121</v>
      </c>
      <c r="I5" s="37" t="s">
        <v>121</v>
      </c>
      <c r="J5" s="38" t="s">
        <v>132</v>
      </c>
      <c r="K5" s="38" t="s">
        <v>122</v>
      </c>
      <c r="L5" s="39" t="s">
        <v>123</v>
      </c>
      <c r="M5" s="39" t="s">
        <v>123</v>
      </c>
    </row>
    <row r="6" spans="1:13" ht="12.25" customHeight="1">
      <c r="A6" s="24" t="s">
        <v>126</v>
      </c>
      <c r="B6" s="34" t="s">
        <v>118</v>
      </c>
      <c r="C6" s="34" t="s">
        <v>118</v>
      </c>
      <c r="D6" s="35" t="s">
        <v>119</v>
      </c>
      <c r="E6" s="35" t="s">
        <v>119</v>
      </c>
      <c r="F6" s="35" t="s">
        <v>119</v>
      </c>
      <c r="G6" s="3"/>
      <c r="H6" s="3"/>
      <c r="I6" s="37" t="s">
        <v>121</v>
      </c>
      <c r="J6" s="37" t="s">
        <v>121</v>
      </c>
      <c r="K6" s="37" t="s">
        <v>121</v>
      </c>
      <c r="L6" s="39" t="s">
        <v>123</v>
      </c>
      <c r="M6" s="33" t="s">
        <v>117</v>
      </c>
    </row>
    <row r="7" spans="1:13" ht="12.5" customHeight="1">
      <c r="A7" s="24" t="s">
        <v>160</v>
      </c>
      <c r="B7" s="33" t="s">
        <v>117</v>
      </c>
      <c r="C7" s="24" t="s">
        <v>119</v>
      </c>
      <c r="D7" s="3"/>
      <c r="E7" s="3"/>
      <c r="F7" s="3"/>
      <c r="G7" s="3"/>
      <c r="H7" s="3"/>
      <c r="I7" s="3"/>
      <c r="J7" s="37" t="s">
        <v>121</v>
      </c>
      <c r="K7" s="39" t="s">
        <v>123</v>
      </c>
      <c r="L7" s="3"/>
      <c r="M7" s="3"/>
    </row>
    <row r="8" spans="1:13" ht="12.25" customHeight="1">
      <c r="A8" s="24" t="s">
        <v>127</v>
      </c>
      <c r="B8" s="3"/>
      <c r="C8" s="34" t="s">
        <v>118</v>
      </c>
      <c r="D8" s="34" t="s">
        <v>118</v>
      </c>
      <c r="E8" s="35" t="s">
        <v>119</v>
      </c>
      <c r="F8" s="35" t="s">
        <v>119</v>
      </c>
      <c r="G8" s="3"/>
      <c r="H8" s="37" t="s">
        <v>121</v>
      </c>
      <c r="I8" s="38" t="s">
        <v>122</v>
      </c>
      <c r="J8" s="38" t="s">
        <v>132</v>
      </c>
      <c r="K8" s="38" t="s">
        <v>122</v>
      </c>
      <c r="L8" s="38" t="s">
        <v>122</v>
      </c>
      <c r="M8" s="3"/>
    </row>
    <row r="9" spans="1:13" ht="12.5" customHeight="1">
      <c r="A9" s="24" t="s">
        <v>128</v>
      </c>
      <c r="B9" s="34" t="s">
        <v>118</v>
      </c>
      <c r="C9" s="34" t="s">
        <v>118</v>
      </c>
      <c r="D9" s="34" t="s">
        <v>118</v>
      </c>
      <c r="E9" s="34" t="s">
        <v>118</v>
      </c>
      <c r="F9" s="35" t="s">
        <v>119</v>
      </c>
      <c r="G9" s="3"/>
      <c r="H9" s="37" t="s">
        <v>121</v>
      </c>
      <c r="I9" s="38" t="s">
        <v>122</v>
      </c>
      <c r="J9" s="38" t="s">
        <v>132</v>
      </c>
      <c r="K9" s="38" t="s">
        <v>122</v>
      </c>
      <c r="L9" s="38" t="s">
        <v>122</v>
      </c>
      <c r="M9" s="43" t="s">
        <v>159</v>
      </c>
    </row>
    <row r="10" spans="1:13" ht="12.5" customHeight="1">
      <c r="A10" s="24" t="s">
        <v>130</v>
      </c>
      <c r="B10" s="3"/>
      <c r="C10" s="34" t="s">
        <v>118</v>
      </c>
      <c r="D10" s="3"/>
      <c r="E10" s="3"/>
      <c r="F10" s="3"/>
      <c r="G10" s="3"/>
      <c r="H10" s="3"/>
      <c r="I10" s="3"/>
      <c r="J10" s="37" t="s">
        <v>121</v>
      </c>
      <c r="K10" s="39" t="s">
        <v>123</v>
      </c>
      <c r="L10" s="3"/>
      <c r="M10" s="3"/>
    </row>
    <row r="11" spans="1:13" ht="12.25" customHeight="1">
      <c r="A11" s="24" t="s">
        <v>131</v>
      </c>
      <c r="B11" s="33" t="s">
        <v>117</v>
      </c>
      <c r="C11" s="33" t="s">
        <v>117</v>
      </c>
      <c r="D11" s="35" t="s">
        <v>119</v>
      </c>
      <c r="E11" s="3"/>
      <c r="F11" s="3"/>
      <c r="G11" s="3"/>
      <c r="H11" s="3"/>
      <c r="I11" s="3"/>
      <c r="J11" s="37" t="s">
        <v>121</v>
      </c>
      <c r="K11" s="39" t="s">
        <v>123</v>
      </c>
      <c r="L11" s="3"/>
      <c r="M11" s="33" t="s">
        <v>117</v>
      </c>
    </row>
    <row r="12" spans="1:13" ht="12.25" customHeight="1">
      <c r="A12" s="24" t="s">
        <v>161</v>
      </c>
      <c r="B12" s="3"/>
      <c r="C12" s="34" t="s">
        <v>118</v>
      </c>
      <c r="D12" s="34" t="s">
        <v>118</v>
      </c>
      <c r="E12" s="34" t="s">
        <v>118</v>
      </c>
      <c r="F12" s="35" t="s">
        <v>119</v>
      </c>
      <c r="G12" s="3"/>
      <c r="H12" s="37" t="s">
        <v>121</v>
      </c>
      <c r="I12" s="37" t="s">
        <v>121</v>
      </c>
      <c r="J12" s="37" t="s">
        <v>121</v>
      </c>
      <c r="K12" s="38" t="s">
        <v>122</v>
      </c>
      <c r="L12" s="39" t="s">
        <v>123</v>
      </c>
      <c r="M12" s="3"/>
    </row>
    <row r="13" spans="1:13" ht="12.5" customHeight="1">
      <c r="A13" s="24" t="s">
        <v>133</v>
      </c>
      <c r="B13" s="3"/>
      <c r="C13" s="34" t="s">
        <v>118</v>
      </c>
      <c r="D13" s="3"/>
      <c r="E13" s="3"/>
      <c r="F13" s="3"/>
      <c r="G13" s="3"/>
      <c r="H13" s="3"/>
      <c r="I13" s="3"/>
      <c r="J13" s="37" t="s">
        <v>121</v>
      </c>
      <c r="K13" s="39" t="s">
        <v>123</v>
      </c>
      <c r="L13" s="3"/>
      <c r="M13" s="3"/>
    </row>
    <row r="14" spans="1:13" ht="12.25" customHeight="1">
      <c r="A14" s="24" t="s">
        <v>136</v>
      </c>
      <c r="B14" s="3"/>
      <c r="C14" s="34" t="s">
        <v>118</v>
      </c>
      <c r="D14" s="3"/>
      <c r="E14" s="3"/>
      <c r="F14" s="3"/>
      <c r="G14" s="3"/>
      <c r="H14" s="3"/>
      <c r="I14" s="3"/>
      <c r="J14" s="37" t="s">
        <v>121</v>
      </c>
      <c r="K14" s="39" t="s">
        <v>123</v>
      </c>
      <c r="L14" s="3"/>
      <c r="M14" s="3"/>
    </row>
    <row r="15" spans="1:13" ht="12.25" customHeight="1">
      <c r="A15" s="24" t="s">
        <v>140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3"/>
      <c r="G15" s="3"/>
      <c r="H15" s="38" t="s">
        <v>122</v>
      </c>
      <c r="I15" s="38" t="s">
        <v>132</v>
      </c>
      <c r="J15" s="38" t="s">
        <v>122</v>
      </c>
      <c r="K15" s="38" t="s">
        <v>122</v>
      </c>
      <c r="L15" s="39" t="s">
        <v>123</v>
      </c>
      <c r="M15" s="33" t="s">
        <v>117</v>
      </c>
    </row>
    <row r="16" spans="1:13" ht="12.5" customHeight="1">
      <c r="A16" s="24" t="s">
        <v>141</v>
      </c>
      <c r="B16" s="33" t="s">
        <v>117</v>
      </c>
      <c r="C16" s="33" t="s">
        <v>117</v>
      </c>
      <c r="D16" s="3"/>
      <c r="E16" s="3"/>
      <c r="F16" s="3"/>
      <c r="G16" s="3"/>
      <c r="H16" s="37" t="s">
        <v>121</v>
      </c>
      <c r="I16" s="37" t="s">
        <v>121</v>
      </c>
      <c r="J16" s="37" t="s">
        <v>121</v>
      </c>
      <c r="K16" s="39" t="s">
        <v>123</v>
      </c>
      <c r="L16" s="3"/>
      <c r="M16" s="3"/>
    </row>
    <row r="17" spans="1:13" ht="12.25" customHeight="1">
      <c r="A17" s="24" t="s">
        <v>162</v>
      </c>
      <c r="B17" s="3"/>
      <c r="C17" s="33" t="s">
        <v>117</v>
      </c>
      <c r="D17" s="33" t="s">
        <v>117</v>
      </c>
      <c r="E17" s="3"/>
      <c r="F17" s="3"/>
      <c r="G17" s="3"/>
      <c r="H17" s="3"/>
      <c r="I17" s="3"/>
      <c r="J17" s="37" t="s">
        <v>121</v>
      </c>
      <c r="K17" s="39" t="s">
        <v>123</v>
      </c>
      <c r="L17" s="3"/>
      <c r="M17" s="3"/>
    </row>
    <row r="18" spans="1:13" ht="12.25" customHeight="1">
      <c r="A18" s="24" t="s">
        <v>163</v>
      </c>
      <c r="B18" s="33" t="s">
        <v>117</v>
      </c>
      <c r="C18" s="33" t="s">
        <v>117</v>
      </c>
      <c r="D18" s="33" t="s">
        <v>117</v>
      </c>
      <c r="E18" s="3"/>
      <c r="F18" s="3"/>
      <c r="G18" s="3"/>
      <c r="H18" s="37" t="s">
        <v>121</v>
      </c>
      <c r="I18" s="37" t="s">
        <v>121</v>
      </c>
      <c r="J18" s="37" t="s">
        <v>121</v>
      </c>
      <c r="K18" s="38" t="s">
        <v>122</v>
      </c>
      <c r="L18" s="39" t="s">
        <v>123</v>
      </c>
      <c r="M18" s="3"/>
    </row>
    <row r="19" spans="1:13" ht="12.5" customHeight="1">
      <c r="A19" s="24" t="s">
        <v>145</v>
      </c>
      <c r="B19" s="33" t="s">
        <v>117</v>
      </c>
      <c r="C19" s="33" t="s">
        <v>117</v>
      </c>
      <c r="D19" s="33" t="s">
        <v>117</v>
      </c>
      <c r="E19" s="3"/>
      <c r="F19" s="3"/>
      <c r="G19" s="3"/>
      <c r="H19" s="37" t="s">
        <v>121</v>
      </c>
      <c r="I19" s="38" t="s">
        <v>122</v>
      </c>
      <c r="J19" s="38" t="s">
        <v>122</v>
      </c>
      <c r="K19" s="38" t="s">
        <v>122</v>
      </c>
      <c r="L19" s="39" t="s">
        <v>123</v>
      </c>
      <c r="M19" s="33" t="s">
        <v>117</v>
      </c>
    </row>
    <row r="20" spans="1:13" ht="12.25" customHeight="1">
      <c r="A20" s="24" t="s">
        <v>164</v>
      </c>
      <c r="B20" s="33" t="s">
        <v>117</v>
      </c>
      <c r="C20" s="33" t="s">
        <v>117</v>
      </c>
      <c r="D20" s="33" t="s">
        <v>117</v>
      </c>
      <c r="E20" s="3"/>
      <c r="F20" s="3"/>
      <c r="G20" s="3"/>
      <c r="H20" s="37" t="s">
        <v>121</v>
      </c>
      <c r="I20" s="37" t="s">
        <v>121</v>
      </c>
      <c r="J20" s="37" t="s">
        <v>121</v>
      </c>
      <c r="K20" s="38" t="s">
        <v>122</v>
      </c>
      <c r="L20" s="39" t="s">
        <v>123</v>
      </c>
      <c r="M20" s="3"/>
    </row>
    <row r="21" spans="1:13" ht="12.5" customHeight="1">
      <c r="A21" s="123" t="s">
        <v>89</v>
      </c>
      <c r="B21" s="124"/>
      <c r="C21" s="124"/>
      <c r="D21" s="125"/>
    </row>
    <row r="22" spans="1:13" ht="12.25" customHeight="1">
      <c r="A22" s="115" t="s">
        <v>90</v>
      </c>
      <c r="B22" s="117"/>
      <c r="C22" s="126"/>
      <c r="D22" s="127"/>
    </row>
    <row r="23" spans="1:13" ht="12.25" customHeight="1">
      <c r="A23" s="115" t="s">
        <v>91</v>
      </c>
      <c r="B23" s="117"/>
      <c r="C23" s="108"/>
      <c r="D23" s="109"/>
    </row>
    <row r="24" spans="1:13" ht="12.5" customHeight="1">
      <c r="A24" s="115" t="s">
        <v>92</v>
      </c>
      <c r="B24" s="117"/>
      <c r="C24" s="110"/>
      <c r="D24" s="111"/>
    </row>
    <row r="25" spans="1:13" ht="12.25" customHeight="1">
      <c r="A25" s="115" t="s">
        <v>93</v>
      </c>
      <c r="B25" s="117"/>
      <c r="C25" s="112"/>
      <c r="D25" s="113"/>
    </row>
    <row r="26" spans="1:13" ht="24" customHeight="1">
      <c r="A26" s="102" t="s">
        <v>165</v>
      </c>
      <c r="B26" s="114"/>
      <c r="C26" s="103"/>
      <c r="D26" s="11"/>
    </row>
    <row r="27" spans="1:13" ht="24" customHeight="1">
      <c r="A27" s="102" t="s">
        <v>166</v>
      </c>
      <c r="B27" s="114"/>
      <c r="C27" s="103"/>
      <c r="D27" s="12"/>
    </row>
    <row r="28" spans="1:13" ht="12.25" customHeight="1">
      <c r="A28" s="115" t="s">
        <v>95</v>
      </c>
      <c r="B28" s="116"/>
      <c r="C28" s="117"/>
      <c r="D28" s="42"/>
    </row>
    <row r="29" spans="1:13" ht="12.5" customHeight="1">
      <c r="A29" s="115" t="s">
        <v>167</v>
      </c>
      <c r="B29" s="116"/>
      <c r="C29" s="117"/>
      <c r="D29" s="44"/>
    </row>
  </sheetData>
  <mergeCells count="15">
    <mergeCell ref="A1:A2"/>
    <mergeCell ref="B1:M1"/>
    <mergeCell ref="A21:D21"/>
    <mergeCell ref="A22:B22"/>
    <mergeCell ref="C22:D22"/>
    <mergeCell ref="A26:C26"/>
    <mergeCell ref="A27:C27"/>
    <mergeCell ref="A28:C28"/>
    <mergeCell ref="A29:C29"/>
    <mergeCell ref="A23:B23"/>
    <mergeCell ref="C23:D23"/>
    <mergeCell ref="A24:B24"/>
    <mergeCell ref="C24:D24"/>
    <mergeCell ref="A25:B25"/>
    <mergeCell ref="C25:D25"/>
  </mergeCells>
  <phoneticPr fontId="2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zoomScale="140" zoomScaleNormal="140" workbookViewId="0">
      <selection activeCell="A3" sqref="A3:A18"/>
    </sheetView>
  </sheetViews>
  <sheetFormatPr baseColWidth="10" defaultColWidth="9" defaultRowHeight="13"/>
  <cols>
    <col min="1" max="1" width="12.19921875" customWidth="1"/>
    <col min="2" max="2" width="7.3984375" customWidth="1"/>
    <col min="3" max="3" width="10.3984375" customWidth="1"/>
    <col min="4" max="4" width="8.19921875" customWidth="1"/>
    <col min="5" max="5" width="9.3984375" customWidth="1"/>
    <col min="6" max="6" width="9.59765625" customWidth="1"/>
    <col min="7" max="7" width="8.19921875" customWidth="1"/>
    <col min="8" max="8" width="9.3984375" customWidth="1"/>
    <col min="9" max="9" width="8.19921875" customWidth="1"/>
    <col min="10" max="10" width="9.59765625" customWidth="1"/>
    <col min="11" max="12" width="8.19921875" customWidth="1"/>
    <col min="13" max="13" width="7.796875" customWidth="1"/>
  </cols>
  <sheetData>
    <row r="1" spans="1:13" ht="12.25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.25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.25" customHeight="1">
      <c r="A3" s="24" t="s">
        <v>116</v>
      </c>
      <c r="B3" s="3"/>
      <c r="C3" s="33" t="s">
        <v>117</v>
      </c>
      <c r="D3" s="33" t="s">
        <v>117</v>
      </c>
      <c r="E3" s="34" t="s">
        <v>118</v>
      </c>
      <c r="F3" s="34" t="s">
        <v>118</v>
      </c>
      <c r="G3" s="36" t="s">
        <v>129</v>
      </c>
      <c r="H3" s="36" t="s">
        <v>129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.25" customHeight="1">
      <c r="A4" s="24" t="s">
        <v>168</v>
      </c>
      <c r="B4" s="3"/>
      <c r="C4" s="33" t="s">
        <v>117</v>
      </c>
      <c r="D4" s="33" t="s">
        <v>117</v>
      </c>
      <c r="E4" s="34" t="s">
        <v>118</v>
      </c>
      <c r="F4" s="34" t="s">
        <v>118</v>
      </c>
      <c r="G4" s="36" t="s">
        <v>129</v>
      </c>
      <c r="H4" s="36" t="s">
        <v>129</v>
      </c>
      <c r="I4" s="37" t="s">
        <v>121</v>
      </c>
      <c r="J4" s="37" t="s">
        <v>121</v>
      </c>
      <c r="K4" s="38" t="s">
        <v>122</v>
      </c>
      <c r="L4" s="39" t="s">
        <v>123</v>
      </c>
      <c r="M4" s="3"/>
    </row>
    <row r="5" spans="1:13" ht="12.25" customHeight="1">
      <c r="A5" s="24" t="s">
        <v>128</v>
      </c>
      <c r="B5" s="33" t="s">
        <v>117</v>
      </c>
      <c r="C5" s="34" t="s">
        <v>118</v>
      </c>
      <c r="D5" s="34" t="s">
        <v>118</v>
      </c>
      <c r="E5" s="34" t="s">
        <v>118</v>
      </c>
      <c r="F5" s="45" t="s">
        <v>169</v>
      </c>
      <c r="G5" s="46" t="s">
        <v>170</v>
      </c>
      <c r="H5" s="38" t="s">
        <v>122</v>
      </c>
      <c r="I5" s="38" t="s">
        <v>122</v>
      </c>
      <c r="J5" s="38" t="s">
        <v>122</v>
      </c>
      <c r="K5" s="38" t="s">
        <v>122</v>
      </c>
      <c r="L5" s="39" t="s">
        <v>123</v>
      </c>
      <c r="M5" s="3"/>
    </row>
    <row r="6" spans="1:13" ht="12.25" customHeight="1">
      <c r="A6" s="24" t="s">
        <v>139</v>
      </c>
      <c r="B6" s="33" t="s">
        <v>117</v>
      </c>
      <c r="C6" s="33" t="s">
        <v>117</v>
      </c>
      <c r="D6" s="33" t="s">
        <v>117</v>
      </c>
      <c r="E6" s="34" t="s">
        <v>118</v>
      </c>
      <c r="F6" s="35" t="s">
        <v>119</v>
      </c>
      <c r="G6" s="36" t="s">
        <v>129</v>
      </c>
      <c r="H6" s="37" t="s">
        <v>121</v>
      </c>
      <c r="I6" s="37" t="s">
        <v>121</v>
      </c>
      <c r="J6" s="38" t="s">
        <v>122</v>
      </c>
      <c r="K6" s="38" t="s">
        <v>122</v>
      </c>
      <c r="L6" s="39" t="s">
        <v>123</v>
      </c>
      <c r="M6" s="3"/>
    </row>
    <row r="7" spans="1:13" ht="12.25" customHeight="1">
      <c r="A7" s="24" t="s">
        <v>140</v>
      </c>
      <c r="B7" s="33" t="s">
        <v>117</v>
      </c>
      <c r="C7" s="33" t="s">
        <v>117</v>
      </c>
      <c r="D7" s="33" t="s">
        <v>117</v>
      </c>
      <c r="E7" s="33" t="s">
        <v>117</v>
      </c>
      <c r="F7" s="33" t="s">
        <v>117</v>
      </c>
      <c r="G7" s="37" t="s">
        <v>121</v>
      </c>
      <c r="H7" s="37" t="s">
        <v>121</v>
      </c>
      <c r="I7" s="37" t="s">
        <v>121</v>
      </c>
      <c r="J7" s="38" t="s">
        <v>122</v>
      </c>
      <c r="K7" s="38" t="s">
        <v>122</v>
      </c>
      <c r="L7" s="39" t="s">
        <v>123</v>
      </c>
      <c r="M7" s="3"/>
    </row>
    <row r="8" spans="1:13" ht="12.25" customHeight="1">
      <c r="A8" s="24" t="s">
        <v>171</v>
      </c>
      <c r="B8" s="3"/>
      <c r="C8" s="3"/>
      <c r="D8" s="33" t="s">
        <v>117</v>
      </c>
      <c r="E8" s="33" t="s">
        <v>117</v>
      </c>
      <c r="F8" s="3"/>
      <c r="G8" s="3"/>
      <c r="H8" s="3"/>
      <c r="I8" s="37" t="s">
        <v>172</v>
      </c>
      <c r="J8" s="37" t="s">
        <v>121</v>
      </c>
      <c r="K8" s="38" t="s">
        <v>122</v>
      </c>
      <c r="L8" s="39" t="s">
        <v>123</v>
      </c>
      <c r="M8" s="3"/>
    </row>
    <row r="9" spans="1:13" ht="12.5" customHeight="1">
      <c r="A9" s="24" t="s">
        <v>173</v>
      </c>
      <c r="B9" s="43" t="s">
        <v>159</v>
      </c>
      <c r="C9" s="47" t="s">
        <v>174</v>
      </c>
      <c r="D9" s="47" t="s">
        <v>174</v>
      </c>
      <c r="E9" s="47" t="s">
        <v>174</v>
      </c>
      <c r="F9" s="47" t="s">
        <v>174</v>
      </c>
      <c r="G9" s="47" t="s">
        <v>174</v>
      </c>
      <c r="H9" s="47" t="s">
        <v>174</v>
      </c>
      <c r="I9" s="47" t="s">
        <v>174</v>
      </c>
      <c r="J9" s="47" t="s">
        <v>174</v>
      </c>
      <c r="K9" s="47" t="s">
        <v>174</v>
      </c>
      <c r="L9" s="47" t="s">
        <v>174</v>
      </c>
      <c r="M9" s="46" t="s">
        <v>175</v>
      </c>
    </row>
    <row r="10" spans="1:13" ht="12.25" customHeight="1">
      <c r="A10" s="24" t="s">
        <v>141</v>
      </c>
      <c r="B10" s="33" t="s">
        <v>117</v>
      </c>
      <c r="C10" s="33" t="s">
        <v>117</v>
      </c>
      <c r="D10" s="33" t="s">
        <v>117</v>
      </c>
      <c r="E10" s="48" t="s">
        <v>117</v>
      </c>
      <c r="F10" s="3"/>
      <c r="G10" s="3"/>
      <c r="H10" s="37" t="s">
        <v>121</v>
      </c>
      <c r="I10" s="37" t="s">
        <v>121</v>
      </c>
      <c r="J10" s="38" t="s">
        <v>122</v>
      </c>
      <c r="K10" s="38" t="s">
        <v>122</v>
      </c>
      <c r="L10" s="39" t="s">
        <v>123</v>
      </c>
      <c r="M10" s="3"/>
    </row>
    <row r="11" spans="1:13" ht="12.25" customHeight="1">
      <c r="A11" s="24" t="s">
        <v>162</v>
      </c>
      <c r="B11" s="33" t="s">
        <v>117</v>
      </c>
      <c r="C11" s="33" t="s">
        <v>117</v>
      </c>
      <c r="D11" s="33" t="s">
        <v>117</v>
      </c>
      <c r="E11" s="33" t="s">
        <v>117</v>
      </c>
      <c r="F11" s="3"/>
      <c r="G11" s="3"/>
      <c r="H11" s="37" t="s">
        <v>121</v>
      </c>
      <c r="I11" s="37" t="s">
        <v>121</v>
      </c>
      <c r="J11" s="38" t="s">
        <v>122</v>
      </c>
      <c r="K11" s="38" t="s">
        <v>122</v>
      </c>
      <c r="L11" s="39" t="s">
        <v>123</v>
      </c>
      <c r="M11" s="3"/>
    </row>
    <row r="12" spans="1:13" ht="12.25" customHeight="1">
      <c r="A12" s="24" t="s">
        <v>142</v>
      </c>
      <c r="B12" s="3"/>
      <c r="C12" s="3"/>
      <c r="D12" s="33" t="s">
        <v>117</v>
      </c>
      <c r="E12" s="33" t="s">
        <v>117</v>
      </c>
      <c r="F12" s="3"/>
      <c r="G12" s="3"/>
      <c r="H12" s="37" t="s">
        <v>121</v>
      </c>
      <c r="I12" s="37" t="s">
        <v>121</v>
      </c>
      <c r="J12" s="37" t="s">
        <v>121</v>
      </c>
      <c r="K12" s="37" t="s">
        <v>121</v>
      </c>
      <c r="L12" s="39" t="s">
        <v>123</v>
      </c>
      <c r="M12" s="3"/>
    </row>
    <row r="13" spans="1:13" ht="12.25" customHeight="1">
      <c r="A13" s="24" t="s">
        <v>144</v>
      </c>
      <c r="B13" s="3"/>
      <c r="C13" s="33" t="s">
        <v>117</v>
      </c>
      <c r="D13" s="3"/>
      <c r="E13" s="3"/>
      <c r="F13" s="3"/>
      <c r="G13" s="3"/>
      <c r="H13" s="3"/>
      <c r="I13" s="37" t="s">
        <v>121</v>
      </c>
      <c r="J13" s="37" t="s">
        <v>121</v>
      </c>
      <c r="K13" s="39" t="s">
        <v>123</v>
      </c>
      <c r="L13" s="3"/>
      <c r="M13" s="3"/>
    </row>
    <row r="14" spans="1:13" ht="12.25" customHeight="1">
      <c r="A14" s="24" t="s">
        <v>145</v>
      </c>
      <c r="B14" s="33" t="s">
        <v>117</v>
      </c>
      <c r="C14" s="33" t="s">
        <v>117</v>
      </c>
      <c r="D14" s="33" t="s">
        <v>117</v>
      </c>
      <c r="E14" s="3"/>
      <c r="F14" s="3"/>
      <c r="G14" s="3"/>
      <c r="H14" s="37" t="s">
        <v>121</v>
      </c>
      <c r="I14" s="37" t="s">
        <v>121</v>
      </c>
      <c r="J14" s="38" t="s">
        <v>122</v>
      </c>
      <c r="K14" s="38" t="s">
        <v>122</v>
      </c>
      <c r="L14" s="3"/>
      <c r="M14" s="3"/>
    </row>
    <row r="15" spans="1:13" ht="12.25" customHeight="1">
      <c r="A15" s="24" t="s">
        <v>164</v>
      </c>
      <c r="B15" s="43" t="s">
        <v>159</v>
      </c>
      <c r="C15" s="43" t="s">
        <v>159</v>
      </c>
      <c r="D15" s="43" t="s">
        <v>159</v>
      </c>
      <c r="E15" s="33" t="s">
        <v>117</v>
      </c>
      <c r="F15" s="33" t="s">
        <v>117</v>
      </c>
      <c r="G15" s="46" t="s">
        <v>170</v>
      </c>
      <c r="H15" s="46" t="s">
        <v>170</v>
      </c>
      <c r="I15" s="46" t="s">
        <v>170</v>
      </c>
      <c r="J15" s="47" t="s">
        <v>174</v>
      </c>
      <c r="K15" s="47" t="s">
        <v>174</v>
      </c>
      <c r="L15" s="47" t="s">
        <v>174</v>
      </c>
      <c r="M15" s="46" t="s">
        <v>170</v>
      </c>
    </row>
    <row r="16" spans="1:13" ht="12.25" customHeight="1">
      <c r="A16" s="24" t="s">
        <v>147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7" t="s">
        <v>121</v>
      </c>
      <c r="G16" s="37" t="s">
        <v>121</v>
      </c>
      <c r="H16" s="37" t="s">
        <v>121</v>
      </c>
      <c r="I16" s="37" t="s">
        <v>121</v>
      </c>
      <c r="J16" s="37" t="s">
        <v>121</v>
      </c>
      <c r="K16" s="37" t="s">
        <v>121</v>
      </c>
      <c r="L16" s="39" t="s">
        <v>123</v>
      </c>
      <c r="M16" s="3"/>
    </row>
    <row r="17" spans="1:13" ht="12.25" customHeight="1">
      <c r="A17" s="24" t="s">
        <v>176</v>
      </c>
      <c r="B17" s="3"/>
      <c r="C17" s="3"/>
      <c r="D17" s="3"/>
      <c r="E17" s="3"/>
      <c r="F17" s="3"/>
      <c r="G17" s="3"/>
      <c r="H17" s="3"/>
      <c r="I17" s="3"/>
      <c r="J17" s="3"/>
      <c r="K17" s="37" t="s">
        <v>121</v>
      </c>
      <c r="L17" s="39" t="s">
        <v>123</v>
      </c>
      <c r="M17" s="3"/>
    </row>
    <row r="18" spans="1:13" ht="12.25" customHeight="1">
      <c r="A18" s="24" t="s">
        <v>149</v>
      </c>
      <c r="B18" s="33" t="s">
        <v>117</v>
      </c>
      <c r="C18" s="33" t="s">
        <v>117</v>
      </c>
      <c r="D18" s="3"/>
      <c r="E18" s="3"/>
      <c r="F18" s="37" t="s">
        <v>121</v>
      </c>
      <c r="G18" s="37" t="s">
        <v>121</v>
      </c>
      <c r="H18" s="37" t="s">
        <v>121</v>
      </c>
      <c r="I18" s="37" t="s">
        <v>121</v>
      </c>
      <c r="J18" s="37" t="s">
        <v>121</v>
      </c>
      <c r="K18" s="37" t="s">
        <v>121</v>
      </c>
      <c r="L18" s="39" t="s">
        <v>123</v>
      </c>
      <c r="M18" s="3"/>
    </row>
    <row r="19" spans="1:13" ht="12.25" customHeight="1">
      <c r="A19" s="123" t="s">
        <v>89</v>
      </c>
      <c r="B19" s="124"/>
      <c r="C19" s="124"/>
      <c r="D19" s="125"/>
      <c r="E19" s="100"/>
    </row>
    <row r="20" spans="1:13" ht="12.25" customHeight="1">
      <c r="A20" s="115" t="s">
        <v>90</v>
      </c>
      <c r="B20" s="117"/>
      <c r="C20" s="126"/>
      <c r="D20" s="127"/>
      <c r="E20" s="100"/>
    </row>
    <row r="21" spans="1:13" ht="12.25" customHeight="1">
      <c r="A21" s="115" t="s">
        <v>91</v>
      </c>
      <c r="B21" s="117"/>
      <c r="C21" s="108"/>
      <c r="D21" s="109"/>
      <c r="E21" s="100"/>
    </row>
    <row r="22" spans="1:13" ht="12.25" customHeight="1">
      <c r="A22" s="115" t="s">
        <v>92</v>
      </c>
      <c r="B22" s="117"/>
      <c r="C22" s="110"/>
      <c r="D22" s="111"/>
      <c r="E22" s="100"/>
    </row>
    <row r="23" spans="1:13" ht="12.25" customHeight="1">
      <c r="A23" s="115" t="s">
        <v>93</v>
      </c>
      <c r="B23" s="117"/>
      <c r="C23" s="112"/>
      <c r="D23" s="113"/>
      <c r="E23" s="100"/>
    </row>
    <row r="24" spans="1:13" ht="24" customHeight="1">
      <c r="A24" s="102" t="s">
        <v>165</v>
      </c>
      <c r="B24" s="114"/>
      <c r="C24" s="103"/>
      <c r="D24" s="11"/>
      <c r="E24" s="100"/>
    </row>
    <row r="25" spans="1:13" ht="24" customHeight="1">
      <c r="A25" s="102" t="s">
        <v>166</v>
      </c>
      <c r="B25" s="114"/>
      <c r="C25" s="103"/>
      <c r="D25" s="12"/>
      <c r="E25" s="100"/>
    </row>
    <row r="26" spans="1:13" ht="12.25" customHeight="1">
      <c r="A26" s="115" t="s">
        <v>95</v>
      </c>
      <c r="B26" s="116"/>
      <c r="C26" s="117"/>
      <c r="D26" s="42"/>
      <c r="E26" s="100"/>
    </row>
    <row r="27" spans="1:13" ht="12.5" customHeight="1">
      <c r="A27" s="115" t="s">
        <v>167</v>
      </c>
      <c r="B27" s="116"/>
      <c r="C27" s="117"/>
      <c r="D27" s="44"/>
      <c r="E27" s="136"/>
    </row>
    <row r="28" spans="1:13" ht="12.25" customHeight="1">
      <c r="A28" s="115" t="s">
        <v>177</v>
      </c>
      <c r="B28" s="116"/>
      <c r="C28" s="116"/>
      <c r="D28" s="117"/>
      <c r="E28" s="49"/>
    </row>
    <row r="29" spans="1:13" ht="24" customHeight="1">
      <c r="A29" s="102" t="s">
        <v>178</v>
      </c>
      <c r="B29" s="114"/>
      <c r="C29" s="114"/>
      <c r="D29" s="103"/>
      <c r="E29" s="50"/>
    </row>
    <row r="30" spans="1:13" ht="24" customHeight="1">
      <c r="A30" s="102" t="s">
        <v>179</v>
      </c>
      <c r="B30" s="114"/>
      <c r="C30" s="114"/>
      <c r="D30" s="103"/>
      <c r="E30" s="51"/>
    </row>
  </sheetData>
  <mergeCells count="19">
    <mergeCell ref="A25:C25"/>
    <mergeCell ref="A26:C26"/>
    <mergeCell ref="A27:C27"/>
    <mergeCell ref="A28:D28"/>
    <mergeCell ref="A29:D29"/>
    <mergeCell ref="A30:D30"/>
    <mergeCell ref="A1:A2"/>
    <mergeCell ref="B1:M1"/>
    <mergeCell ref="A19:D19"/>
    <mergeCell ref="E19:E27"/>
    <mergeCell ref="A20:B20"/>
    <mergeCell ref="C20:D20"/>
    <mergeCell ref="A21:B21"/>
    <mergeCell ref="C21:D21"/>
    <mergeCell ref="A22:B22"/>
    <mergeCell ref="C22:D22"/>
    <mergeCell ref="A23:B23"/>
    <mergeCell ref="C23:D23"/>
    <mergeCell ref="A24:C24"/>
  </mergeCells>
  <phoneticPr fontId="2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zoomScale="140" zoomScaleNormal="140" workbookViewId="0">
      <selection activeCell="A3" sqref="A3:A22"/>
    </sheetView>
  </sheetViews>
  <sheetFormatPr baseColWidth="10" defaultColWidth="9" defaultRowHeight="13"/>
  <cols>
    <col min="1" max="1" width="13.3984375" customWidth="1"/>
    <col min="2" max="2" width="6.19921875" customWidth="1"/>
    <col min="3" max="3" width="7.19921875" customWidth="1"/>
    <col min="4" max="4" width="8.19921875" customWidth="1"/>
    <col min="5" max="5" width="7.3984375" customWidth="1"/>
    <col min="6" max="6" width="7.19921875" customWidth="1"/>
    <col min="7" max="7" width="7.3984375" customWidth="1"/>
    <col min="8" max="8" width="10.3984375" customWidth="1"/>
    <col min="9" max="9" width="9.3984375" customWidth="1"/>
    <col min="10" max="10" width="9.59765625" customWidth="1"/>
    <col min="11" max="11" width="10.3984375" customWidth="1"/>
    <col min="12" max="13" width="8.19921875" customWidth="1"/>
  </cols>
  <sheetData>
    <row r="1" spans="1:13" ht="12.25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.25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180</v>
      </c>
    </row>
    <row r="3" spans="1:13" ht="12" customHeight="1">
      <c r="A3" s="24" t="s">
        <v>124</v>
      </c>
      <c r="B3" s="3"/>
      <c r="C3" s="3"/>
      <c r="D3" s="33" t="s">
        <v>117</v>
      </c>
      <c r="E3" s="34" t="s">
        <v>118</v>
      </c>
      <c r="F3" s="34" t="s">
        <v>118</v>
      </c>
      <c r="G3" s="35" t="s">
        <v>119</v>
      </c>
      <c r="H3" s="37" t="s">
        <v>121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.25" customHeight="1">
      <c r="A4" s="24" t="s">
        <v>125</v>
      </c>
      <c r="B4" s="33" t="s">
        <v>117</v>
      </c>
      <c r="C4" s="33" t="s">
        <v>117</v>
      </c>
      <c r="D4" s="34" t="s">
        <v>118</v>
      </c>
      <c r="E4" s="34" t="s">
        <v>118</v>
      </c>
      <c r="F4" s="34" t="s">
        <v>118</v>
      </c>
      <c r="G4" s="35" t="s">
        <v>119</v>
      </c>
      <c r="H4" s="37" t="s">
        <v>121</v>
      </c>
      <c r="I4" s="37" t="s">
        <v>121</v>
      </c>
      <c r="J4" s="38" t="s">
        <v>122</v>
      </c>
      <c r="K4" s="38" t="s">
        <v>122</v>
      </c>
      <c r="L4" s="39" t="s">
        <v>123</v>
      </c>
      <c r="M4" s="3"/>
    </row>
    <row r="5" spans="1:13" ht="12.25" customHeight="1">
      <c r="A5" s="24" t="s">
        <v>128</v>
      </c>
      <c r="B5" s="33" t="s">
        <v>117</v>
      </c>
      <c r="C5" s="33" t="s">
        <v>117</v>
      </c>
      <c r="D5" s="33" t="s">
        <v>117</v>
      </c>
      <c r="E5" s="34" t="s">
        <v>118</v>
      </c>
      <c r="F5" s="34" t="s">
        <v>118</v>
      </c>
      <c r="G5" s="3"/>
      <c r="H5" s="38" t="s">
        <v>122</v>
      </c>
      <c r="I5" s="38" t="s">
        <v>122</v>
      </c>
      <c r="J5" s="38" t="s">
        <v>122</v>
      </c>
      <c r="K5" s="38" t="s">
        <v>122</v>
      </c>
      <c r="L5" s="39" t="s">
        <v>123</v>
      </c>
      <c r="M5" s="3"/>
    </row>
    <row r="6" spans="1:13" ht="12" customHeight="1">
      <c r="A6" s="24" t="s">
        <v>130</v>
      </c>
      <c r="B6" s="3"/>
      <c r="C6" s="3"/>
      <c r="D6" s="34" t="s">
        <v>118</v>
      </c>
      <c r="E6" s="34" t="s">
        <v>118</v>
      </c>
      <c r="F6" s="35" t="s">
        <v>119</v>
      </c>
      <c r="G6" s="3"/>
      <c r="H6" s="37" t="s">
        <v>121</v>
      </c>
      <c r="I6" s="37" t="s">
        <v>121</v>
      </c>
      <c r="J6" s="37" t="s">
        <v>121</v>
      </c>
      <c r="K6" s="38" t="s">
        <v>122</v>
      </c>
      <c r="L6" s="39" t="s">
        <v>123</v>
      </c>
      <c r="M6" s="3"/>
    </row>
    <row r="7" spans="1:13" ht="12.25" customHeight="1">
      <c r="A7" s="24" t="s">
        <v>181</v>
      </c>
      <c r="B7" s="3"/>
      <c r="C7" s="3"/>
      <c r="D7" s="34" t="s">
        <v>118</v>
      </c>
      <c r="E7" s="34" t="s">
        <v>118</v>
      </c>
      <c r="F7" s="35" t="s">
        <v>119</v>
      </c>
      <c r="G7" s="3"/>
      <c r="H7" s="37" t="s">
        <v>121</v>
      </c>
      <c r="I7" s="37" t="s">
        <v>121</v>
      </c>
      <c r="J7" s="37" t="s">
        <v>121</v>
      </c>
      <c r="K7" s="38" t="s">
        <v>122</v>
      </c>
      <c r="L7" s="39" t="s">
        <v>123</v>
      </c>
      <c r="M7" s="3"/>
    </row>
    <row r="8" spans="1:13" ht="12.25" customHeight="1">
      <c r="A8" s="24" t="s">
        <v>161</v>
      </c>
      <c r="B8" s="3"/>
      <c r="C8" s="3"/>
      <c r="D8" s="3"/>
      <c r="E8" s="33" t="s">
        <v>117</v>
      </c>
      <c r="F8" s="35" t="s">
        <v>119</v>
      </c>
      <c r="G8" s="3"/>
      <c r="H8" s="3"/>
      <c r="I8" s="3"/>
      <c r="J8" s="37" t="s">
        <v>121</v>
      </c>
      <c r="K8" s="39" t="s">
        <v>123</v>
      </c>
      <c r="L8" s="39" t="s">
        <v>123</v>
      </c>
      <c r="M8" s="3"/>
    </row>
    <row r="9" spans="1:13" ht="12.25" customHeight="1">
      <c r="A9" s="24" t="s">
        <v>182</v>
      </c>
      <c r="B9" s="3"/>
      <c r="C9" s="3"/>
      <c r="D9" s="3"/>
      <c r="E9" s="34" t="s">
        <v>118</v>
      </c>
      <c r="F9" s="35" t="s">
        <v>119</v>
      </c>
      <c r="G9" s="3"/>
      <c r="H9" s="3"/>
      <c r="I9" s="3"/>
      <c r="J9" s="37" t="s">
        <v>121</v>
      </c>
      <c r="K9" s="39" t="s">
        <v>123</v>
      </c>
      <c r="L9" s="39" t="s">
        <v>123</v>
      </c>
      <c r="M9" s="3"/>
    </row>
    <row r="10" spans="1:13" ht="12.25" customHeight="1">
      <c r="A10" s="24" t="s">
        <v>139</v>
      </c>
      <c r="B10" s="3"/>
      <c r="C10" s="3"/>
      <c r="D10" s="33" t="s">
        <v>117</v>
      </c>
      <c r="E10" s="34" t="s">
        <v>118</v>
      </c>
      <c r="F10" s="34" t="s">
        <v>118</v>
      </c>
      <c r="G10" s="3"/>
      <c r="H10" s="37" t="s">
        <v>121</v>
      </c>
      <c r="I10" s="37" t="s">
        <v>121</v>
      </c>
      <c r="J10" s="37" t="s">
        <v>121</v>
      </c>
      <c r="K10" s="38" t="s">
        <v>122</v>
      </c>
      <c r="L10" s="39" t="s">
        <v>123</v>
      </c>
      <c r="M10" s="3"/>
    </row>
    <row r="11" spans="1:13" ht="12.25" customHeight="1">
      <c r="A11" s="24" t="s">
        <v>140</v>
      </c>
      <c r="B11" s="33" t="s">
        <v>117</v>
      </c>
      <c r="C11" s="33" t="s">
        <v>117</v>
      </c>
      <c r="D11" s="33" t="s">
        <v>117</v>
      </c>
      <c r="E11" s="33" t="s">
        <v>117</v>
      </c>
      <c r="F11" s="33" t="s">
        <v>117</v>
      </c>
      <c r="G11" s="46" t="s">
        <v>170</v>
      </c>
      <c r="H11" s="47" t="s">
        <v>174</v>
      </c>
      <c r="I11" s="47" t="s">
        <v>174</v>
      </c>
      <c r="J11" s="47" t="s">
        <v>174</v>
      </c>
      <c r="K11" s="47" t="s">
        <v>174</v>
      </c>
      <c r="L11" s="43" t="s">
        <v>159</v>
      </c>
      <c r="M11" s="33" t="s">
        <v>117</v>
      </c>
    </row>
    <row r="12" spans="1:13" ht="12" customHeight="1">
      <c r="A12" s="24" t="s">
        <v>173</v>
      </c>
      <c r="B12" s="33" t="s">
        <v>117</v>
      </c>
      <c r="C12" s="33" t="s">
        <v>117</v>
      </c>
      <c r="D12" s="33" t="s">
        <v>117</v>
      </c>
      <c r="E12" s="33" t="s">
        <v>117</v>
      </c>
      <c r="F12" s="46" t="s">
        <v>170</v>
      </c>
      <c r="G12" s="46" t="s">
        <v>170</v>
      </c>
      <c r="H12" s="47" t="s">
        <v>174</v>
      </c>
      <c r="I12" s="38" t="s">
        <v>122</v>
      </c>
      <c r="J12" s="38" t="s">
        <v>122</v>
      </c>
      <c r="K12" s="47" t="s">
        <v>174</v>
      </c>
      <c r="L12" s="43" t="s">
        <v>159</v>
      </c>
      <c r="M12" s="33" t="s">
        <v>117</v>
      </c>
    </row>
    <row r="13" spans="1:13" ht="12.25" customHeight="1">
      <c r="A13" s="24" t="s">
        <v>141</v>
      </c>
      <c r="B13" s="3"/>
      <c r="C13" s="3"/>
      <c r="D13" s="33" t="s">
        <v>117</v>
      </c>
      <c r="E13" s="33" t="s">
        <v>117</v>
      </c>
      <c r="F13" s="33" t="s">
        <v>117</v>
      </c>
      <c r="G13" s="33" t="s">
        <v>117</v>
      </c>
      <c r="H13" s="37" t="s">
        <v>121</v>
      </c>
      <c r="I13" s="37" t="s">
        <v>121</v>
      </c>
      <c r="J13" s="38" t="s">
        <v>122</v>
      </c>
      <c r="K13" s="38" t="s">
        <v>122</v>
      </c>
      <c r="L13" s="39" t="s">
        <v>123</v>
      </c>
      <c r="M13" s="3"/>
    </row>
    <row r="14" spans="1:13" ht="12.25" customHeight="1">
      <c r="A14" s="24" t="s">
        <v>162</v>
      </c>
      <c r="B14" s="3"/>
      <c r="C14" s="3"/>
      <c r="D14" s="33" t="s">
        <v>117</v>
      </c>
      <c r="E14" s="33" t="s">
        <v>117</v>
      </c>
      <c r="F14" s="3"/>
      <c r="G14" s="3"/>
      <c r="H14" s="37" t="s">
        <v>121</v>
      </c>
      <c r="I14" s="37" t="s">
        <v>121</v>
      </c>
      <c r="J14" s="38" t="s">
        <v>122</v>
      </c>
      <c r="K14" s="38" t="s">
        <v>122</v>
      </c>
      <c r="L14" s="39" t="s">
        <v>123</v>
      </c>
      <c r="M14" s="3"/>
    </row>
    <row r="15" spans="1:13" ht="12" customHeight="1">
      <c r="A15" s="24" t="s">
        <v>142</v>
      </c>
      <c r="B15" s="3"/>
      <c r="C15" s="3"/>
      <c r="D15" s="33" t="s">
        <v>117</v>
      </c>
      <c r="E15" s="33" t="s">
        <v>117</v>
      </c>
      <c r="F15" s="33" t="s">
        <v>117</v>
      </c>
      <c r="G15" s="3"/>
      <c r="H15" s="3"/>
      <c r="I15" s="37" t="s">
        <v>121</v>
      </c>
      <c r="J15" s="37" t="s">
        <v>121</v>
      </c>
      <c r="K15" s="38" t="s">
        <v>122</v>
      </c>
      <c r="L15" s="39" t="s">
        <v>123</v>
      </c>
      <c r="M15" s="3"/>
    </row>
    <row r="16" spans="1:13" ht="12.25" customHeight="1">
      <c r="A16" s="24" t="s">
        <v>163</v>
      </c>
      <c r="B16" s="3"/>
      <c r="C16" s="3"/>
      <c r="D16" s="3"/>
      <c r="E16" s="33" t="s">
        <v>117</v>
      </c>
      <c r="F16" s="33" t="s">
        <v>117</v>
      </c>
      <c r="G16" s="3"/>
      <c r="H16" s="37" t="s">
        <v>121</v>
      </c>
      <c r="I16" s="37" t="s">
        <v>121</v>
      </c>
      <c r="J16" s="38" t="s">
        <v>122</v>
      </c>
      <c r="K16" s="38" t="s">
        <v>122</v>
      </c>
      <c r="L16" s="39" t="s">
        <v>123</v>
      </c>
      <c r="M16" s="3"/>
    </row>
    <row r="17" spans="1:13" ht="12.25" customHeight="1">
      <c r="A17" s="24" t="s">
        <v>143</v>
      </c>
      <c r="B17" s="3"/>
      <c r="C17" s="3"/>
      <c r="D17" s="3"/>
      <c r="E17" s="33" t="s">
        <v>117</v>
      </c>
      <c r="F17" s="33" t="s">
        <v>117</v>
      </c>
      <c r="G17" s="3"/>
      <c r="H17" s="37" t="s">
        <v>121</v>
      </c>
      <c r="I17" s="37" t="s">
        <v>121</v>
      </c>
      <c r="J17" s="38" t="s">
        <v>122</v>
      </c>
      <c r="K17" s="38" t="s">
        <v>122</v>
      </c>
      <c r="L17" s="39" t="s">
        <v>123</v>
      </c>
      <c r="M17" s="3"/>
    </row>
    <row r="18" spans="1:13" ht="12" customHeight="1">
      <c r="A18" s="24" t="s">
        <v>183</v>
      </c>
      <c r="B18" s="33" t="s">
        <v>117</v>
      </c>
      <c r="C18" s="3"/>
      <c r="D18" s="3"/>
      <c r="E18" s="33" t="s">
        <v>117</v>
      </c>
      <c r="F18" s="37" t="s">
        <v>121</v>
      </c>
      <c r="G18" s="3"/>
      <c r="H18" s="39" t="s">
        <v>123</v>
      </c>
      <c r="I18" s="3"/>
      <c r="J18" s="37" t="s">
        <v>121</v>
      </c>
      <c r="K18" s="39" t="s">
        <v>123</v>
      </c>
      <c r="L18" s="3"/>
      <c r="M18" s="3"/>
    </row>
    <row r="19" spans="1:13" ht="12.25" customHeight="1">
      <c r="A19" s="24" t="s">
        <v>145</v>
      </c>
      <c r="B19" s="3"/>
      <c r="C19" s="3"/>
      <c r="D19" s="33" t="s">
        <v>117</v>
      </c>
      <c r="E19" s="33" t="s">
        <v>117</v>
      </c>
      <c r="F19" s="33" t="s">
        <v>117</v>
      </c>
      <c r="G19" s="3"/>
      <c r="H19" s="37" t="s">
        <v>121</v>
      </c>
      <c r="I19" s="37" t="s">
        <v>121</v>
      </c>
      <c r="J19" s="38" t="s">
        <v>122</v>
      </c>
      <c r="K19" s="38" t="s">
        <v>122</v>
      </c>
      <c r="L19" s="39" t="s">
        <v>123</v>
      </c>
      <c r="M19" s="3"/>
    </row>
    <row r="20" spans="1:13" ht="12.25" customHeight="1">
      <c r="A20" s="24" t="s">
        <v>164</v>
      </c>
      <c r="B20" s="33" t="s">
        <v>117</v>
      </c>
      <c r="C20" s="33" t="s">
        <v>117</v>
      </c>
      <c r="D20" s="33" t="s">
        <v>117</v>
      </c>
      <c r="E20" s="33" t="s">
        <v>117</v>
      </c>
      <c r="F20" s="33" t="s">
        <v>117</v>
      </c>
      <c r="G20" s="33" t="s">
        <v>117</v>
      </c>
      <c r="H20" s="38" t="s">
        <v>122</v>
      </c>
      <c r="I20" s="38" t="s">
        <v>122</v>
      </c>
      <c r="J20" s="38" t="s">
        <v>122</v>
      </c>
      <c r="K20" s="38" t="s">
        <v>122</v>
      </c>
      <c r="L20" s="39" t="s">
        <v>123</v>
      </c>
      <c r="M20" s="3"/>
    </row>
    <row r="21" spans="1:13" ht="12" customHeight="1">
      <c r="A21" s="24" t="s">
        <v>184</v>
      </c>
      <c r="B21" s="3"/>
      <c r="C21" s="3"/>
      <c r="D21" s="3"/>
      <c r="E21" s="33" t="s">
        <v>117</v>
      </c>
      <c r="F21" s="3"/>
      <c r="G21" s="3"/>
      <c r="H21" s="3"/>
      <c r="I21" s="37" t="s">
        <v>121</v>
      </c>
      <c r="J21" s="37" t="s">
        <v>121</v>
      </c>
      <c r="K21" s="38" t="s">
        <v>122</v>
      </c>
      <c r="L21" s="39" t="s">
        <v>123</v>
      </c>
      <c r="M21" s="3"/>
    </row>
    <row r="22" spans="1:13" ht="12.25" customHeight="1">
      <c r="A22" s="24" t="s">
        <v>185</v>
      </c>
      <c r="B22" s="3"/>
      <c r="C22" s="3"/>
      <c r="D22" s="3"/>
      <c r="E22" s="33" t="s">
        <v>117</v>
      </c>
      <c r="F22" s="33" t="s">
        <v>117</v>
      </c>
      <c r="G22" s="3"/>
      <c r="H22" s="37" t="s">
        <v>121</v>
      </c>
      <c r="I22" s="37" t="s">
        <v>121</v>
      </c>
      <c r="J22" s="39" t="s">
        <v>123</v>
      </c>
      <c r="K22" s="3"/>
      <c r="L22" s="3"/>
      <c r="M22" s="3"/>
    </row>
    <row r="23" spans="1:13" ht="12" customHeight="1">
      <c r="A23" s="123" t="s">
        <v>89</v>
      </c>
      <c r="B23" s="124"/>
      <c r="C23" s="124"/>
      <c r="D23" s="125"/>
      <c r="E23" s="100"/>
    </row>
    <row r="24" spans="1:13" ht="12.25" customHeight="1">
      <c r="A24" s="115" t="s">
        <v>90</v>
      </c>
      <c r="B24" s="117"/>
      <c r="C24" s="126"/>
      <c r="D24" s="127"/>
      <c r="E24" s="100"/>
    </row>
    <row r="25" spans="1:13" ht="12.25" customHeight="1">
      <c r="A25" s="115" t="s">
        <v>91</v>
      </c>
      <c r="B25" s="117"/>
      <c r="C25" s="108"/>
      <c r="D25" s="109"/>
      <c r="E25" s="100"/>
    </row>
    <row r="26" spans="1:13" ht="12" customHeight="1">
      <c r="A26" s="115" t="s">
        <v>92</v>
      </c>
      <c r="B26" s="117"/>
      <c r="C26" s="110"/>
      <c r="D26" s="111"/>
      <c r="E26" s="100"/>
    </row>
    <row r="27" spans="1:13" ht="12.25" customHeight="1">
      <c r="A27" s="115" t="s">
        <v>93</v>
      </c>
      <c r="B27" s="117"/>
      <c r="C27" s="112"/>
      <c r="D27" s="113"/>
      <c r="E27" s="100"/>
    </row>
    <row r="28" spans="1:13" ht="24" customHeight="1">
      <c r="A28" s="102" t="s">
        <v>165</v>
      </c>
      <c r="B28" s="114"/>
      <c r="C28" s="103"/>
      <c r="D28" s="11"/>
      <c r="E28" s="100"/>
    </row>
    <row r="29" spans="1:13" ht="24" customHeight="1">
      <c r="A29" s="102" t="s">
        <v>166</v>
      </c>
      <c r="B29" s="114"/>
      <c r="C29" s="103"/>
      <c r="D29" s="12"/>
      <c r="E29" s="100"/>
    </row>
    <row r="30" spans="1:13" ht="12.25" customHeight="1">
      <c r="A30" s="115" t="s">
        <v>95</v>
      </c>
      <c r="B30" s="116"/>
      <c r="C30" s="117"/>
      <c r="D30" s="42"/>
      <c r="E30" s="100"/>
    </row>
    <row r="31" spans="1:13" ht="12" customHeight="1">
      <c r="A31" s="115" t="s">
        <v>167</v>
      </c>
      <c r="B31" s="116"/>
      <c r="C31" s="117"/>
      <c r="D31" s="44"/>
      <c r="E31" s="136"/>
    </row>
    <row r="32" spans="1:13" ht="12.25" customHeight="1">
      <c r="A32" s="115" t="s">
        <v>177</v>
      </c>
      <c r="B32" s="116"/>
      <c r="C32" s="116"/>
      <c r="D32" s="117"/>
      <c r="E32" s="49"/>
    </row>
    <row r="33" spans="1:5" ht="24" customHeight="1">
      <c r="A33" s="102" t="s">
        <v>178</v>
      </c>
      <c r="B33" s="114"/>
      <c r="C33" s="114"/>
      <c r="D33" s="103"/>
      <c r="E33" s="50"/>
    </row>
  </sheetData>
  <mergeCells count="18">
    <mergeCell ref="A30:C30"/>
    <mergeCell ref="A31:C31"/>
    <mergeCell ref="A32:D32"/>
    <mergeCell ref="A33:D33"/>
    <mergeCell ref="A1:A2"/>
    <mergeCell ref="B1:M1"/>
    <mergeCell ref="A23:D23"/>
    <mergeCell ref="E23:E31"/>
    <mergeCell ref="A24:B24"/>
    <mergeCell ref="C24:D24"/>
    <mergeCell ref="A25:B25"/>
    <mergeCell ref="C25:D25"/>
    <mergeCell ref="A26:B26"/>
    <mergeCell ref="C26:D26"/>
    <mergeCell ref="A27:B27"/>
    <mergeCell ref="C27:D27"/>
    <mergeCell ref="A28:C28"/>
    <mergeCell ref="A29:C29"/>
  </mergeCells>
  <phoneticPr fontId="2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zoomScale="140" zoomScaleNormal="140" workbookViewId="0">
      <selection activeCell="A3" sqref="A3:A20"/>
    </sheetView>
  </sheetViews>
  <sheetFormatPr baseColWidth="10" defaultColWidth="9" defaultRowHeight="13"/>
  <cols>
    <col min="1" max="1" width="16" customWidth="1"/>
    <col min="2" max="2" width="13.19921875" customWidth="1"/>
    <col min="3" max="3" width="10.19921875" customWidth="1"/>
    <col min="4" max="4" width="7.19921875" customWidth="1"/>
    <col min="5" max="5" width="10" customWidth="1"/>
    <col min="6" max="6" width="5.59765625" customWidth="1"/>
    <col min="7" max="7" width="10.19921875" customWidth="1"/>
    <col min="8" max="8" width="13.19921875" customWidth="1"/>
    <col min="9" max="9" width="6.796875" customWidth="1"/>
    <col min="10" max="10" width="6.59765625" customWidth="1"/>
    <col min="11" max="11" width="6.796875" customWidth="1"/>
    <col min="12" max="12" width="10.19921875" customWidth="1"/>
    <col min="13" max="13" width="13.19921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52" t="s">
        <v>186</v>
      </c>
      <c r="C3" s="53" t="s">
        <v>187</v>
      </c>
      <c r="D3" s="37" t="s">
        <v>121</v>
      </c>
      <c r="E3" s="46" t="s">
        <v>170</v>
      </c>
      <c r="F3" s="34" t="s">
        <v>118</v>
      </c>
      <c r="G3" s="36" t="s">
        <v>129</v>
      </c>
      <c r="H3" s="36" t="s">
        <v>129</v>
      </c>
      <c r="I3" s="38" t="s">
        <v>122</v>
      </c>
      <c r="J3" s="38" t="s">
        <v>122</v>
      </c>
      <c r="K3" s="3"/>
      <c r="L3" s="46" t="s">
        <v>170</v>
      </c>
      <c r="M3" s="45" t="s">
        <v>169</v>
      </c>
    </row>
    <row r="4" spans="1:13" ht="12" customHeight="1">
      <c r="A4" s="24" t="s">
        <v>124</v>
      </c>
      <c r="B4" s="53" t="s">
        <v>187</v>
      </c>
      <c r="C4" s="38" t="s">
        <v>122</v>
      </c>
      <c r="D4" s="46" t="s">
        <v>170</v>
      </c>
      <c r="E4" s="45" t="s">
        <v>169</v>
      </c>
      <c r="F4" s="34" t="s">
        <v>118</v>
      </c>
      <c r="G4" s="45" t="s">
        <v>169</v>
      </c>
      <c r="H4" s="52" t="s">
        <v>186</v>
      </c>
      <c r="I4" s="38" t="s">
        <v>122</v>
      </c>
      <c r="J4" s="38" t="s">
        <v>122</v>
      </c>
      <c r="K4" s="46" t="s">
        <v>170</v>
      </c>
      <c r="L4" s="45" t="s">
        <v>169</v>
      </c>
      <c r="M4" s="52" t="s">
        <v>186</v>
      </c>
    </row>
    <row r="5" spans="1:13" ht="12" customHeight="1">
      <c r="A5" s="24" t="s">
        <v>188</v>
      </c>
      <c r="B5" s="39" t="s">
        <v>123</v>
      </c>
      <c r="C5" s="3"/>
      <c r="D5" s="3"/>
      <c r="E5" s="33" t="s">
        <v>117</v>
      </c>
      <c r="F5" s="34" t="s">
        <v>118</v>
      </c>
      <c r="G5" s="3"/>
      <c r="H5" s="3"/>
      <c r="I5" s="37" t="s">
        <v>121</v>
      </c>
      <c r="J5" s="37" t="s">
        <v>121</v>
      </c>
      <c r="K5" s="37" t="s">
        <v>121</v>
      </c>
      <c r="L5" s="3"/>
      <c r="M5" s="3"/>
    </row>
    <row r="6" spans="1:13" ht="12" customHeight="1">
      <c r="A6" s="24" t="s">
        <v>125</v>
      </c>
      <c r="B6" s="52" t="s">
        <v>186</v>
      </c>
      <c r="C6" s="47" t="s">
        <v>174</v>
      </c>
      <c r="D6" s="46" t="s">
        <v>170</v>
      </c>
      <c r="E6" s="45" t="s">
        <v>169</v>
      </c>
      <c r="F6" s="34" t="s">
        <v>189</v>
      </c>
      <c r="G6" s="45" t="s">
        <v>169</v>
      </c>
      <c r="H6" s="52" t="s">
        <v>186</v>
      </c>
      <c r="I6" s="38" t="s">
        <v>122</v>
      </c>
      <c r="J6" s="38" t="s">
        <v>122</v>
      </c>
      <c r="K6" s="46" t="s">
        <v>170</v>
      </c>
      <c r="L6" s="45" t="s">
        <v>169</v>
      </c>
      <c r="M6" s="52" t="s">
        <v>186</v>
      </c>
    </row>
    <row r="7" spans="1:13" ht="12" customHeight="1">
      <c r="A7" s="24" t="s">
        <v>190</v>
      </c>
      <c r="B7" s="38" t="s">
        <v>122</v>
      </c>
      <c r="C7" s="37" t="s">
        <v>121</v>
      </c>
      <c r="D7" s="37" t="s">
        <v>121</v>
      </c>
      <c r="E7" s="33" t="s">
        <v>117</v>
      </c>
      <c r="F7" s="34" t="s">
        <v>118</v>
      </c>
      <c r="G7" s="45" t="s">
        <v>169</v>
      </c>
      <c r="H7" s="37" t="s">
        <v>121</v>
      </c>
      <c r="I7" s="38" t="s">
        <v>122</v>
      </c>
      <c r="J7" s="37" t="s">
        <v>121</v>
      </c>
      <c r="K7" s="46" t="s">
        <v>170</v>
      </c>
      <c r="L7" s="45" t="s">
        <v>169</v>
      </c>
      <c r="M7" s="52" t="s">
        <v>186</v>
      </c>
    </row>
    <row r="8" spans="1:13" ht="12" customHeight="1">
      <c r="A8" s="24" t="s">
        <v>191</v>
      </c>
      <c r="B8" s="39" t="s">
        <v>123</v>
      </c>
      <c r="C8" s="3"/>
      <c r="D8" s="3"/>
      <c r="E8" s="3"/>
      <c r="F8" s="34" t="s">
        <v>118</v>
      </c>
      <c r="G8" s="3"/>
      <c r="H8" s="3"/>
      <c r="I8" s="3"/>
      <c r="J8" s="37" t="s">
        <v>121</v>
      </c>
      <c r="K8" s="37" t="s">
        <v>121</v>
      </c>
      <c r="L8" s="3"/>
      <c r="M8" s="39" t="s">
        <v>123</v>
      </c>
    </row>
    <row r="9" spans="1:13" ht="12" customHeight="1">
      <c r="A9" s="24" t="s">
        <v>128</v>
      </c>
      <c r="B9" s="52" t="s">
        <v>186</v>
      </c>
      <c r="C9" s="54" t="s">
        <v>192</v>
      </c>
      <c r="D9" s="3"/>
      <c r="E9" s="33" t="s">
        <v>117</v>
      </c>
      <c r="F9" s="34" t="s">
        <v>118</v>
      </c>
      <c r="G9" s="45" t="s">
        <v>169</v>
      </c>
      <c r="H9" s="45" t="s">
        <v>169</v>
      </c>
      <c r="I9" s="38" t="s">
        <v>122</v>
      </c>
      <c r="J9" s="38" t="s">
        <v>122</v>
      </c>
      <c r="K9" s="46" t="s">
        <v>170</v>
      </c>
      <c r="L9" s="45" t="s">
        <v>169</v>
      </c>
      <c r="M9" s="52" t="s">
        <v>186</v>
      </c>
    </row>
    <row r="10" spans="1:13" ht="12" customHeight="1">
      <c r="A10" s="24" t="s">
        <v>130</v>
      </c>
      <c r="B10" s="38" t="s">
        <v>122</v>
      </c>
      <c r="C10" s="3"/>
      <c r="D10" s="3"/>
      <c r="E10" s="3"/>
      <c r="F10" s="34" t="s">
        <v>118</v>
      </c>
      <c r="G10" s="34" t="s">
        <v>118</v>
      </c>
      <c r="H10" s="3"/>
      <c r="I10" s="37" t="s">
        <v>121</v>
      </c>
      <c r="J10" s="37" t="s">
        <v>121</v>
      </c>
      <c r="K10" s="37" t="s">
        <v>121</v>
      </c>
      <c r="L10" s="37" t="s">
        <v>121</v>
      </c>
      <c r="M10" s="38" t="s">
        <v>122</v>
      </c>
    </row>
    <row r="11" spans="1:13" ht="12" customHeight="1">
      <c r="A11" s="24" t="s">
        <v>181</v>
      </c>
      <c r="B11" s="53" t="s">
        <v>187</v>
      </c>
      <c r="C11" s="38" t="s">
        <v>122</v>
      </c>
      <c r="D11" s="37" t="s">
        <v>121</v>
      </c>
      <c r="E11" s="45" t="s">
        <v>169</v>
      </c>
      <c r="F11" s="34" t="s">
        <v>118</v>
      </c>
      <c r="G11" s="34" t="s">
        <v>118</v>
      </c>
      <c r="H11" s="54" t="s">
        <v>192</v>
      </c>
      <c r="I11" s="3"/>
      <c r="J11" s="37" t="s">
        <v>121</v>
      </c>
      <c r="K11" s="46" t="s">
        <v>170</v>
      </c>
      <c r="L11" s="46" t="s">
        <v>170</v>
      </c>
      <c r="M11" s="53" t="s">
        <v>187</v>
      </c>
    </row>
    <row r="12" spans="1:13" ht="12" customHeight="1">
      <c r="A12" s="24" t="s">
        <v>133</v>
      </c>
      <c r="B12" s="3"/>
      <c r="C12" s="3"/>
      <c r="D12" s="3"/>
      <c r="E12" s="3"/>
      <c r="F12" s="3"/>
      <c r="G12" s="3"/>
      <c r="H12" s="37" t="s">
        <v>121</v>
      </c>
      <c r="I12" s="38" t="s">
        <v>122</v>
      </c>
      <c r="J12" s="39" t="s">
        <v>123</v>
      </c>
      <c r="K12" s="3"/>
      <c r="L12" s="3"/>
      <c r="M12" s="34" t="s">
        <v>118</v>
      </c>
    </row>
    <row r="13" spans="1:13" ht="12" customHeight="1">
      <c r="A13" s="24" t="s">
        <v>134</v>
      </c>
      <c r="B13" s="53" t="s">
        <v>187</v>
      </c>
      <c r="C13" s="37" t="s">
        <v>121</v>
      </c>
      <c r="D13" s="37" t="s">
        <v>121</v>
      </c>
      <c r="E13" s="46" t="s">
        <v>170</v>
      </c>
      <c r="F13" s="34" t="s">
        <v>118</v>
      </c>
      <c r="G13" s="37" t="s">
        <v>121</v>
      </c>
      <c r="H13" s="38" t="s">
        <v>122</v>
      </c>
      <c r="I13" s="38" t="s">
        <v>122</v>
      </c>
      <c r="J13" s="38" t="s">
        <v>122</v>
      </c>
      <c r="K13" s="46" t="s">
        <v>170</v>
      </c>
      <c r="L13" s="46" t="s">
        <v>170</v>
      </c>
      <c r="M13" s="52" t="s">
        <v>186</v>
      </c>
    </row>
    <row r="14" spans="1:13" ht="12" customHeight="1">
      <c r="A14" s="24" t="s">
        <v>193</v>
      </c>
      <c r="B14" s="3"/>
      <c r="C14" s="37" t="s">
        <v>121</v>
      </c>
      <c r="D14" s="37" t="s">
        <v>121</v>
      </c>
      <c r="E14" s="3"/>
      <c r="F14" s="3"/>
      <c r="G14" s="3"/>
      <c r="H14" s="3"/>
      <c r="I14" s="39" t="s">
        <v>123</v>
      </c>
      <c r="J14" s="3"/>
      <c r="K14" s="3"/>
      <c r="L14" s="3"/>
      <c r="M14" s="34" t="s">
        <v>118</v>
      </c>
    </row>
    <row r="15" spans="1:13" ht="12" customHeight="1">
      <c r="A15" s="24" t="s">
        <v>194</v>
      </c>
      <c r="B15" s="3"/>
      <c r="C15" s="3"/>
      <c r="D15" s="3"/>
      <c r="E15" s="3"/>
      <c r="F15" s="3"/>
      <c r="G15" s="37" t="s">
        <v>121</v>
      </c>
      <c r="H15" s="37" t="s">
        <v>121</v>
      </c>
      <c r="I15" s="39" t="s">
        <v>123</v>
      </c>
      <c r="J15" s="3"/>
      <c r="K15" s="3"/>
      <c r="L15" s="34" t="s">
        <v>118</v>
      </c>
      <c r="M15" s="35" t="s">
        <v>119</v>
      </c>
    </row>
    <row r="16" spans="1:13" ht="12" customHeight="1">
      <c r="A16" s="24" t="s">
        <v>182</v>
      </c>
      <c r="B16" s="38" t="s">
        <v>122</v>
      </c>
      <c r="C16" s="37" t="s">
        <v>121</v>
      </c>
      <c r="D16" s="37" t="s">
        <v>121</v>
      </c>
      <c r="E16" s="33" t="s">
        <v>117</v>
      </c>
      <c r="F16" s="35" t="s">
        <v>119</v>
      </c>
      <c r="G16" s="3"/>
      <c r="H16" s="3"/>
      <c r="I16" s="39" t="s">
        <v>123</v>
      </c>
      <c r="J16" s="3"/>
      <c r="K16" s="3"/>
      <c r="L16" s="37" t="s">
        <v>121</v>
      </c>
      <c r="M16" s="45" t="s">
        <v>169</v>
      </c>
    </row>
    <row r="17" spans="1:13" ht="12" customHeight="1">
      <c r="A17" s="24" t="s">
        <v>141</v>
      </c>
      <c r="B17" s="33" t="s">
        <v>117</v>
      </c>
      <c r="C17" s="3"/>
      <c r="D17" s="3"/>
      <c r="E17" s="3"/>
      <c r="F17" s="3"/>
      <c r="G17" s="37" t="s">
        <v>121</v>
      </c>
      <c r="H17" s="37" t="s">
        <v>121</v>
      </c>
      <c r="I17" s="39" t="s">
        <v>123</v>
      </c>
      <c r="J17" s="3"/>
      <c r="K17" s="3"/>
      <c r="L17" s="3"/>
      <c r="M17" s="3"/>
    </row>
    <row r="18" spans="1:13" ht="12" customHeight="1">
      <c r="A18" s="24" t="s">
        <v>142</v>
      </c>
      <c r="B18" s="3"/>
      <c r="C18" s="37" t="s">
        <v>121</v>
      </c>
      <c r="D18" s="37" t="s">
        <v>121</v>
      </c>
      <c r="E18" s="3"/>
      <c r="F18" s="3"/>
      <c r="G18" s="3"/>
      <c r="H18" s="3"/>
      <c r="I18" s="39" t="s">
        <v>123</v>
      </c>
      <c r="J18" s="3"/>
      <c r="K18" s="3"/>
      <c r="L18" s="3"/>
      <c r="M18" s="33" t="s">
        <v>117</v>
      </c>
    </row>
    <row r="19" spans="1:13" ht="12" customHeight="1">
      <c r="A19" s="24" t="s">
        <v>163</v>
      </c>
      <c r="B19" s="39" t="s">
        <v>123</v>
      </c>
      <c r="C19" s="3"/>
      <c r="D19" s="3"/>
      <c r="E19" s="33" t="s">
        <v>117</v>
      </c>
      <c r="F19" s="3"/>
      <c r="G19" s="3"/>
      <c r="H19" s="3"/>
      <c r="I19" s="3"/>
      <c r="J19" s="3"/>
      <c r="K19" s="3"/>
      <c r="L19" s="37" t="s">
        <v>121</v>
      </c>
      <c r="M19" s="37" t="s">
        <v>121</v>
      </c>
    </row>
    <row r="20" spans="1:13" ht="12" customHeight="1">
      <c r="A20" s="24" t="s">
        <v>143</v>
      </c>
      <c r="B20" s="39" t="s">
        <v>123</v>
      </c>
      <c r="C20" s="3"/>
      <c r="D20" s="3"/>
      <c r="E20" s="33" t="s">
        <v>117</v>
      </c>
      <c r="F20" s="33" t="s">
        <v>117</v>
      </c>
      <c r="G20" s="37" t="s">
        <v>121</v>
      </c>
      <c r="H20" s="3"/>
      <c r="I20" s="39" t="s">
        <v>123</v>
      </c>
      <c r="J20" s="37" t="s">
        <v>121</v>
      </c>
      <c r="K20" s="37" t="s">
        <v>121</v>
      </c>
      <c r="L20" s="33" t="s">
        <v>117</v>
      </c>
      <c r="M20" s="39" t="s">
        <v>123</v>
      </c>
    </row>
    <row r="21" spans="1:13" ht="11.5" customHeight="1">
      <c r="A21" s="133" t="s">
        <v>151</v>
      </c>
      <c r="B21" s="134"/>
      <c r="C21" s="134"/>
      <c r="D21" s="134"/>
      <c r="E21" s="134"/>
      <c r="F21" s="134"/>
      <c r="G21" s="135"/>
    </row>
    <row r="22" spans="1:13" ht="12" customHeight="1">
      <c r="A22" s="115" t="s">
        <v>90</v>
      </c>
      <c r="B22" s="117"/>
      <c r="C22" s="126"/>
      <c r="D22" s="167"/>
      <c r="E22" s="167"/>
      <c r="F22" s="167"/>
      <c r="G22" s="127"/>
    </row>
    <row r="23" spans="1:13" ht="12" customHeight="1">
      <c r="A23" s="115" t="s">
        <v>91</v>
      </c>
      <c r="B23" s="117"/>
      <c r="C23" s="108"/>
      <c r="D23" s="164"/>
      <c r="E23" s="164"/>
      <c r="F23" s="164"/>
      <c r="G23" s="109"/>
    </row>
    <row r="24" spans="1:13" ht="12" customHeight="1">
      <c r="A24" s="115" t="s">
        <v>92</v>
      </c>
      <c r="B24" s="117"/>
      <c r="C24" s="110"/>
      <c r="D24" s="165"/>
      <c r="E24" s="165"/>
      <c r="F24" s="165"/>
      <c r="G24" s="111"/>
    </row>
    <row r="25" spans="1:13" ht="12" customHeight="1">
      <c r="A25" s="115" t="s">
        <v>93</v>
      </c>
      <c r="B25" s="117"/>
      <c r="C25" s="112"/>
      <c r="D25" s="166"/>
      <c r="E25" s="166"/>
      <c r="F25" s="166"/>
      <c r="G25" s="113"/>
    </row>
    <row r="26" spans="1:13" ht="12" customHeight="1">
      <c r="A26" s="115" t="s">
        <v>94</v>
      </c>
      <c r="B26" s="116"/>
      <c r="C26" s="117"/>
      <c r="D26" s="155"/>
      <c r="E26" s="156"/>
      <c r="F26" s="156"/>
      <c r="G26" s="157"/>
    </row>
    <row r="27" spans="1:13" ht="12" customHeight="1">
      <c r="A27" s="115" t="s">
        <v>195</v>
      </c>
      <c r="B27" s="116"/>
      <c r="C27" s="117"/>
      <c r="D27" s="158"/>
      <c r="E27" s="159"/>
      <c r="F27" s="159"/>
      <c r="G27" s="160"/>
    </row>
    <row r="28" spans="1:13" ht="12" customHeight="1">
      <c r="A28" s="115" t="s">
        <v>95</v>
      </c>
      <c r="B28" s="116"/>
      <c r="C28" s="117"/>
      <c r="D28" s="161"/>
      <c r="E28" s="162"/>
      <c r="F28" s="162"/>
      <c r="G28" s="163"/>
    </row>
    <row r="29" spans="1:13" ht="12" customHeight="1">
      <c r="A29" s="115" t="s">
        <v>167</v>
      </c>
      <c r="B29" s="116"/>
      <c r="C29" s="117"/>
      <c r="D29" s="146"/>
      <c r="E29" s="147"/>
      <c r="F29" s="147"/>
      <c r="G29" s="148"/>
    </row>
    <row r="30" spans="1:13" ht="12" customHeight="1">
      <c r="A30" s="115" t="s">
        <v>196</v>
      </c>
      <c r="B30" s="116"/>
      <c r="C30" s="117"/>
      <c r="D30" s="149"/>
      <c r="E30" s="150"/>
      <c r="F30" s="150"/>
      <c r="G30" s="151"/>
    </row>
    <row r="31" spans="1:13" ht="12" customHeight="1">
      <c r="A31" s="115" t="s">
        <v>177</v>
      </c>
      <c r="B31" s="116"/>
      <c r="C31" s="116"/>
      <c r="D31" s="117"/>
      <c r="E31" s="152"/>
      <c r="F31" s="153"/>
      <c r="G31" s="154"/>
    </row>
    <row r="32" spans="1:13" ht="12" customHeight="1">
      <c r="A32" s="115" t="s">
        <v>197</v>
      </c>
      <c r="B32" s="116"/>
      <c r="C32" s="116"/>
      <c r="D32" s="117"/>
      <c r="E32" s="137"/>
      <c r="F32" s="138"/>
      <c r="G32" s="139"/>
    </row>
    <row r="33" spans="1:7" ht="12" customHeight="1">
      <c r="A33" s="115" t="s">
        <v>198</v>
      </c>
      <c r="B33" s="116"/>
      <c r="C33" s="116"/>
      <c r="D33" s="117"/>
      <c r="E33" s="140"/>
      <c r="F33" s="141"/>
      <c r="G33" s="142"/>
    </row>
    <row r="34" spans="1:7" ht="12" customHeight="1">
      <c r="A34" s="115" t="s">
        <v>199</v>
      </c>
      <c r="B34" s="116"/>
      <c r="C34" s="116"/>
      <c r="D34" s="117"/>
      <c r="E34" s="143"/>
      <c r="F34" s="144"/>
      <c r="G34" s="145"/>
    </row>
    <row r="35" spans="1:7" ht="12" customHeight="1">
      <c r="A35" s="115" t="s">
        <v>200</v>
      </c>
      <c r="B35" s="116"/>
      <c r="C35" s="116"/>
      <c r="D35" s="116"/>
      <c r="E35" s="116"/>
      <c r="F35" s="117"/>
      <c r="G35" s="55"/>
    </row>
  </sheetData>
  <mergeCells count="30">
    <mergeCell ref="A1:A2"/>
    <mergeCell ref="B1:M1"/>
    <mergeCell ref="A21:G21"/>
    <mergeCell ref="A22:B22"/>
    <mergeCell ref="C22:G22"/>
    <mergeCell ref="A23:B23"/>
    <mergeCell ref="C23:G23"/>
    <mergeCell ref="A24:B24"/>
    <mergeCell ref="C24:G24"/>
    <mergeCell ref="A25:B25"/>
    <mergeCell ref="C25:G25"/>
    <mergeCell ref="A26:C26"/>
    <mergeCell ref="D26:G26"/>
    <mergeCell ref="A27:C27"/>
    <mergeCell ref="D27:G27"/>
    <mergeCell ref="A28:C28"/>
    <mergeCell ref="D28:G28"/>
    <mergeCell ref="A29:C29"/>
    <mergeCell ref="D29:G29"/>
    <mergeCell ref="A30:C30"/>
    <mergeCell ref="D30:G30"/>
    <mergeCell ref="A31:D31"/>
    <mergeCell ref="E31:G31"/>
    <mergeCell ref="A35:F35"/>
    <mergeCell ref="A32:D32"/>
    <mergeCell ref="E32:G32"/>
    <mergeCell ref="A33:D33"/>
    <mergeCell ref="E33:G33"/>
    <mergeCell ref="A34:D34"/>
    <mergeCell ref="E34:G34"/>
  </mergeCells>
  <phoneticPr fontId="2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6.3984375" customWidth="1"/>
    <col min="2" max="4" width="11.19921875" customWidth="1"/>
    <col min="5" max="6" width="6" customWidth="1"/>
    <col min="7" max="7" width="5.796875" customWidth="1"/>
    <col min="8" max="8" width="10" customWidth="1"/>
    <col min="9" max="9" width="7.3984375" customWidth="1"/>
    <col min="10" max="13" width="11.19921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3" t="s">
        <v>117</v>
      </c>
      <c r="D3" s="34" t="s">
        <v>118</v>
      </c>
      <c r="E3" s="34" t="s">
        <v>118</v>
      </c>
      <c r="F3" s="34" t="s">
        <v>118</v>
      </c>
      <c r="G3" s="35" t="s">
        <v>119</v>
      </c>
      <c r="H3" s="36" t="s">
        <v>120</v>
      </c>
      <c r="I3" s="36" t="s">
        <v>120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3" t="s">
        <v>117</v>
      </c>
      <c r="D4" s="34" t="s">
        <v>118</v>
      </c>
      <c r="E4" s="34" t="s">
        <v>118</v>
      </c>
      <c r="F4" s="34" t="s">
        <v>118</v>
      </c>
      <c r="G4" s="35" t="s">
        <v>119</v>
      </c>
      <c r="H4" s="36" t="s">
        <v>120</v>
      </c>
      <c r="I4" s="36" t="s">
        <v>120</v>
      </c>
      <c r="J4" s="38" t="s">
        <v>122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"/>
      <c r="D5" s="33" t="s">
        <v>117</v>
      </c>
      <c r="E5" s="34" t="s">
        <v>118</v>
      </c>
      <c r="F5" s="34" t="s">
        <v>118</v>
      </c>
      <c r="G5" s="35" t="s">
        <v>119</v>
      </c>
      <c r="H5" s="36" t="s">
        <v>120</v>
      </c>
      <c r="I5" s="36" t="s">
        <v>120</v>
      </c>
      <c r="J5" s="37" t="s">
        <v>121</v>
      </c>
      <c r="K5" s="38" t="s">
        <v>122</v>
      </c>
      <c r="L5" s="39" t="s">
        <v>123</v>
      </c>
      <c r="M5" s="39" t="s">
        <v>123</v>
      </c>
    </row>
    <row r="6" spans="1:13" ht="12" customHeight="1">
      <c r="A6" s="24" t="s">
        <v>128</v>
      </c>
      <c r="B6" s="3"/>
      <c r="C6" s="33" t="s">
        <v>117</v>
      </c>
      <c r="D6" s="34" t="s">
        <v>118</v>
      </c>
      <c r="E6" s="34" t="s">
        <v>118</v>
      </c>
      <c r="F6" s="34" t="s">
        <v>118</v>
      </c>
      <c r="G6" s="35" t="s">
        <v>119</v>
      </c>
      <c r="H6" s="36" t="s">
        <v>120</v>
      </c>
      <c r="I6" s="37" t="s">
        <v>121</v>
      </c>
      <c r="J6" s="38" t="s">
        <v>122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130</v>
      </c>
      <c r="B7" s="3"/>
      <c r="C7" s="33" t="s">
        <v>117</v>
      </c>
      <c r="D7" s="34" t="s">
        <v>118</v>
      </c>
      <c r="E7" s="34" t="s">
        <v>118</v>
      </c>
      <c r="F7" s="35" t="s">
        <v>119</v>
      </c>
      <c r="G7" s="35" t="s">
        <v>119</v>
      </c>
      <c r="H7" s="36" t="s">
        <v>120</v>
      </c>
      <c r="I7" s="36" t="s">
        <v>120</v>
      </c>
      <c r="J7" s="37" t="s">
        <v>121</v>
      </c>
      <c r="K7" s="38" t="s">
        <v>122</v>
      </c>
      <c r="L7" s="39" t="s">
        <v>123</v>
      </c>
      <c r="M7" s="3"/>
    </row>
    <row r="8" spans="1:13" ht="12" customHeight="1">
      <c r="A8" s="24" t="s">
        <v>181</v>
      </c>
      <c r="B8" s="3"/>
      <c r="C8" s="3"/>
      <c r="D8" s="33" t="s">
        <v>117</v>
      </c>
      <c r="E8" s="33" t="s">
        <v>117</v>
      </c>
      <c r="F8" s="3"/>
      <c r="G8" s="3"/>
      <c r="H8" s="35" t="s">
        <v>119</v>
      </c>
      <c r="I8" s="3"/>
      <c r="J8" s="37" t="s">
        <v>121</v>
      </c>
      <c r="K8" s="38" t="s">
        <v>122</v>
      </c>
      <c r="L8" s="3"/>
      <c r="M8" s="3"/>
    </row>
    <row r="9" spans="1:13" ht="12" customHeight="1">
      <c r="A9" s="24" t="s">
        <v>161</v>
      </c>
      <c r="B9" s="3"/>
      <c r="C9" s="3"/>
      <c r="D9" s="33" t="s">
        <v>117</v>
      </c>
      <c r="E9" s="33" t="s">
        <v>117</v>
      </c>
      <c r="F9" s="35" t="s">
        <v>119</v>
      </c>
      <c r="G9" s="35" t="s">
        <v>119</v>
      </c>
      <c r="H9" s="3"/>
      <c r="I9" s="3"/>
      <c r="J9" s="37" t="s">
        <v>121</v>
      </c>
      <c r="K9" s="37" t="s">
        <v>121</v>
      </c>
      <c r="L9" s="39" t="s">
        <v>123</v>
      </c>
      <c r="M9" s="3"/>
    </row>
    <row r="10" spans="1:13" ht="12" customHeight="1">
      <c r="A10" s="24" t="s">
        <v>133</v>
      </c>
      <c r="B10" s="3"/>
      <c r="C10" s="33" t="s">
        <v>117</v>
      </c>
      <c r="D10" s="33" t="s">
        <v>117</v>
      </c>
      <c r="E10" s="34" t="s">
        <v>118</v>
      </c>
      <c r="F10" s="34" t="s">
        <v>118</v>
      </c>
      <c r="G10" s="3"/>
      <c r="H10" s="3"/>
      <c r="I10" s="3"/>
      <c r="J10" s="37" t="s">
        <v>121</v>
      </c>
      <c r="K10" s="37" t="s">
        <v>121</v>
      </c>
      <c r="L10" s="39" t="s">
        <v>123</v>
      </c>
      <c r="M10" s="39" t="s">
        <v>123</v>
      </c>
    </row>
    <row r="11" spans="1:13" ht="12" customHeight="1">
      <c r="A11" s="24" t="s">
        <v>201</v>
      </c>
      <c r="B11" s="3"/>
      <c r="C11" s="3"/>
      <c r="D11" s="33" t="s">
        <v>117</v>
      </c>
      <c r="E11" s="33" t="s">
        <v>117</v>
      </c>
      <c r="F11" s="34" t="s">
        <v>118</v>
      </c>
      <c r="G11" s="35" t="s">
        <v>119</v>
      </c>
      <c r="H11" s="35" t="s">
        <v>119</v>
      </c>
      <c r="I11" s="3"/>
      <c r="J11" s="37" t="s">
        <v>121</v>
      </c>
      <c r="K11" s="37" t="s">
        <v>121</v>
      </c>
      <c r="L11" s="38" t="s">
        <v>122</v>
      </c>
      <c r="M11" s="3"/>
    </row>
    <row r="12" spans="1:13" ht="12" customHeight="1">
      <c r="A12" s="24" t="s">
        <v>136</v>
      </c>
      <c r="B12" s="3"/>
      <c r="C12" s="3"/>
      <c r="D12" s="33" t="s">
        <v>117</v>
      </c>
      <c r="E12" s="33" t="s">
        <v>117</v>
      </c>
      <c r="F12" s="35" t="s">
        <v>119</v>
      </c>
      <c r="G12" s="3"/>
      <c r="H12" s="3"/>
      <c r="I12" s="3"/>
      <c r="J12" s="37" t="s">
        <v>121</v>
      </c>
      <c r="K12" s="37" t="s">
        <v>121</v>
      </c>
      <c r="L12" s="39" t="s">
        <v>123</v>
      </c>
      <c r="M12" s="3"/>
    </row>
    <row r="13" spans="1:13" ht="12" customHeight="1">
      <c r="A13" s="24" t="s">
        <v>137</v>
      </c>
      <c r="B13" s="3"/>
      <c r="C13" s="3"/>
      <c r="D13" s="33" t="s">
        <v>117</v>
      </c>
      <c r="E13" s="33" t="s">
        <v>117</v>
      </c>
      <c r="F13" s="3"/>
      <c r="G13" s="35" t="s">
        <v>119</v>
      </c>
      <c r="H13" s="36" t="s">
        <v>129</v>
      </c>
      <c r="I13" s="36" t="s">
        <v>129</v>
      </c>
      <c r="J13" s="3"/>
      <c r="K13" s="39" t="s">
        <v>123</v>
      </c>
      <c r="L13" s="39" t="s">
        <v>123</v>
      </c>
      <c r="M13" s="3"/>
    </row>
    <row r="14" spans="1:13" ht="12" customHeight="1">
      <c r="A14" s="24" t="s">
        <v>139</v>
      </c>
      <c r="B14" s="3"/>
      <c r="C14" s="3"/>
      <c r="D14" s="33" t="s">
        <v>117</v>
      </c>
      <c r="E14" s="33" t="s">
        <v>119</v>
      </c>
      <c r="F14" s="3"/>
      <c r="G14" s="3"/>
      <c r="H14" s="3"/>
      <c r="I14" s="3"/>
      <c r="J14" s="37" t="s">
        <v>121</v>
      </c>
      <c r="K14" s="39" t="s">
        <v>123</v>
      </c>
      <c r="L14" s="3"/>
      <c r="M14" s="3"/>
    </row>
    <row r="15" spans="1:13" ht="12" customHeight="1">
      <c r="A15" s="24" t="s">
        <v>140</v>
      </c>
      <c r="B15" s="3"/>
      <c r="C15" s="3"/>
      <c r="D15" s="33" t="s">
        <v>117</v>
      </c>
      <c r="E15" s="33" t="s">
        <v>117</v>
      </c>
      <c r="F15" s="33" t="s">
        <v>117</v>
      </c>
      <c r="G15" s="33" t="s">
        <v>117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8" t="s">
        <v>122</v>
      </c>
      <c r="M15" s="39" t="s">
        <v>123</v>
      </c>
    </row>
    <row r="16" spans="1:13" ht="12" customHeight="1">
      <c r="A16" s="24" t="s">
        <v>173</v>
      </c>
      <c r="B16" s="47" t="s">
        <v>174</v>
      </c>
      <c r="C16" s="47" t="s">
        <v>174</v>
      </c>
      <c r="D16" s="47" t="s">
        <v>174</v>
      </c>
      <c r="E16" s="33" t="s">
        <v>117</v>
      </c>
      <c r="F16" s="33" t="s">
        <v>117</v>
      </c>
      <c r="G16" s="3"/>
      <c r="H16" s="37" t="s">
        <v>121</v>
      </c>
      <c r="I16" s="46" t="s">
        <v>170</v>
      </c>
      <c r="J16" s="47" t="s">
        <v>174</v>
      </c>
      <c r="K16" s="47" t="s">
        <v>174</v>
      </c>
      <c r="L16" s="47" t="s">
        <v>174</v>
      </c>
      <c r="M16" s="47" t="s">
        <v>174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7" t="s">
        <v>121</v>
      </c>
      <c r="J17" s="38" t="s">
        <v>122</v>
      </c>
      <c r="K17" s="38" t="s">
        <v>122</v>
      </c>
      <c r="L17" s="38" t="s">
        <v>122</v>
      </c>
      <c r="M17" s="3"/>
    </row>
    <row r="18" spans="1:13" ht="12" customHeight="1">
      <c r="A18" s="24" t="s">
        <v>162</v>
      </c>
      <c r="B18" s="3"/>
      <c r="C18" s="33" t="s">
        <v>117</v>
      </c>
      <c r="D18" s="33" t="s">
        <v>117</v>
      </c>
      <c r="E18" s="33" t="s">
        <v>117</v>
      </c>
      <c r="F18" s="3"/>
      <c r="G18" s="3"/>
      <c r="H18" s="3"/>
      <c r="I18" s="37" t="s">
        <v>121</v>
      </c>
      <c r="J18" s="37" t="s">
        <v>121</v>
      </c>
      <c r="K18" s="37" t="s">
        <v>121</v>
      </c>
      <c r="L18" s="39" t="s">
        <v>123</v>
      </c>
      <c r="M18" s="39" t="s">
        <v>123</v>
      </c>
    </row>
    <row r="19" spans="1:13" ht="12" customHeight="1">
      <c r="A19" s="24" t="s">
        <v>144</v>
      </c>
      <c r="B19" s="3"/>
      <c r="C19" s="33" t="s">
        <v>117</v>
      </c>
      <c r="D19" s="33" t="s">
        <v>117</v>
      </c>
      <c r="E19" s="3"/>
      <c r="F19" s="3"/>
      <c r="G19" s="3"/>
      <c r="H19" s="3"/>
      <c r="I19" s="3"/>
      <c r="J19" s="37" t="s">
        <v>121</v>
      </c>
      <c r="K19" s="37" t="s">
        <v>121</v>
      </c>
      <c r="L19" s="39" t="s">
        <v>123</v>
      </c>
      <c r="M19" s="39" t="s">
        <v>123</v>
      </c>
    </row>
    <row r="20" spans="1:13" ht="12" customHeight="1">
      <c r="A20" s="24" t="s">
        <v>145</v>
      </c>
      <c r="B20" s="3"/>
      <c r="C20" s="3"/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7" t="s">
        <v>121</v>
      </c>
      <c r="K20" s="38" t="s">
        <v>122</v>
      </c>
      <c r="L20" s="39" t="s">
        <v>123</v>
      </c>
      <c r="M20" s="3"/>
    </row>
    <row r="21" spans="1:13" ht="12" customHeight="1">
      <c r="A21" s="24" t="s">
        <v>146</v>
      </c>
      <c r="B21" s="3"/>
      <c r="C21" s="3"/>
      <c r="D21" s="3"/>
      <c r="E21" s="33" t="s">
        <v>117</v>
      </c>
      <c r="F21" s="33" t="s">
        <v>117</v>
      </c>
      <c r="G21" s="3"/>
      <c r="H21" s="3"/>
      <c r="I21" s="37" t="s">
        <v>121</v>
      </c>
      <c r="J21" s="38" t="s">
        <v>122</v>
      </c>
      <c r="K21" s="38" t="s">
        <v>122</v>
      </c>
      <c r="L21" s="39" t="s">
        <v>123</v>
      </c>
      <c r="M21" s="3"/>
    </row>
    <row r="22" spans="1:13" ht="12" customHeight="1">
      <c r="A22" s="24" t="s">
        <v>164</v>
      </c>
      <c r="B22" s="3"/>
      <c r="C22" s="33" t="s">
        <v>117</v>
      </c>
      <c r="D22" s="33" t="s">
        <v>117</v>
      </c>
      <c r="E22" s="33" t="s">
        <v>117</v>
      </c>
      <c r="F22" s="3"/>
      <c r="G22" s="3"/>
      <c r="H22" s="37" t="s">
        <v>121</v>
      </c>
      <c r="I22" s="37" t="s">
        <v>121</v>
      </c>
      <c r="J22" s="38" t="s">
        <v>122</v>
      </c>
      <c r="K22" s="38" t="s">
        <v>122</v>
      </c>
      <c r="L22" s="38" t="s">
        <v>122</v>
      </c>
      <c r="M22" s="3"/>
    </row>
    <row r="23" spans="1:13" ht="12" customHeight="1">
      <c r="A23" s="24" t="s">
        <v>184</v>
      </c>
      <c r="B23" s="3"/>
      <c r="C23" s="3"/>
      <c r="D23" s="3"/>
      <c r="E23" s="3"/>
      <c r="F23" s="33" t="s">
        <v>117</v>
      </c>
      <c r="G23" s="3"/>
      <c r="H23" s="3"/>
      <c r="I23" s="37" t="s">
        <v>121</v>
      </c>
      <c r="J23" s="37" t="s">
        <v>121</v>
      </c>
      <c r="K23" s="39" t="s">
        <v>123</v>
      </c>
      <c r="L23" s="39" t="s">
        <v>123</v>
      </c>
      <c r="M23" s="3"/>
    </row>
    <row r="24" spans="1:13" ht="12" customHeight="1">
      <c r="A24" s="24" t="s">
        <v>147</v>
      </c>
      <c r="B24" s="3"/>
      <c r="C24" s="3"/>
      <c r="D24" s="3"/>
      <c r="E24" s="3"/>
      <c r="F24" s="33" t="s">
        <v>117</v>
      </c>
      <c r="G24" s="3"/>
      <c r="H24" s="3"/>
      <c r="I24" s="37" t="s">
        <v>121</v>
      </c>
      <c r="J24" s="37" t="s">
        <v>121</v>
      </c>
      <c r="K24" s="39" t="s">
        <v>123</v>
      </c>
      <c r="L24" s="39" t="s">
        <v>123</v>
      </c>
      <c r="M24" s="3"/>
    </row>
    <row r="25" spans="1:13" ht="12" customHeight="1">
      <c r="A25" s="24" t="s">
        <v>176</v>
      </c>
      <c r="B25" s="3"/>
      <c r="C25" s="3"/>
      <c r="D25" s="3"/>
      <c r="E25" s="3"/>
      <c r="F25" s="3"/>
      <c r="G25" s="3"/>
      <c r="H25" s="3"/>
      <c r="I25" s="3"/>
      <c r="J25" s="3"/>
      <c r="K25" s="37" t="s">
        <v>121</v>
      </c>
      <c r="L25" s="39" t="s">
        <v>123</v>
      </c>
      <c r="M25" s="3"/>
    </row>
    <row r="26" spans="1:13" ht="12" customHeight="1">
      <c r="A26" s="24" t="s">
        <v>150</v>
      </c>
      <c r="B26" s="3"/>
      <c r="C26" s="3"/>
      <c r="D26" s="3"/>
      <c r="E26" s="3"/>
      <c r="F26" s="3"/>
      <c r="G26" s="3"/>
      <c r="H26" s="3"/>
      <c r="I26" s="3"/>
      <c r="J26" s="3"/>
      <c r="K26" s="37" t="s">
        <v>121</v>
      </c>
      <c r="L26" s="39" t="s">
        <v>123</v>
      </c>
      <c r="M26" s="3"/>
    </row>
    <row r="27" spans="1:13" ht="12" customHeight="1">
      <c r="A27" s="123" t="s">
        <v>89</v>
      </c>
      <c r="B27" s="124"/>
      <c r="C27" s="124"/>
      <c r="D27" s="124"/>
      <c r="E27" s="124"/>
      <c r="F27" s="124"/>
      <c r="G27" s="125"/>
    </row>
    <row r="28" spans="1:13" ht="12" customHeight="1">
      <c r="A28" s="115" t="s">
        <v>90</v>
      </c>
      <c r="B28" s="117"/>
      <c r="C28" s="126"/>
      <c r="D28" s="167"/>
      <c r="E28" s="167"/>
      <c r="F28" s="167"/>
      <c r="G28" s="127"/>
    </row>
    <row r="29" spans="1:13" ht="12" customHeight="1">
      <c r="A29" s="115" t="s">
        <v>91</v>
      </c>
      <c r="B29" s="117"/>
      <c r="C29" s="108"/>
      <c r="D29" s="164"/>
      <c r="E29" s="164"/>
      <c r="F29" s="164"/>
      <c r="G29" s="109"/>
    </row>
    <row r="30" spans="1:13" ht="12" customHeight="1">
      <c r="A30" s="115" t="s">
        <v>92</v>
      </c>
      <c r="B30" s="117"/>
      <c r="C30" s="110"/>
      <c r="D30" s="165"/>
      <c r="E30" s="165"/>
      <c r="F30" s="165"/>
      <c r="G30" s="111"/>
    </row>
    <row r="31" spans="1:13" ht="12" customHeight="1">
      <c r="A31" s="115" t="s">
        <v>93</v>
      </c>
      <c r="B31" s="117"/>
      <c r="C31" s="112"/>
      <c r="D31" s="166"/>
      <c r="E31" s="166"/>
      <c r="F31" s="166"/>
      <c r="G31" s="113"/>
    </row>
    <row r="32" spans="1:13" ht="12" customHeight="1">
      <c r="A32" s="115" t="s">
        <v>94</v>
      </c>
      <c r="B32" s="116"/>
      <c r="C32" s="117"/>
      <c r="D32" s="155"/>
      <c r="E32" s="156"/>
      <c r="F32" s="156"/>
      <c r="G32" s="157"/>
    </row>
    <row r="33" spans="1:7" ht="12" customHeight="1">
      <c r="A33" s="115" t="s">
        <v>195</v>
      </c>
      <c r="B33" s="116"/>
      <c r="C33" s="117"/>
      <c r="D33" s="158"/>
      <c r="E33" s="159"/>
      <c r="F33" s="159"/>
      <c r="G33" s="160"/>
    </row>
    <row r="34" spans="1:7" ht="12" customHeight="1">
      <c r="A34" s="115" t="s">
        <v>95</v>
      </c>
      <c r="B34" s="116"/>
      <c r="C34" s="117"/>
      <c r="D34" s="161"/>
      <c r="E34" s="162"/>
      <c r="F34" s="162"/>
      <c r="G34" s="163"/>
    </row>
    <row r="35" spans="1:7" ht="12" customHeight="1">
      <c r="A35" s="115" t="s">
        <v>177</v>
      </c>
      <c r="B35" s="116"/>
      <c r="C35" s="116"/>
      <c r="D35" s="117"/>
      <c r="E35" s="152"/>
      <c r="F35" s="153"/>
      <c r="G35" s="154"/>
    </row>
    <row r="36" spans="1:7" ht="12" customHeight="1">
      <c r="A36" s="115" t="s">
        <v>197</v>
      </c>
      <c r="B36" s="116"/>
      <c r="C36" s="116"/>
      <c r="D36" s="117"/>
      <c r="E36" s="137"/>
      <c r="F36" s="138"/>
      <c r="G36" s="139"/>
    </row>
  </sheetData>
  <mergeCells count="21">
    <mergeCell ref="A1:A2"/>
    <mergeCell ref="B1:M1"/>
    <mergeCell ref="A27:G27"/>
    <mergeCell ref="A28:B28"/>
    <mergeCell ref="C28:G28"/>
    <mergeCell ref="A29:B29"/>
    <mergeCell ref="C29:G29"/>
    <mergeCell ref="A30:B30"/>
    <mergeCell ref="C30:G30"/>
    <mergeCell ref="A31:B31"/>
    <mergeCell ref="C31:G31"/>
    <mergeCell ref="A35:D35"/>
    <mergeCell ref="E35:G35"/>
    <mergeCell ref="A36:D36"/>
    <mergeCell ref="E36:G36"/>
    <mergeCell ref="A32:C32"/>
    <mergeCell ref="D32:G32"/>
    <mergeCell ref="A33:C33"/>
    <mergeCell ref="D33:G33"/>
    <mergeCell ref="A34:C34"/>
    <mergeCell ref="D34:G34"/>
  </mergeCells>
  <phoneticPr fontId="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eth_aez01</vt:lpstr>
      <vt:lpstr>eth_aez02</vt:lpstr>
      <vt:lpstr>eth_aez03</vt:lpstr>
      <vt:lpstr>eth_aez04</vt:lpstr>
      <vt:lpstr>eth_aez05</vt:lpstr>
      <vt:lpstr>eth_aez06</vt:lpstr>
      <vt:lpstr>eth_aez07</vt:lpstr>
      <vt:lpstr>eth_aez08</vt:lpstr>
      <vt:lpstr>eth_aez09</vt:lpstr>
      <vt:lpstr>eth_aez10</vt:lpstr>
      <vt:lpstr>eth_aez11</vt:lpstr>
      <vt:lpstr>eth_aez12</vt:lpstr>
      <vt:lpstr>eth_aez13</vt:lpstr>
      <vt:lpstr>eth_aez14</vt:lpstr>
      <vt:lpstr>eth_aez15</vt:lpstr>
      <vt:lpstr>eth_aez16</vt:lpstr>
      <vt:lpstr>eth_aez17</vt:lpstr>
      <vt:lpstr>eth_aez18</vt:lpstr>
      <vt:lpstr>crop_name</vt:lpstr>
      <vt:lpstr>fct2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Dessalegn, yigzaw</dc:creator>
  <cp:lastModifiedBy>Microsoft Office User</cp:lastModifiedBy>
  <dcterms:created xsi:type="dcterms:W3CDTF">2021-09-05T07:30:01Z</dcterms:created>
  <dcterms:modified xsi:type="dcterms:W3CDTF">2021-09-05T23:56:46Z</dcterms:modified>
</cp:coreProperties>
</file>