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noths\AppData\Local\Microsoft\Windows\Temporary Internet Files\Content.Outlook\6RNA1681\"/>
    </mc:Choice>
  </mc:AlternateContent>
  <bookViews>
    <workbookView xWindow="0" yWindow="0" windowWidth="20490" windowHeight="7155" tabRatio="979" activeTab="1"/>
  </bookViews>
  <sheets>
    <sheet name="Document History" sheetId="11" r:id="rId1"/>
    <sheet name="01_LayoutNamingStandards" sheetId="1" r:id="rId2"/>
    <sheet name="02_MetadataConfigurations" sheetId="2" r:id="rId3"/>
    <sheet name="03_CodeReuse" sheetId="3" r:id="rId4"/>
    <sheet name="04_CodeQuality" sheetId="4" r:id="rId5"/>
    <sheet name="05_PerformanceTuning" sheetId="5" r:id="rId6"/>
    <sheet name="06_ExceptionErrorHandling" sheetId="8" r:id="rId7"/>
    <sheet name="07_Logging" sheetId="6" r:id="rId8"/>
    <sheet name="08_Appendix" sheetId="9" r:id="rId9"/>
    <sheet name="Summary" sheetId="10" r:id="rId10"/>
    <sheet name="Additional Review Comments" sheetId="12" r:id="rId11"/>
  </sheets>
  <definedNames>
    <definedName name="_xlnm._FilterDatabase" localSheetId="10" hidden="1">'Additional Review Comments'!$A$1:$I$1</definedName>
    <definedName name="_Toc328148574" localSheetId="0">'Document History'!#REF!</definedName>
    <definedName name="_Toc34823159" localSheetId="0">'Document History'!#REF!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0" l="1"/>
  <c r="C9" i="10"/>
  <c r="C8" i="10"/>
  <c r="C7" i="10"/>
  <c r="C6" i="10"/>
  <c r="C5" i="10"/>
  <c r="C4" i="10"/>
  <c r="E4" i="5"/>
  <c r="E10" i="5"/>
  <c r="E11" i="5"/>
  <c r="E12" i="5"/>
  <c r="E13" i="5"/>
  <c r="E4" i="2"/>
  <c r="E3" i="2"/>
  <c r="E5" i="2"/>
  <c r="D4" i="10" s="1"/>
  <c r="E6" i="2"/>
  <c r="E4" i="8"/>
  <c r="E3" i="8"/>
  <c r="E4" i="6"/>
  <c r="E3" i="6"/>
  <c r="E9" i="5"/>
  <c r="E8" i="5"/>
  <c r="E7" i="5"/>
  <c r="E6" i="5"/>
  <c r="E5" i="5"/>
  <c r="E3" i="5"/>
  <c r="E9" i="4"/>
  <c r="E8" i="4"/>
  <c r="E7" i="4"/>
  <c r="E6" i="4"/>
  <c r="E5" i="4"/>
  <c r="E4" i="4"/>
  <c r="E3" i="4"/>
  <c r="E4" i="3"/>
  <c r="E3" i="3"/>
  <c r="K2" i="3" s="1"/>
  <c r="E4" i="1"/>
  <c r="E5" i="1"/>
  <c r="E6" i="1"/>
  <c r="E7" i="1"/>
  <c r="E8" i="1"/>
  <c r="E9" i="1"/>
  <c r="E3" i="1"/>
  <c r="L2" i="3" l="1"/>
  <c r="D1" i="3" s="1"/>
  <c r="K2" i="6"/>
  <c r="L2" i="2"/>
  <c r="D7" i="10"/>
  <c r="D5" i="10"/>
  <c r="L2" i="6"/>
  <c r="D1" i="6" s="1"/>
  <c r="D9" i="10"/>
  <c r="L2" i="8"/>
  <c r="L2" i="4"/>
  <c r="D6" i="10"/>
  <c r="K2" i="4"/>
  <c r="K2" i="8"/>
  <c r="D8" i="10"/>
  <c r="D3" i="10"/>
  <c r="L2" i="5"/>
  <c r="K2" i="5"/>
  <c r="K2" i="2"/>
  <c r="K2" i="1"/>
  <c r="L2" i="1"/>
  <c r="F1" i="2" l="1"/>
  <c r="F1" i="8"/>
  <c r="D1" i="4"/>
  <c r="F1" i="1"/>
  <c r="F1" i="5"/>
</calcChain>
</file>

<file path=xl/sharedStrings.xml><?xml version="1.0" encoding="utf-8"?>
<sst xmlns="http://schemas.openxmlformats.org/spreadsheetml/2006/main" count="442" uniqueCount="246">
  <si>
    <t>ID</t>
  </si>
  <si>
    <t>Check</t>
  </si>
  <si>
    <t>Verdict</t>
  </si>
  <si>
    <t>Pass</t>
  </si>
  <si>
    <t>When custom code written in tJava/tJavaflex, Is code indented and following standard java conventions.</t>
  </si>
  <si>
    <t>Is necessary comments (/*…. */) included to improve the readability whenever complex expressions / custom codes were written in tMap expressions / tJava* components</t>
  </si>
  <si>
    <t>The context variables names used in this job should convey the use of the parameter and adhere to naming standards.</t>
  </si>
  <si>
    <r>
      <rPr>
        <i/>
        <sz val="10"/>
        <color rgb="FF000000"/>
        <rFont val="Arial"/>
        <family val="2"/>
      </rPr>
      <t>Is job having created/modified date, author and version history? Is it up-to-date with necessary revision comments?</t>
    </r>
    <r>
      <rPr>
        <sz val="10"/>
        <color rgb="FF000000"/>
        <rFont val="Arial"/>
        <family val="2"/>
      </rPr>
      <t xml:space="preserve">
(using talend note component)</t>
    </r>
  </si>
  <si>
    <t>Total</t>
  </si>
  <si>
    <r>
      <t xml:space="preserve">Reviewer Comments
</t>
    </r>
    <r>
      <rPr>
        <i/>
        <sz val="10"/>
        <color theme="0"/>
        <rFont val="Arial"/>
        <family val="2"/>
      </rPr>
      <t>Reason for failure / guidance or motivation for pass upon non-compliance</t>
    </r>
  </si>
  <si>
    <t>Yes</t>
  </si>
  <si>
    <t>No</t>
  </si>
  <si>
    <t>N/A</t>
  </si>
  <si>
    <t>Fail</t>
  </si>
  <si>
    <t>Compliant</t>
  </si>
  <si>
    <t>Compliance</t>
  </si>
  <si>
    <t>Talend Key Components</t>
  </si>
  <si>
    <t>tContextLoad</t>
  </si>
  <si>
    <t>Context_File</t>
  </si>
  <si>
    <t>tESBConsumer</t>
  </si>
  <si>
    <t>ESB_Consumer</t>
  </si>
  <si>
    <t>tESBProviderRequest</t>
  </si>
  <si>
    <t>ESB_Request</t>
  </si>
  <si>
    <t>tESBProviderResponse</t>
  </si>
  <si>
    <t>ESB_Response</t>
  </si>
  <si>
    <t>tFileInputDelimited</t>
  </si>
  <si>
    <t>tFixedFlowInput</t>
  </si>
  <si>
    <t>Input_Request</t>
  </si>
  <si>
    <t>tFlowToIterate</t>
  </si>
  <si>
    <t>Output_Buffer</t>
  </si>
  <si>
    <t>tHashInput</t>
  </si>
  <si>
    <t>Buffer_Input_Customer</t>
  </si>
  <si>
    <t>tHashOutput</t>
  </si>
  <si>
    <t>Buffer_Output_Address</t>
  </si>
  <si>
    <t>tJavaRow</t>
  </si>
  <si>
    <t>Status</t>
  </si>
  <si>
    <t>tJava</t>
  </si>
  <si>
    <t>tMap</t>
  </si>
  <si>
    <t>Mapping</t>
  </si>
  <si>
    <t>tOracleClose</t>
  </si>
  <si>
    <t>tOracleConnection</t>
  </si>
  <si>
    <t>tOracleInput</t>
  </si>
  <si>
    <t>tOracleOutput</t>
  </si>
  <si>
    <t>tPostjob</t>
  </si>
  <si>
    <t>PostJob</t>
  </si>
  <si>
    <t>tPrejob</t>
  </si>
  <si>
    <t>PreJob</t>
  </si>
  <si>
    <t>tUnite</t>
  </si>
  <si>
    <t>tXMLMap</t>
  </si>
  <si>
    <t>tJavaFlex</t>
  </si>
  <si>
    <t>tLibraryLoad</t>
  </si>
  <si>
    <t>tESBProviderFault</t>
  </si>
  <si>
    <t>ESB_Fault</t>
  </si>
  <si>
    <t>tMDMCommit</t>
  </si>
  <si>
    <t>tMDMConnection</t>
  </si>
  <si>
    <t>tMDMInput</t>
  </si>
  <si>
    <t>tMDMOutput</t>
  </si>
  <si>
    <t>tSortRow</t>
  </si>
  <si>
    <t>SortRow</t>
  </si>
  <si>
    <t>tUniqRow</t>
  </si>
  <si>
    <t>UniqueRow</t>
  </si>
  <si>
    <t>tConvertType</t>
  </si>
  <si>
    <t>ConvertType</t>
  </si>
  <si>
    <t>tLogCatcher</t>
  </si>
  <si>
    <t>tOracleRow</t>
  </si>
  <si>
    <t>OracleRow</t>
  </si>
  <si>
    <t>tParseRecordSet</t>
  </si>
  <si>
    <t>Parse_Records</t>
  </si>
  <si>
    <t>tsetglobalvar</t>
  </si>
  <si>
    <t>Variables</t>
  </si>
  <si>
    <t>tsendmail</t>
  </si>
  <si>
    <t>tfixedflowinput</t>
  </si>
  <si>
    <t>Input</t>
  </si>
  <si>
    <t>trunjob</t>
  </si>
  <si>
    <t>tfilelist</t>
  </si>
  <si>
    <t>tfileoutputdelimited</t>
  </si>
  <si>
    <t>tfileinputdelimited</t>
  </si>
  <si>
    <t>&lt;EntityName&gt;
Ex: Address, Customer, Party</t>
  </si>
  <si>
    <t>Input_&lt;Functionality&gt;
Input_Request</t>
  </si>
  <si>
    <t>&lt;Functionality&gt;
Output_Buffer</t>
  </si>
  <si>
    <t>&lt;Bufer_Input&gt;&lt;Functionality&gt;
Buffer_Input_Customer</t>
  </si>
  <si>
    <t>&lt;Bufer_Output&gt;&lt;Functionality&gt;
Buffer_Output_Address</t>
  </si>
  <si>
    <t>&lt;Functionality&gt;
Status</t>
  </si>
  <si>
    <t>&lt;Functionality&gt;
Ex: Reset_Keys</t>
  </si>
  <si>
    <t>&lt;DB Name&gt;&lt;Close&gt;
Ex:DB_Pega_Close</t>
  </si>
  <si>
    <t>&lt;DB Name&gt;&lt;Connection&gt;
Ex:DB_Pega_Conn</t>
  </si>
  <si>
    <t>&lt;SchemaName&gt;&lt;TableName&gt;
Ex:Stg_Address, MDM_Master_Party</t>
  </si>
  <si>
    <t>&lt; SchemaName &gt;&lt;TableName&gt;
Ex:Pega_Paty, Stg_Address</t>
  </si>
  <si>
    <t>&lt;Unite&gt;&lt;Functionality&gt;
Unite</t>
  </si>
  <si>
    <t>&lt;LibraryName&gt;&lt;Fuctionality&gt;
Ex: CapscanJar_Load</t>
  </si>
  <si>
    <t>&lt;Functionality&gt;&lt;DBName&gt;&lt;TableName&gt;
Ex: Commit_Stage_Party</t>
  </si>
  <si>
    <t>&lt;DBName&gt;&lt;Connection&gt;
Ex: MDM_Conn</t>
  </si>
  <si>
    <t>&lt;DBName&gt;&lt;TableName&gt;
MDM_Master_Address, MDM_Masetr_Party</t>
  </si>
  <si>
    <t>&lt;DBName&gt;&lt;TableName&gt;
Stg_Address</t>
  </si>
  <si>
    <t>&lt;Functionality&gt;
Ex: Audit_Log</t>
  </si>
  <si>
    <t xml:space="preserve">&lt;Mail_&gt;&lt;Functionality&gt;
Ex: Mail_Alert, Mail_SummaryReport, </t>
  </si>
  <si>
    <t>&lt;Subjob Name&gt;
Ex: Job_MDM_EDW_Party, Job_PH_Master</t>
  </si>
  <si>
    <t>&lt;FilelList&gt;_&lt;Directory&gt;
Ex:FileList_Inbound_FileDir</t>
  </si>
  <si>
    <t>&lt;Functionality&gt;_&lt;FileName&gt;
Ex:Reject_Customer, Customer</t>
  </si>
  <si>
    <t>&lt;Functionality&gt;_&lt;FileName&gt;
Ex: Customer, ParameterFile , Address</t>
  </si>
  <si>
    <t>&lt;Functionality&gt;
Ex : Die</t>
  </si>
  <si>
    <t>&lt;Functionality&gt;
Ex: Aborted, Success, Processing</t>
  </si>
  <si>
    <t>Prefix Standards</t>
  </si>
  <si>
    <t>Implemented Prefix</t>
  </si>
  <si>
    <t>Ref.No.</t>
  </si>
  <si>
    <t>tDie</t>
  </si>
  <si>
    <t>tWarn</t>
  </si>
  <si>
    <t>Die</t>
  </si>
  <si>
    <t>Address</t>
  </si>
  <si>
    <t>FileList_Inbound_FileDir</t>
  </si>
  <si>
    <t>Customer</t>
  </si>
  <si>
    <t>Reset_Keys</t>
  </si>
  <si>
    <t>CapscanJar_Load</t>
  </si>
  <si>
    <t>Audit_Log</t>
  </si>
  <si>
    <t>Commit_Stage_Party</t>
  </si>
  <si>
    <t>MDM_Master_Party</t>
  </si>
  <si>
    <t>Staging_Address</t>
  </si>
  <si>
    <t>Are source/target DB/File/MDB connections are stored/configured in metadata repository?</t>
  </si>
  <si>
    <t>Is talend context file created with required groups (e.g. Dev, Test and Prod)?</t>
  </si>
  <si>
    <t>Are passwords stored in context variable with type as “password” for security?</t>
  </si>
  <si>
    <t>Is repeated function (across multiple or same job) written in talend routines / joblets and stored in Metadata?</t>
  </si>
  <si>
    <t>Are project level context variables reused instead of creating duplicates?</t>
  </si>
  <si>
    <t>When tMAP joined with lookup table (reference), Is unnecessary columns removed from mapping?</t>
  </si>
  <si>
    <t>Are only required columns and rows selected from database table/file in the source components?</t>
  </si>
  <si>
    <t xml:space="preserve">Are all logs (e.g. tLogrow) and statistics collection switched off before promoting the code to test/production environment? </t>
  </si>
  <si>
    <t>The database / MDM connections are handled as per the recommended job template? i.e. open/close connections</t>
  </si>
  <si>
    <t>Is tMap main flow as the largest volume, with the lookups being the smaller flows wherever applicable?</t>
  </si>
  <si>
    <t>Is simple joins/where clauses are considered in database instead of Talend DB input components?</t>
  </si>
  <si>
    <t>Does the job contain the logic to purge intermediate files and truncate transient data from database tables before/after job execution?</t>
  </si>
  <si>
    <t>Is target DB components configured with parallel writes without affecting the overall job performance?</t>
  </si>
  <si>
    <t>Job java heap memory settings (Xms and Xmx) to perform unavoidable in-memory processing? If it is huge volume of data need to processed, “store on disk” option need to enabled.</t>
  </si>
  <si>
    <t>Is parallelism considered independent subjobs? Is job need to be configured to run in multiple threads?</t>
  </si>
  <si>
    <t>Is cursor settings and size configured while reading the bulk data from database input components?</t>
  </si>
  <si>
    <t>For batch processes it is more efficient to write data to database tables via bulk loaders than via native insert/update DML statements.</t>
  </si>
  <si>
    <t>Are all heavy Database bound operations performed using ELT components?</t>
  </si>
  <si>
    <t>Is parallel lookups (tMap) loading considered without affecting the overall performance of the job?</t>
  </si>
  <si>
    <t xml:space="preserve">Is job using bind variables using tOraclerow to avoid the hardparse for the similar SQLs (applicable for DI jobs called in ESB Service) </t>
  </si>
  <si>
    <t>Is “store on disk” option enabled whenever high volume data processed using tmap/sort/matching components component?</t>
  </si>
  <si>
    <t>Are all DB SQL queries used in database input components are optimized and necessary indexes created for better performance?</t>
  </si>
  <si>
    <t>Are all functional errors are handled properly and appropriate error code and error description included?</t>
  </si>
  <si>
    <t>Is talend job developed with recover and checkpoints to re-run if any exceptions/errors?</t>
  </si>
  <si>
    <t>Are job errors and exceptions logged with sufficient details to diagnose it?</t>
  </si>
  <si>
    <t>Is job statistics enabled at project level to benchmark the job performance in development? (In production it needs to be switched off)
•  tStatCatcher
•  tLogCatcher
•  tFlowMeterCatcher</t>
  </si>
  <si>
    <r>
      <t xml:space="preserve">Are all file path names used in the job configured in context?
</t>
    </r>
    <r>
      <rPr>
        <sz val="9"/>
        <color theme="4" tint="-0.249977111117893"/>
        <rFont val="Arial"/>
        <family val="2"/>
      </rPr>
      <t xml:space="preserve">There should not be any hardcoded values. </t>
    </r>
    <r>
      <rPr>
        <i/>
        <sz val="9"/>
        <color rgb="FF000000"/>
        <rFont val="Arial"/>
        <family val="2"/>
      </rPr>
      <t xml:space="preserve"> </t>
    </r>
  </si>
  <si>
    <r>
      <t>Comments</t>
    </r>
    <r>
      <rPr>
        <i/>
        <sz val="10"/>
        <color theme="1"/>
        <rFont val="Calibri"/>
        <family val="2"/>
        <scheme val="minor"/>
      </rPr>
      <t xml:space="preserve">
(Only required where non-compliant)</t>
    </r>
  </si>
  <si>
    <r>
      <rPr>
        <b/>
        <i/>
        <sz val="14"/>
        <color theme="4" tint="-0.249977111117893"/>
        <rFont val="Calibri"/>
        <family val="2"/>
        <scheme val="minor"/>
      </rPr>
      <t>Job Layout and Naming Standards</t>
    </r>
    <r>
      <rPr>
        <b/>
        <i/>
        <sz val="18"/>
        <color theme="4" tint="-0.249977111117893"/>
        <rFont val="Calibri"/>
        <family val="2"/>
        <scheme val="minor"/>
      </rPr>
      <t xml:space="preserve">   </t>
    </r>
    <r>
      <rPr>
        <b/>
        <i/>
        <sz val="12"/>
        <color theme="4" tint="-0.249977111117893"/>
        <rFont val="Calibri"/>
        <family val="2"/>
        <scheme val="minor"/>
      </rPr>
      <t>-&gt;</t>
    </r>
  </si>
  <si>
    <r>
      <rPr>
        <b/>
        <i/>
        <sz val="14"/>
        <color theme="4" tint="-0.249977111117893"/>
        <rFont val="Calibri"/>
        <family val="2"/>
        <scheme val="minor"/>
      </rPr>
      <t xml:space="preserve">Metadata and Configurations </t>
    </r>
    <r>
      <rPr>
        <b/>
        <i/>
        <sz val="18"/>
        <color theme="4" tint="-0.249977111117893"/>
        <rFont val="Calibri"/>
        <family val="2"/>
        <scheme val="minor"/>
      </rPr>
      <t xml:space="preserve">   </t>
    </r>
    <r>
      <rPr>
        <b/>
        <i/>
        <sz val="12"/>
        <color theme="4" tint="-0.249977111117893"/>
        <rFont val="Calibri"/>
        <family val="2"/>
        <scheme val="minor"/>
      </rPr>
      <t>-&gt;</t>
    </r>
  </si>
  <si>
    <r>
      <rPr>
        <b/>
        <i/>
        <sz val="14"/>
        <color theme="4" tint="-0.249977111117893"/>
        <rFont val="Calibri"/>
        <family val="2"/>
        <scheme val="minor"/>
      </rPr>
      <t xml:space="preserve">Code Reuse </t>
    </r>
    <r>
      <rPr>
        <b/>
        <i/>
        <sz val="18"/>
        <color theme="4" tint="-0.249977111117893"/>
        <rFont val="Calibri"/>
        <family val="2"/>
        <scheme val="minor"/>
      </rPr>
      <t xml:space="preserve">   </t>
    </r>
    <r>
      <rPr>
        <b/>
        <i/>
        <sz val="12"/>
        <color theme="4" tint="-0.249977111117893"/>
        <rFont val="Calibri"/>
        <family val="2"/>
        <scheme val="minor"/>
      </rPr>
      <t>-&gt;</t>
    </r>
  </si>
  <si>
    <r>
      <rPr>
        <b/>
        <i/>
        <sz val="14"/>
        <color theme="4" tint="-0.249977111117893"/>
        <rFont val="Calibri"/>
        <family val="2"/>
        <scheme val="minor"/>
      </rPr>
      <t xml:space="preserve">Code Quality </t>
    </r>
    <r>
      <rPr>
        <b/>
        <i/>
        <sz val="18"/>
        <color theme="4" tint="-0.249977111117893"/>
        <rFont val="Calibri"/>
        <family val="2"/>
        <scheme val="minor"/>
      </rPr>
      <t xml:space="preserve">   </t>
    </r>
    <r>
      <rPr>
        <b/>
        <i/>
        <sz val="12"/>
        <color theme="4" tint="-0.249977111117893"/>
        <rFont val="Calibri"/>
        <family val="2"/>
        <scheme val="minor"/>
      </rPr>
      <t>-&gt;</t>
    </r>
  </si>
  <si>
    <r>
      <rPr>
        <b/>
        <i/>
        <sz val="14"/>
        <color theme="4" tint="-0.249977111117893"/>
        <rFont val="Calibri"/>
        <family val="2"/>
        <scheme val="minor"/>
      </rPr>
      <t xml:space="preserve">Performance Tuning Standards </t>
    </r>
    <r>
      <rPr>
        <b/>
        <i/>
        <sz val="18"/>
        <color theme="4" tint="-0.249977111117893"/>
        <rFont val="Calibri"/>
        <family val="2"/>
        <scheme val="minor"/>
      </rPr>
      <t xml:space="preserve">   </t>
    </r>
    <r>
      <rPr>
        <b/>
        <i/>
        <sz val="12"/>
        <color theme="4" tint="-0.249977111117893"/>
        <rFont val="Calibri"/>
        <family val="2"/>
        <scheme val="minor"/>
      </rPr>
      <t>-&gt;</t>
    </r>
  </si>
  <si>
    <r>
      <rPr>
        <b/>
        <i/>
        <sz val="14"/>
        <color theme="4" tint="-0.249977111117893"/>
        <rFont val="Calibri"/>
        <family val="2"/>
        <scheme val="minor"/>
      </rPr>
      <t>Exception and Error Handling</t>
    </r>
    <r>
      <rPr>
        <b/>
        <i/>
        <sz val="18"/>
        <color theme="4" tint="-0.249977111117893"/>
        <rFont val="Calibri"/>
        <family val="2"/>
        <scheme val="minor"/>
      </rPr>
      <t xml:space="preserve">   </t>
    </r>
    <r>
      <rPr>
        <b/>
        <i/>
        <sz val="12"/>
        <color theme="4" tint="-0.249977111117893"/>
        <rFont val="Calibri"/>
        <family val="2"/>
        <scheme val="minor"/>
      </rPr>
      <t>-&gt;</t>
    </r>
  </si>
  <si>
    <r>
      <rPr>
        <b/>
        <i/>
        <sz val="14"/>
        <color theme="4" tint="-0.249977111117893"/>
        <rFont val="Calibri"/>
        <family val="2"/>
        <scheme val="minor"/>
      </rPr>
      <t xml:space="preserve">Logging </t>
    </r>
    <r>
      <rPr>
        <b/>
        <i/>
        <sz val="18"/>
        <color theme="4" tint="-0.249977111117893"/>
        <rFont val="Calibri"/>
        <family val="2"/>
        <scheme val="minor"/>
      </rPr>
      <t xml:space="preserve">   </t>
    </r>
    <r>
      <rPr>
        <b/>
        <i/>
        <sz val="12"/>
        <color theme="4" tint="-0.249977111117893"/>
        <rFont val="Calibri"/>
        <family val="2"/>
        <scheme val="minor"/>
      </rPr>
      <t>-&gt;</t>
    </r>
  </si>
  <si>
    <t>Talend Component Naming Conventions (Prefix)</t>
  </si>
  <si>
    <t>Project</t>
  </si>
  <si>
    <t>Change Reference</t>
  </si>
  <si>
    <t>Job Name and Version</t>
  </si>
  <si>
    <t>Environment</t>
  </si>
  <si>
    <t>Development</t>
  </si>
  <si>
    <t>Job Summary</t>
  </si>
  <si>
    <t>Job developed or 
modified by</t>
  </si>
  <si>
    <t>Interface Name</t>
  </si>
  <si>
    <t>Metadata and Configurations</t>
  </si>
  <si>
    <t>Code Reuse</t>
  </si>
  <si>
    <t>Code Quality</t>
  </si>
  <si>
    <t>Performance Tuning</t>
  </si>
  <si>
    <t>Exception Handling</t>
  </si>
  <si>
    <t>Logging</t>
  </si>
  <si>
    <t>Standards</t>
  </si>
  <si>
    <t>Job Layout and Naming</t>
  </si>
  <si>
    <t>MDM_Connection</t>
  </si>
  <si>
    <r>
      <rPr>
        <i/>
        <sz val="10"/>
        <color rgb="FF000000"/>
        <rFont val="Arial"/>
        <family val="2"/>
      </rPr>
      <t>Does the job flow follows the below recommended layout?</t>
    </r>
    <r>
      <rPr>
        <sz val="10"/>
        <color rgb="FF000000"/>
        <rFont val="Arial"/>
        <family val="2"/>
      </rPr>
      <t xml:space="preserve">
</t>
    </r>
    <r>
      <rPr>
        <sz val="9"/>
        <color theme="4" tint="-0.249977111117893"/>
        <rFont val="Arial"/>
        <family val="2"/>
      </rPr>
      <t>- Left to Right flow for Source, Mapping and Target loading
- Top to Down flow for each subsection or module with label and brief description</t>
    </r>
  </si>
  <si>
    <r>
      <t xml:space="preserve">Is job designed to implement a single piece of logic, broken down into smaller steps (sub jobs)?
</t>
    </r>
    <r>
      <rPr>
        <sz val="9"/>
        <color theme="4" tint="-0.249977111117893"/>
        <rFont val="Arial"/>
        <family val="2"/>
      </rPr>
      <t>- There should be no more than twenty components in a Talend job – if a job is approaching or over this number of components, 99% of the time it can and should be broken down into a series of smaller jobs</t>
    </r>
    <r>
      <rPr>
        <i/>
        <sz val="9"/>
        <color theme="4" tint="-0.249977111117893"/>
        <rFont val="Arial"/>
        <family val="2"/>
      </rPr>
      <t>.</t>
    </r>
  </si>
  <si>
    <r>
      <t xml:space="preserve">Do the job name/components names follow naming conventions as per Talend Naming Standard documentation?
</t>
    </r>
    <r>
      <rPr>
        <sz val="9"/>
        <color theme="4" tint="-0.249977111117893"/>
        <rFont val="Arial"/>
        <family val="2"/>
      </rPr>
      <t>- Component naming conventions are listed in Tab:8_Appendix.</t>
    </r>
  </si>
  <si>
    <t>Document Maintenance</t>
  </si>
  <si>
    <t>Version Control</t>
  </si>
  <si>
    <t>Version</t>
  </si>
  <si>
    <t>Date Updated</t>
  </si>
  <si>
    <t>Revision Author</t>
  </si>
  <si>
    <t>Summary of Major Changes Made</t>
  </si>
  <si>
    <t>Julian Sachidanandam</t>
  </si>
  <si>
    <t>Initial draft for Talend 5.2</t>
  </si>
  <si>
    <t>Vinoth Srinivasan</t>
  </si>
  <si>
    <t xml:space="preserve">Amended the existing checklist for Talend 5.5 and add performance tuning items in new checklist template. </t>
  </si>
  <si>
    <t>Karthik &amp; Sekhar</t>
  </si>
  <si>
    <t>Added More talend Components in 2.2.1 section</t>
  </si>
  <si>
    <t>Naveen Mula, Karthik Ramanathan &amp; Ashok Vemula</t>
  </si>
  <si>
    <r>
      <t>Reviewed sectio</t>
    </r>
    <r>
      <rPr>
        <b/>
        <u/>
        <sz val="10"/>
        <color theme="1"/>
        <rFont val="Arial"/>
        <family val="2"/>
      </rPr>
      <t>n</t>
    </r>
    <r>
      <rPr>
        <b/>
        <sz val="10"/>
        <color theme="1"/>
        <rFont val="Arial"/>
        <family val="2"/>
      </rPr>
      <t xml:space="preserve"> </t>
    </r>
    <r>
      <rPr>
        <b/>
        <u/>
        <sz val="10"/>
        <color theme="1"/>
        <rFont val="Arial"/>
        <family val="2"/>
      </rPr>
      <t>2.2.1</t>
    </r>
  </si>
  <si>
    <t>Karthikeyan Ramanathan</t>
  </si>
  <si>
    <t>Changed template into excel from word</t>
  </si>
  <si>
    <t>Talend Development Checklist</t>
  </si>
  <si>
    <r>
      <t>Note:</t>
    </r>
    <r>
      <rPr>
        <i/>
        <sz val="11"/>
        <color theme="1"/>
        <rFont val="Arial"/>
        <family val="2"/>
      </rPr>
      <t xml:space="preserve"> These documents are strictly for specific Virtusa use only. These documents should always be kept securely and employees shall use reasonable care protecting these documents from unauthorized use or disclosure to a third party. </t>
    </r>
  </si>
  <si>
    <t>The job has left to right flow for source to target and top to bottom flow between the subjobs.</t>
  </si>
  <si>
    <t>The job is designed to implemented a single logic which is broken down and implemented in multiple subjobs . There are not more than twenty components in the subjob.</t>
  </si>
  <si>
    <t>The code is as per the standard java conventions.</t>
  </si>
  <si>
    <t>The DB connections which are reused across the jobs are created as context groups in the repository.</t>
  </si>
  <si>
    <t>The parameter file is created separately with required groups for the interface.</t>
  </si>
  <si>
    <t>All the directory paths are configured in the parameter file. None of them is hardcoded.</t>
  </si>
  <si>
    <t>The context variables defined are reusable where ever necessary in the project .</t>
  </si>
  <si>
    <t>There are no tLogrow components present in the code when it is given for production environment.</t>
  </si>
  <si>
    <t>There are No heavy Database opetations</t>
  </si>
  <si>
    <t>In this Job  target is not a DB.</t>
  </si>
  <si>
    <t>The DB password for ETL and MDM are created with ‘password’ data type in the context group of the repository.</t>
  </si>
  <si>
    <t>Used</t>
  </si>
  <si>
    <t>Not Used</t>
  </si>
  <si>
    <t>In Real Time services, always we are passing the required ID to fetch the data from MDM Hub</t>
  </si>
  <si>
    <t>Simple Joins and where clauses are considered in database instead of Talend DB input components.</t>
  </si>
  <si>
    <t>We are not creating any Intermediate files in services.</t>
  </si>
  <si>
    <t>Not required this option in real time services</t>
  </si>
  <si>
    <t>we are not using Parallel lookup in our the job.</t>
  </si>
  <si>
    <t>In Real time services, there is no need to implement recovery checkpoints.</t>
  </si>
  <si>
    <t>System will generate the error message and that we can able to see in the server log files.</t>
  </si>
  <si>
    <t>Unity_MDM_R6.2 Branch</t>
  </si>
  <si>
    <t>MDM R6.3</t>
  </si>
  <si>
    <t>In Dev environment we used chronometer to track the job status/performance for each and every logical point.</t>
  </si>
  <si>
    <t>Error handling is implemented for corresponding error code and description are displayed for a particular error but we are not handling the exceptions like DB Down/View does not exist etc…</t>
  </si>
  <si>
    <t>In Real time services we don’t require to enable this option because data size is smaller.</t>
  </si>
  <si>
    <t>Not required bulk loaders in real time services because aleays we will get 1 request at a time.</t>
  </si>
  <si>
    <t>Sno</t>
  </si>
  <si>
    <t>Release</t>
  </si>
  <si>
    <t>Jobname and Version</t>
  </si>
  <si>
    <t>Designer/Developer</t>
  </si>
  <si>
    <t>Code/Design</t>
  </si>
  <si>
    <t>Reviewer</t>
  </si>
  <si>
    <t>Review Date</t>
  </si>
  <si>
    <t>Comments</t>
  </si>
  <si>
    <t>R6.3</t>
  </si>
  <si>
    <t>Code</t>
  </si>
  <si>
    <t>Sankar</t>
  </si>
  <si>
    <t>Open</t>
  </si>
  <si>
    <t>Job does not have created/modified date, author and version history, .It is not up to date with necessary changes done.</t>
  </si>
  <si>
    <t>The job does not have created/modified date, author and version history, .It is not up to date with necessary changes done.</t>
  </si>
  <si>
    <t>The talend components are as per the Talend Naming Standard documentation.</t>
  </si>
  <si>
    <t>The required columns are fetched through a query in the input DB component.</t>
  </si>
  <si>
    <t>ManageDocumentDetails 0.5</t>
  </si>
  <si>
    <t>Sravani</t>
  </si>
  <si>
    <t>Comments are missed for the logic written in the txmlmap_3 component.</t>
  </si>
  <si>
    <t>Same code/logic has been repeated in tOraclerow_2 and tOraclerow_3 components.</t>
  </si>
  <si>
    <t>Unncessary columns are removed from tMap components.</t>
  </si>
  <si>
    <t xml:space="preserve">Parallelism is not considered independent of subjobs where ever it is required (Contracts and Customer Account). </t>
  </si>
  <si>
    <t>Connections are opened in the prejob and closed in the postjob.</t>
  </si>
  <si>
    <t>Bind variables are used to fetch the data from MDM Hub tables.</t>
  </si>
  <si>
    <t>Queries which are used in the DB components are optimized for better performance.</t>
  </si>
  <si>
    <t>Comments are missed for the logic written in the txmlmap_3 component etc...</t>
  </si>
  <si>
    <t>Parallelism is not considered for independent of subjobs where ever it is required (Contracts and CustomerAccount)</t>
  </si>
  <si>
    <t>Same Logic has been repeated twice in tOraclerow_1 and tOraclerow_2 components.</t>
  </si>
  <si>
    <t>Optimize the no. of flows in Mandatory Check. Combine all the Hashoutputs into single hashout. (tHashoutput_6, tHashoutput_8 and tHashoutput_10)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</si>
</sst>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12"/>
      <color theme="1"/>
      <name val="Arial"/>
      <family val="2"/>
    </font>
    <font>
      <sz val="10"/>
      <color rgb="FF000000"/>
      <name val="Arial"/>
      <family val="2"/>
    </font>
    <font>
      <sz val="10"/>
      <color theme="1"/>
      <name val="Arial"/>
      <family val="2"/>
    </font>
    <font>
      <i/>
      <sz val="10"/>
      <color rgb="FF000000"/>
      <name val="Arial"/>
      <family val="2"/>
    </font>
    <font>
      <b/>
      <sz val="10"/>
      <color theme="0"/>
      <name val="Arial"/>
      <family val="2"/>
    </font>
    <font>
      <i/>
      <sz val="10"/>
      <color theme="0"/>
      <name val="Arial"/>
      <family val="2"/>
    </font>
    <font>
      <b/>
      <i/>
      <sz val="12"/>
      <color theme="1"/>
      <name val="Calibri"/>
      <family val="2"/>
      <scheme val="minor"/>
    </font>
    <font>
      <i/>
      <sz val="10"/>
      <color theme="1"/>
      <name val="Calibri"/>
      <family val="2"/>
      <scheme val="minor"/>
    </font>
    <font>
      <b/>
      <sz val="18"/>
      <color theme="1"/>
      <name val="Calibri"/>
      <family val="2"/>
      <scheme val="minor"/>
    </font>
    <font>
      <b/>
      <i/>
      <sz val="18"/>
      <color theme="4" tint="-0.249977111117893"/>
      <name val="Calibri"/>
      <family val="2"/>
      <scheme val="minor"/>
    </font>
    <font>
      <b/>
      <i/>
      <sz val="14"/>
      <color theme="4" tint="-0.249977111117893"/>
      <name val="Calibri"/>
      <family val="2"/>
      <scheme val="minor"/>
    </font>
    <font>
      <b/>
      <i/>
      <sz val="12"/>
      <color theme="4" tint="-0.249977111117893"/>
      <name val="Calibri"/>
      <family val="2"/>
      <scheme val="minor"/>
    </font>
    <font>
      <sz val="9"/>
      <color theme="4" tint="-0.249977111117893"/>
      <name val="Arial"/>
      <family val="2"/>
    </font>
    <font>
      <i/>
      <sz val="9"/>
      <color rgb="FF000000"/>
      <name val="Arial"/>
      <family val="2"/>
    </font>
    <font>
      <sz val="12"/>
      <color rgb="FFC00000"/>
      <name val="Calibri"/>
      <family val="2"/>
      <scheme val="minor"/>
    </font>
    <font>
      <b/>
      <i/>
      <sz val="10"/>
      <color rgb="FFC00000"/>
      <name val="Arial"/>
      <family val="2"/>
    </font>
    <font>
      <b/>
      <sz val="11"/>
      <color rgb="FF000000"/>
      <name val="Arial"/>
      <family val="2"/>
    </font>
    <font>
      <sz val="14"/>
      <color theme="1"/>
      <name val="Calibri"/>
      <family val="2"/>
      <scheme val="minor"/>
    </font>
    <font>
      <i/>
      <sz val="9"/>
      <color theme="4" tint="-0.249977111117893"/>
      <name val="Arial"/>
      <family val="2"/>
    </font>
    <font>
      <b/>
      <sz val="14"/>
      <color theme="1"/>
      <name val="Arial"/>
      <family val="2"/>
    </font>
    <font>
      <b/>
      <i/>
      <sz val="12"/>
      <color theme="1"/>
      <name val="Arial"/>
      <family val="2"/>
    </font>
    <font>
      <b/>
      <u/>
      <sz val="10"/>
      <color theme="1"/>
      <name val="Arial"/>
      <family val="2"/>
    </font>
    <font>
      <b/>
      <sz val="10"/>
      <color theme="1"/>
      <name val="Arial"/>
      <family val="2"/>
    </font>
    <font>
      <b/>
      <i/>
      <sz val="11"/>
      <color theme="1"/>
      <name val="Arial"/>
      <family val="2"/>
    </font>
    <font>
      <i/>
      <sz val="11"/>
      <color theme="1"/>
      <name val="Arial"/>
      <family val="2"/>
    </font>
  </fonts>
  <fills count="6">
    <fill>
      <patternFill patternType="none"/>
    </fill>
    <fill>
      <patternFill patternType="gray125"/>
    </fill>
    <fill>
      <patternFill patternType="solid">
        <fgColor theme="1" tint="4.9989318521683403E-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5">
    <xf numFmtId="0" fontId="0" fillId="0" borderId="0" xfId="0"/>
    <xf numFmtId="0" fontId="0" fillId="4" borderId="0" xfId="0" applyFill="1"/>
    <xf numFmtId="0" fontId="2" fillId="0" borderId="0" xfId="0" applyFont="1" applyFill="1" applyBorder="1" applyAlignment="1">
      <alignment horizontal="center" vertical="center" wrapText="1"/>
    </xf>
    <xf numFmtId="0" fontId="4" fillId="0" borderId="0" xfId="0" applyFont="1" applyFill="1" applyBorder="1" applyAlignment="1">
      <alignment horizontal="left" vertical="top" wrapText="1"/>
    </xf>
    <xf numFmtId="0" fontId="0" fillId="4" borderId="0" xfId="0" applyFill="1" applyAlignment="1">
      <alignment vertical="center"/>
    </xf>
    <xf numFmtId="0" fontId="0" fillId="4" borderId="0" xfId="0" applyFill="1" applyAlignment="1">
      <alignment horizontal="center" vertical="center"/>
    </xf>
    <xf numFmtId="0" fontId="5" fillId="0" borderId="0" xfId="0" applyFont="1" applyFill="1" applyBorder="1" applyAlignment="1">
      <alignment horizontal="center" vertical="center" wrapText="1"/>
    </xf>
    <xf numFmtId="0" fontId="0" fillId="4" borderId="0" xfId="0" applyFill="1" applyAlignment="1">
      <alignment horizontal="left" vertical="top"/>
    </xf>
    <xf numFmtId="0" fontId="0" fillId="0" borderId="0" xfId="0" applyFill="1" applyAlignment="1">
      <alignment vertical="center"/>
    </xf>
    <xf numFmtId="0" fontId="0" fillId="0" borderId="0" xfId="0" applyFill="1" applyAlignment="1">
      <alignment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7" fillId="0" borderId="0" xfId="0" applyFont="1" applyFill="1" applyAlignment="1">
      <alignment horizontal="left" vertical="center"/>
    </xf>
    <xf numFmtId="0" fontId="10" fillId="4" borderId="0" xfId="0" applyFont="1" applyFill="1" applyAlignment="1">
      <alignment vertical="center"/>
    </xf>
    <xf numFmtId="0" fontId="2" fillId="0" borderId="0" xfId="0" applyNumberFormat="1" applyFont="1" applyFill="1" applyBorder="1" applyAlignment="1">
      <alignment horizontal="center" vertical="center" wrapText="1"/>
    </xf>
    <xf numFmtId="0" fontId="7" fillId="0" borderId="0" xfId="0" applyFont="1" applyFill="1" applyAlignment="1">
      <alignment vertical="center"/>
    </xf>
    <xf numFmtId="0" fontId="7" fillId="4" borderId="0" xfId="0" applyFont="1" applyFill="1" applyAlignment="1">
      <alignment vertical="center"/>
    </xf>
    <xf numFmtId="0" fontId="15" fillId="0" borderId="0" xfId="0" applyFont="1" applyFill="1" applyAlignment="1">
      <alignment horizontal="center" vertical="center"/>
    </xf>
    <xf numFmtId="0" fontId="0" fillId="4" borderId="0" xfId="0" applyFill="1" applyProtection="1"/>
    <xf numFmtId="0" fontId="0" fillId="4" borderId="7" xfId="0" applyFill="1" applyBorder="1" applyProtection="1"/>
    <xf numFmtId="0" fontId="0" fillId="4" borderId="8" xfId="0" applyFill="1" applyBorder="1" applyProtection="1"/>
    <xf numFmtId="0" fontId="0" fillId="4" borderId="4" xfId="0" applyFill="1" applyBorder="1" applyProtection="1"/>
    <xf numFmtId="0" fontId="0" fillId="4" borderId="9" xfId="0" applyFill="1" applyBorder="1" applyProtection="1"/>
    <xf numFmtId="0" fontId="16" fillId="4" borderId="0" xfId="0" applyFont="1" applyFill="1" applyBorder="1" applyAlignment="1" applyProtection="1">
      <alignment horizontal="left" vertical="top" wrapText="1"/>
    </xf>
    <xf numFmtId="0" fontId="2" fillId="4" borderId="6" xfId="0" applyFont="1" applyFill="1" applyBorder="1" applyAlignment="1" applyProtection="1">
      <alignment horizontal="left" vertical="top" wrapText="1"/>
    </xf>
    <xf numFmtId="0" fontId="17" fillId="4" borderId="6" xfId="0" applyFont="1" applyFill="1" applyBorder="1" applyAlignment="1" applyProtection="1">
      <alignment horizontal="left" vertical="top" wrapText="1"/>
    </xf>
    <xf numFmtId="0" fontId="0" fillId="4" borderId="10" xfId="0" applyFill="1" applyBorder="1" applyProtection="1"/>
    <xf numFmtId="0" fontId="0" fillId="4" borderId="11" xfId="0" applyFill="1" applyBorder="1" applyProtection="1"/>
    <xf numFmtId="0" fontId="0" fillId="4" borderId="5" xfId="0" applyFill="1" applyBorder="1" applyProtection="1"/>
    <xf numFmtId="0" fontId="2" fillId="4" borderId="0" xfId="0" applyFont="1" applyFill="1" applyBorder="1" applyAlignment="1" applyProtection="1">
      <alignment horizontal="left" vertical="top" wrapText="1"/>
      <protection locked="0"/>
    </xf>
    <xf numFmtId="0" fontId="17" fillId="4" borderId="0" xfId="0" applyFont="1" applyFill="1" applyBorder="1" applyAlignment="1" applyProtection="1">
      <alignment horizontal="left" vertical="top" wrapText="1"/>
      <protection locked="0"/>
    </xf>
    <xf numFmtId="0" fontId="18" fillId="0" borderId="0" xfId="0" applyFont="1" applyFill="1" applyProtection="1"/>
    <xf numFmtId="0" fontId="18" fillId="0" borderId="0" xfId="0" applyFont="1" applyFill="1" applyAlignment="1" applyProtection="1">
      <alignment horizontal="left"/>
    </xf>
    <xf numFmtId="0" fontId="18" fillId="0" borderId="0" xfId="0" applyFont="1" applyFill="1" applyAlignment="1" applyProtection="1">
      <alignment horizontal="center"/>
    </xf>
    <xf numFmtId="0" fontId="7" fillId="0" borderId="0" xfId="0" applyFont="1" applyFill="1" applyAlignment="1" applyProtection="1">
      <alignment horizontal="left" vertical="center"/>
    </xf>
    <xf numFmtId="0" fontId="0" fillId="4" borderId="0" xfId="0" applyFill="1" applyAlignment="1" applyProtection="1">
      <alignment horizontal="center" vertical="center"/>
    </xf>
    <xf numFmtId="0" fontId="5"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left" vertical="top" wrapText="1"/>
    </xf>
    <xf numFmtId="0" fontId="2"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top" wrapText="1"/>
    </xf>
    <xf numFmtId="0" fontId="0" fillId="4" borderId="0" xfId="0" applyFill="1" applyAlignment="1" applyProtection="1">
      <alignment horizontal="left" vertical="top"/>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left" vertical="center" wrapText="1"/>
      <protection locked="0"/>
    </xf>
    <xf numFmtId="0" fontId="3" fillId="0" borderId="0" xfId="0" applyFont="1" applyFill="1" applyBorder="1" applyAlignment="1" applyProtection="1">
      <alignment horizontal="left" vertical="center" wrapText="1"/>
      <protection locked="0"/>
    </xf>
    <xf numFmtId="0" fontId="7" fillId="0" borderId="0" xfId="0" applyFont="1" applyFill="1" applyAlignment="1" applyProtection="1">
      <alignment vertical="center"/>
    </xf>
    <xf numFmtId="0" fontId="7" fillId="4" borderId="0" xfId="0" applyFont="1" applyFill="1" applyAlignment="1" applyProtection="1">
      <alignment vertical="center"/>
    </xf>
    <xf numFmtId="0" fontId="0" fillId="0" borderId="0" xfId="0" applyFill="1" applyAlignment="1" applyProtection="1">
      <alignment vertical="center"/>
      <protection locked="0"/>
    </xf>
    <xf numFmtId="0" fontId="0" fillId="0" borderId="0" xfId="0" applyFill="1" applyAlignment="1" applyProtection="1">
      <alignment horizontal="center" vertical="center"/>
      <protection locked="0"/>
    </xf>
    <xf numFmtId="0" fontId="0" fillId="0" borderId="0" xfId="0" applyFill="1" applyAlignment="1" applyProtection="1">
      <alignment horizontal="left" vertical="center"/>
      <protection locked="0"/>
    </xf>
    <xf numFmtId="0" fontId="0" fillId="0" borderId="0" xfId="0" applyFill="1" applyAlignment="1" applyProtection="1">
      <alignment vertical="center" wrapText="1"/>
      <protection locked="0"/>
    </xf>
    <xf numFmtId="0" fontId="0" fillId="0" borderId="0" xfId="0" applyFill="1" applyAlignment="1" applyProtection="1">
      <alignment horizontal="left" vertical="center" wrapText="1"/>
      <protection locked="0"/>
    </xf>
    <xf numFmtId="0" fontId="0" fillId="4" borderId="0" xfId="0" applyFill="1" applyProtection="1">
      <protection locked="0"/>
    </xf>
    <xf numFmtId="0" fontId="0" fillId="4" borderId="0" xfId="0" applyFill="1" applyAlignment="1" applyProtection="1">
      <alignment vertical="center"/>
      <protection locked="0"/>
    </xf>
    <xf numFmtId="0" fontId="0" fillId="4" borderId="0" xfId="0" applyFill="1" applyAlignment="1" applyProtection="1">
      <alignment horizontal="left" vertical="center"/>
      <protection locked="0"/>
    </xf>
    <xf numFmtId="0" fontId="0" fillId="4" borderId="0" xfId="0" applyFill="1" applyAlignment="1" applyProtection="1">
      <alignment horizontal="center" vertical="center"/>
      <protection locked="0"/>
    </xf>
    <xf numFmtId="0" fontId="2" fillId="4" borderId="0" xfId="0" applyFont="1" applyFill="1" applyBorder="1" applyAlignment="1" applyProtection="1">
      <alignment horizontal="left" vertical="top" wrapText="1"/>
      <protection locked="0"/>
    </xf>
    <xf numFmtId="0" fontId="0" fillId="3" borderId="0" xfId="0" applyFill="1" applyProtection="1"/>
    <xf numFmtId="0" fontId="21" fillId="4" borderId="0" xfId="0" applyFont="1" applyFill="1" applyAlignment="1" applyProtection="1">
      <alignment horizontal="justify" vertical="center"/>
    </xf>
    <xf numFmtId="0" fontId="5" fillId="2" borderId="1" xfId="0" applyFont="1" applyFill="1" applyBorder="1" applyAlignment="1" applyProtection="1">
      <alignment horizontal="justify" vertical="center" wrapText="1"/>
    </xf>
    <xf numFmtId="0" fontId="5" fillId="2" borderId="3" xfId="0" applyFont="1" applyFill="1" applyBorder="1" applyAlignment="1" applyProtection="1">
      <alignment horizontal="justify" vertical="center" wrapText="1"/>
    </xf>
    <xf numFmtId="0" fontId="3" fillId="0" borderId="2" xfId="0" applyFont="1" applyFill="1" applyBorder="1" applyAlignment="1" applyProtection="1">
      <alignment horizontal="justify" vertical="center" wrapText="1"/>
    </xf>
    <xf numFmtId="15" fontId="3" fillId="0" borderId="5" xfId="0" applyNumberFormat="1" applyFont="1" applyFill="1" applyBorder="1" applyAlignment="1" applyProtection="1">
      <alignment horizontal="justify" vertical="center" wrapText="1"/>
    </xf>
    <xf numFmtId="0" fontId="3" fillId="0" borderId="5" xfId="0" applyFont="1" applyFill="1" applyBorder="1" applyAlignment="1" applyProtection="1">
      <alignment horizontal="left" vertical="center" wrapText="1"/>
    </xf>
    <xf numFmtId="0" fontId="3" fillId="0" borderId="5" xfId="0" applyFont="1" applyFill="1" applyBorder="1" applyAlignment="1" applyProtection="1">
      <alignment horizontal="justify" vertical="center" wrapText="1"/>
    </xf>
    <xf numFmtId="0" fontId="3" fillId="4" borderId="0" xfId="0" applyFont="1" applyFill="1" applyBorder="1" applyAlignment="1" applyProtection="1">
      <alignment horizontal="justify" vertical="center" wrapText="1"/>
    </xf>
    <xf numFmtId="15" fontId="3" fillId="4" borderId="0" xfId="0" applyNumberFormat="1" applyFont="1" applyFill="1" applyBorder="1" applyAlignment="1" applyProtection="1">
      <alignment horizontal="justify" vertical="center" wrapText="1"/>
    </xf>
    <xf numFmtId="0" fontId="3" fillId="4" borderId="0" xfId="0" applyFont="1" applyFill="1" applyBorder="1" applyAlignment="1" applyProtection="1">
      <alignment horizontal="left" vertical="center" wrapText="1"/>
    </xf>
    <xf numFmtId="0" fontId="2" fillId="4" borderId="11" xfId="0" applyFont="1" applyFill="1" applyBorder="1" applyAlignment="1" applyProtection="1">
      <alignment vertical="top" wrapText="1"/>
    </xf>
    <xf numFmtId="0" fontId="1" fillId="4" borderId="0" xfId="0" applyFont="1" applyFill="1" applyAlignment="1" applyProtection="1">
      <alignment vertical="top" wrapText="1"/>
    </xf>
    <xf numFmtId="0" fontId="2" fillId="4" borderId="0" xfId="0" applyFont="1" applyFill="1" applyBorder="1" applyAlignment="1" applyProtection="1">
      <alignment horizontal="left" vertical="top" wrapText="1"/>
      <protection locked="0"/>
    </xf>
    <xf numFmtId="0" fontId="2" fillId="4" borderId="0" xfId="0" applyFont="1" applyFill="1" applyBorder="1" applyAlignment="1" applyProtection="1">
      <alignment horizontal="left" vertical="top" wrapText="1"/>
      <protection locked="0"/>
    </xf>
    <xf numFmtId="0" fontId="23" fillId="5" borderId="12" xfId="0" applyFont="1" applyFill="1" applyBorder="1" applyAlignment="1">
      <alignment horizontal="left" vertical="top"/>
    </xf>
    <xf numFmtId="0" fontId="3" fillId="0" borderId="12" xfId="0" applyFont="1" applyBorder="1" applyAlignment="1">
      <alignment horizontal="left" vertical="top"/>
    </xf>
    <xf numFmtId="15" fontId="3" fillId="0" borderId="12" xfId="0" applyNumberFormat="1" applyFont="1" applyBorder="1" applyAlignment="1">
      <alignment horizontal="left" vertical="top"/>
    </xf>
    <xf numFmtId="0" fontId="3" fillId="0" borderId="12" xfId="0" applyFont="1" applyBorder="1" applyAlignment="1">
      <alignment horizontal="left" vertical="top" wrapText="1"/>
    </xf>
    <xf numFmtId="0" fontId="9" fillId="3" borderId="0" xfId="0" applyFont="1" applyFill="1" applyAlignment="1" applyProtection="1">
      <alignment horizontal="center" vertical="center"/>
    </xf>
    <xf numFmtId="0" fontId="2" fillId="4" borderId="0" xfId="0" applyFont="1" applyFill="1" applyBorder="1" applyAlignment="1" applyProtection="1">
      <alignment horizontal="left" vertical="top" wrapText="1"/>
      <protection locked="0"/>
    </xf>
    <xf numFmtId="0" fontId="20" fillId="4" borderId="0" xfId="0" applyFont="1" applyFill="1" applyAlignment="1" applyProtection="1">
      <alignment horizontal="center" vertical="center"/>
    </xf>
    <xf numFmtId="0" fontId="24" fillId="3" borderId="0" xfId="0" applyFont="1" applyFill="1" applyAlignment="1" applyProtection="1">
      <alignment horizontal="center" vertical="top" wrapText="1"/>
    </xf>
    <xf numFmtId="0" fontId="10" fillId="4" borderId="0" xfId="0" applyFont="1" applyFill="1" applyAlignment="1" applyProtection="1">
      <alignment horizontal="right" vertical="center"/>
    </xf>
    <xf numFmtId="0" fontId="10" fillId="4" borderId="0" xfId="0" applyFont="1" applyFill="1" applyAlignment="1">
      <alignment horizontal="right" vertical="center"/>
    </xf>
    <xf numFmtId="0" fontId="10" fillId="4" borderId="0" xfId="0" applyFont="1" applyFill="1" applyAlignment="1">
      <alignment horizontal="right" vertical="center" wrapText="1"/>
    </xf>
    <xf numFmtId="0" fontId="11" fillId="4" borderId="0" xfId="0" applyFont="1" applyFill="1" applyAlignment="1">
      <alignment horizontal="center" vertical="center"/>
    </xf>
    <xf numFmtId="0" fontId="3" fillId="0" borderId="12" xfId="0" applyFont="1" applyBorder="1" applyAlignment="1">
      <alignment horizontal="center" vertical="center" wrapText="1"/>
    </xf>
  </cellXfs>
  <cellStyles count="1">
    <cellStyle name="Normal" xfId="0" builtinId="0"/>
  </cellStyles>
  <dxfs count="102">
    <dxf>
      <font>
        <b val="0"/>
        <i val="0"/>
        <strike val="0"/>
        <condense val="0"/>
        <extend val="0"/>
        <outline val="0"/>
        <shadow val="0"/>
        <u val="none"/>
        <vertAlign val="baseline"/>
        <sz val="14"/>
        <color theme="1"/>
        <name val="Calibri"/>
        <scheme val="minor"/>
      </font>
      <fill>
        <patternFill patternType="none">
          <fgColor indexed="64"/>
          <bgColor auto="1"/>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4"/>
        <color theme="1"/>
        <name val="Calibri"/>
        <scheme val="minor"/>
      </font>
      <fill>
        <patternFill patternType="none">
          <fgColor indexed="64"/>
          <bgColor auto="1"/>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4"/>
        <color theme="1"/>
        <name val="Calibri"/>
        <scheme val="minor"/>
      </font>
      <fill>
        <patternFill patternType="none">
          <fgColor indexed="64"/>
          <bgColor auto="1"/>
        </patternFill>
      </fill>
      <alignment horizontal="left" vertical="bottom" textRotation="0" wrapText="0" indent="0" justifyLastLine="0" shrinkToFit="0" readingOrder="0"/>
      <protection locked="1" hidden="0"/>
    </dxf>
    <dxf>
      <font>
        <strike val="0"/>
        <outline val="0"/>
        <shadow val="0"/>
        <u val="none"/>
        <vertAlign val="baseline"/>
        <sz val="14"/>
        <color theme="1"/>
        <name val="Calibri"/>
        <scheme val="minor"/>
      </font>
      <fill>
        <patternFill patternType="none">
          <fgColor indexed="64"/>
          <bgColor auto="1"/>
        </patternFill>
      </fill>
      <protection locked="1" hidden="0"/>
    </dxf>
    <dxf>
      <font>
        <strike val="0"/>
        <outline val="0"/>
        <shadow val="0"/>
        <u val="none"/>
        <vertAlign val="baseline"/>
        <sz val="14"/>
        <color theme="1"/>
        <name val="Calibri"/>
        <scheme val="minor"/>
      </font>
      <fill>
        <patternFill patternType="none">
          <fgColor indexed="64"/>
          <bgColor auto="1"/>
        </patternFill>
      </fill>
      <protection locked="1" hidden="0"/>
    </dxf>
    <dxf>
      <fill>
        <patternFill patternType="none">
          <fgColor indexed="64"/>
          <bgColor auto="1"/>
        </patternFill>
      </fill>
      <alignment horizontal="left" vertical="center" textRotation="0" indent="0" justifyLastLine="0" shrinkToFit="0" readingOrder="0"/>
      <protection locked="0" hidden="0"/>
    </dxf>
    <dxf>
      <fill>
        <patternFill patternType="none">
          <fgColor indexed="64"/>
          <bgColor indexed="65"/>
        </patternFill>
      </fill>
      <alignment horizontal="center" vertical="center" textRotation="0" wrapText="0" indent="0" justifyLastLine="0" shrinkToFit="0" readingOrder="0"/>
      <protection locked="0" hidden="0"/>
    </dxf>
    <dxf>
      <fill>
        <patternFill patternType="none">
          <fgColor indexed="64"/>
          <bgColor auto="1"/>
        </patternFill>
      </fill>
      <alignment horizontal="general" vertical="center" textRotation="0" indent="0" justifyLastLine="0" shrinkToFit="0" readingOrder="0"/>
      <protection locked="0" hidden="0"/>
    </dxf>
    <dxf>
      <fill>
        <patternFill patternType="none">
          <fgColor indexed="64"/>
          <bgColor auto="1"/>
        </patternFill>
      </fill>
      <alignment horizontal="general" vertical="center" textRotation="0" indent="0" justifyLastLine="0" shrinkToFit="0" readingOrder="0"/>
    </dxf>
    <dxf>
      <font>
        <b val="0"/>
        <strike val="0"/>
        <outline val="0"/>
        <shadow val="0"/>
        <u val="none"/>
        <vertAlign val="baseline"/>
        <sz val="12"/>
        <color rgb="FFC00000"/>
        <name val="Calibri"/>
        <scheme val="minor"/>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center" vertical="center" textRotation="0"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top" textRotation="0" wrapText="1" indent="0" justifyLastLine="0" shrinkToFit="0" readingOrder="0"/>
      <protection locked="1"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protection locked="1" hidden="0"/>
    </dxf>
    <dxf>
      <protection locked="1"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protection locked="1" hidden="0"/>
    </dxf>
    <dxf>
      <font>
        <b/>
        <i val="0"/>
        <strike val="0"/>
        <condense val="0"/>
        <extend val="0"/>
        <outline val="0"/>
        <shadow val="0"/>
        <u val="none"/>
        <vertAlign val="baseline"/>
        <sz val="10"/>
        <color theme="0"/>
        <name val="Arial"/>
        <scheme val="none"/>
      </font>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none">
          <fgColor indexed="64"/>
          <bgColor indexed="65"/>
        </patternFill>
      </fill>
      <alignment horizontal="left" vertical="top" textRotation="0" wrapText="1" indent="0" justifyLastLine="0" shrinkToFit="0" readingOrder="0"/>
      <protection locked="1"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center" textRotation="0" wrapText="1" indent="0" justifyLastLine="0" shrinkToFit="0" readingOrder="0"/>
      <protection locked="1" hidden="0"/>
    </dxf>
    <dxf>
      <protection locked="1"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justify" vertical="center" textRotation="0" wrapText="1" indent="0" justifyLastLine="0" shrinkToFit="0" readingOrder="0"/>
      <protection locked="1" hidden="0"/>
    </dxf>
    <dxf>
      <font>
        <b/>
        <i val="0"/>
        <strike val="0"/>
        <condense val="0"/>
        <extend val="0"/>
        <outline val="0"/>
        <shadow val="0"/>
        <u val="none"/>
        <vertAlign val="baseline"/>
        <sz val="10"/>
        <color theme="0"/>
        <name val="Arial"/>
        <scheme val="none"/>
      </font>
      <fill>
        <patternFill patternType="none">
          <fgColor indexed="64"/>
          <bgColor indexed="65"/>
        </patternFill>
      </fill>
      <alignment horizontal="center" vertical="center" textRotation="0" wrapText="1"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76200</xdr:rowOff>
    </xdr:from>
    <xdr:to>
      <xdr:col>2</xdr:col>
      <xdr:colOff>1495425</xdr:colOff>
      <xdr:row>0</xdr:row>
      <xdr:rowOff>609600</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76200"/>
          <a:ext cx="1581150" cy="533400"/>
        </a:xfrm>
        <a:prstGeom prst="rect">
          <a:avLst/>
        </a:prstGeom>
        <a:noFill/>
      </xdr:spPr>
    </xdr:pic>
    <xdr:clientData/>
  </xdr:twoCellAnchor>
  <xdr:twoCellAnchor editAs="oneCell">
    <xdr:from>
      <xdr:col>9</xdr:col>
      <xdr:colOff>1438276</xdr:colOff>
      <xdr:row>0</xdr:row>
      <xdr:rowOff>209550</xdr:rowOff>
    </xdr:from>
    <xdr:to>
      <xdr:col>9</xdr:col>
      <xdr:colOff>2897506</xdr:colOff>
      <xdr:row>1</xdr:row>
      <xdr:rowOff>38100</xdr:rowOff>
    </xdr:to>
    <xdr:pic>
      <xdr:nvPicPr>
        <xdr:cNvPr id="3" name="Picture 2" descr="C:\Users\vinoths\Pictures\Talend.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87176" y="209550"/>
          <a:ext cx="1459230"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390525</xdr:colOff>
          <xdr:row>1</xdr:row>
          <xdr:rowOff>228600</xdr:rowOff>
        </xdr:from>
        <xdr:to>
          <xdr:col>11</xdr:col>
          <xdr:colOff>371475</xdr:colOff>
          <xdr:row>5</xdr:row>
          <xdr:rowOff>323850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1" name="Table1" displayName="Table1" ref="B2:F9" headerRowDxfId="101" dataDxfId="100" totalsRowDxfId="99">
  <autoFilter ref="B2:F9">
    <filterColumn colId="0" hiddenButton="1"/>
    <filterColumn colId="1" hiddenButton="1"/>
    <filterColumn colId="2" hiddenButton="1"/>
    <filterColumn colId="3" hiddenButton="1"/>
    <filterColumn colId="4" hiddenButton="1"/>
  </autoFilter>
  <tableColumns count="5">
    <tableColumn id="1" name="ID" totalsRowLabel="Total" dataDxfId="98" totalsRowDxfId="97"/>
    <tableColumn id="2" name="Check" dataDxfId="96" totalsRowDxfId="95"/>
    <tableColumn id="3" name="Compliant" dataDxfId="94" totalsRowDxfId="93"/>
    <tableColumn id="4" name="Verdict" dataDxfId="92" totalsRowDxfId="91">
      <calculatedColumnFormula>IF(Table1[[#This Row],[Compliant]]=$K$4,"Pass", (IF(Table1[[#This Row],[Compliant]]=$K$5,"Pass", "Fail")))</calculatedColumnFormula>
    </tableColumn>
    <tableColumn id="5" name="Reviewer Comments_x000a_Reason for failure / guidance or motivation for pass upon non-compliance" totalsRowFunction="count" dataDxfId="90" totalsRowDxfId="89"/>
  </tableColumns>
  <tableStyleInfo name="TableStyleMedium8" showFirstColumn="0" showLastColumn="0" showRowStripes="1" showColumnStripes="0"/>
</table>
</file>

<file path=xl/tables/table2.xml><?xml version="1.0" encoding="utf-8"?>
<table xmlns="http://schemas.openxmlformats.org/spreadsheetml/2006/main" id="2" name="Table13" displayName="Table13" ref="B2:F6" headerRowDxfId="88" dataDxfId="87">
  <autoFilter ref="B2:F6">
    <filterColumn colId="0" hiddenButton="1"/>
    <filterColumn colId="1" hiddenButton="1"/>
    <filterColumn colId="2" hiddenButton="1"/>
    <filterColumn colId="3" hiddenButton="1"/>
    <filterColumn colId="4" hiddenButton="1"/>
  </autoFilter>
  <tableColumns count="5">
    <tableColumn id="1" name="ID" totalsRowLabel="Total" dataDxfId="86" totalsRowDxfId="85"/>
    <tableColumn id="2" name="Check" dataDxfId="84" totalsRowDxfId="83"/>
    <tableColumn id="3" name="Compliant" dataDxfId="82" totalsRowDxfId="81"/>
    <tableColumn id="4" name="Verdict" dataDxfId="80" totalsRowDxfId="79">
      <calculatedColumnFormula>IF(Table13[[#This Row],[Compliant]]=$K$4,"Pass", (IF(Table13[[#This Row],[Compliant]]=$K$5,"Pass", "Fail")))</calculatedColumnFormula>
    </tableColumn>
    <tableColumn id="5" name="Reviewer Comments_x000a_Reason for failure / guidance or motivation for pass upon non-compliance" totalsRowFunction="count" dataDxfId="78" totalsRowDxfId="77"/>
  </tableColumns>
  <tableStyleInfo name="TableStyleMedium8" showFirstColumn="0" showLastColumn="0" showRowStripes="1" showColumnStripes="0"/>
</table>
</file>

<file path=xl/tables/table3.xml><?xml version="1.0" encoding="utf-8"?>
<table xmlns="http://schemas.openxmlformats.org/spreadsheetml/2006/main" id="3" name="Table14" displayName="Table14" ref="B2:F4" headerRowDxfId="76" dataDxfId="75" totalsRowDxfId="74">
  <autoFilter ref="B2:F4">
    <filterColumn colId="0" hiddenButton="1"/>
    <filterColumn colId="1" hiddenButton="1"/>
    <filterColumn colId="2" hiddenButton="1"/>
    <filterColumn colId="3" hiddenButton="1"/>
    <filterColumn colId="4" hiddenButton="1"/>
  </autoFilter>
  <tableColumns count="5">
    <tableColumn id="1" name="ID" totalsRowLabel="Total" dataDxfId="73" totalsRowDxfId="72"/>
    <tableColumn id="2" name="Check" dataDxfId="71" totalsRowDxfId="70"/>
    <tableColumn id="3" name="Compliant" dataDxfId="69" totalsRowDxfId="68"/>
    <tableColumn id="4" name="Verdict" dataDxfId="67" totalsRowDxfId="66">
      <calculatedColumnFormula>IF(Table14[[#This Row],[Compliant]]=$K$4,"Pass", (IF(Table14[[#This Row],[Compliant]]=$K$5,"Pass", "Fail")))</calculatedColumnFormula>
    </tableColumn>
    <tableColumn id="5" name="Reviewer Comments_x000a_Reason for failure / guidance or motivation for pass upon non-compliance" totalsRowFunction="count" dataDxfId="65" totalsRowDxfId="64"/>
  </tableColumns>
  <tableStyleInfo name="TableStyleMedium8" showFirstColumn="0" showLastColumn="0" showRowStripes="1" showColumnStripes="0"/>
</table>
</file>

<file path=xl/tables/table4.xml><?xml version="1.0" encoding="utf-8"?>
<table xmlns="http://schemas.openxmlformats.org/spreadsheetml/2006/main" id="4" name="Table15" displayName="Table15" ref="B2:F9" headerRowDxfId="63" dataDxfId="62">
  <autoFilter ref="B2:F9">
    <filterColumn colId="0" hiddenButton="1"/>
    <filterColumn colId="1" hiddenButton="1"/>
    <filterColumn colId="2" hiddenButton="1"/>
    <filterColumn colId="3" hiddenButton="1"/>
    <filterColumn colId="4" hiddenButton="1"/>
  </autoFilter>
  <tableColumns count="5">
    <tableColumn id="1" name="ID" totalsRowLabel="Total" dataDxfId="61" totalsRowDxfId="60"/>
    <tableColumn id="2" name="Check" dataDxfId="59" totalsRowDxfId="58"/>
    <tableColumn id="3" name="Compliant" dataDxfId="57" totalsRowDxfId="56"/>
    <tableColumn id="4" name="Verdict" dataDxfId="55" totalsRowDxfId="54">
      <calculatedColumnFormula>IF(Table15[[#This Row],[Compliant]]=$K$4,"Pass", (IF(Table15[[#This Row],[Compliant]]=$K$5,"Pass", "Fail")))</calculatedColumnFormula>
    </tableColumn>
    <tableColumn id="5" name="Reviewer Comments_x000a_Reason for failure / guidance or motivation for pass upon non-compliance" totalsRowFunction="count" dataDxfId="53" totalsRowDxfId="52"/>
  </tableColumns>
  <tableStyleInfo name="TableStyleMedium8" showFirstColumn="0" showLastColumn="0" showRowStripes="1" showColumnStripes="0"/>
</table>
</file>

<file path=xl/tables/table5.xml><?xml version="1.0" encoding="utf-8"?>
<table xmlns="http://schemas.openxmlformats.org/spreadsheetml/2006/main" id="5" name="Table16" displayName="Table16" ref="B2:F13" headerRowDxfId="51" dataDxfId="50">
  <autoFilter ref="B2:F13">
    <filterColumn colId="0" hiddenButton="1"/>
    <filterColumn colId="1" hiddenButton="1"/>
    <filterColumn colId="2" hiddenButton="1"/>
    <filterColumn colId="3" hiddenButton="1"/>
    <filterColumn colId="4" hiddenButton="1"/>
  </autoFilter>
  <tableColumns count="5">
    <tableColumn id="1" name="ID" totalsRowLabel="Total" dataDxfId="49" totalsRowDxfId="48"/>
    <tableColumn id="2" name="Check" dataDxfId="47" totalsRowDxfId="46"/>
    <tableColumn id="3" name="Compliant" dataDxfId="45" totalsRowDxfId="44"/>
    <tableColumn id="4" name="Verdict" dataDxfId="43" totalsRowDxfId="42">
      <calculatedColumnFormula>IF(Table16[[#This Row],[Compliant]]=$K$4,"Pass", (IF(Table16[[#This Row],[Compliant]]=$K$5,"Pass", "Fail")))</calculatedColumnFormula>
    </tableColumn>
    <tableColumn id="5" name="Reviewer Comments_x000a_Reason for failure / guidance or motivation for pass upon non-compliance" totalsRowFunction="count" dataDxfId="41" totalsRowDxfId="40"/>
  </tableColumns>
  <tableStyleInfo name="TableStyleMedium8" showFirstColumn="0" showLastColumn="0" showRowStripes="1" showColumnStripes="0"/>
</table>
</file>

<file path=xl/tables/table6.xml><?xml version="1.0" encoding="utf-8"?>
<table xmlns="http://schemas.openxmlformats.org/spreadsheetml/2006/main" id="8" name="Table179" displayName="Table179" ref="B2:F4" headerRowDxfId="39" dataDxfId="38">
  <autoFilter ref="B2:F4">
    <filterColumn colId="0" hiddenButton="1"/>
    <filterColumn colId="1" hiddenButton="1"/>
    <filterColumn colId="2" hiddenButton="1"/>
    <filterColumn colId="3" hiddenButton="1"/>
    <filterColumn colId="4" hiddenButton="1"/>
  </autoFilter>
  <tableColumns count="5">
    <tableColumn id="1" name="ID" totalsRowLabel="Total" dataDxfId="37" totalsRowDxfId="36"/>
    <tableColumn id="2" name="Check" dataDxfId="35" totalsRowDxfId="34"/>
    <tableColumn id="3" name="Compliant" dataDxfId="33" totalsRowDxfId="32"/>
    <tableColumn id="4" name="Verdict" dataDxfId="31" totalsRowDxfId="30">
      <calculatedColumnFormula>IF(Table179[[#This Row],[Compliant]]=$K$4,"Pass", (IF(Table179[[#This Row],[Compliant]]=$K$5,"Pass", "Fail")))</calculatedColumnFormula>
    </tableColumn>
    <tableColumn id="5" name="Reviewer Comments_x000a_Reason for failure / guidance or motivation for pass upon non-compliance" totalsRowFunction="count" dataDxfId="29" totalsRowDxfId="28"/>
  </tableColumns>
  <tableStyleInfo name="TableStyleMedium8" showFirstColumn="0" showLastColumn="0" showRowStripes="1" showColumnStripes="0"/>
</table>
</file>

<file path=xl/tables/table7.xml><?xml version="1.0" encoding="utf-8"?>
<table xmlns="http://schemas.openxmlformats.org/spreadsheetml/2006/main" id="6" name="Table17" displayName="Table17" ref="B2:F4" headerRowDxfId="27" dataDxfId="26">
  <autoFilter ref="B2:F4">
    <filterColumn colId="0" hiddenButton="1"/>
    <filterColumn colId="1" hiddenButton="1"/>
    <filterColumn colId="2" hiddenButton="1"/>
    <filterColumn colId="3" hiddenButton="1"/>
    <filterColumn colId="4" hiddenButton="1"/>
  </autoFilter>
  <tableColumns count="5">
    <tableColumn id="1" name="ID" totalsRowLabel="Total" dataDxfId="25" totalsRowDxfId="24"/>
    <tableColumn id="2" name="Check" dataDxfId="23" totalsRowDxfId="22"/>
    <tableColumn id="3" name="Compliant" dataDxfId="21" totalsRowDxfId="20"/>
    <tableColumn id="4" name="Verdict" dataDxfId="19" totalsRowDxfId="18">
      <calculatedColumnFormula>IF(Table17[[#This Row],[Compliant]]=$K$4,"Pass", (IF(Table17[[#This Row],[Compliant]]=$K$5,"Pass", "Fail")))</calculatedColumnFormula>
    </tableColumn>
    <tableColumn id="5" name="Reviewer Comments_x000a_Reason for failure / guidance or motivation for pass upon non-compliance" totalsRowFunction="count" dataDxfId="17" totalsRowDxfId="16"/>
  </tableColumns>
  <tableStyleInfo name="TableStyleMedium8" showFirstColumn="0" showLastColumn="0" showRowStripes="1" showColumnStripes="0"/>
</table>
</file>

<file path=xl/tables/table8.xml><?xml version="1.0" encoding="utf-8"?>
<table xmlns="http://schemas.openxmlformats.org/spreadsheetml/2006/main" id="9" name="Table9" displayName="Table9" ref="B2:G44" totalsRowShown="0" headerRowDxfId="12" dataDxfId="11">
  <autoFilter ref="B2:G44">
    <filterColumn colId="0" hiddenButton="1"/>
    <filterColumn colId="1" hiddenButton="1"/>
    <filterColumn colId="2" hiddenButton="1"/>
    <filterColumn colId="3" hiddenButton="1"/>
    <filterColumn colId="4" hiddenButton="1"/>
    <filterColumn colId="5" hiddenButton="1"/>
  </autoFilter>
  <sortState ref="B3:G44">
    <sortCondition ref="C3"/>
  </sortState>
  <tableColumns count="6">
    <tableColumn id="6" name="Ref.No." dataDxfId="10"/>
    <tableColumn id="1" name="Talend Key Components" dataDxfId="9"/>
    <tableColumn id="2" name="Prefix Standards" dataDxfId="8"/>
    <tableColumn id="4" name="Implemented Prefix" dataDxfId="7"/>
    <tableColumn id="3" name="Compliance" dataDxfId="6"/>
    <tableColumn id="5" name="Comments_x000a_(Only required where non-compliant)" dataDxfId="5"/>
  </tableColumns>
  <tableStyleInfo name="TableStyleMedium8" showFirstColumn="0" showLastColumn="0" showRowStripes="1" showColumnStripes="0"/>
</table>
</file>

<file path=xl/tables/table9.xml><?xml version="1.0" encoding="utf-8"?>
<table xmlns="http://schemas.openxmlformats.org/spreadsheetml/2006/main" id="10" name="Table10" displayName="Table10" ref="B2:D9" totalsRowShown="0" headerRowDxfId="4" dataDxfId="3">
  <autoFilter ref="B2:D9">
    <filterColumn colId="0" hiddenButton="1"/>
    <filterColumn colId="1" hiddenButton="1"/>
    <filterColumn colId="2" hiddenButton="1"/>
  </autoFilter>
  <tableColumns count="3">
    <tableColumn id="1" name="Standards" dataDxfId="2"/>
    <tableColumn id="2" name="Total" dataDxfId="1"/>
    <tableColumn id="3" name="Pas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J23"/>
  <sheetViews>
    <sheetView topLeftCell="A3" zoomScaleNormal="100" workbookViewId="0">
      <selection activeCell="D11" sqref="D11"/>
    </sheetView>
  </sheetViews>
  <sheetFormatPr defaultRowHeight="15" x14ac:dyDescent="0.25"/>
  <cols>
    <col min="1" max="1" width="3.140625" style="18" customWidth="1"/>
    <col min="2" max="2" width="1.42578125" style="18" customWidth="1"/>
    <col min="3" max="3" width="34.85546875" style="18" bestFit="1" customWidth="1"/>
    <col min="4" max="4" width="45.5703125" style="18" customWidth="1"/>
    <col min="5" max="5" width="1.42578125" style="18" customWidth="1"/>
    <col min="6" max="6" width="9.140625" style="18"/>
    <col min="7" max="7" width="26" style="18" customWidth="1"/>
    <col min="8" max="8" width="12.28515625" style="18" bestFit="1" customWidth="1"/>
    <col min="9" max="9" width="19.85546875" style="18" bestFit="1" customWidth="1"/>
    <col min="10" max="10" width="62.140625" style="18" customWidth="1"/>
    <col min="11" max="16384" width="9.140625" style="18"/>
  </cols>
  <sheetData>
    <row r="1" spans="2:10" ht="51" customHeight="1" x14ac:dyDescent="0.25"/>
    <row r="2" spans="2:10" ht="9" customHeight="1" x14ac:dyDescent="0.25"/>
    <row r="3" spans="2:10" ht="26.25" customHeight="1" x14ac:dyDescent="0.25">
      <c r="C3" s="76" t="s">
        <v>189</v>
      </c>
      <c r="D3" s="76"/>
      <c r="E3" s="76"/>
      <c r="F3" s="76"/>
      <c r="G3" s="76"/>
      <c r="H3" s="76"/>
      <c r="I3" s="76"/>
      <c r="J3" s="76"/>
    </row>
    <row r="4" spans="2:10" ht="10.5" customHeight="1" thickBot="1" x14ac:dyDescent="0.3"/>
    <row r="5" spans="2:10" ht="18" x14ac:dyDescent="0.25">
      <c r="B5" s="19"/>
      <c r="C5" s="20"/>
      <c r="D5" s="20"/>
      <c r="E5" s="21"/>
      <c r="G5" s="78" t="s">
        <v>173</v>
      </c>
      <c r="H5" s="78"/>
      <c r="I5" s="78"/>
      <c r="J5" s="78"/>
    </row>
    <row r="6" spans="2:10" ht="15.75" thickBot="1" x14ac:dyDescent="0.3">
      <c r="B6" s="22"/>
      <c r="C6" s="23" t="s">
        <v>153</v>
      </c>
      <c r="D6" s="71" t="s">
        <v>211</v>
      </c>
      <c r="E6" s="24"/>
      <c r="G6" s="58" t="s">
        <v>174</v>
      </c>
    </row>
    <row r="7" spans="2:10" ht="26.25" thickBot="1" x14ac:dyDescent="0.3">
      <c r="B7" s="22"/>
      <c r="C7" s="23" t="s">
        <v>154</v>
      </c>
      <c r="D7" s="70"/>
      <c r="E7" s="24"/>
      <c r="G7" s="59" t="s">
        <v>175</v>
      </c>
      <c r="H7" s="60" t="s">
        <v>176</v>
      </c>
      <c r="I7" s="60" t="s">
        <v>177</v>
      </c>
      <c r="J7" s="60" t="s">
        <v>178</v>
      </c>
    </row>
    <row r="8" spans="2:10" ht="15.75" thickBot="1" x14ac:dyDescent="0.3">
      <c r="B8" s="22"/>
      <c r="C8" s="23" t="s">
        <v>155</v>
      </c>
      <c r="D8" s="30" t="s">
        <v>233</v>
      </c>
      <c r="E8" s="25"/>
      <c r="G8" s="61">
        <v>0.1</v>
      </c>
      <c r="H8" s="62">
        <v>41531</v>
      </c>
      <c r="I8" s="63" t="s">
        <v>179</v>
      </c>
      <c r="J8" s="64" t="s">
        <v>180</v>
      </c>
    </row>
    <row r="9" spans="2:10" ht="26.25" thickBot="1" x14ac:dyDescent="0.3">
      <c r="B9" s="22"/>
      <c r="C9" s="23" t="s">
        <v>160</v>
      </c>
      <c r="D9" s="30" t="s">
        <v>212</v>
      </c>
      <c r="E9" s="25"/>
      <c r="G9" s="61">
        <v>0.2</v>
      </c>
      <c r="H9" s="62">
        <v>41891</v>
      </c>
      <c r="I9" s="63" t="s">
        <v>181</v>
      </c>
      <c r="J9" s="64" t="s">
        <v>182</v>
      </c>
    </row>
    <row r="10" spans="2:10" ht="15.75" thickBot="1" x14ac:dyDescent="0.3">
      <c r="B10" s="22"/>
      <c r="C10" s="23" t="s">
        <v>156</v>
      </c>
      <c r="D10" s="29" t="s">
        <v>157</v>
      </c>
      <c r="E10" s="24"/>
      <c r="G10" s="61">
        <v>0.3</v>
      </c>
      <c r="H10" s="62">
        <v>42254</v>
      </c>
      <c r="I10" s="63" t="s">
        <v>183</v>
      </c>
      <c r="J10" s="64" t="s">
        <v>184</v>
      </c>
    </row>
    <row r="11" spans="2:10" ht="39" thickBot="1" x14ac:dyDescent="0.3">
      <c r="B11" s="22"/>
      <c r="C11" s="23" t="s">
        <v>159</v>
      </c>
      <c r="D11" s="56" t="s">
        <v>234</v>
      </c>
      <c r="E11" s="24"/>
      <c r="G11" s="61">
        <v>0.4</v>
      </c>
      <c r="H11" s="62">
        <v>42256</v>
      </c>
      <c r="I11" s="63" t="s">
        <v>185</v>
      </c>
      <c r="J11" s="64" t="s">
        <v>186</v>
      </c>
    </row>
    <row r="12" spans="2:10" ht="26.25" customHeight="1" thickBot="1" x14ac:dyDescent="0.3">
      <c r="B12" s="22"/>
      <c r="C12" s="23" t="s">
        <v>158</v>
      </c>
      <c r="D12" s="77"/>
      <c r="E12" s="24"/>
      <c r="G12" s="61">
        <v>0.5</v>
      </c>
      <c r="H12" s="62">
        <v>42256</v>
      </c>
      <c r="I12" s="63" t="s">
        <v>187</v>
      </c>
      <c r="J12" s="64" t="s">
        <v>188</v>
      </c>
    </row>
    <row r="13" spans="2:10" ht="27.75" customHeight="1" x14ac:dyDescent="0.25">
      <c r="B13" s="22"/>
      <c r="C13" s="23"/>
      <c r="D13" s="77"/>
      <c r="E13" s="24"/>
      <c r="G13" s="65"/>
      <c r="H13" s="66"/>
      <c r="I13" s="67"/>
      <c r="J13" s="65"/>
    </row>
    <row r="14" spans="2:10" ht="13.5" customHeight="1" x14ac:dyDescent="0.25">
      <c r="B14" s="22"/>
      <c r="C14" s="23"/>
      <c r="D14" s="77"/>
      <c r="E14" s="24"/>
      <c r="G14" s="65"/>
      <c r="H14" s="66"/>
      <c r="I14" s="67"/>
      <c r="J14" s="65"/>
    </row>
    <row r="15" spans="2:10" ht="7.5" customHeight="1" thickBot="1" x14ac:dyDescent="0.3">
      <c r="B15" s="26"/>
      <c r="C15" s="27"/>
      <c r="D15" s="68"/>
      <c r="E15" s="28"/>
    </row>
    <row r="17" spans="3:10" ht="36.75" customHeight="1" x14ac:dyDescent="0.25">
      <c r="C17" s="57"/>
      <c r="D17" s="79" t="s">
        <v>190</v>
      </c>
      <c r="E17" s="79"/>
      <c r="F17" s="79"/>
      <c r="G17" s="79"/>
      <c r="H17" s="79"/>
      <c r="I17" s="79"/>
      <c r="J17" s="57"/>
    </row>
    <row r="18" spans="3:10" ht="15" customHeight="1" x14ac:dyDescent="0.25">
      <c r="D18" s="69"/>
      <c r="E18" s="69"/>
      <c r="F18" s="69"/>
      <c r="G18" s="69"/>
      <c r="H18" s="69"/>
      <c r="I18" s="69"/>
      <c r="J18" s="69"/>
    </row>
    <row r="19" spans="3:10" ht="15" customHeight="1" x14ac:dyDescent="0.25">
      <c r="C19" s="69"/>
      <c r="D19" s="69"/>
      <c r="E19" s="69"/>
      <c r="F19" s="69"/>
      <c r="G19" s="69"/>
      <c r="H19" s="69"/>
      <c r="I19" s="69"/>
      <c r="J19" s="69"/>
    </row>
    <row r="20" spans="3:10" ht="15" customHeight="1" x14ac:dyDescent="0.25">
      <c r="C20" s="69"/>
      <c r="D20" s="69"/>
      <c r="E20" s="69"/>
      <c r="F20" s="69"/>
      <c r="G20" s="69"/>
      <c r="H20" s="69"/>
      <c r="I20" s="69"/>
      <c r="J20" s="69"/>
    </row>
    <row r="21" spans="3:10" ht="15" customHeight="1" x14ac:dyDescent="0.25">
      <c r="C21" s="69"/>
      <c r="D21" s="69"/>
      <c r="E21" s="69"/>
      <c r="F21" s="69"/>
      <c r="G21" s="69"/>
      <c r="H21" s="69"/>
      <c r="I21" s="69"/>
      <c r="J21" s="69"/>
    </row>
    <row r="22" spans="3:10" ht="15" customHeight="1" x14ac:dyDescent="0.25">
      <c r="C22" s="69"/>
      <c r="D22" s="69"/>
      <c r="E22" s="69"/>
      <c r="F22" s="69"/>
      <c r="G22" s="69"/>
      <c r="H22" s="69"/>
      <c r="I22" s="69"/>
      <c r="J22" s="69"/>
    </row>
    <row r="23" spans="3:10" ht="15" customHeight="1" x14ac:dyDescent="0.25">
      <c r="C23" s="69"/>
      <c r="D23" s="69"/>
      <c r="E23" s="69"/>
      <c r="F23" s="69"/>
      <c r="G23" s="69"/>
      <c r="H23" s="69"/>
      <c r="I23" s="69"/>
      <c r="J23" s="69"/>
    </row>
  </sheetData>
  <sheetProtection algorithmName="SHA-512" hashValue="eGDIXBiIII8lBCN2fWnPpY3SCSH7eCUVE0KkwVh3PnXk0gWKmcGHj/iSm+fjCBRWO7dCVQwIGQ70EWJ5LHXzeA==" saltValue="j80bFEEEwP8XDYXOIsulxg==" spinCount="100000" sheet="1" objects="1" scenarios="1" selectLockedCells="1"/>
  <mergeCells count="4">
    <mergeCell ref="C3:J3"/>
    <mergeCell ref="D12:D14"/>
    <mergeCell ref="G5:J5"/>
    <mergeCell ref="D17:I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9"/>
  <sheetViews>
    <sheetView zoomScaleNormal="100" workbookViewId="0"/>
  </sheetViews>
  <sheetFormatPr defaultColWidth="9.42578125" defaultRowHeight="15" x14ac:dyDescent="0.25"/>
  <cols>
    <col min="1" max="1" width="3.140625" style="18" customWidth="1"/>
    <col min="2" max="2" width="39.42578125" style="18" bestFit="1" customWidth="1"/>
    <col min="3" max="3" width="7.5703125" style="18" customWidth="1"/>
    <col min="4" max="4" width="7" style="18" customWidth="1"/>
    <col min="5" max="16384" width="9.42578125" style="18"/>
  </cols>
  <sheetData>
    <row r="2" spans="2:4" ht="18.75" x14ac:dyDescent="0.3">
      <c r="B2" s="31" t="s">
        <v>167</v>
      </c>
      <c r="C2" s="31" t="s">
        <v>8</v>
      </c>
      <c r="D2" s="31" t="s">
        <v>3</v>
      </c>
    </row>
    <row r="3" spans="2:4" ht="18.75" x14ac:dyDescent="0.3">
      <c r="B3" s="32" t="s">
        <v>168</v>
      </c>
      <c r="C3" s="33">
        <f>COUNT(Table1[[#All],[ID]])</f>
        <v>7</v>
      </c>
      <c r="D3" s="33">
        <f>COUNTIF(Table1[Verdict],"Pass")</f>
        <v>5</v>
      </c>
    </row>
    <row r="4" spans="2:4" ht="18.75" x14ac:dyDescent="0.3">
      <c r="B4" s="32" t="s">
        <v>161</v>
      </c>
      <c r="C4" s="33">
        <f>COUNT(Table13[[#All],[ID]])</f>
        <v>4</v>
      </c>
      <c r="D4" s="33">
        <f>COUNTIF(Table13[Verdict],"Pass")</f>
        <v>4</v>
      </c>
    </row>
    <row r="5" spans="2:4" ht="18.75" x14ac:dyDescent="0.3">
      <c r="B5" s="32" t="s">
        <v>162</v>
      </c>
      <c r="C5" s="33">
        <f>COUNT(Table14[[#All],[ID]])</f>
        <v>2</v>
      </c>
      <c r="D5" s="33">
        <f>COUNTIF(Table14[Verdict],"Pass")</f>
        <v>1</v>
      </c>
    </row>
    <row r="6" spans="2:4" ht="18.75" x14ac:dyDescent="0.3">
      <c r="B6" s="32" t="s">
        <v>163</v>
      </c>
      <c r="C6" s="33">
        <f>COUNT(Table15[[#All],[ID]])</f>
        <v>7</v>
      </c>
      <c r="D6" s="33">
        <f>COUNTIF(Table15[Verdict],"Pass")</f>
        <v>7</v>
      </c>
    </row>
    <row r="7" spans="2:4" ht="18.75" x14ac:dyDescent="0.3">
      <c r="B7" s="32" t="s">
        <v>164</v>
      </c>
      <c r="C7" s="33">
        <f>COUNT(Table16[[#All],[ID]])</f>
        <v>11</v>
      </c>
      <c r="D7" s="33">
        <f>COUNTIF(Table16[Verdict],"Pass")</f>
        <v>10</v>
      </c>
    </row>
    <row r="8" spans="2:4" ht="18.75" x14ac:dyDescent="0.3">
      <c r="B8" s="32" t="s">
        <v>165</v>
      </c>
      <c r="C8" s="33">
        <f>COUNT(Table179[[#All],[ID]])</f>
        <v>2</v>
      </c>
      <c r="D8" s="33">
        <f>COUNTIF(Table179[Verdict],"Pass")</f>
        <v>1</v>
      </c>
    </row>
    <row r="9" spans="2:4" ht="18.75" x14ac:dyDescent="0.3">
      <c r="B9" s="32" t="s">
        <v>166</v>
      </c>
      <c r="C9" s="33">
        <f>COUNT(Table17[[#All],[ID]])</f>
        <v>2</v>
      </c>
      <c r="D9" s="33">
        <f>COUNTIF(Table17[Verdict],"Pass")</f>
        <v>2</v>
      </c>
    </row>
  </sheetData>
  <sheetProtection algorithmName="SHA-512" hashValue="kxGS6cygbtXkeHQR6wYC4ZwYYtvy9Wh9XpZazuKBmzGIziGJ/bhWcqWcPgi91Rrj+uSHWCgJ7RS1HbCqEkkfZw==" saltValue="Aa/qqfgKIGFxEisbFVkBng==" spinCount="100000" sheet="1" objects="1" scenarios="1" selectLockedCells="1" selectUnlockedCells="1"/>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
  <sheetViews>
    <sheetView workbookViewId="0">
      <pane ySplit="1" topLeftCell="A2" activePane="bottomLeft" state="frozen"/>
      <selection pane="bottomLeft" activeCell="H23" sqref="H23"/>
    </sheetView>
  </sheetViews>
  <sheetFormatPr defaultRowHeight="15" x14ac:dyDescent="0.25"/>
  <cols>
    <col min="1" max="1" width="6.85546875" bestFit="1" customWidth="1"/>
    <col min="2" max="2" width="10.5703125" bestFit="1" customWidth="1"/>
    <col min="3" max="3" width="23.42578125" bestFit="1" customWidth="1"/>
    <col min="4" max="4" width="10" customWidth="1"/>
    <col min="5" max="5" width="10.85546875" customWidth="1"/>
    <col min="6" max="6" width="11.85546875" bestFit="1" customWidth="1"/>
    <col min="7" max="7" width="10.85546875" customWidth="1"/>
    <col min="8" max="8" width="67.7109375" customWidth="1"/>
    <col min="9" max="9" width="8.85546875" bestFit="1" customWidth="1"/>
  </cols>
  <sheetData>
    <row r="1" spans="1:9" x14ac:dyDescent="0.25">
      <c r="A1" s="72" t="s">
        <v>217</v>
      </c>
      <c r="B1" s="72" t="s">
        <v>218</v>
      </c>
      <c r="C1" s="72" t="s">
        <v>219</v>
      </c>
      <c r="D1" s="72" t="s">
        <v>220</v>
      </c>
      <c r="E1" s="72" t="s">
        <v>221</v>
      </c>
      <c r="F1" s="72" t="s">
        <v>222</v>
      </c>
      <c r="G1" s="72" t="s">
        <v>223</v>
      </c>
      <c r="H1" s="72" t="s">
        <v>224</v>
      </c>
      <c r="I1" s="72" t="s">
        <v>35</v>
      </c>
    </row>
    <row r="2" spans="1:9" ht="25.5" x14ac:dyDescent="0.25">
      <c r="A2" s="73">
        <v>1</v>
      </c>
      <c r="B2" s="73" t="s">
        <v>225</v>
      </c>
      <c r="C2" s="84" t="s">
        <v>233</v>
      </c>
      <c r="D2" s="73" t="s">
        <v>234</v>
      </c>
      <c r="E2" s="73" t="s">
        <v>226</v>
      </c>
      <c r="F2" s="73" t="s">
        <v>227</v>
      </c>
      <c r="G2" s="74">
        <v>42698</v>
      </c>
      <c r="H2" s="75" t="s">
        <v>229</v>
      </c>
      <c r="I2" s="73" t="s">
        <v>228</v>
      </c>
    </row>
    <row r="3" spans="1:9" x14ac:dyDescent="0.25">
      <c r="A3" s="73">
        <v>2</v>
      </c>
      <c r="B3" s="73" t="s">
        <v>225</v>
      </c>
      <c r="C3" s="84"/>
      <c r="D3" s="73" t="s">
        <v>234</v>
      </c>
      <c r="E3" s="73" t="s">
        <v>226</v>
      </c>
      <c r="F3" s="73" t="s">
        <v>227</v>
      </c>
      <c r="G3" s="74">
        <v>42698</v>
      </c>
      <c r="H3" s="75" t="s">
        <v>242</v>
      </c>
      <c r="I3" s="73" t="s">
        <v>228</v>
      </c>
    </row>
    <row r="4" spans="1:9" ht="25.5" x14ac:dyDescent="0.25">
      <c r="A4" s="73">
        <v>3</v>
      </c>
      <c r="B4" s="73" t="s">
        <v>225</v>
      </c>
      <c r="C4" s="84"/>
      <c r="D4" s="73" t="s">
        <v>234</v>
      </c>
      <c r="E4" s="73" t="s">
        <v>226</v>
      </c>
      <c r="F4" s="73" t="s">
        <v>227</v>
      </c>
      <c r="G4" s="74">
        <v>42698</v>
      </c>
      <c r="H4" s="75" t="s">
        <v>243</v>
      </c>
      <c r="I4" s="73" t="s">
        <v>228</v>
      </c>
    </row>
    <row r="5" spans="1:9" ht="25.5" x14ac:dyDescent="0.25">
      <c r="A5" s="73">
        <v>4</v>
      </c>
      <c r="B5" s="73" t="s">
        <v>225</v>
      </c>
      <c r="C5" s="84"/>
      <c r="D5" s="73" t="s">
        <v>234</v>
      </c>
      <c r="E5" s="73" t="s">
        <v>226</v>
      </c>
      <c r="F5" s="73" t="s">
        <v>227</v>
      </c>
      <c r="G5" s="74">
        <v>42698</v>
      </c>
      <c r="H5" s="75" t="s">
        <v>244</v>
      </c>
      <c r="I5" s="73" t="s">
        <v>228</v>
      </c>
    </row>
    <row r="6" spans="1:9" ht="38.25" x14ac:dyDescent="0.25">
      <c r="A6" s="73">
        <v>5</v>
      </c>
      <c r="B6" s="73" t="s">
        <v>225</v>
      </c>
      <c r="C6" s="84"/>
      <c r="D6" s="73" t="s">
        <v>234</v>
      </c>
      <c r="E6" s="73" t="s">
        <v>226</v>
      </c>
      <c r="F6" s="73" t="s">
        <v>227</v>
      </c>
      <c r="G6" s="74">
        <v>42698</v>
      </c>
      <c r="H6" s="75" t="s">
        <v>214</v>
      </c>
      <c r="I6" s="73" t="s">
        <v>228</v>
      </c>
    </row>
    <row r="7" spans="1:9" ht="25.5" x14ac:dyDescent="0.25">
      <c r="A7" s="73">
        <v>6</v>
      </c>
      <c r="B7" s="73" t="s">
        <v>225</v>
      </c>
      <c r="C7" s="84"/>
      <c r="D7" s="73" t="s">
        <v>234</v>
      </c>
      <c r="E7" s="73" t="s">
        <v>226</v>
      </c>
      <c r="F7" s="73" t="s">
        <v>227</v>
      </c>
      <c r="G7" s="74">
        <v>42698</v>
      </c>
      <c r="H7" s="75" t="s">
        <v>245</v>
      </c>
      <c r="I7" s="73" t="s">
        <v>228</v>
      </c>
    </row>
  </sheetData>
  <autoFilter ref="A1:I1"/>
  <mergeCells count="1">
    <mergeCell ref="C2:C7"/>
  </mergeCells>
  <dataValidations disablePrompts="1" count="1">
    <dataValidation type="list" allowBlank="1" showInputMessage="1" showErrorMessage="1" sqref="E1">
      <formula1>#REF!</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2049" r:id="rId4">
          <objectPr defaultSize="0" autoPict="0" r:id="rId5">
            <anchor moveWithCells="1">
              <from>
                <xdr:col>9</xdr:col>
                <xdr:colOff>390525</xdr:colOff>
                <xdr:row>1</xdr:row>
                <xdr:rowOff>228600</xdr:rowOff>
              </from>
              <to>
                <xdr:col>11</xdr:col>
                <xdr:colOff>371475</xdr:colOff>
                <xdr:row>5</xdr:row>
                <xdr:rowOff>323850</xdr:rowOff>
              </to>
            </anchor>
          </objectPr>
        </oleObject>
      </mc:Choice>
      <mc:Fallback>
        <oleObject progId="Document" dvAspect="DVASPECT_ICON"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9"/>
  <sheetViews>
    <sheetView tabSelected="1" workbookViewId="0">
      <selection activeCell="D8" sqref="D8"/>
    </sheetView>
  </sheetViews>
  <sheetFormatPr defaultColWidth="9" defaultRowHeight="15" x14ac:dyDescent="0.25"/>
  <cols>
    <col min="1" max="1" width="2.140625" style="18" customWidth="1"/>
    <col min="2" max="2" width="5" style="35" customWidth="1"/>
    <col min="3" max="3" width="40.28515625" style="18" bestFit="1" customWidth="1"/>
    <col min="4" max="4" width="10.28515625" style="35" bestFit="1" customWidth="1"/>
    <col min="5" max="5" width="10.28515625" style="35" customWidth="1"/>
    <col min="6" max="6" width="78" style="41" bestFit="1" customWidth="1"/>
    <col min="7" max="10" width="9" style="18"/>
    <col min="11" max="11" width="0" style="18" hidden="1" customWidth="1"/>
    <col min="12" max="12" width="0" style="35" hidden="1" customWidth="1"/>
    <col min="13" max="16384" width="9" style="18"/>
  </cols>
  <sheetData>
    <row r="1" spans="2:12" ht="36" customHeight="1" x14ac:dyDescent="0.25">
      <c r="B1" s="80" t="s">
        <v>145</v>
      </c>
      <c r="C1" s="80"/>
      <c r="D1" s="80"/>
      <c r="E1" s="80"/>
      <c r="F1" s="34" t="str">
        <f>"       "&amp;L2&amp;" / "&amp;K2&amp;"         Pass"</f>
        <v xml:space="preserve">       5 / 7         Pass</v>
      </c>
    </row>
    <row r="2" spans="2:12" s="35" customFormat="1" ht="25.5" x14ac:dyDescent="0.25">
      <c r="B2" s="36" t="s">
        <v>0</v>
      </c>
      <c r="C2" s="36" t="s">
        <v>1</v>
      </c>
      <c r="D2" s="36" t="s">
        <v>14</v>
      </c>
      <c r="E2" s="36" t="s">
        <v>2</v>
      </c>
      <c r="F2" s="36" t="s">
        <v>9</v>
      </c>
      <c r="K2" s="35">
        <f>COUNTA(E3:E20)</f>
        <v>7</v>
      </c>
      <c r="L2" s="35">
        <f>COUNTIF(E2:E20, "Pass")</f>
        <v>5</v>
      </c>
    </row>
    <row r="3" spans="2:12" ht="51" x14ac:dyDescent="0.25">
      <c r="B3" s="37">
        <v>1</v>
      </c>
      <c r="C3" s="38" t="s">
        <v>7</v>
      </c>
      <c r="D3" s="42" t="s">
        <v>11</v>
      </c>
      <c r="E3" s="37" t="str">
        <f>IF(Table1[[#This Row],[Compliant]]=$K$4,"Pass", (IF(Table1[[#This Row],[Compliant]]=$K$5,"Pass", "Fail")))</f>
        <v>Fail</v>
      </c>
      <c r="F3" s="43" t="s">
        <v>230</v>
      </c>
    </row>
    <row r="4" spans="2:12" ht="73.5" x14ac:dyDescent="0.25">
      <c r="B4" s="37">
        <v>2</v>
      </c>
      <c r="C4" s="38" t="s">
        <v>170</v>
      </c>
      <c r="D4" s="42" t="s">
        <v>10</v>
      </c>
      <c r="E4" s="37" t="str">
        <f>IF(Table1[[#This Row],[Compliant]]=$K$4,"Pass", (IF(Table1[[#This Row],[Compliant]]=$K$5,"Pass", "Fail")))</f>
        <v>Pass</v>
      </c>
      <c r="F4" s="44" t="s">
        <v>191</v>
      </c>
      <c r="K4" s="35" t="s">
        <v>10</v>
      </c>
      <c r="L4" s="35" t="s">
        <v>3</v>
      </c>
    </row>
    <row r="5" spans="2:12" ht="62.25" x14ac:dyDescent="0.25">
      <c r="B5" s="37">
        <v>3</v>
      </c>
      <c r="C5" s="40" t="s">
        <v>172</v>
      </c>
      <c r="D5" s="42" t="s">
        <v>10</v>
      </c>
      <c r="E5" s="37" t="str">
        <f>IF(Table1[[#This Row],[Compliant]]=$K$4,"Pass", (IF(Table1[[#This Row],[Compliant]]=$K$5,"Pass", "Fail")))</f>
        <v>Pass</v>
      </c>
      <c r="F5" s="43" t="s">
        <v>231</v>
      </c>
      <c r="K5" s="35" t="s">
        <v>12</v>
      </c>
      <c r="L5" s="35" t="s">
        <v>13</v>
      </c>
    </row>
    <row r="6" spans="2:12" ht="98.25" x14ac:dyDescent="0.25">
      <c r="B6" s="37">
        <v>4</v>
      </c>
      <c r="C6" s="40" t="s">
        <v>171</v>
      </c>
      <c r="D6" s="42" t="s">
        <v>10</v>
      </c>
      <c r="E6" s="37" t="str">
        <f>IF(Table1[[#This Row],[Compliant]]=$K$4,"Pass", (IF(Table1[[#This Row],[Compliant]]=$K$5,"Pass", "Fail")))</f>
        <v>Pass</v>
      </c>
      <c r="F6" s="43" t="s">
        <v>192</v>
      </c>
      <c r="K6" s="35" t="s">
        <v>11</v>
      </c>
    </row>
    <row r="7" spans="2:12" ht="38.25" x14ac:dyDescent="0.25">
      <c r="B7" s="37">
        <v>5</v>
      </c>
      <c r="C7" s="40" t="s">
        <v>4</v>
      </c>
      <c r="D7" s="42" t="s">
        <v>10</v>
      </c>
      <c r="E7" s="37" t="str">
        <f>IF(Table1[[#This Row],[Compliant]]=$K$4,"Pass", (IF(Table1[[#This Row],[Compliant]]=$K$5,"Pass", "Fail")))</f>
        <v>Pass</v>
      </c>
      <c r="F7" s="43" t="s">
        <v>193</v>
      </c>
    </row>
    <row r="8" spans="2:12" ht="51" x14ac:dyDescent="0.25">
      <c r="B8" s="37">
        <v>6</v>
      </c>
      <c r="C8" s="40" t="s">
        <v>5</v>
      </c>
      <c r="D8" s="42" t="s">
        <v>11</v>
      </c>
      <c r="E8" s="37" t="str">
        <f>IF(Table1[[#This Row],[Compliant]]=$K$4,"Pass", (IF(Table1[[#This Row],[Compliant]]=$K$5,"Pass", "Fail")))</f>
        <v>Fail</v>
      </c>
      <c r="F8" s="43" t="s">
        <v>235</v>
      </c>
    </row>
    <row r="9" spans="2:12" ht="38.25" x14ac:dyDescent="0.25">
      <c r="B9" s="37">
        <v>7</v>
      </c>
      <c r="C9" s="40" t="s">
        <v>6</v>
      </c>
      <c r="D9" s="42" t="s">
        <v>10</v>
      </c>
      <c r="E9" s="37" t="str">
        <f>IF(Table1[[#This Row],[Compliant]]=$K$4,"Pass", (IF(Table1[[#This Row],[Compliant]]=$K$5,"Pass", "Fail")))</f>
        <v>Pass</v>
      </c>
      <c r="F9" s="39"/>
    </row>
  </sheetData>
  <sheetProtection algorithmName="SHA-512" hashValue="epns6OuevwswHCi2YF+NMhOkgdo1YfTcD6AxvugQPJ6h19PBusqSdRcEZgcug7cJ7ygv04pZZX6HC3dcvtJF2Q==" saltValue="HIl4qGeXgUxqZnMPKf/EXg==" spinCount="100000" sheet="1" objects="1" scenarios="1" selectLockedCells="1"/>
  <mergeCells count="1">
    <mergeCell ref="B1:E1"/>
  </mergeCells>
  <dataValidations count="1">
    <dataValidation type="list" showInputMessage="1" showErrorMessage="1" sqref="D3:D9">
      <formula1>$K$4:$K$6</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6"/>
  <sheetViews>
    <sheetView workbookViewId="0">
      <selection activeCell="F6" sqref="F6"/>
    </sheetView>
  </sheetViews>
  <sheetFormatPr defaultColWidth="9" defaultRowHeight="15" x14ac:dyDescent="0.25"/>
  <cols>
    <col min="1" max="1" width="2.140625" style="1" customWidth="1"/>
    <col min="2" max="2" width="5" style="5" customWidth="1"/>
    <col min="3" max="3" width="40.28515625" style="1" bestFit="1" customWidth="1"/>
    <col min="4" max="4" width="10.28515625" style="5" bestFit="1" customWidth="1"/>
    <col min="5" max="5" width="10.28515625" style="5" customWidth="1"/>
    <col min="6" max="6" width="78" style="7" bestFit="1" customWidth="1"/>
    <col min="7" max="10" width="9" style="1"/>
    <col min="11" max="11" width="0" style="1" hidden="1" customWidth="1"/>
    <col min="12" max="12" width="0" style="5" hidden="1" customWidth="1"/>
    <col min="13" max="16384" width="9" style="1"/>
  </cols>
  <sheetData>
    <row r="1" spans="2:12" ht="36" customHeight="1" x14ac:dyDescent="0.25">
      <c r="B1" s="81" t="s">
        <v>146</v>
      </c>
      <c r="C1" s="81"/>
      <c r="D1" s="81"/>
      <c r="E1" s="81"/>
      <c r="F1" s="12" t="str">
        <f>"       "&amp;L2&amp;" / "&amp;K2&amp;"         Pass"</f>
        <v xml:space="preserve">       4 / 4         Pass</v>
      </c>
    </row>
    <row r="2" spans="2:12" s="5" customFormat="1" ht="25.5" x14ac:dyDescent="0.25">
      <c r="B2" s="6" t="s">
        <v>0</v>
      </c>
      <c r="C2" s="6" t="s">
        <v>1</v>
      </c>
      <c r="D2" s="6" t="s">
        <v>14</v>
      </c>
      <c r="E2" s="6" t="s">
        <v>2</v>
      </c>
      <c r="F2" s="6" t="s">
        <v>9</v>
      </c>
      <c r="K2" s="5">
        <f>COUNTA(E3:E17)</f>
        <v>4</v>
      </c>
      <c r="L2" s="5">
        <f>COUNTIF(E2:E17, "Pass")</f>
        <v>4</v>
      </c>
    </row>
    <row r="3" spans="2:12" ht="25.5" x14ac:dyDescent="0.25">
      <c r="B3" s="2">
        <v>1</v>
      </c>
      <c r="C3" s="3" t="s">
        <v>117</v>
      </c>
      <c r="D3" s="42" t="s">
        <v>10</v>
      </c>
      <c r="E3" s="2" t="str">
        <f>IF(Table13[[#This Row],[Compliant]]=$K$4,"Pass", (IF(Table13[[#This Row],[Compliant]]=$K$5,"Pass", "Fail")))</f>
        <v>Pass</v>
      </c>
      <c r="F3" s="43" t="s">
        <v>194</v>
      </c>
    </row>
    <row r="4" spans="2:12" ht="25.5" x14ac:dyDescent="0.25">
      <c r="B4" s="2">
        <v>2</v>
      </c>
      <c r="C4" s="3" t="s">
        <v>118</v>
      </c>
      <c r="D4" s="42" t="s">
        <v>10</v>
      </c>
      <c r="E4" s="2" t="str">
        <f>IF(Table13[[#This Row],[Compliant]]=$K$4,"Pass", (IF(Table13[[#This Row],[Compliant]]=$K$5,"Pass", "Fail")))</f>
        <v>Pass</v>
      </c>
      <c r="F4" s="44" t="s">
        <v>195</v>
      </c>
      <c r="K4" s="5" t="s">
        <v>10</v>
      </c>
      <c r="L4" s="5" t="s">
        <v>3</v>
      </c>
    </row>
    <row r="5" spans="2:12" ht="37.5" x14ac:dyDescent="0.25">
      <c r="B5" s="2">
        <v>3</v>
      </c>
      <c r="C5" s="3" t="s">
        <v>143</v>
      </c>
      <c r="D5" s="42" t="s">
        <v>10</v>
      </c>
      <c r="E5" s="2" t="str">
        <f>IF(Table13[[#This Row],[Compliant]]=$K$4,"Pass", (IF(Table13[[#This Row],[Compliant]]=$K$5,"Pass", "Fail")))</f>
        <v>Pass</v>
      </c>
      <c r="F5" s="43" t="s">
        <v>196</v>
      </c>
      <c r="K5" s="5" t="s">
        <v>12</v>
      </c>
      <c r="L5" s="5" t="s">
        <v>13</v>
      </c>
    </row>
    <row r="6" spans="2:12" ht="25.5" x14ac:dyDescent="0.25">
      <c r="B6" s="2">
        <v>4</v>
      </c>
      <c r="C6" s="3" t="s">
        <v>119</v>
      </c>
      <c r="D6" s="42" t="s">
        <v>10</v>
      </c>
      <c r="E6" s="2" t="str">
        <f>IF(Table13[[#This Row],[Compliant]]=$K$4,"Pass", (IF(Table13[[#This Row],[Compliant]]=$K$5,"Pass", "Fail")))</f>
        <v>Pass</v>
      </c>
      <c r="F6" s="43" t="s">
        <v>201</v>
      </c>
      <c r="K6" s="5" t="s">
        <v>11</v>
      </c>
    </row>
  </sheetData>
  <sheetProtection algorithmName="SHA-512" hashValue="FwjTvir0Yc02rM9kBYzqXDtQKqyM1xXbIDK7uV7mTmzDqHULHq7VEkI+FiSFLbY2pcnCg8fzKB2mEqhLfni37g==" saltValue="dPpq1jbsLd46dEC7ocZEYw==" spinCount="100000" sheet="1" objects="1" scenarios="1" selectLockedCells="1"/>
  <mergeCells count="1">
    <mergeCell ref="B1:E1"/>
  </mergeCells>
  <dataValidations count="1">
    <dataValidation type="list" showInputMessage="1" showErrorMessage="1" sqref="D3:D6">
      <formula1>$K$4:$K$6</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6"/>
  <sheetViews>
    <sheetView workbookViewId="0">
      <selection activeCell="D4" sqref="D4"/>
    </sheetView>
  </sheetViews>
  <sheetFormatPr defaultColWidth="9" defaultRowHeight="15" x14ac:dyDescent="0.25"/>
  <cols>
    <col min="1" max="1" width="2.140625" style="18" customWidth="1"/>
    <col min="2" max="2" width="5" style="35" customWidth="1"/>
    <col min="3" max="3" width="40.28515625" style="18" bestFit="1" customWidth="1"/>
    <col min="4" max="4" width="10.28515625" style="35" bestFit="1" customWidth="1"/>
    <col min="5" max="5" width="10.28515625" style="35" customWidth="1"/>
    <col min="6" max="6" width="78" style="41" bestFit="1" customWidth="1"/>
    <col min="7" max="10" width="9" style="18"/>
    <col min="11" max="11" width="0" style="18" hidden="1" customWidth="1"/>
    <col min="12" max="12" width="0" style="35" hidden="1" customWidth="1"/>
    <col min="13" max="16384" width="9" style="18"/>
  </cols>
  <sheetData>
    <row r="1" spans="2:12" ht="36" customHeight="1" x14ac:dyDescent="0.25">
      <c r="B1" s="80" t="s">
        <v>147</v>
      </c>
      <c r="C1" s="80"/>
      <c r="D1" s="45" t="str">
        <f>"       "&amp;L2&amp;" / "&amp;K2&amp;"         Pass"</f>
        <v xml:space="preserve">       1 / 2         Pass</v>
      </c>
      <c r="E1" s="45"/>
      <c r="F1" s="46"/>
    </row>
    <row r="2" spans="2:12" s="35" customFormat="1" ht="25.5" x14ac:dyDescent="0.25">
      <c r="B2" s="36" t="s">
        <v>0</v>
      </c>
      <c r="C2" s="36" t="s">
        <v>1</v>
      </c>
      <c r="D2" s="36" t="s">
        <v>14</v>
      </c>
      <c r="E2" s="36" t="s">
        <v>2</v>
      </c>
      <c r="F2" s="36" t="s">
        <v>9</v>
      </c>
      <c r="K2" s="35">
        <f>COUNTA(E3:E15)</f>
        <v>2</v>
      </c>
      <c r="L2" s="35">
        <f>COUNTIF(E2:E15, "Pass")</f>
        <v>1</v>
      </c>
    </row>
    <row r="3" spans="2:12" ht="38.25" x14ac:dyDescent="0.25">
      <c r="B3" s="37">
        <v>1</v>
      </c>
      <c r="C3" s="40" t="s">
        <v>120</v>
      </c>
      <c r="D3" s="42" t="s">
        <v>11</v>
      </c>
      <c r="E3" s="37" t="str">
        <f>IF(Table14[[#This Row],[Compliant]]=$K$4,"Pass", (IF(Table14[[#This Row],[Compliant]]=$K$5,"Pass", "Fail")))</f>
        <v>Fail</v>
      </c>
      <c r="F3" s="43" t="s">
        <v>236</v>
      </c>
    </row>
    <row r="4" spans="2:12" ht="25.5" x14ac:dyDescent="0.25">
      <c r="B4" s="37">
        <v>2</v>
      </c>
      <c r="C4" s="40" t="s">
        <v>121</v>
      </c>
      <c r="D4" s="42" t="s">
        <v>10</v>
      </c>
      <c r="E4" s="37" t="str">
        <f>IF(Table14[[#This Row],[Compliant]]=$K$4,"Pass", (IF(Table14[[#This Row],[Compliant]]=$K$5,"Pass", "Fail")))</f>
        <v>Pass</v>
      </c>
      <c r="F4" s="44" t="s">
        <v>197</v>
      </c>
      <c r="K4" s="35" t="s">
        <v>10</v>
      </c>
      <c r="L4" s="35" t="s">
        <v>3</v>
      </c>
    </row>
    <row r="5" spans="2:12" x14ac:dyDescent="0.25">
      <c r="K5" s="35" t="s">
        <v>12</v>
      </c>
      <c r="L5" s="35" t="s">
        <v>13</v>
      </c>
    </row>
    <row r="6" spans="2:12" x14ac:dyDescent="0.25">
      <c r="K6" s="35" t="s">
        <v>11</v>
      </c>
    </row>
  </sheetData>
  <sheetProtection algorithmName="SHA-512" hashValue="VyLBkRwqcsXrwYr5fnq7cYr1ctK6FhEz9HMOpb2Y+dXFZGtqRMGNfNp05RCs4rZcfkDTZnJF/mKM4qm5fmhCDQ==" saltValue="oPdZKxAAvqDobgHobekotg==" spinCount="100000" sheet="1" objects="1" scenarios="1" selectLockedCells="1"/>
  <mergeCells count="1">
    <mergeCell ref="B1:C1"/>
  </mergeCells>
  <dataValidations count="1">
    <dataValidation type="list" showInputMessage="1" showErrorMessage="1" sqref="D3:D4">
      <formula1>$K$4:$K$6</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9"/>
  <sheetViews>
    <sheetView workbookViewId="0">
      <selection activeCell="F7" sqref="F7"/>
    </sheetView>
  </sheetViews>
  <sheetFormatPr defaultColWidth="9" defaultRowHeight="15" x14ac:dyDescent="0.25"/>
  <cols>
    <col min="1" max="1" width="2.140625" style="1" customWidth="1"/>
    <col min="2" max="2" width="5" style="5" customWidth="1"/>
    <col min="3" max="3" width="40.28515625" style="1" bestFit="1" customWidth="1"/>
    <col min="4" max="4" width="10.28515625" style="5" bestFit="1" customWidth="1"/>
    <col min="5" max="5" width="10.28515625" style="5" customWidth="1"/>
    <col min="6" max="6" width="78" style="7" bestFit="1" customWidth="1"/>
    <col min="7" max="10" width="9" style="1"/>
    <col min="11" max="11" width="0" style="1" hidden="1" customWidth="1"/>
    <col min="12" max="12" width="0" style="5" hidden="1" customWidth="1"/>
    <col min="13" max="16384" width="9" style="1"/>
  </cols>
  <sheetData>
    <row r="1" spans="2:12" ht="36" customHeight="1" x14ac:dyDescent="0.25">
      <c r="B1" s="81" t="s">
        <v>148</v>
      </c>
      <c r="C1" s="81"/>
      <c r="D1" s="15" t="str">
        <f>"       "&amp;L2&amp;" / "&amp;K2&amp;"         Pass"</f>
        <v xml:space="preserve">       7 / 7         Pass</v>
      </c>
      <c r="E1" s="15"/>
      <c r="F1" s="16"/>
    </row>
    <row r="2" spans="2:12" s="5" customFormat="1" ht="25.5" x14ac:dyDescent="0.25">
      <c r="B2" s="6" t="s">
        <v>0</v>
      </c>
      <c r="C2" s="6" t="s">
        <v>1</v>
      </c>
      <c r="D2" s="6" t="s">
        <v>14</v>
      </c>
      <c r="E2" s="6" t="s">
        <v>2</v>
      </c>
      <c r="F2" s="6" t="s">
        <v>9</v>
      </c>
      <c r="K2" s="5">
        <f>COUNTA(E3:E20)</f>
        <v>7</v>
      </c>
      <c r="L2" s="5">
        <f>COUNTIF(E2:E20, "Pass")</f>
        <v>7</v>
      </c>
    </row>
    <row r="3" spans="2:12" ht="38.25" x14ac:dyDescent="0.25">
      <c r="B3" s="2">
        <v>1</v>
      </c>
      <c r="C3" s="3" t="s">
        <v>122</v>
      </c>
      <c r="D3" s="42" t="s">
        <v>10</v>
      </c>
      <c r="E3" s="2" t="str">
        <f>IF(Table15[[#This Row],[Compliant]]=$K$4,"Pass", (IF(Table15[[#This Row],[Compliant]]=$K$5,"Pass", "Fail")))</f>
        <v>Pass</v>
      </c>
      <c r="F3" s="44" t="s">
        <v>237</v>
      </c>
    </row>
    <row r="4" spans="2:12" ht="38.25" x14ac:dyDescent="0.25">
      <c r="B4" s="2">
        <v>2</v>
      </c>
      <c r="C4" s="3" t="s">
        <v>123</v>
      </c>
      <c r="D4" s="42" t="s">
        <v>10</v>
      </c>
      <c r="E4" s="2" t="str">
        <f>IF(Table15[[#This Row],[Compliant]]=$K$4,"Pass", (IF(Table15[[#This Row],[Compliant]]=$K$5,"Pass", "Fail")))</f>
        <v>Pass</v>
      </c>
      <c r="F4" s="44" t="s">
        <v>232</v>
      </c>
      <c r="K4" s="5" t="s">
        <v>10</v>
      </c>
      <c r="L4" s="5" t="s">
        <v>3</v>
      </c>
    </row>
    <row r="5" spans="2:12" ht="38.25" x14ac:dyDescent="0.25">
      <c r="B5" s="2">
        <v>3</v>
      </c>
      <c r="C5" s="3" t="s">
        <v>124</v>
      </c>
      <c r="D5" s="42" t="s">
        <v>10</v>
      </c>
      <c r="E5" s="2" t="str">
        <f>IF(Table15[[#This Row],[Compliant]]=$K$4,"Pass", (IF(Table15[[#This Row],[Compliant]]=$K$5,"Pass", "Fail")))</f>
        <v>Pass</v>
      </c>
      <c r="F5" s="43" t="s">
        <v>198</v>
      </c>
      <c r="K5" s="5" t="s">
        <v>12</v>
      </c>
      <c r="L5" s="5" t="s">
        <v>13</v>
      </c>
    </row>
    <row r="6" spans="2:12" ht="38.25" x14ac:dyDescent="0.25">
      <c r="B6" s="2">
        <v>4</v>
      </c>
      <c r="C6" s="3" t="s">
        <v>125</v>
      </c>
      <c r="D6" s="42" t="s">
        <v>10</v>
      </c>
      <c r="E6" s="2" t="str">
        <f>IF(Table15[[#This Row],[Compliant]]=$K$4,"Pass", (IF(Table15[[#This Row],[Compliant]]=$K$5,"Pass", "Fail")))</f>
        <v>Pass</v>
      </c>
      <c r="F6" s="43" t="s">
        <v>239</v>
      </c>
      <c r="K6" s="5" t="s">
        <v>11</v>
      </c>
    </row>
    <row r="7" spans="2:12" ht="38.25" x14ac:dyDescent="0.25">
      <c r="B7" s="2">
        <v>5</v>
      </c>
      <c r="C7" s="3" t="s">
        <v>126</v>
      </c>
      <c r="D7" s="42" t="s">
        <v>10</v>
      </c>
      <c r="E7" s="2" t="str">
        <f>IF(Table15[[#This Row],[Compliant]]=$K$4,"Pass", (IF(Table15[[#This Row],[Compliant]]=$K$5,"Pass", "Fail")))</f>
        <v>Pass</v>
      </c>
      <c r="F7" s="43" t="s">
        <v>204</v>
      </c>
    </row>
    <row r="8" spans="2:12" ht="38.25" x14ac:dyDescent="0.25">
      <c r="B8" s="2">
        <v>6</v>
      </c>
      <c r="C8" s="3" t="s">
        <v>127</v>
      </c>
      <c r="D8" s="42" t="s">
        <v>10</v>
      </c>
      <c r="E8" s="2" t="str">
        <f>IF(Table15[[#This Row],[Compliant]]=$K$4,"Pass", (IF(Table15[[#This Row],[Compliant]]=$K$5,"Pass", "Fail")))</f>
        <v>Pass</v>
      </c>
      <c r="F8" s="43" t="s">
        <v>205</v>
      </c>
    </row>
    <row r="9" spans="2:12" ht="51" x14ac:dyDescent="0.25">
      <c r="B9" s="2">
        <v>7</v>
      </c>
      <c r="C9" s="3" t="s">
        <v>128</v>
      </c>
      <c r="D9" s="42" t="s">
        <v>12</v>
      </c>
      <c r="E9" s="2" t="str">
        <f>IF(Table15[[#This Row],[Compliant]]=$K$4,"Pass", (IF(Table15[[#This Row],[Compliant]]=$K$5,"Pass", "Fail")))</f>
        <v>Pass</v>
      </c>
      <c r="F9" s="43" t="s">
        <v>206</v>
      </c>
    </row>
  </sheetData>
  <sheetProtection algorithmName="SHA-512" hashValue="fcRKokDeCAvkZHR3daIeMjGhfobqHuou9GhUWLJUiltZcATgtmXYMon2VGpjBXK/HWePpPwyXWvSTfsXi52qCQ==" saltValue="X6V7/5vsTjG9bfQDMIgbFQ==" spinCount="100000" sheet="1" objects="1" scenarios="1" selectLockedCells="1"/>
  <mergeCells count="1">
    <mergeCell ref="B1:C1"/>
  </mergeCells>
  <dataValidations count="1">
    <dataValidation type="list" showInputMessage="1" showErrorMessage="1" sqref="D3:D9">
      <formula1>$K$4:$K$6</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13"/>
  <sheetViews>
    <sheetView topLeftCell="A3" workbookViewId="0">
      <selection activeCell="F12" sqref="F12"/>
    </sheetView>
  </sheetViews>
  <sheetFormatPr defaultColWidth="9" defaultRowHeight="15" x14ac:dyDescent="0.25"/>
  <cols>
    <col min="1" max="1" width="2.140625" style="1" customWidth="1"/>
    <col min="2" max="2" width="5" style="5" customWidth="1"/>
    <col min="3" max="3" width="40.28515625" style="1" bestFit="1" customWidth="1"/>
    <col min="4" max="4" width="10.28515625" style="5" bestFit="1" customWidth="1"/>
    <col min="5" max="5" width="10.28515625" style="5" customWidth="1"/>
    <col min="6" max="6" width="78" style="7" bestFit="1" customWidth="1"/>
    <col min="7" max="10" width="9" style="1"/>
    <col min="11" max="11" width="0" style="1" hidden="1" customWidth="1"/>
    <col min="12" max="12" width="0" style="5" hidden="1" customWidth="1"/>
    <col min="13" max="16384" width="9" style="1"/>
  </cols>
  <sheetData>
    <row r="1" spans="2:12" ht="23.25" x14ac:dyDescent="0.25">
      <c r="B1" s="82" t="s">
        <v>149</v>
      </c>
      <c r="C1" s="81"/>
      <c r="D1" s="81"/>
      <c r="E1" s="81"/>
      <c r="F1" s="12" t="str">
        <f>"       "&amp;L2&amp;" / "&amp;K2&amp;"         Pass"</f>
        <v xml:space="preserve">       10 / 11         Pass</v>
      </c>
    </row>
    <row r="2" spans="2:12" s="5" customFormat="1" ht="25.5" x14ac:dyDescent="0.25">
      <c r="B2" s="6" t="s">
        <v>0</v>
      </c>
      <c r="C2" s="6" t="s">
        <v>1</v>
      </c>
      <c r="D2" s="6" t="s">
        <v>14</v>
      </c>
      <c r="E2" s="6" t="s">
        <v>2</v>
      </c>
      <c r="F2" s="6" t="s">
        <v>9</v>
      </c>
      <c r="K2" s="5">
        <f>COUNTA(E3:E24)</f>
        <v>11</v>
      </c>
      <c r="L2" s="5">
        <f>COUNTIF(E2:E24, "Pass")</f>
        <v>10</v>
      </c>
    </row>
    <row r="3" spans="2:12" ht="38.25" x14ac:dyDescent="0.25">
      <c r="B3" s="2">
        <v>1</v>
      </c>
      <c r="C3" s="3" t="s">
        <v>129</v>
      </c>
      <c r="D3" s="42" t="s">
        <v>12</v>
      </c>
      <c r="E3" s="2" t="str">
        <f>IF(Table16[[#This Row],[Compliant]]=$K$4,"Pass", (IF(Table16[[#This Row],[Compliant]]=$K$5,"Pass", "Fail")))</f>
        <v>Pass</v>
      </c>
      <c r="F3" s="43" t="s">
        <v>200</v>
      </c>
    </row>
    <row r="4" spans="2:12" ht="63.75" x14ac:dyDescent="0.25">
      <c r="B4" s="2">
        <v>2</v>
      </c>
      <c r="C4" s="3" t="s">
        <v>130</v>
      </c>
      <c r="D4" s="42" t="s">
        <v>12</v>
      </c>
      <c r="E4" s="2" t="str">
        <f>IF(Table16[[#This Row],[Compliant]]=$K$4,"Pass", (IF(Table16[[#This Row],[Compliant]]=$K$5,"Pass", "Fail")))</f>
        <v>Pass</v>
      </c>
      <c r="F4" s="44" t="s">
        <v>215</v>
      </c>
      <c r="K4" s="5" t="s">
        <v>10</v>
      </c>
      <c r="L4" s="5" t="s">
        <v>3</v>
      </c>
    </row>
    <row r="5" spans="2:12" ht="38.25" x14ac:dyDescent="0.25">
      <c r="B5" s="2">
        <v>3</v>
      </c>
      <c r="C5" s="3" t="s">
        <v>131</v>
      </c>
      <c r="D5" s="42" t="s">
        <v>11</v>
      </c>
      <c r="E5" s="2" t="str">
        <f>IF(Table16[[#This Row],[Compliant]]=$K$4,"Pass", (IF(Table16[[#This Row],[Compliant]]=$K$5,"Pass", "Fail")))</f>
        <v>Fail</v>
      </c>
      <c r="F5" s="43" t="s">
        <v>238</v>
      </c>
      <c r="K5" s="5" t="s">
        <v>12</v>
      </c>
      <c r="L5" s="5" t="s">
        <v>13</v>
      </c>
    </row>
    <row r="6" spans="2:12" ht="38.25" x14ac:dyDescent="0.25">
      <c r="B6" s="2">
        <v>4</v>
      </c>
      <c r="C6" s="3" t="s">
        <v>132</v>
      </c>
      <c r="D6" s="42" t="s">
        <v>12</v>
      </c>
      <c r="E6" s="2" t="str">
        <f>IF(Table16[[#This Row],[Compliant]]=$K$4,"Pass", (IF(Table16[[#This Row],[Compliant]]=$K$5,"Pass", "Fail")))</f>
        <v>Pass</v>
      </c>
      <c r="F6" s="43" t="s">
        <v>207</v>
      </c>
      <c r="K6" s="5" t="s">
        <v>11</v>
      </c>
    </row>
    <row r="7" spans="2:12" ht="38.25" x14ac:dyDescent="0.25">
      <c r="B7" s="2">
        <v>5</v>
      </c>
      <c r="C7" s="3" t="s">
        <v>133</v>
      </c>
      <c r="D7" s="42" t="s">
        <v>12</v>
      </c>
      <c r="E7" s="2" t="str">
        <f>IF(Table16[[#This Row],[Compliant]]=$K$4,"Pass", (IF(Table16[[#This Row],[Compliant]]=$K$5,"Pass", "Fail")))</f>
        <v>Pass</v>
      </c>
      <c r="F7" s="43" t="s">
        <v>216</v>
      </c>
    </row>
    <row r="8" spans="2:12" ht="25.5" x14ac:dyDescent="0.25">
      <c r="B8" s="2">
        <v>6</v>
      </c>
      <c r="C8" s="3" t="s">
        <v>134</v>
      </c>
      <c r="D8" s="42" t="s">
        <v>12</v>
      </c>
      <c r="E8" s="2" t="str">
        <f>IF(Table16[[#This Row],[Compliant]]=$K$4,"Pass", (IF(Table16[[#This Row],[Compliant]]=$K$5,"Pass", "Fail")))</f>
        <v>Pass</v>
      </c>
      <c r="F8" s="43" t="s">
        <v>199</v>
      </c>
    </row>
    <row r="9" spans="2:12" ht="38.25" x14ac:dyDescent="0.25">
      <c r="B9" s="2">
        <v>7</v>
      </c>
      <c r="C9" s="3" t="s">
        <v>125</v>
      </c>
      <c r="D9" s="42" t="s">
        <v>10</v>
      </c>
      <c r="E9" s="2" t="str">
        <f>IF(Table16[[#This Row],[Compliant]]=$K$4,"Pass", (IF(Table16[[#This Row],[Compliant]]=$K$5,"Pass", "Fail")))</f>
        <v>Pass</v>
      </c>
      <c r="F9" s="43" t="s">
        <v>239</v>
      </c>
    </row>
    <row r="10" spans="2:12" ht="38.25" x14ac:dyDescent="0.25">
      <c r="B10" s="2">
        <v>8</v>
      </c>
      <c r="C10" s="3" t="s">
        <v>135</v>
      </c>
      <c r="D10" s="42" t="s">
        <v>12</v>
      </c>
      <c r="E10" s="14" t="str">
        <f>IF(Table16[[#This Row],[Compliant]]=$K$4,"Pass", (IF(Table16[[#This Row],[Compliant]]=$K$5,"Pass", "Fail")))</f>
        <v>Pass</v>
      </c>
      <c r="F10" s="43" t="s">
        <v>208</v>
      </c>
    </row>
    <row r="11" spans="2:12" ht="38.25" x14ac:dyDescent="0.25">
      <c r="B11" s="2">
        <v>9</v>
      </c>
      <c r="C11" s="3" t="s">
        <v>136</v>
      </c>
      <c r="D11" s="42" t="s">
        <v>10</v>
      </c>
      <c r="E11" s="14" t="str">
        <f>IF(Table16[[#This Row],[Compliant]]=$K$4,"Pass", (IF(Table16[[#This Row],[Compliant]]=$K$5,"Pass", "Fail")))</f>
        <v>Pass</v>
      </c>
      <c r="F11" s="43" t="s">
        <v>240</v>
      </c>
    </row>
    <row r="12" spans="2:12" ht="38.25" x14ac:dyDescent="0.25">
      <c r="B12" s="2">
        <v>10</v>
      </c>
      <c r="C12" s="3" t="s">
        <v>137</v>
      </c>
      <c r="D12" s="42" t="s">
        <v>12</v>
      </c>
      <c r="E12" s="14" t="str">
        <f>IF(Table16[[#This Row],[Compliant]]=$K$4,"Pass", (IF(Table16[[#This Row],[Compliant]]=$K$5,"Pass", "Fail")))</f>
        <v>Pass</v>
      </c>
      <c r="F12" s="43" t="s">
        <v>207</v>
      </c>
    </row>
    <row r="13" spans="2:12" ht="51" x14ac:dyDescent="0.25">
      <c r="B13" s="2">
        <v>11</v>
      </c>
      <c r="C13" s="3" t="s">
        <v>138</v>
      </c>
      <c r="D13" s="42" t="s">
        <v>10</v>
      </c>
      <c r="E13" s="14" t="str">
        <f>IF(Table16[[#This Row],[Compliant]]=$K$4,"Pass", (IF(Table16[[#This Row],[Compliant]]=$K$5,"Pass", "Fail")))</f>
        <v>Pass</v>
      </c>
      <c r="F13" s="43" t="s">
        <v>241</v>
      </c>
    </row>
  </sheetData>
  <sheetProtection sheet="1" objects="1" scenarios="1" selectLockedCells="1"/>
  <mergeCells count="1">
    <mergeCell ref="B1:E1"/>
  </mergeCells>
  <dataValidations count="1">
    <dataValidation type="list" showInputMessage="1" showErrorMessage="1" sqref="D3:D13">
      <formula1>$K$4:$K$6</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6"/>
  <sheetViews>
    <sheetView workbookViewId="0">
      <selection activeCell="F3" sqref="F3"/>
    </sheetView>
  </sheetViews>
  <sheetFormatPr defaultColWidth="9" defaultRowHeight="15" x14ac:dyDescent="0.25"/>
  <cols>
    <col min="1" max="1" width="2.140625" style="1" customWidth="1"/>
    <col min="2" max="2" width="5" style="5" customWidth="1"/>
    <col min="3" max="3" width="40.28515625" style="1" bestFit="1" customWidth="1"/>
    <col min="4" max="4" width="10.28515625" style="5" bestFit="1" customWidth="1"/>
    <col min="5" max="5" width="10.28515625" style="5" customWidth="1"/>
    <col min="6" max="6" width="78" style="7" bestFit="1" customWidth="1"/>
    <col min="7" max="10" width="9" style="1"/>
    <col min="11" max="11" width="0" style="1" hidden="1" customWidth="1"/>
    <col min="12" max="12" width="0" style="5" hidden="1" customWidth="1"/>
    <col min="13" max="16384" width="9" style="1"/>
  </cols>
  <sheetData>
    <row r="1" spans="2:12" ht="36" customHeight="1" x14ac:dyDescent="0.25">
      <c r="B1" s="81" t="s">
        <v>150</v>
      </c>
      <c r="C1" s="81"/>
      <c r="D1" s="81"/>
      <c r="E1" s="81"/>
      <c r="F1" s="12" t="str">
        <f>"       "&amp;L2&amp;" / "&amp;K2&amp;"         Pass"</f>
        <v xml:space="preserve">       1 / 2         Pass</v>
      </c>
    </row>
    <row r="2" spans="2:12" s="5" customFormat="1" ht="25.5" x14ac:dyDescent="0.25">
      <c r="B2" s="6" t="s">
        <v>0</v>
      </c>
      <c r="C2" s="6" t="s">
        <v>1</v>
      </c>
      <c r="D2" s="6" t="s">
        <v>14</v>
      </c>
      <c r="E2" s="6" t="s">
        <v>2</v>
      </c>
      <c r="F2" s="6" t="s">
        <v>9</v>
      </c>
      <c r="K2" s="5">
        <f>COUNTA(E3:E15)</f>
        <v>2</v>
      </c>
      <c r="L2" s="5">
        <f>COUNTIF(E2:E15, "Pass")</f>
        <v>1</v>
      </c>
    </row>
    <row r="3" spans="2:12" ht="38.25" x14ac:dyDescent="0.25">
      <c r="B3" s="2">
        <v>1</v>
      </c>
      <c r="C3" s="3" t="s">
        <v>139</v>
      </c>
      <c r="D3" s="42" t="s">
        <v>11</v>
      </c>
      <c r="E3" s="2" t="str">
        <f>IF(Table179[[#This Row],[Compliant]]=$K$4,"Pass", (IF(Table179[[#This Row],[Compliant]]=$K$5,"Pass", "Fail")))</f>
        <v>Fail</v>
      </c>
      <c r="F3" s="43" t="s">
        <v>214</v>
      </c>
    </row>
    <row r="4" spans="2:12" ht="38.25" x14ac:dyDescent="0.25">
      <c r="B4" s="2">
        <v>2</v>
      </c>
      <c r="C4" s="3" t="s">
        <v>140</v>
      </c>
      <c r="D4" s="42" t="s">
        <v>12</v>
      </c>
      <c r="E4" s="2" t="str">
        <f>IF(Table179[[#This Row],[Compliant]]=$K$4,"Pass", (IF(Table179[[#This Row],[Compliant]]=$K$5,"Pass", "Fail")))</f>
        <v>Pass</v>
      </c>
      <c r="F4" s="44" t="s">
        <v>209</v>
      </c>
      <c r="K4" s="5" t="s">
        <v>10</v>
      </c>
      <c r="L4" s="5" t="s">
        <v>3</v>
      </c>
    </row>
    <row r="5" spans="2:12" x14ac:dyDescent="0.25">
      <c r="K5" s="5" t="s">
        <v>12</v>
      </c>
      <c r="L5" s="5" t="s">
        <v>13</v>
      </c>
    </row>
    <row r="6" spans="2:12" x14ac:dyDescent="0.25">
      <c r="K6" s="5" t="s">
        <v>11</v>
      </c>
    </row>
  </sheetData>
  <sheetProtection algorithmName="SHA-512" hashValue="NvROHEWQYmr5DEuKDSnokjRk5hC1W4BxwsgTWjE2naPAwAHLQ8xL96Kys3P0Jw/fRUv8gh43+3wmGB/h3GDEIQ==" saltValue="KET+KQ7PODuFLziOdIy9mQ==" spinCount="100000" sheet="1" objects="1" scenarios="1" selectLockedCells="1"/>
  <mergeCells count="1">
    <mergeCell ref="B1:E1"/>
  </mergeCells>
  <dataValidations count="1">
    <dataValidation type="list" showInputMessage="1" showErrorMessage="1" sqref="D3:D4">
      <formula1>$K$4:$K$6</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6"/>
  <sheetViews>
    <sheetView workbookViewId="0">
      <selection activeCell="F3" sqref="F3"/>
    </sheetView>
  </sheetViews>
  <sheetFormatPr defaultColWidth="9" defaultRowHeight="15" x14ac:dyDescent="0.25"/>
  <cols>
    <col min="1" max="1" width="2.140625" style="1" customWidth="1"/>
    <col min="2" max="2" width="5" style="5" customWidth="1"/>
    <col min="3" max="3" width="40.28515625" style="1" bestFit="1" customWidth="1"/>
    <col min="4" max="4" width="10.28515625" style="5" bestFit="1" customWidth="1"/>
    <col min="5" max="5" width="10.28515625" style="5" customWidth="1"/>
    <col min="6" max="6" width="78" style="7" bestFit="1" customWidth="1"/>
    <col min="7" max="10" width="9" style="1"/>
    <col min="11" max="11" width="0" style="1" hidden="1" customWidth="1"/>
    <col min="12" max="12" width="0" style="5" hidden="1" customWidth="1"/>
    <col min="13" max="16384" width="9" style="1"/>
  </cols>
  <sheetData>
    <row r="1" spans="2:12" ht="36" customHeight="1" x14ac:dyDescent="0.25">
      <c r="B1" s="81" t="s">
        <v>151</v>
      </c>
      <c r="C1" s="81"/>
      <c r="D1" s="15" t="str">
        <f>"       "&amp;L2&amp;" / "&amp;K2&amp;"         Pass"</f>
        <v xml:space="preserve">       2 / 2         Pass</v>
      </c>
      <c r="E1" s="15"/>
      <c r="F1" s="16"/>
    </row>
    <row r="2" spans="2:12" s="5" customFormat="1" ht="25.5" x14ac:dyDescent="0.25">
      <c r="B2" s="6" t="s">
        <v>0</v>
      </c>
      <c r="C2" s="6" t="s">
        <v>1</v>
      </c>
      <c r="D2" s="6" t="s">
        <v>14</v>
      </c>
      <c r="E2" s="6" t="s">
        <v>2</v>
      </c>
      <c r="F2" s="6" t="s">
        <v>9</v>
      </c>
      <c r="K2" s="5">
        <f>COUNTA(E3:E15)</f>
        <v>2</v>
      </c>
      <c r="L2" s="5">
        <f>COUNTIF(E2:E15, "Pass")</f>
        <v>2</v>
      </c>
    </row>
    <row r="3" spans="2:12" ht="25.5" x14ac:dyDescent="0.25">
      <c r="B3" s="2">
        <v>1</v>
      </c>
      <c r="C3" s="3" t="s">
        <v>141</v>
      </c>
      <c r="D3" s="42" t="s">
        <v>12</v>
      </c>
      <c r="E3" s="2" t="str">
        <f>IF(Table17[[#This Row],[Compliant]]=$K$4,"Pass", (IF(Table17[[#This Row],[Compliant]]=$K$5,"Pass", "Fail")))</f>
        <v>Pass</v>
      </c>
      <c r="F3" s="43" t="s">
        <v>210</v>
      </c>
    </row>
    <row r="4" spans="2:12" ht="89.25" x14ac:dyDescent="0.25">
      <c r="B4" s="2">
        <v>2</v>
      </c>
      <c r="C4" s="3" t="s">
        <v>142</v>
      </c>
      <c r="D4" s="42" t="s">
        <v>10</v>
      </c>
      <c r="E4" s="2" t="str">
        <f>IF(Table17[[#This Row],[Compliant]]=$K$4,"Pass", (IF(Table17[[#This Row],[Compliant]]=$K$5,"Pass", "Fail")))</f>
        <v>Pass</v>
      </c>
      <c r="F4" s="44" t="s">
        <v>213</v>
      </c>
      <c r="K4" s="5" t="s">
        <v>10</v>
      </c>
      <c r="L4" s="5" t="s">
        <v>3</v>
      </c>
    </row>
    <row r="5" spans="2:12" x14ac:dyDescent="0.25">
      <c r="K5" s="5" t="s">
        <v>12</v>
      </c>
      <c r="L5" s="5" t="s">
        <v>13</v>
      </c>
    </row>
    <row r="6" spans="2:12" x14ac:dyDescent="0.25">
      <c r="K6" s="5" t="s">
        <v>11</v>
      </c>
    </row>
  </sheetData>
  <sheetProtection algorithmName="SHA-512" hashValue="cem4tqWdAFfXJ1Tvy+zfgpbT9MQhCIMJ3IuIHFjk2ZxBuLiRbhH62Jp7ewj1s4aX/5hnUc6MoU34rVj0Km603A==" saltValue="n8POc57/IOtWADcdthnUcA==" spinCount="100000" sheet="1" objects="1" scenarios="1" selectLockedCells="1"/>
  <mergeCells count="1">
    <mergeCell ref="B1:C1"/>
  </mergeCells>
  <dataValidations count="1">
    <dataValidation type="list" showInputMessage="1" showErrorMessage="1" sqref="D3:D4">
      <formula1>$K$4:$K$6</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44"/>
  <sheetViews>
    <sheetView topLeftCell="A30" zoomScaleNormal="100" workbookViewId="0">
      <selection activeCell="E38" sqref="E38"/>
    </sheetView>
  </sheetViews>
  <sheetFormatPr defaultRowHeight="15" x14ac:dyDescent="0.25"/>
  <cols>
    <col min="1" max="1" width="1.7109375" style="7" customWidth="1"/>
    <col min="2" max="2" width="7.7109375" style="55" bestFit="1" customWidth="1"/>
    <col min="3" max="3" width="22.85546875" style="53" bestFit="1" customWidth="1"/>
    <col min="4" max="4" width="40.42578125" style="53" bestFit="1" customWidth="1"/>
    <col min="5" max="5" width="39" style="52" bestFit="1" customWidth="1"/>
    <col min="6" max="6" width="11.42578125" style="53" bestFit="1" customWidth="1"/>
    <col min="7" max="7" width="59.7109375" style="54" customWidth="1"/>
    <col min="8" max="8" width="29.85546875" style="4" bestFit="1" customWidth="1"/>
    <col min="9" max="16384" width="9.140625" style="7"/>
  </cols>
  <sheetData>
    <row r="1" spans="2:12" s="1" customFormat="1" ht="36" customHeight="1" x14ac:dyDescent="0.25">
      <c r="B1" s="83" t="s">
        <v>152</v>
      </c>
      <c r="C1" s="83"/>
      <c r="D1" s="83"/>
      <c r="E1" s="13"/>
      <c r="F1" s="12"/>
      <c r="L1" s="5"/>
    </row>
    <row r="2" spans="2:12" s="5" customFormat="1" ht="27.75" x14ac:dyDescent="0.25">
      <c r="B2" s="10" t="s">
        <v>104</v>
      </c>
      <c r="C2" s="10" t="s">
        <v>16</v>
      </c>
      <c r="D2" s="10" t="s">
        <v>102</v>
      </c>
      <c r="E2" s="10" t="s">
        <v>103</v>
      </c>
      <c r="F2" s="10" t="s">
        <v>15</v>
      </c>
      <c r="G2" s="11" t="s">
        <v>144</v>
      </c>
    </row>
    <row r="3" spans="2:12" ht="15.75" x14ac:dyDescent="0.25">
      <c r="B3" s="10">
        <v>1</v>
      </c>
      <c r="C3" s="17" t="s">
        <v>17</v>
      </c>
      <c r="D3" s="8" t="s">
        <v>18</v>
      </c>
      <c r="E3" s="47" t="s">
        <v>18</v>
      </c>
      <c r="F3" s="48" t="s">
        <v>202</v>
      </c>
      <c r="G3" s="49"/>
      <c r="H3" s="7"/>
    </row>
    <row r="4" spans="2:12" ht="15.75" x14ac:dyDescent="0.25">
      <c r="B4" s="10">
        <v>2</v>
      </c>
      <c r="C4" s="17" t="s">
        <v>61</v>
      </c>
      <c r="D4" s="8" t="s">
        <v>62</v>
      </c>
      <c r="E4" s="47" t="s">
        <v>62</v>
      </c>
      <c r="F4" s="48" t="s">
        <v>203</v>
      </c>
      <c r="G4" s="49"/>
      <c r="H4" s="7"/>
    </row>
    <row r="5" spans="2:12" ht="30" x14ac:dyDescent="0.25">
      <c r="B5" s="10">
        <v>3</v>
      </c>
      <c r="C5" s="17" t="s">
        <v>105</v>
      </c>
      <c r="D5" s="9" t="s">
        <v>100</v>
      </c>
      <c r="E5" s="50" t="s">
        <v>107</v>
      </c>
      <c r="F5" s="48" t="s">
        <v>202</v>
      </c>
      <c r="G5" s="49"/>
      <c r="H5" s="7"/>
    </row>
    <row r="6" spans="2:12" ht="15.75" x14ac:dyDescent="0.25">
      <c r="B6" s="10">
        <v>4</v>
      </c>
      <c r="C6" s="17" t="s">
        <v>19</v>
      </c>
      <c r="D6" s="8" t="s">
        <v>20</v>
      </c>
      <c r="E6" s="47" t="s">
        <v>20</v>
      </c>
      <c r="F6" s="48" t="s">
        <v>203</v>
      </c>
      <c r="G6" s="49"/>
      <c r="H6" s="7"/>
    </row>
    <row r="7" spans="2:12" ht="15.75" x14ac:dyDescent="0.25">
      <c r="B7" s="10">
        <v>5</v>
      </c>
      <c r="C7" s="17" t="s">
        <v>51</v>
      </c>
      <c r="D7" s="8" t="s">
        <v>52</v>
      </c>
      <c r="E7" s="47" t="s">
        <v>52</v>
      </c>
      <c r="F7" s="48" t="s">
        <v>203</v>
      </c>
      <c r="G7" s="49"/>
      <c r="H7" s="7"/>
    </row>
    <row r="8" spans="2:12" ht="15.75" x14ac:dyDescent="0.25">
      <c r="B8" s="10">
        <v>6</v>
      </c>
      <c r="C8" s="17" t="s">
        <v>21</v>
      </c>
      <c r="D8" s="8" t="s">
        <v>22</v>
      </c>
      <c r="E8" s="47" t="s">
        <v>22</v>
      </c>
      <c r="F8" s="48" t="s">
        <v>203</v>
      </c>
      <c r="G8" s="49"/>
      <c r="H8" s="7"/>
    </row>
    <row r="9" spans="2:12" ht="15.75" x14ac:dyDescent="0.25">
      <c r="B9" s="10">
        <v>7</v>
      </c>
      <c r="C9" s="17" t="s">
        <v>23</v>
      </c>
      <c r="D9" s="8" t="s">
        <v>24</v>
      </c>
      <c r="E9" s="47" t="s">
        <v>24</v>
      </c>
      <c r="F9" s="48" t="s">
        <v>203</v>
      </c>
      <c r="G9" s="49"/>
      <c r="H9" s="7"/>
    </row>
    <row r="10" spans="2:12" ht="30" x14ac:dyDescent="0.25">
      <c r="B10" s="10">
        <v>8</v>
      </c>
      <c r="C10" s="17" t="s">
        <v>25</v>
      </c>
      <c r="D10" s="9" t="s">
        <v>77</v>
      </c>
      <c r="E10" s="50" t="s">
        <v>108</v>
      </c>
      <c r="F10" s="48" t="s">
        <v>202</v>
      </c>
      <c r="G10" s="49"/>
      <c r="H10" s="7"/>
    </row>
    <row r="11" spans="2:12" ht="30" x14ac:dyDescent="0.25">
      <c r="B11" s="10">
        <v>9</v>
      </c>
      <c r="C11" s="17" t="s">
        <v>76</v>
      </c>
      <c r="D11" s="9" t="s">
        <v>99</v>
      </c>
      <c r="E11" s="50" t="s">
        <v>108</v>
      </c>
      <c r="F11" s="48" t="s">
        <v>202</v>
      </c>
      <c r="G11" s="49"/>
      <c r="H11" s="7"/>
    </row>
    <row r="12" spans="2:12" ht="30" x14ac:dyDescent="0.25">
      <c r="B12" s="10">
        <v>10</v>
      </c>
      <c r="C12" s="17" t="s">
        <v>74</v>
      </c>
      <c r="D12" s="9" t="s">
        <v>97</v>
      </c>
      <c r="E12" s="50" t="s">
        <v>109</v>
      </c>
      <c r="F12" s="48" t="s">
        <v>203</v>
      </c>
      <c r="G12" s="49"/>
      <c r="H12" s="7"/>
    </row>
    <row r="13" spans="2:12" ht="30" x14ac:dyDescent="0.25">
      <c r="B13" s="10">
        <v>11</v>
      </c>
      <c r="C13" s="17" t="s">
        <v>75</v>
      </c>
      <c r="D13" s="9" t="s">
        <v>98</v>
      </c>
      <c r="E13" s="50" t="s">
        <v>110</v>
      </c>
      <c r="F13" s="48" t="s">
        <v>202</v>
      </c>
      <c r="G13" s="49"/>
      <c r="H13" s="7"/>
    </row>
    <row r="14" spans="2:12" ht="30" x14ac:dyDescent="0.25">
      <c r="B14" s="10">
        <v>12</v>
      </c>
      <c r="C14" s="17" t="s">
        <v>26</v>
      </c>
      <c r="D14" s="9" t="s">
        <v>78</v>
      </c>
      <c r="E14" s="50" t="s">
        <v>27</v>
      </c>
      <c r="F14" s="48" t="s">
        <v>202</v>
      </c>
      <c r="G14" s="49"/>
      <c r="H14" s="7"/>
    </row>
    <row r="15" spans="2:12" ht="15.75" x14ac:dyDescent="0.25">
      <c r="B15" s="10">
        <v>13</v>
      </c>
      <c r="C15" s="17" t="s">
        <v>71</v>
      </c>
      <c r="D15" s="8" t="s">
        <v>72</v>
      </c>
      <c r="E15" s="47" t="s">
        <v>72</v>
      </c>
      <c r="F15" s="48" t="s">
        <v>202</v>
      </c>
      <c r="G15" s="49"/>
      <c r="H15" s="7"/>
    </row>
    <row r="16" spans="2:12" ht="30" x14ac:dyDescent="0.25">
      <c r="B16" s="10">
        <v>14</v>
      </c>
      <c r="C16" s="17" t="s">
        <v>28</v>
      </c>
      <c r="D16" s="9" t="s">
        <v>79</v>
      </c>
      <c r="E16" s="50" t="s">
        <v>29</v>
      </c>
      <c r="F16" s="48" t="s">
        <v>203</v>
      </c>
      <c r="G16" s="49"/>
      <c r="H16" s="7"/>
    </row>
    <row r="17" spans="2:8" ht="30" x14ac:dyDescent="0.25">
      <c r="B17" s="10">
        <v>15</v>
      </c>
      <c r="C17" s="17" t="s">
        <v>30</v>
      </c>
      <c r="D17" s="9" t="s">
        <v>80</v>
      </c>
      <c r="E17" s="50" t="s">
        <v>31</v>
      </c>
      <c r="F17" s="48" t="s">
        <v>203</v>
      </c>
      <c r="G17" s="49"/>
      <c r="H17" s="7"/>
    </row>
    <row r="18" spans="2:8" ht="30" x14ac:dyDescent="0.25">
      <c r="B18" s="10">
        <v>16</v>
      </c>
      <c r="C18" s="17" t="s">
        <v>32</v>
      </c>
      <c r="D18" s="9" t="s">
        <v>81</v>
      </c>
      <c r="E18" s="50" t="s">
        <v>33</v>
      </c>
      <c r="F18" s="48" t="s">
        <v>203</v>
      </c>
      <c r="G18" s="49"/>
      <c r="H18" s="7"/>
    </row>
    <row r="19" spans="2:8" ht="30" x14ac:dyDescent="0.25">
      <c r="B19" s="10">
        <v>17</v>
      </c>
      <c r="C19" s="17" t="s">
        <v>36</v>
      </c>
      <c r="D19" s="9" t="s">
        <v>83</v>
      </c>
      <c r="E19" s="50" t="s">
        <v>111</v>
      </c>
      <c r="F19" s="48" t="s">
        <v>202</v>
      </c>
      <c r="G19" s="49"/>
      <c r="H19" s="7"/>
    </row>
    <row r="20" spans="2:8" ht="30" x14ac:dyDescent="0.25">
      <c r="B20" s="10">
        <v>18</v>
      </c>
      <c r="C20" s="17" t="s">
        <v>49</v>
      </c>
      <c r="D20" s="9" t="s">
        <v>83</v>
      </c>
      <c r="E20" s="50" t="s">
        <v>111</v>
      </c>
      <c r="F20" s="48" t="s">
        <v>203</v>
      </c>
      <c r="G20" s="49"/>
      <c r="H20" s="7"/>
    </row>
    <row r="21" spans="2:8" ht="30" x14ac:dyDescent="0.25">
      <c r="B21" s="10">
        <v>19</v>
      </c>
      <c r="C21" s="17" t="s">
        <v>34</v>
      </c>
      <c r="D21" s="9" t="s">
        <v>82</v>
      </c>
      <c r="E21" s="50" t="s">
        <v>35</v>
      </c>
      <c r="F21" s="48" t="s">
        <v>202</v>
      </c>
      <c r="G21" s="49"/>
      <c r="H21" s="7"/>
    </row>
    <row r="22" spans="2:8" ht="30" x14ac:dyDescent="0.25">
      <c r="B22" s="10">
        <v>20</v>
      </c>
      <c r="C22" s="17" t="s">
        <v>50</v>
      </c>
      <c r="D22" s="9" t="s">
        <v>89</v>
      </c>
      <c r="E22" s="50" t="s">
        <v>112</v>
      </c>
      <c r="F22" s="48" t="s">
        <v>203</v>
      </c>
      <c r="G22" s="49"/>
      <c r="H22" s="7"/>
    </row>
    <row r="23" spans="2:8" ht="30" x14ac:dyDescent="0.25">
      <c r="B23" s="10">
        <v>21</v>
      </c>
      <c r="C23" s="17" t="s">
        <v>63</v>
      </c>
      <c r="D23" s="9" t="s">
        <v>94</v>
      </c>
      <c r="E23" s="50" t="s">
        <v>113</v>
      </c>
      <c r="F23" s="48" t="s">
        <v>202</v>
      </c>
      <c r="G23" s="49"/>
      <c r="H23" s="7"/>
    </row>
    <row r="24" spans="2:8" ht="15.75" x14ac:dyDescent="0.25">
      <c r="B24" s="10">
        <v>22</v>
      </c>
      <c r="C24" s="17" t="s">
        <v>37</v>
      </c>
      <c r="D24" s="8" t="s">
        <v>38</v>
      </c>
      <c r="E24" s="47" t="s">
        <v>38</v>
      </c>
      <c r="F24" s="48" t="s">
        <v>202</v>
      </c>
      <c r="G24" s="49"/>
      <c r="H24" s="7"/>
    </row>
    <row r="25" spans="2:8" ht="30" x14ac:dyDescent="0.25">
      <c r="B25" s="10">
        <v>23</v>
      </c>
      <c r="C25" s="17" t="s">
        <v>53</v>
      </c>
      <c r="D25" s="9" t="s">
        <v>90</v>
      </c>
      <c r="E25" s="50" t="s">
        <v>114</v>
      </c>
      <c r="F25" s="48" t="s">
        <v>203</v>
      </c>
      <c r="G25" s="49"/>
      <c r="H25" s="7"/>
    </row>
    <row r="26" spans="2:8" ht="30" x14ac:dyDescent="0.25">
      <c r="B26" s="10">
        <v>24</v>
      </c>
      <c r="C26" s="17" t="s">
        <v>54</v>
      </c>
      <c r="D26" s="9" t="s">
        <v>91</v>
      </c>
      <c r="E26" s="50" t="s">
        <v>169</v>
      </c>
      <c r="F26" s="48" t="s">
        <v>203</v>
      </c>
      <c r="G26" s="51"/>
      <c r="H26" s="7"/>
    </row>
    <row r="27" spans="2:8" ht="30" x14ac:dyDescent="0.25">
      <c r="B27" s="10">
        <v>25</v>
      </c>
      <c r="C27" s="17" t="s">
        <v>55</v>
      </c>
      <c r="D27" s="9" t="s">
        <v>92</v>
      </c>
      <c r="E27" s="50" t="s">
        <v>115</v>
      </c>
      <c r="F27" s="48" t="s">
        <v>203</v>
      </c>
      <c r="G27" s="49"/>
      <c r="H27" s="7"/>
    </row>
    <row r="28" spans="2:8" ht="30" x14ac:dyDescent="0.25">
      <c r="B28" s="10">
        <v>26</v>
      </c>
      <c r="C28" s="17" t="s">
        <v>56</v>
      </c>
      <c r="D28" s="9" t="s">
        <v>93</v>
      </c>
      <c r="E28" s="50" t="s">
        <v>116</v>
      </c>
      <c r="F28" s="48" t="s">
        <v>203</v>
      </c>
      <c r="G28" s="51"/>
      <c r="H28" s="7"/>
    </row>
    <row r="29" spans="2:8" ht="30" x14ac:dyDescent="0.25">
      <c r="B29" s="10">
        <v>27</v>
      </c>
      <c r="C29" s="17" t="s">
        <v>39</v>
      </c>
      <c r="D29" s="9" t="s">
        <v>84</v>
      </c>
      <c r="E29" s="50" t="s">
        <v>84</v>
      </c>
      <c r="F29" s="48" t="s">
        <v>202</v>
      </c>
      <c r="G29" s="49"/>
      <c r="H29" s="7"/>
    </row>
    <row r="30" spans="2:8" ht="30" x14ac:dyDescent="0.25">
      <c r="B30" s="10">
        <v>28</v>
      </c>
      <c r="C30" s="17" t="s">
        <v>40</v>
      </c>
      <c r="D30" s="9" t="s">
        <v>85</v>
      </c>
      <c r="E30" s="50" t="s">
        <v>85</v>
      </c>
      <c r="F30" s="48" t="s">
        <v>202</v>
      </c>
      <c r="G30" s="49"/>
      <c r="H30" s="7"/>
    </row>
    <row r="31" spans="2:8" ht="30" x14ac:dyDescent="0.25">
      <c r="B31" s="10">
        <v>29</v>
      </c>
      <c r="C31" s="17" t="s">
        <v>41</v>
      </c>
      <c r="D31" s="9" t="s">
        <v>86</v>
      </c>
      <c r="E31" s="50" t="s">
        <v>86</v>
      </c>
      <c r="F31" s="48" t="s">
        <v>202</v>
      </c>
      <c r="G31" s="49"/>
      <c r="H31" s="7"/>
    </row>
    <row r="32" spans="2:8" ht="30" x14ac:dyDescent="0.25">
      <c r="B32" s="10">
        <v>30</v>
      </c>
      <c r="C32" s="17" t="s">
        <v>42</v>
      </c>
      <c r="D32" s="9" t="s">
        <v>87</v>
      </c>
      <c r="E32" s="50" t="s">
        <v>87</v>
      </c>
      <c r="F32" s="48" t="s">
        <v>202</v>
      </c>
      <c r="G32" s="49"/>
      <c r="H32" s="7"/>
    </row>
    <row r="33" spans="2:8" ht="15.75" x14ac:dyDescent="0.25">
      <c r="B33" s="10">
        <v>31</v>
      </c>
      <c r="C33" s="17" t="s">
        <v>64</v>
      </c>
      <c r="D33" s="8" t="s">
        <v>65</v>
      </c>
      <c r="E33" s="47" t="s">
        <v>65</v>
      </c>
      <c r="F33" s="48" t="s">
        <v>203</v>
      </c>
      <c r="G33" s="49"/>
      <c r="H33" s="7"/>
    </row>
    <row r="34" spans="2:8" ht="15.75" x14ac:dyDescent="0.25">
      <c r="B34" s="10">
        <v>32</v>
      </c>
      <c r="C34" s="17" t="s">
        <v>66</v>
      </c>
      <c r="D34" s="8" t="s">
        <v>67</v>
      </c>
      <c r="E34" s="47" t="s">
        <v>67</v>
      </c>
      <c r="F34" s="48" t="s">
        <v>203</v>
      </c>
      <c r="G34" s="49"/>
      <c r="H34" s="7"/>
    </row>
    <row r="35" spans="2:8" ht="15.75" x14ac:dyDescent="0.25">
      <c r="B35" s="10">
        <v>33</v>
      </c>
      <c r="C35" s="17" t="s">
        <v>43</v>
      </c>
      <c r="D35" s="8" t="s">
        <v>44</v>
      </c>
      <c r="E35" s="47" t="s">
        <v>44</v>
      </c>
      <c r="F35" s="48" t="s">
        <v>202</v>
      </c>
      <c r="G35" s="49"/>
      <c r="H35" s="7"/>
    </row>
    <row r="36" spans="2:8" ht="15.75" x14ac:dyDescent="0.25">
      <c r="B36" s="10">
        <v>34</v>
      </c>
      <c r="C36" s="17" t="s">
        <v>45</v>
      </c>
      <c r="D36" s="8" t="s">
        <v>46</v>
      </c>
      <c r="E36" s="47" t="s">
        <v>46</v>
      </c>
      <c r="F36" s="48" t="s">
        <v>202</v>
      </c>
      <c r="G36" s="49"/>
      <c r="H36" s="7"/>
    </row>
    <row r="37" spans="2:8" ht="30" x14ac:dyDescent="0.25">
      <c r="B37" s="10">
        <v>35</v>
      </c>
      <c r="C37" s="17" t="s">
        <v>73</v>
      </c>
      <c r="D37" s="9" t="s">
        <v>96</v>
      </c>
      <c r="E37" s="50" t="s">
        <v>96</v>
      </c>
      <c r="F37" s="48" t="s">
        <v>203</v>
      </c>
      <c r="G37" s="49"/>
      <c r="H37" s="7"/>
    </row>
    <row r="38" spans="2:8" ht="30" x14ac:dyDescent="0.25">
      <c r="B38" s="10">
        <v>36</v>
      </c>
      <c r="C38" s="17" t="s">
        <v>70</v>
      </c>
      <c r="D38" s="9" t="s">
        <v>95</v>
      </c>
      <c r="E38" s="50" t="s">
        <v>95</v>
      </c>
      <c r="F38" s="48" t="s">
        <v>202</v>
      </c>
      <c r="G38" s="49"/>
      <c r="H38" s="7"/>
    </row>
    <row r="39" spans="2:8" ht="15.75" x14ac:dyDescent="0.25">
      <c r="B39" s="10">
        <v>37</v>
      </c>
      <c r="C39" s="17" t="s">
        <v>68</v>
      </c>
      <c r="D39" s="8" t="s">
        <v>69</v>
      </c>
      <c r="E39" s="47" t="s">
        <v>69</v>
      </c>
      <c r="F39" s="48" t="s">
        <v>202</v>
      </c>
      <c r="G39" s="49"/>
      <c r="H39" s="7"/>
    </row>
    <row r="40" spans="2:8" ht="15.75" x14ac:dyDescent="0.25">
      <c r="B40" s="10">
        <v>38</v>
      </c>
      <c r="C40" s="17" t="s">
        <v>57</v>
      </c>
      <c r="D40" s="8" t="s">
        <v>58</v>
      </c>
      <c r="E40" s="47" t="s">
        <v>58</v>
      </c>
      <c r="F40" s="48" t="s">
        <v>203</v>
      </c>
      <c r="G40" s="49"/>
      <c r="H40" s="7"/>
    </row>
    <row r="41" spans="2:8" ht="15.75" x14ac:dyDescent="0.25">
      <c r="B41" s="10">
        <v>39</v>
      </c>
      <c r="C41" s="17" t="s">
        <v>59</v>
      </c>
      <c r="D41" s="8" t="s">
        <v>60</v>
      </c>
      <c r="E41" s="47" t="s">
        <v>60</v>
      </c>
      <c r="F41" s="48" t="s">
        <v>203</v>
      </c>
      <c r="G41" s="49"/>
      <c r="H41" s="7"/>
    </row>
    <row r="42" spans="2:8" ht="30" x14ac:dyDescent="0.25">
      <c r="B42" s="10">
        <v>40</v>
      </c>
      <c r="C42" s="17" t="s">
        <v>47</v>
      </c>
      <c r="D42" s="9" t="s">
        <v>88</v>
      </c>
      <c r="E42" s="50" t="s">
        <v>88</v>
      </c>
      <c r="F42" s="48" t="s">
        <v>203</v>
      </c>
      <c r="G42" s="49"/>
      <c r="H42" s="7"/>
    </row>
    <row r="43" spans="2:8" ht="30" x14ac:dyDescent="0.25">
      <c r="B43" s="10">
        <v>41</v>
      </c>
      <c r="C43" s="17" t="s">
        <v>106</v>
      </c>
      <c r="D43" s="9" t="s">
        <v>101</v>
      </c>
      <c r="E43" s="50" t="s">
        <v>101</v>
      </c>
      <c r="F43" s="48" t="s">
        <v>202</v>
      </c>
      <c r="G43" s="49"/>
      <c r="H43" s="7"/>
    </row>
    <row r="44" spans="2:8" ht="15.75" x14ac:dyDescent="0.25">
      <c r="B44" s="10">
        <v>42</v>
      </c>
      <c r="C44" s="17" t="s">
        <v>48</v>
      </c>
      <c r="D44" s="8" t="s">
        <v>38</v>
      </c>
      <c r="E44" s="47" t="s">
        <v>38</v>
      </c>
      <c r="F44" s="48" t="s">
        <v>203</v>
      </c>
      <c r="G44" s="49"/>
      <c r="H44" s="7"/>
    </row>
  </sheetData>
  <sheetProtection algorithmName="SHA-512" hashValue="XFrcHTiBLzUGG09AMdGILcMeRdLpsYZX8tAgW2+kAxIJVQkmtwfbW+xn+HbcTioAjYJzgBe1RpIKt2DLBGdCBQ==" saltValue="lo7iwlXZTOT5KJrlhmQ8xA==" spinCount="100000" sheet="1" objects="1" scenarios="1" selectLockedCells="1"/>
  <mergeCells count="1">
    <mergeCell ref="B1:D1"/>
  </mergeCells>
  <conditionalFormatting sqref="F3:F44">
    <cfRule type="cellIs" dxfId="15" priority="1" operator="equal">
      <formula>"No"</formula>
    </cfRule>
    <cfRule type="cellIs" dxfId="14" priority="2" operator="equal">
      <formula>"Yes"</formula>
    </cfRule>
    <cfRule type="cellIs" dxfId="13" priority="3" operator="equal">
      <formula>"N/A"</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'01_LayoutNamingStandards'!$K$4:$K$6</xm:f>
          </x14:formula1>
          <xm:sqref>F3:F44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B6A254734A714B9AC97703963736A0" ma:contentTypeVersion="2" ma:contentTypeDescription="Create a new document." ma:contentTypeScope="" ma:versionID="4fce6f0b4f4cf0efdb3c9fb58dbf0d8f">
  <xsd:schema xmlns:xsd="http://www.w3.org/2001/XMLSchema" xmlns:xs="http://www.w3.org/2001/XMLSchema" xmlns:p="http://schemas.microsoft.com/office/2006/metadata/properties" xmlns:ns2="0cb8ba26-1c37-4b15-8308-f539f7821530" targetNamespace="http://schemas.microsoft.com/office/2006/metadata/properties" ma:root="true" ma:fieldsID="f0f38513195905f326a989eaa3bc7a62" ns2:_="">
    <xsd:import namespace="0cb8ba26-1c37-4b15-8308-f539f7821530"/>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b8ba26-1c37-4b15-8308-f539f782153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8BE2D6-30A8-4630-9260-0E234EDC9D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b8ba26-1c37-4b15-8308-f539f7821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2FAC8D-4212-46CA-9193-EB70FA312A34}">
  <ds:schemaRefs>
    <ds:schemaRef ds:uri="http://schemas.microsoft.com/sharepoint/v3/contenttype/forms"/>
  </ds:schemaRefs>
</ds:datastoreItem>
</file>

<file path=customXml/itemProps3.xml><?xml version="1.0" encoding="utf-8"?>
<ds:datastoreItem xmlns:ds="http://schemas.openxmlformats.org/officeDocument/2006/customXml" ds:itemID="{B3F3AD8F-A773-404D-B78F-1F2628AD125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Document History</vt:lpstr>
      <vt:lpstr>01_LayoutNamingStandards</vt:lpstr>
      <vt:lpstr>02_MetadataConfigurations</vt:lpstr>
      <vt:lpstr>03_CodeReuse</vt:lpstr>
      <vt:lpstr>04_CodeQuality</vt:lpstr>
      <vt:lpstr>05_PerformanceTuning</vt:lpstr>
      <vt:lpstr>06_ExceptionErrorHandling</vt:lpstr>
      <vt:lpstr>07_Logging</vt:lpstr>
      <vt:lpstr>08_Appendix</vt:lpstr>
      <vt:lpstr>Summary</vt:lpstr>
      <vt:lpstr>Additional Review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KRamanathan</dc:creator>
  <cp:lastModifiedBy>Vinoth Kumar Srinivasan</cp:lastModifiedBy>
  <dcterms:created xsi:type="dcterms:W3CDTF">2015-09-09T11:55:42Z</dcterms:created>
  <dcterms:modified xsi:type="dcterms:W3CDTF">2016-12-22T11:07:19Z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0x01010051B6A254734A714B9AC97703963736A0</vt:lpwstr>
  </property>
</Properties>
</file>