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rojects/ScalabilityArch/"/>
    </mc:Choice>
  </mc:AlternateContent>
  <xr:revisionPtr revIDLastSave="1078" documentId="13_ncr:1_{1F070934-BE0D-4BF1-A85C-20FC3D9D0A7F}" xr6:coauthVersionLast="47" xr6:coauthVersionMax="47" xr10:uidLastSave="{C89C2DC2-2EAB-4830-92E2-F069E32963A8}"/>
  <bookViews>
    <workbookView xWindow="-120" yWindow="-16320" windowWidth="29040" windowHeight="15720" firstSheet="4" activeTab="6" xr2:uid="{00000000-000D-0000-FFFF-FFFF00000000}"/>
  </bookViews>
  <sheets>
    <sheet name="AMM_BNN_Recieved_Power2" sheetId="8" r:id="rId1"/>
    <sheet name="MAM_N_Recieved_Power" sheetId="9" r:id="rId2"/>
    <sheet name="opt_pw_anys" sheetId="6" r:id="rId3"/>
    <sheet name="Hex_m" sheetId="5" r:id="rId4"/>
    <sheet name="N_M_Latest" sheetId="7" r:id="rId5"/>
    <sheet name="graph3" sheetId="10" r:id="rId6"/>
    <sheet name="All_Archs_Analog_MN" sheetId="11" r:id="rId7"/>
    <sheet name="All_Archs_Digital_MN" sheetId="13" r:id="rId8"/>
    <sheet name="simulation_results" sheetId="12" r:id="rId9"/>
  </sheets>
  <definedNames>
    <definedName name="_xlnm._FilterDatabase" localSheetId="6" hidden="1">All_Archs_Analog_MN!$A$1:$H$25</definedName>
    <definedName name="_xlnm._FilterDatabase" localSheetId="7" hidden="1">All_Archs_Digital_MN!$A$1:$H$26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2" l="1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2" i="12"/>
  <c r="I4" i="10"/>
  <c r="F4" i="10"/>
  <c r="C4" i="10"/>
  <c r="H4" i="10"/>
  <c r="E4" i="10"/>
  <c r="B4" i="10"/>
  <c r="J4" i="10"/>
  <c r="G4" i="10"/>
  <c r="D4" i="10"/>
  <c r="G24" i="7"/>
  <c r="J24" i="7" s="1"/>
  <c r="G23" i="7"/>
  <c r="J23" i="7" s="1"/>
  <c r="G22" i="7"/>
  <c r="J22" i="7" s="1"/>
  <c r="F24" i="7"/>
  <c r="I24" i="7" s="1"/>
  <c r="F23" i="7"/>
  <c r="I23" i="7" s="1"/>
  <c r="F22" i="7"/>
  <c r="I22" i="7" s="1"/>
  <c r="E24" i="7"/>
  <c r="H24" i="7" s="1"/>
  <c r="E23" i="7"/>
  <c r="H23" i="7" s="1"/>
  <c r="E22" i="7"/>
  <c r="H22" i="7" s="1"/>
  <c r="I18" i="7"/>
  <c r="J18" i="7" s="1"/>
  <c r="I17" i="7"/>
  <c r="J17" i="7" s="1"/>
  <c r="U17" i="7"/>
  <c r="V17" i="7" s="1"/>
  <c r="U18" i="7"/>
  <c r="V18" i="7" s="1"/>
  <c r="U16" i="7"/>
  <c r="V16" i="7" s="1"/>
  <c r="U13" i="7"/>
  <c r="V13" i="7" s="1"/>
  <c r="U14" i="7"/>
  <c r="V14" i="7" s="1"/>
  <c r="U12" i="7"/>
  <c r="V12" i="7" s="1"/>
  <c r="J12" i="7"/>
  <c r="I16" i="7"/>
  <c r="J16" i="7" s="1"/>
  <c r="I13" i="7"/>
  <c r="J13" i="7" s="1"/>
  <c r="I55" i="6"/>
  <c r="G55" i="6"/>
  <c r="E55" i="6"/>
  <c r="I51" i="6"/>
  <c r="I50" i="6"/>
  <c r="I49" i="6"/>
  <c r="G51" i="6"/>
  <c r="G50" i="6"/>
  <c r="G49" i="6"/>
  <c r="G48" i="6"/>
  <c r="E48" i="6"/>
  <c r="E52" i="6"/>
  <c r="E51" i="6"/>
  <c r="E50" i="6"/>
  <c r="E49" i="6"/>
  <c r="I48" i="6"/>
  <c r="H56" i="6"/>
  <c r="I56" i="6" s="1"/>
  <c r="F56" i="6"/>
  <c r="G56" i="6" s="1"/>
  <c r="D56" i="6"/>
  <c r="E56" i="6" s="1"/>
  <c r="I54" i="6"/>
  <c r="G54" i="6"/>
  <c r="E54" i="6"/>
  <c r="I53" i="6"/>
  <c r="G53" i="6"/>
  <c r="E53" i="6"/>
  <c r="I52" i="6"/>
  <c r="G52" i="6"/>
  <c r="H39" i="6"/>
  <c r="I39" i="6" s="1"/>
  <c r="F39" i="6"/>
  <c r="G39" i="6" s="1"/>
  <c r="D39" i="6"/>
  <c r="E39" i="6" s="1"/>
  <c r="N2" i="6"/>
  <c r="O2" i="6" s="1"/>
  <c r="H3" i="6"/>
  <c r="H4" i="6"/>
  <c r="H5" i="6"/>
  <c r="F6" i="6"/>
  <c r="H6" i="6"/>
  <c r="N6" i="6"/>
  <c r="F7" i="6"/>
  <c r="H7" i="6"/>
  <c r="F8" i="6"/>
  <c r="H8" i="6"/>
  <c r="F9" i="6"/>
  <c r="H9" i="6"/>
  <c r="F10" i="6"/>
  <c r="H10" i="6"/>
  <c r="F11" i="6"/>
  <c r="H11" i="6"/>
  <c r="F12" i="6"/>
  <c r="H12" i="6"/>
  <c r="F13" i="6"/>
  <c r="H13" i="6"/>
  <c r="H14" i="6"/>
  <c r="H15" i="6"/>
  <c r="E31" i="6"/>
  <c r="G31" i="6"/>
  <c r="I31" i="6"/>
  <c r="E32" i="6"/>
  <c r="G32" i="6"/>
  <c r="I32" i="6"/>
  <c r="Y32" i="6"/>
  <c r="AA32" i="6"/>
  <c r="AC32" i="6"/>
  <c r="E33" i="6"/>
  <c r="G33" i="6"/>
  <c r="I33" i="6"/>
  <c r="Y33" i="6"/>
  <c r="AA33" i="6"/>
  <c r="AC33" i="6"/>
  <c r="E34" i="6"/>
  <c r="G34" i="6"/>
  <c r="I34" i="6"/>
  <c r="Y34" i="6"/>
  <c r="AA34" i="6"/>
  <c r="AC34" i="6"/>
  <c r="E35" i="6"/>
  <c r="G35" i="6"/>
  <c r="I35" i="6"/>
  <c r="Y35" i="6"/>
  <c r="AA35" i="6"/>
  <c r="AC35" i="6"/>
  <c r="E36" i="6"/>
  <c r="G36" i="6"/>
  <c r="I36" i="6"/>
  <c r="Y36" i="6"/>
  <c r="AA36" i="6"/>
  <c r="AC36" i="6"/>
  <c r="E37" i="6"/>
  <c r="G37" i="6"/>
  <c r="I37" i="6"/>
  <c r="Y37" i="6"/>
  <c r="AA37" i="6"/>
  <c r="AC37" i="6"/>
  <c r="G38" i="6"/>
  <c r="I38" i="6"/>
  <c r="Y38" i="6"/>
  <c r="AA38" i="6"/>
  <c r="AC38" i="6"/>
  <c r="Y39" i="6"/>
  <c r="AA39" i="6"/>
  <c r="AC39" i="6"/>
  <c r="Y40" i="6"/>
  <c r="AA40" i="6"/>
  <c r="AC40" i="6"/>
  <c r="Z41" i="6"/>
  <c r="AB41" i="6"/>
  <c r="AD41" i="6"/>
  <c r="Z42" i="6"/>
  <c r="AB42" i="6"/>
  <c r="AD42" i="6"/>
  <c r="AB43" i="6"/>
  <c r="AD43" i="6"/>
  <c r="Y44" i="6"/>
  <c r="AA44" i="6"/>
  <c r="AC44" i="6"/>
  <c r="H16" i="6" l="1"/>
  <c r="AB45" i="6"/>
  <c r="F16" i="6"/>
  <c r="AD45" i="6"/>
  <c r="Z45" i="6"/>
  <c r="I57" i="6"/>
  <c r="E57" i="6"/>
  <c r="G57" i="6"/>
  <c r="I40" i="6"/>
  <c r="G40" i="6"/>
  <c r="E40" i="6"/>
</calcChain>
</file>

<file path=xl/sharedStrings.xml><?xml version="1.0" encoding="utf-8"?>
<sst xmlns="http://schemas.openxmlformats.org/spreadsheetml/2006/main" count="555" uniqueCount="189">
  <si>
    <t>DR</t>
  </si>
  <si>
    <t>N</t>
  </si>
  <si>
    <t>M</t>
  </si>
  <si>
    <t>Pout</t>
  </si>
  <si>
    <t>Arch 1</t>
  </si>
  <si>
    <t>Arch 2</t>
  </si>
  <si>
    <t>Arch 3</t>
  </si>
  <si>
    <t>Parameters</t>
  </si>
  <si>
    <t>no_of_PCA</t>
  </si>
  <si>
    <t>no_of_VA</t>
  </si>
  <si>
    <t>Bits</t>
  </si>
  <si>
    <t>nibble</t>
  </si>
  <si>
    <t>Partial results</t>
  </si>
  <si>
    <t>Final results</t>
  </si>
  <si>
    <t>up to 16 bits</t>
  </si>
  <si>
    <t>up to 24 bits</t>
  </si>
  <si>
    <t>no_of_operands</t>
  </si>
  <si>
    <t>no_of_operands (Same bit operand)</t>
  </si>
  <si>
    <t>Op_2 Bits</t>
  </si>
  <si>
    <t>4 bits x 8 bits</t>
  </si>
  <si>
    <t>4 bits x 12 bits</t>
  </si>
  <si>
    <t>8 bits x 12 bits</t>
  </si>
  <si>
    <t>up to 8 bits</t>
  </si>
  <si>
    <t>up to 20 bits</t>
  </si>
  <si>
    <t>≤ 4</t>
  </si>
  <si>
    <t>≤ 5</t>
  </si>
  <si>
    <t>≤ 3</t>
  </si>
  <si>
    <t>Diff. Bit Precision Operands Mult.</t>
  </si>
  <si>
    <t xml:space="preserve">Same Bit Precision Operands Mult. </t>
  </si>
  <si>
    <t>I used 9 as the maximum hex digit to get the max bits supported.Since 9 is the highest single hex digit.</t>
  </si>
  <si>
    <t>nibbles</t>
  </si>
  <si>
    <t>1|1</t>
  </si>
  <si>
    <t>2|2</t>
  </si>
  <si>
    <t>3|3</t>
  </si>
  <si>
    <t>1|2</t>
  </si>
  <si>
    <t>1|3</t>
  </si>
  <si>
    <t>2|3</t>
  </si>
  <si>
    <t>999 X 999 = 5C1D71Hex = 6036849Dec</t>
  </si>
  <si>
    <t>Final results should not go beyond 24 bits (6 nibbles). ADC Limitation</t>
  </si>
  <si>
    <t>Highest Possible Value</t>
  </si>
  <si>
    <t>5C1D71</t>
  </si>
  <si>
    <t>5B71</t>
  </si>
  <si>
    <t>5BC71</t>
  </si>
  <si>
    <t>Multipliers (shifting factors)</t>
  </si>
  <si>
    <t>1x,16x,256x,16x,256x,4096x,256x,4096x,65536x</t>
  </si>
  <si>
    <t>1x,16x,16x,256x</t>
  </si>
  <si>
    <t>1, 16x</t>
  </si>
  <si>
    <t>1x,16x,256x</t>
  </si>
  <si>
    <t>1x,16x,256x,16x,256x,4096x</t>
  </si>
  <si>
    <t>no_of_bits</t>
  </si>
  <si>
    <t>up to 12 bits</t>
  </si>
  <si>
    <t>For Multiple Dot Product, M&gt;1</t>
  </si>
  <si>
    <t>Total Power Consumed</t>
  </si>
  <si>
    <t>Laser (Electrical Power)</t>
  </si>
  <si>
    <t>ADC</t>
  </si>
  <si>
    <t>PCA Minimum Sensitivity (6dB)</t>
  </si>
  <si>
    <t>PCA/TIA</t>
  </si>
  <si>
    <t>Multiplexer</t>
  </si>
  <si>
    <t>Demultiplexer</t>
  </si>
  <si>
    <t>MR Filter</t>
  </si>
  <si>
    <t>MRR - Weighting Element</t>
  </si>
  <si>
    <t>MRM</t>
  </si>
  <si>
    <t>DAC</t>
  </si>
  <si>
    <t>Splitter</t>
  </si>
  <si>
    <t>Propagation</t>
  </si>
  <si>
    <t>Insertion (1.6dB)</t>
  </si>
  <si>
    <t>Total (mW)</t>
  </si>
  <si>
    <t>Quantity</t>
  </si>
  <si>
    <t>db</t>
  </si>
  <si>
    <t>Value (mW)</t>
  </si>
  <si>
    <t>Arch 3 (3 nib_op)</t>
  </si>
  <si>
    <t>Arch 2 (2 nib_op)</t>
  </si>
  <si>
    <t>Arch 1 (1 nib_op)</t>
  </si>
  <si>
    <t>M=1</t>
  </si>
  <si>
    <t>48dB</t>
  </si>
  <si>
    <t>24db</t>
  </si>
  <si>
    <t>12db</t>
  </si>
  <si>
    <t>-</t>
  </si>
  <si>
    <t>Total</t>
  </si>
  <si>
    <t>256x</t>
  </si>
  <si>
    <t>16x</t>
  </si>
  <si>
    <t>1x</t>
  </si>
  <si>
    <t>Laser</t>
  </si>
  <si>
    <t>1mW per Splitter</t>
  </si>
  <si>
    <t>1mw per Filter</t>
  </si>
  <si>
    <t>Accounting for thermal stability</t>
  </si>
  <si>
    <t>19.5mW per MRR</t>
  </si>
  <si>
    <t>26mW per DAC</t>
  </si>
  <si>
    <t>100mW per Laser</t>
  </si>
  <si>
    <t>mw</t>
  </si>
  <si>
    <t>76mW per ADC</t>
  </si>
  <si>
    <t>Splitter (48dB for Arch 1)</t>
  </si>
  <si>
    <t>17mW per TIA</t>
  </si>
  <si>
    <t>Given Parameters</t>
  </si>
  <si>
    <t>w</t>
  </si>
  <si>
    <t>y</t>
  </si>
  <si>
    <t>M&gt;1</t>
  </si>
  <si>
    <t>Arch 1 (1 nib_op) (M = 113)</t>
  </si>
  <si>
    <t>Arch 3 (3 nib_op) (M = 109)</t>
  </si>
  <si>
    <t>Arch 2 (2 nib_op) (M = 111)</t>
  </si>
  <si>
    <t>no_of_DPEs (M)</t>
  </si>
  <si>
    <t>FFF X FFF = FFE001</t>
  </si>
  <si>
    <t>4095 X 4095 = 16769025</t>
  </si>
  <si>
    <t>Max Hex (F)</t>
  </si>
  <si>
    <t>FE01</t>
  </si>
  <si>
    <t>FFE001</t>
  </si>
  <si>
    <t>E1</t>
  </si>
  <si>
    <t>EF1</t>
  </si>
  <si>
    <t>FEF01</t>
  </si>
  <si>
    <t>EFF1</t>
  </si>
  <si>
    <t>Max Hex (9)</t>
  </si>
  <si>
    <t>Pd Sensitivity</t>
  </si>
  <si>
    <t>Plaser = 10mW</t>
  </si>
  <si>
    <t>Plaser = 100mW</t>
  </si>
  <si>
    <t>ni/p</t>
  </si>
  <si>
    <t>Plaser = 50mW</t>
  </si>
  <si>
    <t xml:space="preserve">M_range  = [1, 1600], Pd_opt_range = [-20, 2], ni/p = 4Bits, N = 4 </t>
  </si>
  <si>
    <t xml:space="preserve">M_range  = [1, 1600], Pd_opt_range = [-20, 2], ni/p = 8Bits, N = 1 </t>
  </si>
  <si>
    <t>Plaser (dBm)</t>
  </si>
  <si>
    <t>Unit Count</t>
  </si>
  <si>
    <t>DEAPCNN</t>
  </si>
  <si>
    <t>HOLYLIGHT</t>
  </si>
  <si>
    <t>ONN_SA</t>
  </si>
  <si>
    <t>Per_unit_area</t>
  </si>
  <si>
    <t>VS</t>
  </si>
  <si>
    <t>ONNSA</t>
  </si>
  <si>
    <t xml:space="preserve">HOLYLIGHT </t>
  </si>
  <si>
    <t>Total area</t>
  </si>
  <si>
    <t>Area Proportionate Analysis (equal area with ONNSA)</t>
  </si>
  <si>
    <t>Per_Unit_Area</t>
  </si>
  <si>
    <t>200 Unit Count</t>
  </si>
  <si>
    <t>50 Unit Count</t>
  </si>
  <si>
    <t>org_mode</t>
  </si>
  <si>
    <t>NM</t>
  </si>
  <si>
    <t>PLaser</t>
  </si>
  <si>
    <t>AMW</t>
  </si>
  <si>
    <t>N=M</t>
  </si>
  <si>
    <t>NnotM</t>
  </si>
  <si>
    <t>MAW</t>
  </si>
  <si>
    <t>MWA</t>
  </si>
  <si>
    <t>name</t>
  </si>
  <si>
    <t>Model_Name</t>
  </si>
  <si>
    <t>config</t>
  </si>
  <si>
    <t>hardware_utilization</t>
  </si>
  <si>
    <t>total_latency</t>
  </si>
  <si>
    <t>fps</t>
  </si>
  <si>
    <t>total_dynamic_energy</t>
  </si>
  <si>
    <t>total_static_power</t>
  </si>
  <si>
    <t>fps_per_w</t>
  </si>
  <si>
    <t>area</t>
  </si>
  <si>
    <t>fps_per_w_per_area</t>
  </si>
  <si>
    <t>ONN_SA_1</t>
  </si>
  <si>
    <t>MobileNet_V2</t>
  </si>
  <si>
    <t>[{'element_size': 4, 'element_count': 249, 'units_count': 200, 'reconfig': [], 'vdp_type': 'MMA', 'name': 'ONN_SA_1', 'accelerator_type': 'ONN_SA', 'precision': 4, 'bitrate': 1}]</t>
  </si>
  <si>
    <t>ShuffleNet_V2</t>
  </si>
  <si>
    <t>ResNet50</t>
  </si>
  <si>
    <t>GoogLeNet</t>
  </si>
  <si>
    <t>ONN_SA_5</t>
  </si>
  <si>
    <t>[{'element_size': 4, 'element_count': 187, 'units_count': 200, 'reconfig': [], 'vdp_type': 'MMA', 'name': 'ONN_SA_5', 'accelerator_type': 'ONN_SA', 'precision': 4, 'bitrate': 5}]</t>
  </si>
  <si>
    <t>ONN_SA_10</t>
  </si>
  <si>
    <t>[{'element_size': 4, 'element_count': 160, 'units_count': 200, 'reconfig': [], 'vdp_type': 'MMA', 'name': 'ONN_SA_10', 'accelerator_type': 'ONN_SA', 'precision': 4, 'bitrate': 10}]</t>
  </si>
  <si>
    <t>DEAPCNN_1</t>
  </si>
  <si>
    <t>[{'element_size': 36, 'element_count': 36, 'units_count': 50, 'reconfig': [], 'vdp_type': 'AMM', 'name': 'DEAPCNN_1', 'accelerator_type': 'ANALOG', 'precision': 4, 'bitrate': 1}]</t>
  </si>
  <si>
    <t>DEAPCNN_5</t>
  </si>
  <si>
    <t>[{'element_size': 17, 'element_count': 17, 'units_count': 50, 'reconfig': [], 'vdp_type': 'AMM', 'name': 'DEAPCNN_5', 'accelerator_type': 'ANALOG', 'precision': 4, 'bitrate': 5}]</t>
  </si>
  <si>
    <t>DEAPCNN_10</t>
  </si>
  <si>
    <t>[{'element_size': 12, 'element_count': 12, 'units_count': 50, 'reconfig': [], 'vdp_type': 'AMM', 'name': 'DEAPCNN_10', 'accelerator_type': 'ANALOG', 'precision': 4, 'bitrate': 10}]</t>
  </si>
  <si>
    <t>HOLYLIGHT_1</t>
  </si>
  <si>
    <t>[{'element_size': 43, 'element_count': 43, 'units_count': 50, 'reconfig': [], 'vdp_type': 'MAM', 'name': 'HOLYLIGHT_1', 'accelerator_type': 'ANALOG', 'precision': 4, 'bitrate': 1}]</t>
  </si>
  <si>
    <t>HOLYLIGHT_5</t>
  </si>
  <si>
    <t>[{'element_size': 21, 'element_count': 21, 'units_count': 50, 'reconfig': [], 'vdp_type': 'MAM', 'name': 'HOLYLIGHT_5', 'accelerator_type': 'ANALOG', 'precision': 4, 'bitrate': 5}]</t>
  </si>
  <si>
    <t>HOLYLIGHT_10</t>
  </si>
  <si>
    <t>[{'element_size': 15, 'element_count': 15, 'units_count': 50, 'reconfig': [], 'vdp_type': 'MAM', 'name': 'HOLYLIGHT_10', 'accelerator_type': 'ANALOG', 'precision': 4, 'bitrate': 10}]</t>
  </si>
  <si>
    <t>fps_per_area</t>
  </si>
  <si>
    <r>
      <t>N size/</t>
    </r>
    <r>
      <rPr>
        <sz val="11"/>
        <color rgb="FFFF0000"/>
        <rFont val="Calibri"/>
        <family val="2"/>
        <scheme val="minor"/>
      </rPr>
      <t>M Count</t>
    </r>
  </si>
  <si>
    <t>Tier</t>
  </si>
  <si>
    <t>Org Mode</t>
  </si>
  <si>
    <t>Topology</t>
  </si>
  <si>
    <t>Bit Precision (B)</t>
  </si>
  <si>
    <t>Data Rate (GS/s)</t>
  </si>
  <si>
    <t>Max N or M</t>
  </si>
  <si>
    <t>P_out (dBm)</t>
  </si>
  <si>
    <t>PD Sensitivity (dBm)</t>
  </si>
  <si>
    <t>Tier_1</t>
  </si>
  <si>
    <t>Tier_2</t>
  </si>
  <si>
    <t>Tier_3</t>
  </si>
  <si>
    <t>Tier_4</t>
  </si>
  <si>
    <t>Tier_5</t>
  </si>
  <si>
    <t>Tier_6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</si>
</sst>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14" applyNumberFormat="0" applyAlignment="0" applyProtection="0"/>
    <xf numFmtId="0" fontId="17" fillId="14" borderId="15" applyNumberFormat="0" applyAlignment="0" applyProtection="0"/>
    <xf numFmtId="0" fontId="18" fillId="14" borderId="14" applyNumberFormat="0" applyAlignment="0" applyProtection="0"/>
    <xf numFmtId="0" fontId="19" fillId="0" borderId="16" applyNumberFormat="0" applyFill="0" applyAlignment="0" applyProtection="0"/>
    <xf numFmtId="0" fontId="20" fillId="15" borderId="17" applyNumberFormat="0" applyAlignment="0" applyProtection="0"/>
    <xf numFmtId="0" fontId="2" fillId="0" borderId="0" applyNumberFormat="0" applyFill="0" applyBorder="0" applyAlignment="0" applyProtection="0"/>
    <xf numFmtId="0" fontId="8" fillId="16" borderId="18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2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2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0" fillId="5" borderId="0" xfId="0" applyFill="1"/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5" fillId="0" borderId="0" xfId="0" applyFont="1"/>
    <xf numFmtId="0" fontId="1" fillId="0" borderId="0" xfId="0" applyFont="1"/>
    <xf numFmtId="0" fontId="0" fillId="0" borderId="3" xfId="0" applyBorder="1"/>
    <xf numFmtId="0" fontId="5" fillId="0" borderId="1" xfId="0" applyFont="1" applyBorder="1"/>
    <xf numFmtId="0" fontId="5" fillId="5" borderId="1" xfId="0" applyFont="1" applyFill="1" applyBorder="1"/>
    <xf numFmtId="0" fontId="5" fillId="0" borderId="6" xfId="0" applyFont="1" applyBorder="1"/>
    <xf numFmtId="0" fontId="5" fillId="0" borderId="4" xfId="0" applyFont="1" applyBorder="1"/>
    <xf numFmtId="0" fontId="5" fillId="0" borderId="7" xfId="0" applyFont="1" applyBorder="1"/>
    <xf numFmtId="0" fontId="5" fillId="0" borderId="2" xfId="0" applyFont="1" applyBorder="1"/>
    <xf numFmtId="0" fontId="5" fillId="0" borderId="5" xfId="0" applyFont="1" applyBorder="1"/>
    <xf numFmtId="0" fontId="5" fillId="8" borderId="8" xfId="0" applyFont="1" applyFill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6" borderId="0" xfId="0" applyFill="1"/>
    <xf numFmtId="0" fontId="0" fillId="9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center" vertical="center"/>
    </xf>
    <xf numFmtId="11" fontId="0" fillId="0" borderId="0" xfId="0" applyNumberFormat="1"/>
    <xf numFmtId="0" fontId="0" fillId="5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Bit Precision, n</a:t>
            </a:r>
            <a:r>
              <a:rPr lang="en-US" sz="1400" b="0" i="1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i/p 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=  4bits, VDPE size, N = 4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612760809186753"/>
          <c:y val="6.45892820952152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22644125839554"/>
          <c:y val="0.21155303911643897"/>
          <c:w val="0.84838918199035762"/>
          <c:h val="0.66472720818422493"/>
        </c:manualLayout>
      </c:layout>
      <c:barChart>
        <c:barDir val="col"/>
        <c:grouping val="clustered"/>
        <c:varyColors val="0"/>
        <c:ser>
          <c:idx val="0"/>
          <c:order val="0"/>
          <c:tx>
            <c:v>1 Gbps</c:v>
          </c:tx>
          <c:spPr>
            <a:solidFill>
              <a:schemeClr val="accent1"/>
            </a:solidFill>
            <a:ln w="12700">
              <a:solidFill>
                <a:srgbClr val="00B0F0"/>
              </a:solidFill>
              <a:prstDash val="solid"/>
            </a:ln>
            <a:effectLst/>
          </c:spPr>
          <c:invertIfNegative val="0"/>
          <c:cat>
            <c:numRef>
              <c:f>graph3!$B$3:$D$3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graph3!$B$4:$D$4</c:f>
              <c:numCache>
                <c:formatCode>General</c:formatCode>
                <c:ptCount val="3"/>
                <c:pt idx="0">
                  <c:v>94</c:v>
                </c:pt>
                <c:pt idx="1">
                  <c:v>163</c:v>
                </c:pt>
                <c:pt idx="2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3-408A-8877-B58E5B938640}"/>
            </c:ext>
          </c:extLst>
        </c:ser>
        <c:ser>
          <c:idx val="1"/>
          <c:order val="1"/>
          <c:tx>
            <c:v>5Gbps</c:v>
          </c:tx>
          <c:spPr>
            <a:solidFill>
              <a:schemeClr val="accent2"/>
            </a:solidFill>
            <a:ln w="12700">
              <a:solidFill>
                <a:srgbClr val="C00000"/>
              </a:solidFill>
              <a:prstDash val="solid"/>
            </a:ln>
            <a:effectLst/>
          </c:spPr>
          <c:invertIfNegative val="0"/>
          <c:cat>
            <c:numRef>
              <c:f>graph3!$E$3:$G$3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graph3!$E$4:$G$4</c:f>
              <c:numCache>
                <c:formatCode>General</c:formatCode>
                <c:ptCount val="3"/>
                <c:pt idx="0">
                  <c:v>32</c:v>
                </c:pt>
                <c:pt idx="1">
                  <c:v>101</c:v>
                </c:pt>
                <c:pt idx="2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3-408A-8877-B58E5B938640}"/>
            </c:ext>
          </c:extLst>
        </c:ser>
        <c:ser>
          <c:idx val="2"/>
          <c:order val="2"/>
          <c:tx>
            <c:v>10Gbps</c:v>
          </c:tx>
          <c:spPr>
            <a:solidFill>
              <a:schemeClr val="accent3"/>
            </a:solidFill>
            <a:ln w="12700">
              <a:solidFill>
                <a:srgbClr val="00B050"/>
              </a:solidFill>
              <a:prstDash val="solid"/>
            </a:ln>
            <a:effectLst/>
          </c:spPr>
          <c:invertIfNegative val="0"/>
          <c:cat>
            <c:numRef>
              <c:f>graph3!$H$3:$J$3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graph3!$H$4:$J$4</c:f>
              <c:numCache>
                <c:formatCode>General</c:formatCode>
                <c:ptCount val="3"/>
                <c:pt idx="0">
                  <c:v>5</c:v>
                </c:pt>
                <c:pt idx="1">
                  <c:v>74</c:v>
                </c:pt>
                <c:pt idx="2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3-408A-8877-B58E5B938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2028927"/>
        <c:axId val="1152022687"/>
      </c:barChart>
      <c:catAx>
        <c:axId val="115202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Plaser (dBm) - Optical Power</a:t>
                </a:r>
                <a:endParaRPr 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2022687"/>
        <c:crosses val="autoZero"/>
        <c:auto val="1"/>
        <c:lblAlgn val="ctr"/>
        <c:lblOffset val="100"/>
        <c:noMultiLvlLbl val="1"/>
      </c:catAx>
      <c:valAx>
        <c:axId val="11520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sz="12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- No of DPEs</a:t>
                </a:r>
                <a:endParaRPr 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2028927"/>
        <c:crosses val="autoZero"/>
        <c:crossBetween val="between"/>
      </c:valAx>
      <c:spPr>
        <a:noFill/>
        <a:ln w="222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5.5435321733328512E-2"/>
          <c:y val="7.6432515261760786E-2"/>
          <c:w val="0.8955600840859671"/>
          <c:h val="0.18560137071679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ScalabililtyMWA</a:t>
            </a:r>
            <a:br>
              <a:rPr lang="en-US"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</a:br>
            <a:r>
              <a:rPr lang="en-US" sz="1400" b="0" i="0" u="none" strike="noStrike" kern="1200" spc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ni/p =  8bits, N = 1</a:t>
            </a:r>
            <a:r>
              <a:rPr lang="en-US"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</a:p>
        </c:rich>
      </c:tx>
      <c:layout>
        <c:manualLayout>
          <c:xMode val="edge"/>
          <c:yMode val="edge"/>
          <c:x val="0.38481849884421082"/>
          <c:y val="1.9376784628564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2935879252596"/>
          <c:y val="0.20186464680215668"/>
          <c:w val="0.84838918199035762"/>
          <c:h val="0.66472720818422493"/>
        </c:manualLayout>
      </c:layout>
      <c:barChart>
        <c:barDir val="col"/>
        <c:grouping val="clustered"/>
        <c:varyColors val="0"/>
        <c:ser>
          <c:idx val="0"/>
          <c:order val="0"/>
          <c:tx>
            <c:v>1 Gbps</c:v>
          </c:tx>
          <c:spPr>
            <a:solidFill>
              <a:schemeClr val="accent1"/>
            </a:solidFill>
            <a:ln w="12700">
              <a:solidFill>
                <a:srgbClr val="00B0F0"/>
              </a:solidFill>
              <a:prstDash val="solid"/>
            </a:ln>
            <a:effectLst/>
          </c:spPr>
          <c:invertIfNegative val="0"/>
          <c:cat>
            <c:numRef>
              <c:f>graph3!$B$9:$D$9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graph3!$B$10:$D$10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D-4BD1-BD83-FC50AAB1A802}"/>
            </c:ext>
          </c:extLst>
        </c:ser>
        <c:ser>
          <c:idx val="2"/>
          <c:order val="1"/>
          <c:tx>
            <c:v>5Gbps</c:v>
          </c:tx>
          <c:spPr>
            <a:solidFill>
              <a:schemeClr val="accent3"/>
            </a:solidFill>
            <a:ln w="12700">
              <a:solidFill>
                <a:srgbClr val="00B050"/>
              </a:solidFill>
              <a:prstDash val="solid"/>
            </a:ln>
            <a:effectLst/>
          </c:spPr>
          <c:invertIfNegative val="0"/>
          <c:cat>
            <c:numRef>
              <c:f>graph3!$H$9:$J$9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graph3!$H$10:$J$10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2D-4BD1-BD83-FC50AAB1A802}"/>
            </c:ext>
          </c:extLst>
        </c:ser>
        <c:ser>
          <c:idx val="1"/>
          <c:order val="2"/>
          <c:tx>
            <c:v>10Gbps</c:v>
          </c:tx>
          <c:spPr>
            <a:solidFill>
              <a:schemeClr val="accent2"/>
            </a:solidFill>
            <a:ln w="12700">
              <a:solidFill>
                <a:srgbClr val="C00000"/>
              </a:solidFill>
              <a:prstDash val="solid"/>
            </a:ln>
            <a:effectLst/>
          </c:spPr>
          <c:invertIfNegative val="0"/>
          <c:cat>
            <c:numRef>
              <c:f>graph3!$E$9:$G$9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graph3!$E$10:$G$10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D-4BD1-BD83-FC50AAB1A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2028927"/>
        <c:axId val="1152022687"/>
      </c:barChart>
      <c:catAx>
        <c:axId val="115202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Plaser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2022687"/>
        <c:crosses val="autoZero"/>
        <c:auto val="1"/>
        <c:lblAlgn val="ctr"/>
        <c:lblOffset val="100"/>
        <c:noMultiLvlLbl val="1"/>
      </c:catAx>
      <c:valAx>
        <c:axId val="11520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sz="12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- No of DPEs</a:t>
                </a:r>
                <a:endParaRPr 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1133589916246185E-3"/>
              <c:y val="0.40722957497455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2028927"/>
        <c:crossesAt val="1"/>
        <c:crossBetween val="between"/>
      </c:valAx>
      <c:spPr>
        <a:noFill/>
        <a:ln w="222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1591746423859485E-2"/>
          <c:y val="7.3203051157000015E-2"/>
          <c:w val="0.89556011688367609"/>
          <c:h val="0.18560137071679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470647</xdr:colOff>
      <xdr:row>13</xdr:row>
      <xdr:rowOff>20170</xdr:rowOff>
    </xdr:from>
    <xdr:to>
      <xdr:col>11</xdr:col>
      <xdr:colOff>594472</xdr:colOff>
      <xdr:row>33</xdr:row>
      <xdr:rowOff>142711</xdr:rowOff>
    </xdr:to>
    <xdr:graphicFrame macro="">
      <xdr:nvGraphicFramePr>
        <xdr:cNvPr id="175" name="Chart 5">
          <a:extLst>
            <a:ext uri="{FF2B5EF4-FFF2-40B4-BE49-F238E27FC236}">
              <a16:creationId xmlns:a16="http://schemas.microsoft.com/office/drawing/2014/main" id="{6509BCEE-E859-404B-BAA1-FCA7543A7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558614</xdr:colOff>
      <xdr:row>12</xdr:row>
      <xdr:rowOff>102533</xdr:rowOff>
    </xdr:from>
    <xdr:to>
      <xdr:col>25</xdr:col>
      <xdr:colOff>77322</xdr:colOff>
      <xdr:row>33</xdr:row>
      <xdr:rowOff>34574</xdr:rowOff>
    </xdr:to>
    <xdr:graphicFrame macro="">
      <xdr:nvGraphicFramePr>
        <xdr:cNvPr id="196" name="Chart 6">
          <a:extLst>
            <a:ext uri="{FF2B5EF4-FFF2-40B4-BE49-F238E27FC236}">
              <a16:creationId xmlns:a16="http://schemas.microsoft.com/office/drawing/2014/main" id="{C2A8BFD4-5536-4697-AFD3-A66975979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774E-A7F8-40D8-8067-B70F84D00CDE}">
  <dimension ref="A1:E9"/>
  <sheetViews>
    <sheetView workbookViewId="0"/>
  </sheetViews>
  <sheetFormatPr defaultRowHeight="15" x14ac:dyDescent="0.25"/>
  <sheetData>
    <row r="1" spans="1:5" x14ac:dyDescent="0.25">
      <c r="B1" t="s">
        <v>1</v>
      </c>
      <c r="C1" t="s">
        <v>3</v>
      </c>
      <c r="D1" t="s">
        <v>49</v>
      </c>
      <c r="E1" t="s">
        <v>0</v>
      </c>
    </row>
    <row r="2" spans="1:5" x14ac:dyDescent="0.25">
      <c r="A2">
        <v>0</v>
      </c>
      <c r="B2">
        <v>99</v>
      </c>
      <c r="C2">
        <v>-22.714322756088102</v>
      </c>
      <c r="D2">
        <v>1</v>
      </c>
      <c r="E2">
        <v>1</v>
      </c>
    </row>
    <row r="3" spans="1:5" x14ac:dyDescent="0.25">
      <c r="A3">
        <v>1</v>
      </c>
      <c r="B3">
        <v>78</v>
      </c>
      <c r="C3">
        <v>-21.212900024546599</v>
      </c>
      <c r="D3">
        <v>1</v>
      </c>
      <c r="E3">
        <v>3</v>
      </c>
    </row>
    <row r="4" spans="1:5" x14ac:dyDescent="0.25">
      <c r="A4">
        <v>2</v>
      </c>
      <c r="B4">
        <v>67</v>
      </c>
      <c r="C4">
        <v>-20.369704459456301</v>
      </c>
      <c r="D4">
        <v>1</v>
      </c>
      <c r="E4">
        <v>5</v>
      </c>
    </row>
    <row r="5" spans="1:5" x14ac:dyDescent="0.25">
      <c r="A5">
        <v>3</v>
      </c>
      <c r="B5">
        <v>56</v>
      </c>
      <c r="C5">
        <v>-19.316976909641198</v>
      </c>
      <c r="D5">
        <v>1</v>
      </c>
      <c r="E5">
        <v>10</v>
      </c>
    </row>
    <row r="6" spans="1:5" x14ac:dyDescent="0.25">
      <c r="A6">
        <v>4</v>
      </c>
      <c r="B6">
        <v>45</v>
      </c>
      <c r="C6">
        <v>-18.1785218343582</v>
      </c>
      <c r="D6">
        <v>1</v>
      </c>
      <c r="E6">
        <v>20</v>
      </c>
    </row>
    <row r="7" spans="1:5" x14ac:dyDescent="0.25">
      <c r="A7">
        <v>5</v>
      </c>
      <c r="B7">
        <v>39</v>
      </c>
      <c r="C7">
        <v>-17.464750046226701</v>
      </c>
      <c r="D7">
        <v>1</v>
      </c>
      <c r="E7">
        <v>30</v>
      </c>
    </row>
    <row r="8" spans="1:5" x14ac:dyDescent="0.25">
      <c r="A8">
        <v>6</v>
      </c>
      <c r="B8">
        <v>36</v>
      </c>
      <c r="C8">
        <v>-17.014362128843501</v>
      </c>
      <c r="D8">
        <v>1</v>
      </c>
      <c r="E8">
        <v>40</v>
      </c>
    </row>
    <row r="9" spans="1:5" x14ac:dyDescent="0.25">
      <c r="A9">
        <v>7</v>
      </c>
      <c r="B9">
        <v>33</v>
      </c>
      <c r="C9">
        <v>-16.598791669986099</v>
      </c>
      <c r="D9">
        <v>1</v>
      </c>
      <c r="E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1BE5-4C4E-4E9B-B5EA-B825828DFBC9}">
  <dimension ref="A1:E33"/>
  <sheetViews>
    <sheetView workbookViewId="0">
      <selection activeCell="J12" sqref="J12"/>
    </sheetView>
  </sheetViews>
  <sheetFormatPr defaultRowHeight="15" x14ac:dyDescent="0.25"/>
  <sheetData>
    <row r="1" spans="1:5" x14ac:dyDescent="0.25">
      <c r="B1" t="s">
        <v>1</v>
      </c>
      <c r="C1" t="s">
        <v>3</v>
      </c>
      <c r="D1" t="s">
        <v>49</v>
      </c>
      <c r="E1" t="s">
        <v>0</v>
      </c>
    </row>
    <row r="2" spans="1:5" x14ac:dyDescent="0.25">
      <c r="A2">
        <v>0</v>
      </c>
      <c r="B2">
        <v>159</v>
      </c>
      <c r="C2">
        <v>-26.151550036378701</v>
      </c>
      <c r="D2">
        <v>1</v>
      </c>
      <c r="E2">
        <v>1</v>
      </c>
    </row>
    <row r="3" spans="1:5" x14ac:dyDescent="0.25">
      <c r="A3">
        <v>1</v>
      </c>
      <c r="B3">
        <v>125</v>
      </c>
      <c r="C3">
        <v>-24.2393789864635</v>
      </c>
      <c r="D3">
        <v>1</v>
      </c>
      <c r="E3">
        <v>3</v>
      </c>
    </row>
    <row r="4" spans="1:5" x14ac:dyDescent="0.25">
      <c r="A4">
        <v>2</v>
      </c>
      <c r="B4">
        <v>107</v>
      </c>
      <c r="C4">
        <v>-23.174626223358</v>
      </c>
      <c r="D4">
        <v>1</v>
      </c>
      <c r="E4">
        <v>5</v>
      </c>
    </row>
    <row r="5" spans="1:5" x14ac:dyDescent="0.25">
      <c r="A5">
        <v>3</v>
      </c>
      <c r="B5">
        <v>86</v>
      </c>
      <c r="C5">
        <v>-21.801623579991301</v>
      </c>
      <c r="D5">
        <v>1</v>
      </c>
      <c r="E5">
        <v>10</v>
      </c>
    </row>
    <row r="6" spans="1:5" x14ac:dyDescent="0.25">
      <c r="A6">
        <v>4</v>
      </c>
      <c r="B6">
        <v>114</v>
      </c>
      <c r="C6">
        <v>-23.6116887067531</v>
      </c>
      <c r="D6">
        <v>2</v>
      </c>
      <c r="E6">
        <v>1</v>
      </c>
    </row>
    <row r="7" spans="1:5" x14ac:dyDescent="0.25">
      <c r="A7">
        <v>5</v>
      </c>
      <c r="B7">
        <v>80</v>
      </c>
      <c r="C7">
        <v>-21.402059575434102</v>
      </c>
      <c r="D7">
        <v>2</v>
      </c>
      <c r="E7">
        <v>3</v>
      </c>
    </row>
    <row r="8" spans="1:5" x14ac:dyDescent="0.25">
      <c r="A8">
        <v>6</v>
      </c>
      <c r="B8">
        <v>68</v>
      </c>
      <c r="C8">
        <v>-20.413981877737299</v>
      </c>
      <c r="D8">
        <v>2</v>
      </c>
      <c r="E8">
        <v>5</v>
      </c>
    </row>
    <row r="9" spans="1:5" x14ac:dyDescent="0.25">
      <c r="A9">
        <v>7</v>
      </c>
      <c r="B9">
        <v>52</v>
      </c>
      <c r="C9">
        <v>-18.9675189167646</v>
      </c>
      <c r="D9">
        <v>2</v>
      </c>
      <c r="E9">
        <v>10</v>
      </c>
    </row>
    <row r="10" spans="1:5" x14ac:dyDescent="0.25">
      <c r="A10">
        <v>8</v>
      </c>
      <c r="B10">
        <v>73</v>
      </c>
      <c r="C10">
        <v>-20.853563423396601</v>
      </c>
      <c r="D10">
        <v>3</v>
      </c>
      <c r="E10">
        <v>1</v>
      </c>
    </row>
    <row r="11" spans="1:5" x14ac:dyDescent="0.25">
      <c r="A11">
        <v>9</v>
      </c>
      <c r="B11">
        <v>49</v>
      </c>
      <c r="C11">
        <v>-18.617053949363001</v>
      </c>
      <c r="D11">
        <v>3</v>
      </c>
      <c r="E11">
        <v>3</v>
      </c>
    </row>
    <row r="12" spans="1:5" x14ac:dyDescent="0.25">
      <c r="A12">
        <v>10</v>
      </c>
      <c r="B12">
        <v>40</v>
      </c>
      <c r="C12">
        <v>-17.561909597114099</v>
      </c>
      <c r="D12">
        <v>3</v>
      </c>
      <c r="E12">
        <v>5</v>
      </c>
    </row>
    <row r="13" spans="1:5" x14ac:dyDescent="0.25">
      <c r="A13">
        <v>11</v>
      </c>
      <c r="B13">
        <v>30</v>
      </c>
      <c r="C13">
        <v>-16.1151407265762</v>
      </c>
      <c r="D13">
        <v>3</v>
      </c>
      <c r="E13">
        <v>10</v>
      </c>
    </row>
    <row r="14" spans="1:5" x14ac:dyDescent="0.25">
      <c r="A14" s="38">
        <v>12</v>
      </c>
      <c r="B14" s="38">
        <v>44</v>
      </c>
      <c r="C14" s="38">
        <v>-18.047560540524</v>
      </c>
      <c r="D14" s="38">
        <v>4</v>
      </c>
      <c r="E14" s="38">
        <v>1</v>
      </c>
    </row>
    <row r="15" spans="1:5" x14ac:dyDescent="0.25">
      <c r="A15" s="39">
        <v>13</v>
      </c>
      <c r="B15" s="39">
        <v>28</v>
      </c>
      <c r="C15" s="39">
        <v>-15.7508269313212</v>
      </c>
      <c r="D15" s="39">
        <v>4</v>
      </c>
      <c r="E15" s="39">
        <v>3</v>
      </c>
    </row>
    <row r="16" spans="1:5" x14ac:dyDescent="0.25">
      <c r="A16" s="39">
        <v>14</v>
      </c>
      <c r="B16" s="39">
        <v>22</v>
      </c>
      <c r="C16" s="39">
        <v>-14.583410562204101</v>
      </c>
      <c r="D16" s="39">
        <v>4</v>
      </c>
      <c r="E16" s="39">
        <v>5</v>
      </c>
    </row>
    <row r="17" spans="1:5" x14ac:dyDescent="0.25">
      <c r="A17" s="39">
        <v>15</v>
      </c>
      <c r="B17" s="39">
        <v>16</v>
      </c>
      <c r="C17" s="39">
        <v>-13.0475999132795</v>
      </c>
      <c r="D17" s="39">
        <v>4</v>
      </c>
      <c r="E17" s="39">
        <v>10</v>
      </c>
    </row>
    <row r="18" spans="1:5" x14ac:dyDescent="0.25">
      <c r="A18">
        <v>16</v>
      </c>
      <c r="B18">
        <v>24</v>
      </c>
      <c r="C18">
        <v>-15.0369810210615</v>
      </c>
      <c r="D18">
        <v>5</v>
      </c>
      <c r="E18">
        <v>1</v>
      </c>
    </row>
    <row r="19" spans="1:5" x14ac:dyDescent="0.25">
      <c r="A19">
        <v>17</v>
      </c>
      <c r="B19">
        <v>14</v>
      </c>
      <c r="C19">
        <v>-12.542676953001299</v>
      </c>
      <c r="D19">
        <v>5</v>
      </c>
      <c r="E19">
        <v>3</v>
      </c>
    </row>
    <row r="20" spans="1:5" x14ac:dyDescent="0.25">
      <c r="A20">
        <v>18</v>
      </c>
      <c r="B20">
        <v>11</v>
      </c>
      <c r="C20">
        <v>-11.3962605838841</v>
      </c>
      <c r="D20">
        <v>5</v>
      </c>
      <c r="E20">
        <v>5</v>
      </c>
    </row>
    <row r="21" spans="1:5" x14ac:dyDescent="0.25">
      <c r="A21">
        <v>19</v>
      </c>
      <c r="B21">
        <v>8</v>
      </c>
      <c r="C21">
        <v>-9.7814499349595696</v>
      </c>
      <c r="D21">
        <v>5</v>
      </c>
      <c r="E21">
        <v>10</v>
      </c>
    </row>
    <row r="22" spans="1:5" x14ac:dyDescent="0.25">
      <c r="A22">
        <v>20</v>
      </c>
      <c r="B22">
        <v>12</v>
      </c>
      <c r="C22">
        <v>-11.842831042741601</v>
      </c>
      <c r="D22">
        <v>6</v>
      </c>
      <c r="E22">
        <v>1</v>
      </c>
    </row>
    <row r="23" spans="1:5" x14ac:dyDescent="0.25">
      <c r="A23">
        <v>21</v>
      </c>
      <c r="B23">
        <v>7</v>
      </c>
      <c r="C23">
        <v>-9.2335269746814195</v>
      </c>
      <c r="D23">
        <v>6</v>
      </c>
      <c r="E23">
        <v>3</v>
      </c>
    </row>
    <row r="24" spans="1:5" x14ac:dyDescent="0.25">
      <c r="A24">
        <v>22</v>
      </c>
      <c r="B24">
        <v>5</v>
      </c>
      <c r="C24">
        <v>-7.6864596621543697</v>
      </c>
      <c r="D24">
        <v>6</v>
      </c>
      <c r="E24">
        <v>5</v>
      </c>
    </row>
    <row r="25" spans="1:5" x14ac:dyDescent="0.25">
      <c r="A25">
        <v>23</v>
      </c>
      <c r="B25">
        <v>2</v>
      </c>
      <c r="C25">
        <v>-4.1691499783197203</v>
      </c>
      <c r="D25">
        <v>6</v>
      </c>
      <c r="E25">
        <v>10</v>
      </c>
    </row>
    <row r="26" spans="1:5" x14ac:dyDescent="0.25">
      <c r="A26">
        <v>24</v>
      </c>
      <c r="B26">
        <v>6</v>
      </c>
      <c r="C26">
        <v>-8.4406810644216694</v>
      </c>
      <c r="D26">
        <v>7</v>
      </c>
      <c r="E26">
        <v>1</v>
      </c>
    </row>
    <row r="27" spans="1:5" x14ac:dyDescent="0.25">
      <c r="A27">
        <v>25</v>
      </c>
      <c r="B27">
        <v>2</v>
      </c>
      <c r="C27">
        <v>-3.56914997831971</v>
      </c>
      <c r="D27">
        <v>7</v>
      </c>
      <c r="E27">
        <v>3</v>
      </c>
    </row>
    <row r="28" spans="1:5" x14ac:dyDescent="0.25">
      <c r="A28">
        <v>26</v>
      </c>
      <c r="B28">
        <v>1</v>
      </c>
      <c r="C28">
        <v>0.448000000000225</v>
      </c>
      <c r="D28">
        <v>7</v>
      </c>
      <c r="E28">
        <v>5</v>
      </c>
    </row>
    <row r="29" spans="1:5" x14ac:dyDescent="0.25">
      <c r="A29">
        <v>27</v>
      </c>
      <c r="B29">
        <v>1</v>
      </c>
      <c r="C29">
        <v>0.448000000000225</v>
      </c>
      <c r="D29">
        <v>7</v>
      </c>
      <c r="E29">
        <v>10</v>
      </c>
    </row>
    <row r="30" spans="1:5" x14ac:dyDescent="0.25">
      <c r="A30">
        <v>28</v>
      </c>
      <c r="B30">
        <v>1</v>
      </c>
      <c r="C30">
        <v>-0.75199999999979195</v>
      </c>
      <c r="D30">
        <v>8</v>
      </c>
      <c r="E30">
        <v>1</v>
      </c>
    </row>
    <row r="31" spans="1:5" x14ac:dyDescent="0.25">
      <c r="A31">
        <v>29</v>
      </c>
      <c r="B31">
        <v>1</v>
      </c>
      <c r="C31">
        <v>0.448000000000225</v>
      </c>
      <c r="D31">
        <v>8</v>
      </c>
      <c r="E31">
        <v>3</v>
      </c>
    </row>
    <row r="32" spans="1:5" x14ac:dyDescent="0.25">
      <c r="A32">
        <v>30</v>
      </c>
      <c r="B32">
        <v>1</v>
      </c>
      <c r="C32">
        <v>0.448000000000225</v>
      </c>
      <c r="D32">
        <v>8</v>
      </c>
      <c r="E32">
        <v>5</v>
      </c>
    </row>
    <row r="33" spans="1:5" x14ac:dyDescent="0.25">
      <c r="A33">
        <v>31</v>
      </c>
      <c r="B33">
        <v>1</v>
      </c>
      <c r="C33">
        <v>0.448000000000225</v>
      </c>
      <c r="D33">
        <v>8</v>
      </c>
      <c r="E3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E43D-5E5A-4FE8-A6F5-D2AFD0107A80}">
  <dimension ref="A1:AD57"/>
  <sheetViews>
    <sheetView topLeftCell="A11" workbookViewId="0">
      <selection activeCell="Q21" sqref="Q21"/>
    </sheetView>
  </sheetViews>
  <sheetFormatPr defaultRowHeight="15" x14ac:dyDescent="0.25"/>
  <cols>
    <col min="2" max="2" width="28.7109375" customWidth="1"/>
    <col min="3" max="3" width="11.42578125" customWidth="1"/>
    <col min="4" max="4" width="10" customWidth="1"/>
    <col min="5" max="5" width="15.85546875" customWidth="1"/>
    <col min="6" max="6" width="10.85546875" bestFit="1" customWidth="1"/>
    <col min="7" max="7" width="15.5703125" customWidth="1"/>
    <col min="8" max="8" width="14.42578125" customWidth="1"/>
    <col min="9" max="9" width="12.5703125" customWidth="1"/>
    <col min="10" max="10" width="14" customWidth="1"/>
    <col min="11" max="11" width="29.42578125" bestFit="1" customWidth="1"/>
  </cols>
  <sheetData>
    <row r="1" spans="1:15" x14ac:dyDescent="0.25">
      <c r="B1" t="s">
        <v>95</v>
      </c>
      <c r="D1" s="60" t="s">
        <v>4</v>
      </c>
      <c r="E1" s="61"/>
      <c r="F1" s="68"/>
      <c r="G1" s="59" t="s">
        <v>5</v>
      </c>
      <c r="H1" s="59"/>
      <c r="M1" t="s">
        <v>68</v>
      </c>
      <c r="N1" t="s">
        <v>89</v>
      </c>
      <c r="O1" t="s">
        <v>94</v>
      </c>
    </row>
    <row r="2" spans="1:15" x14ac:dyDescent="0.25">
      <c r="C2" t="s">
        <v>69</v>
      </c>
      <c r="D2" s="1" t="s">
        <v>67</v>
      </c>
      <c r="E2" s="1" t="s">
        <v>68</v>
      </c>
      <c r="F2" s="1" t="s">
        <v>66</v>
      </c>
      <c r="G2" s="1" t="s">
        <v>67</v>
      </c>
      <c r="H2" s="1" t="s">
        <v>66</v>
      </c>
      <c r="I2" s="23"/>
      <c r="M2">
        <v>10</v>
      </c>
      <c r="N2">
        <f xml:space="preserve"> POWER(10,M2/10)</f>
        <v>10</v>
      </c>
      <c r="O2">
        <f>N2/1000</f>
        <v>0.01</v>
      </c>
    </row>
    <row r="3" spans="1:15" x14ac:dyDescent="0.25">
      <c r="A3">
        <v>1</v>
      </c>
      <c r="B3" t="s">
        <v>65</v>
      </c>
      <c r="C3">
        <v>1.45</v>
      </c>
      <c r="D3">
        <v>4</v>
      </c>
      <c r="G3">
        <v>4</v>
      </c>
      <c r="H3">
        <f t="shared" ref="H3:H15" si="0" xml:space="preserve"> C3*G3</f>
        <v>5.8</v>
      </c>
      <c r="J3" s="22" t="s">
        <v>93</v>
      </c>
    </row>
    <row r="4" spans="1:15" x14ac:dyDescent="0.25">
      <c r="A4">
        <v>2</v>
      </c>
      <c r="B4" t="s">
        <v>64</v>
      </c>
      <c r="H4">
        <f t="shared" si="0"/>
        <v>0</v>
      </c>
      <c r="J4" t="s">
        <v>92</v>
      </c>
    </row>
    <row r="5" spans="1:15" x14ac:dyDescent="0.25">
      <c r="A5">
        <v>3</v>
      </c>
      <c r="B5" t="s">
        <v>91</v>
      </c>
      <c r="C5" s="20">
        <v>1</v>
      </c>
      <c r="D5">
        <v>4</v>
      </c>
      <c r="E5" t="s">
        <v>74</v>
      </c>
      <c r="F5">
        <v>63095</v>
      </c>
      <c r="G5">
        <v>4</v>
      </c>
      <c r="H5">
        <f t="shared" si="0"/>
        <v>4</v>
      </c>
      <c r="J5" t="s">
        <v>90</v>
      </c>
      <c r="M5" t="s">
        <v>89</v>
      </c>
      <c r="N5" t="s">
        <v>68</v>
      </c>
    </row>
    <row r="6" spans="1:15" x14ac:dyDescent="0.25">
      <c r="A6">
        <v>4</v>
      </c>
      <c r="B6" t="s">
        <v>62</v>
      </c>
      <c r="C6">
        <v>26</v>
      </c>
      <c r="D6">
        <v>8</v>
      </c>
      <c r="F6">
        <f t="shared" ref="F6:F13" si="1">C6*D6</f>
        <v>208</v>
      </c>
      <c r="G6">
        <v>8</v>
      </c>
      <c r="H6">
        <f t="shared" si="0"/>
        <v>208</v>
      </c>
      <c r="J6" t="s">
        <v>88</v>
      </c>
      <c r="M6" s="21">
        <v>71047.399999999994</v>
      </c>
      <c r="N6">
        <f xml:space="preserve"> 10 * LOG(M6,10)</f>
        <v>48.515481894230412</v>
      </c>
    </row>
    <row r="7" spans="1:15" x14ac:dyDescent="0.25">
      <c r="A7">
        <v>5</v>
      </c>
      <c r="B7" t="s">
        <v>61</v>
      </c>
      <c r="C7">
        <v>19.5</v>
      </c>
      <c r="D7">
        <v>4</v>
      </c>
      <c r="F7">
        <f t="shared" si="1"/>
        <v>78</v>
      </c>
      <c r="G7">
        <v>4</v>
      </c>
      <c r="H7">
        <f t="shared" si="0"/>
        <v>78</v>
      </c>
      <c r="J7" t="s">
        <v>87</v>
      </c>
    </row>
    <row r="8" spans="1:15" x14ac:dyDescent="0.25">
      <c r="A8">
        <v>6</v>
      </c>
      <c r="B8" t="s">
        <v>60</v>
      </c>
      <c r="C8">
        <v>19.5</v>
      </c>
      <c r="D8">
        <v>4</v>
      </c>
      <c r="F8">
        <f t="shared" si="1"/>
        <v>78</v>
      </c>
      <c r="G8">
        <v>4</v>
      </c>
      <c r="H8">
        <f t="shared" si="0"/>
        <v>78</v>
      </c>
      <c r="J8" t="s">
        <v>86</v>
      </c>
      <c r="K8" t="s">
        <v>85</v>
      </c>
    </row>
    <row r="9" spans="1:15" x14ac:dyDescent="0.25">
      <c r="A9">
        <v>7</v>
      </c>
      <c r="B9" t="s">
        <v>59</v>
      </c>
      <c r="C9">
        <v>1</v>
      </c>
      <c r="D9">
        <v>4</v>
      </c>
      <c r="F9">
        <f t="shared" si="1"/>
        <v>4</v>
      </c>
      <c r="G9">
        <v>4</v>
      </c>
      <c r="H9">
        <f t="shared" si="0"/>
        <v>4</v>
      </c>
      <c r="J9" t="s">
        <v>84</v>
      </c>
    </row>
    <row r="10" spans="1:15" x14ac:dyDescent="0.25">
      <c r="A10">
        <v>8</v>
      </c>
      <c r="B10" t="s">
        <v>58</v>
      </c>
      <c r="C10">
        <v>1</v>
      </c>
      <c r="D10">
        <v>1</v>
      </c>
      <c r="F10">
        <f t="shared" si="1"/>
        <v>1</v>
      </c>
      <c r="G10">
        <v>4</v>
      </c>
      <c r="H10">
        <f t="shared" si="0"/>
        <v>4</v>
      </c>
      <c r="J10" t="s">
        <v>83</v>
      </c>
    </row>
    <row r="11" spans="1:15" x14ac:dyDescent="0.25">
      <c r="A11">
        <v>9</v>
      </c>
      <c r="B11" t="s">
        <v>57</v>
      </c>
      <c r="C11">
        <v>1</v>
      </c>
      <c r="D11">
        <v>1</v>
      </c>
      <c r="F11">
        <f t="shared" si="1"/>
        <v>1</v>
      </c>
      <c r="G11">
        <v>4</v>
      </c>
      <c r="H11">
        <f t="shared" si="0"/>
        <v>4</v>
      </c>
    </row>
    <row r="12" spans="1:15" x14ac:dyDescent="0.25">
      <c r="A12">
        <v>10</v>
      </c>
      <c r="B12" t="s">
        <v>56</v>
      </c>
      <c r="C12">
        <v>17</v>
      </c>
      <c r="D12">
        <v>1</v>
      </c>
      <c r="F12">
        <f t="shared" si="1"/>
        <v>17</v>
      </c>
      <c r="G12">
        <v>4</v>
      </c>
      <c r="H12">
        <f t="shared" si="0"/>
        <v>68</v>
      </c>
    </row>
    <row r="13" spans="1:15" x14ac:dyDescent="0.25">
      <c r="A13">
        <v>11</v>
      </c>
      <c r="B13" t="s">
        <v>55</v>
      </c>
      <c r="C13" s="20">
        <v>3.98</v>
      </c>
      <c r="D13">
        <v>1</v>
      </c>
      <c r="F13">
        <f t="shared" si="1"/>
        <v>3.98</v>
      </c>
      <c r="G13">
        <v>4</v>
      </c>
      <c r="H13">
        <f t="shared" si="0"/>
        <v>15.92</v>
      </c>
      <c r="I13" s="20"/>
    </row>
    <row r="14" spans="1:15" x14ac:dyDescent="0.25">
      <c r="A14">
        <v>12</v>
      </c>
      <c r="B14" t="s">
        <v>54</v>
      </c>
      <c r="C14">
        <v>76</v>
      </c>
      <c r="D14">
        <v>1</v>
      </c>
      <c r="F14">
        <v>76</v>
      </c>
      <c r="G14">
        <v>1</v>
      </c>
      <c r="H14">
        <f t="shared" si="0"/>
        <v>76</v>
      </c>
    </row>
    <row r="15" spans="1:15" x14ac:dyDescent="0.25">
      <c r="A15">
        <v>13</v>
      </c>
      <c r="B15" t="s">
        <v>82</v>
      </c>
      <c r="C15">
        <v>100</v>
      </c>
      <c r="F15">
        <v>100</v>
      </c>
      <c r="G15">
        <v>1</v>
      </c>
      <c r="H15">
        <f t="shared" si="0"/>
        <v>100</v>
      </c>
    </row>
    <row r="16" spans="1:15" x14ac:dyDescent="0.25">
      <c r="B16" s="17" t="s">
        <v>52</v>
      </c>
      <c r="C16" s="17"/>
      <c r="D16" s="17"/>
      <c r="E16" s="17"/>
      <c r="F16" s="17">
        <f>SUM(F3:F15)</f>
        <v>63661.98</v>
      </c>
      <c r="G16" s="17"/>
      <c r="H16" s="17">
        <f>SUM(H3:H15)</f>
        <v>645.72</v>
      </c>
    </row>
    <row r="24" spans="2:29" x14ac:dyDescent="0.25">
      <c r="B24" t="s">
        <v>81</v>
      </c>
      <c r="C24" t="s">
        <v>80</v>
      </c>
      <c r="D24" t="s">
        <v>80</v>
      </c>
      <c r="E24" t="s">
        <v>79</v>
      </c>
      <c r="F24" t="s">
        <v>78</v>
      </c>
    </row>
    <row r="25" spans="2:29" x14ac:dyDescent="0.25">
      <c r="B25" s="20" t="s">
        <v>77</v>
      </c>
      <c r="C25" t="s">
        <v>76</v>
      </c>
      <c r="D25" t="s">
        <v>76</v>
      </c>
      <c r="E25" t="s">
        <v>75</v>
      </c>
      <c r="F25" t="s">
        <v>74</v>
      </c>
    </row>
    <row r="28" spans="2:29" x14ac:dyDescent="0.25">
      <c r="G28" t="s">
        <v>73</v>
      </c>
    </row>
    <row r="29" spans="2:29" x14ac:dyDescent="0.25">
      <c r="D29" s="60" t="s">
        <v>72</v>
      </c>
      <c r="E29" s="61"/>
      <c r="F29" s="62" t="s">
        <v>71</v>
      </c>
      <c r="G29" s="62"/>
      <c r="H29" s="62" t="s">
        <v>70</v>
      </c>
      <c r="I29" s="63"/>
    </row>
    <row r="30" spans="2:29" x14ac:dyDescent="0.25">
      <c r="C30" t="s">
        <v>69</v>
      </c>
      <c r="D30" s="1" t="s">
        <v>67</v>
      </c>
      <c r="E30" s="1" t="s">
        <v>66</v>
      </c>
      <c r="F30" s="1" t="s">
        <v>67</v>
      </c>
      <c r="G30" s="1" t="s">
        <v>66</v>
      </c>
      <c r="H30" s="1" t="s">
        <v>67</v>
      </c>
      <c r="I30" s="1" t="s">
        <v>66</v>
      </c>
      <c r="W30" s="60" t="s">
        <v>72</v>
      </c>
      <c r="X30" s="61"/>
      <c r="Y30" s="68"/>
      <c r="Z30" s="59" t="s">
        <v>71</v>
      </c>
      <c r="AA30" s="59"/>
      <c r="AB30" s="59" t="s">
        <v>70</v>
      </c>
      <c r="AC30" s="59"/>
    </row>
    <row r="31" spans="2:29" x14ac:dyDescent="0.25">
      <c r="B31" t="s">
        <v>62</v>
      </c>
      <c r="C31">
        <v>26</v>
      </c>
      <c r="D31">
        <v>2</v>
      </c>
      <c r="E31">
        <f t="shared" ref="E31:E37" si="2">C31*D31</f>
        <v>52</v>
      </c>
      <c r="F31">
        <v>8</v>
      </c>
      <c r="G31">
        <f t="shared" ref="G31:G39" si="3" xml:space="preserve"> C31*F31</f>
        <v>208</v>
      </c>
      <c r="H31">
        <v>18</v>
      </c>
      <c r="I31">
        <f t="shared" ref="I31:I39" si="4" xml:space="preserve"> C31*H31</f>
        <v>468</v>
      </c>
      <c r="V31" t="s">
        <v>69</v>
      </c>
      <c r="W31" s="1" t="s">
        <v>67</v>
      </c>
      <c r="X31" s="1" t="s">
        <v>68</v>
      </c>
      <c r="Y31" s="1" t="s">
        <v>66</v>
      </c>
      <c r="Z31" s="1" t="s">
        <v>67</v>
      </c>
      <c r="AA31" s="1" t="s">
        <v>66</v>
      </c>
      <c r="AB31" s="1" t="s">
        <v>67</v>
      </c>
      <c r="AC31" s="1" t="s">
        <v>66</v>
      </c>
    </row>
    <row r="32" spans="2:29" x14ac:dyDescent="0.25">
      <c r="B32" t="s">
        <v>61</v>
      </c>
      <c r="C32">
        <v>19.5</v>
      </c>
      <c r="D32">
        <v>1</v>
      </c>
      <c r="E32">
        <f t="shared" si="2"/>
        <v>19.5</v>
      </c>
      <c r="F32">
        <v>4</v>
      </c>
      <c r="G32">
        <f t="shared" si="3"/>
        <v>78</v>
      </c>
      <c r="H32">
        <v>9</v>
      </c>
      <c r="I32">
        <f t="shared" si="4"/>
        <v>175.5</v>
      </c>
      <c r="U32" s="18" t="s">
        <v>65</v>
      </c>
      <c r="V32" s="18">
        <v>1.45</v>
      </c>
      <c r="W32" s="18">
        <v>1</v>
      </c>
      <c r="X32" s="18"/>
      <c r="Y32" s="18">
        <f t="shared" ref="Y32:Z42" si="5">V32*W32</f>
        <v>1.45</v>
      </c>
      <c r="Z32" s="18">
        <v>4</v>
      </c>
      <c r="AA32" s="18">
        <f t="shared" ref="AA32:AB44" si="6" xml:space="preserve"> V32*Z32</f>
        <v>5.8</v>
      </c>
      <c r="AB32" s="18">
        <v>9</v>
      </c>
      <c r="AC32" s="18">
        <f t="shared" ref="AC32:AD44" si="7" xml:space="preserve"> V32*AB32</f>
        <v>13.049999999999999</v>
      </c>
    </row>
    <row r="33" spans="2:30" x14ac:dyDescent="0.25">
      <c r="B33" t="s">
        <v>60</v>
      </c>
      <c r="C33">
        <v>19.5</v>
      </c>
      <c r="D33">
        <v>1</v>
      </c>
      <c r="E33">
        <f t="shared" si="2"/>
        <v>19.5</v>
      </c>
      <c r="F33">
        <v>4</v>
      </c>
      <c r="G33">
        <f t="shared" si="3"/>
        <v>78</v>
      </c>
      <c r="H33">
        <v>9</v>
      </c>
      <c r="I33">
        <f t="shared" si="4"/>
        <v>175.5</v>
      </c>
      <c r="U33" s="18" t="s">
        <v>64</v>
      </c>
      <c r="V33" s="18">
        <v>1.45</v>
      </c>
      <c r="W33" s="18">
        <v>1</v>
      </c>
      <c r="X33" s="18"/>
      <c r="Y33" s="18">
        <f t="shared" si="5"/>
        <v>1.45</v>
      </c>
      <c r="Z33" s="18">
        <v>1</v>
      </c>
      <c r="AA33" s="18">
        <f t="shared" si="6"/>
        <v>1.45</v>
      </c>
      <c r="AB33" s="18">
        <v>1</v>
      </c>
      <c r="AC33" s="18">
        <f t="shared" si="7"/>
        <v>1.45</v>
      </c>
    </row>
    <row r="34" spans="2:30" x14ac:dyDescent="0.25">
      <c r="B34" t="s">
        <v>59</v>
      </c>
      <c r="C34">
        <v>1</v>
      </c>
      <c r="D34">
        <v>1</v>
      </c>
      <c r="E34">
        <f t="shared" si="2"/>
        <v>1</v>
      </c>
      <c r="F34">
        <v>4</v>
      </c>
      <c r="G34">
        <f t="shared" si="3"/>
        <v>4</v>
      </c>
      <c r="H34">
        <v>9</v>
      </c>
      <c r="I34">
        <f t="shared" si="4"/>
        <v>9</v>
      </c>
      <c r="U34" s="18" t="s">
        <v>63</v>
      </c>
      <c r="V34" s="19">
        <v>1</v>
      </c>
      <c r="W34" s="18">
        <v>1</v>
      </c>
      <c r="X34" s="18"/>
      <c r="Y34" s="18">
        <f t="shared" si="5"/>
        <v>1</v>
      </c>
      <c r="Z34" s="18">
        <v>4</v>
      </c>
      <c r="AA34" s="18">
        <f t="shared" si="6"/>
        <v>4</v>
      </c>
      <c r="AB34" s="18">
        <v>9</v>
      </c>
      <c r="AC34" s="18">
        <f t="shared" si="7"/>
        <v>9</v>
      </c>
    </row>
    <row r="35" spans="2:30" x14ac:dyDescent="0.25">
      <c r="B35" t="s">
        <v>58</v>
      </c>
      <c r="C35">
        <v>1</v>
      </c>
      <c r="D35">
        <v>2</v>
      </c>
      <c r="E35">
        <f t="shared" si="2"/>
        <v>2</v>
      </c>
      <c r="F35">
        <v>3</v>
      </c>
      <c r="G35">
        <f t="shared" si="3"/>
        <v>3</v>
      </c>
      <c r="H35">
        <v>5</v>
      </c>
      <c r="I35">
        <f t="shared" si="4"/>
        <v>5</v>
      </c>
      <c r="U35" t="s">
        <v>62</v>
      </c>
      <c r="V35">
        <v>26</v>
      </c>
      <c r="W35">
        <v>2</v>
      </c>
      <c r="Y35">
        <f t="shared" si="5"/>
        <v>52</v>
      </c>
      <c r="Z35">
        <v>8</v>
      </c>
      <c r="AA35">
        <f t="shared" si="6"/>
        <v>208</v>
      </c>
      <c r="AB35">
        <v>18</v>
      </c>
      <c r="AC35">
        <f t="shared" si="7"/>
        <v>468</v>
      </c>
    </row>
    <row r="36" spans="2:30" x14ac:dyDescent="0.25">
      <c r="B36" t="s">
        <v>57</v>
      </c>
      <c r="C36">
        <v>1</v>
      </c>
      <c r="D36">
        <v>2</v>
      </c>
      <c r="E36">
        <f t="shared" si="2"/>
        <v>2</v>
      </c>
      <c r="F36">
        <v>3</v>
      </c>
      <c r="G36">
        <f t="shared" si="3"/>
        <v>3</v>
      </c>
      <c r="H36">
        <v>5</v>
      </c>
      <c r="I36">
        <f t="shared" si="4"/>
        <v>5</v>
      </c>
      <c r="U36" t="s">
        <v>61</v>
      </c>
      <c r="V36">
        <v>19.5</v>
      </c>
      <c r="W36">
        <v>1</v>
      </c>
      <c r="Y36">
        <f t="shared" si="5"/>
        <v>19.5</v>
      </c>
      <c r="Z36">
        <v>4</v>
      </c>
      <c r="AA36">
        <f t="shared" si="6"/>
        <v>78</v>
      </c>
      <c r="AB36">
        <v>9</v>
      </c>
      <c r="AC36">
        <f t="shared" si="7"/>
        <v>175.5</v>
      </c>
    </row>
    <row r="37" spans="2:30" x14ac:dyDescent="0.25">
      <c r="B37" t="s">
        <v>56</v>
      </c>
      <c r="C37">
        <v>17</v>
      </c>
      <c r="D37">
        <v>2</v>
      </c>
      <c r="E37">
        <f t="shared" si="2"/>
        <v>34</v>
      </c>
      <c r="F37">
        <v>3</v>
      </c>
      <c r="G37">
        <f t="shared" si="3"/>
        <v>51</v>
      </c>
      <c r="H37">
        <v>5</v>
      </c>
      <c r="I37">
        <f t="shared" si="4"/>
        <v>85</v>
      </c>
      <c r="U37" t="s">
        <v>60</v>
      </c>
      <c r="V37">
        <v>19.5</v>
      </c>
      <c r="W37">
        <v>1</v>
      </c>
      <c r="Y37">
        <f t="shared" si="5"/>
        <v>19.5</v>
      </c>
      <c r="Z37">
        <v>4</v>
      </c>
      <c r="AA37">
        <f t="shared" si="6"/>
        <v>78</v>
      </c>
      <c r="AB37">
        <v>9</v>
      </c>
      <c r="AC37">
        <f t="shared" si="7"/>
        <v>175.5</v>
      </c>
    </row>
    <row r="38" spans="2:30" x14ac:dyDescent="0.25">
      <c r="B38" t="s">
        <v>54</v>
      </c>
      <c r="C38">
        <v>76</v>
      </c>
      <c r="D38">
        <v>1</v>
      </c>
      <c r="E38">
        <v>76</v>
      </c>
      <c r="F38">
        <v>1</v>
      </c>
      <c r="G38">
        <f t="shared" si="3"/>
        <v>76</v>
      </c>
      <c r="H38">
        <v>1</v>
      </c>
      <c r="I38">
        <f t="shared" si="4"/>
        <v>76</v>
      </c>
      <c r="U38" t="s">
        <v>59</v>
      </c>
      <c r="V38">
        <v>1</v>
      </c>
      <c r="W38">
        <v>1</v>
      </c>
      <c r="Y38">
        <f t="shared" si="5"/>
        <v>1</v>
      </c>
      <c r="Z38">
        <v>4</v>
      </c>
      <c r="AA38">
        <f t="shared" si="6"/>
        <v>4</v>
      </c>
      <c r="AB38">
        <v>9</v>
      </c>
      <c r="AC38">
        <f t="shared" si="7"/>
        <v>9</v>
      </c>
    </row>
    <row r="39" spans="2:30" x14ac:dyDescent="0.25">
      <c r="B39" t="s">
        <v>53</v>
      </c>
      <c r="C39">
        <v>100</v>
      </c>
      <c r="D39">
        <f>Hex_m!B5</f>
        <v>1</v>
      </c>
      <c r="E39">
        <f>C39*D39</f>
        <v>100</v>
      </c>
      <c r="F39">
        <f>Hex_m!C5</f>
        <v>4</v>
      </c>
      <c r="G39">
        <f t="shared" si="3"/>
        <v>400</v>
      </c>
      <c r="H39">
        <f>Hex_m!D5</f>
        <v>9</v>
      </c>
      <c r="I39">
        <f t="shared" si="4"/>
        <v>900</v>
      </c>
      <c r="U39" t="s">
        <v>58</v>
      </c>
      <c r="V39">
        <v>1</v>
      </c>
      <c r="W39">
        <v>2</v>
      </c>
      <c r="Y39">
        <f t="shared" si="5"/>
        <v>2</v>
      </c>
      <c r="Z39">
        <v>3</v>
      </c>
      <c r="AA39">
        <f t="shared" si="6"/>
        <v>3</v>
      </c>
      <c r="AB39">
        <v>5</v>
      </c>
      <c r="AC39">
        <f t="shared" si="7"/>
        <v>5</v>
      </c>
    </row>
    <row r="40" spans="2:30" x14ac:dyDescent="0.25">
      <c r="B40" s="17" t="s">
        <v>52</v>
      </c>
      <c r="C40" s="17"/>
      <c r="D40" s="17"/>
      <c r="E40" s="17">
        <f>SUM(E31:E39)</f>
        <v>306</v>
      </c>
      <c r="F40" s="17"/>
      <c r="G40" s="17">
        <f>SUM(G31:G39)</f>
        <v>901</v>
      </c>
      <c r="H40" s="17"/>
      <c r="I40" s="17">
        <f>SUM(I31:I39)</f>
        <v>1899</v>
      </c>
      <c r="U40" t="s">
        <v>57</v>
      </c>
      <c r="V40">
        <v>1</v>
      </c>
      <c r="W40">
        <v>2</v>
      </c>
      <c r="Y40">
        <f t="shared" si="5"/>
        <v>2</v>
      </c>
      <c r="Z40">
        <v>3</v>
      </c>
      <c r="AA40">
        <f t="shared" si="6"/>
        <v>3</v>
      </c>
      <c r="AB40">
        <v>5</v>
      </c>
      <c r="AC40">
        <f t="shared" si="7"/>
        <v>5</v>
      </c>
    </row>
    <row r="41" spans="2:30" x14ac:dyDescent="0.25">
      <c r="V41" t="s">
        <v>56</v>
      </c>
      <c r="W41">
        <v>17</v>
      </c>
      <c r="X41">
        <v>2</v>
      </c>
      <c r="Z41">
        <f t="shared" si="5"/>
        <v>34</v>
      </c>
      <c r="AA41">
        <v>3</v>
      </c>
      <c r="AB41">
        <f t="shared" si="6"/>
        <v>51</v>
      </c>
      <c r="AC41">
        <v>5</v>
      </c>
      <c r="AD41">
        <f t="shared" si="7"/>
        <v>85</v>
      </c>
    </row>
    <row r="42" spans="2:30" x14ac:dyDescent="0.25">
      <c r="V42" s="18" t="s">
        <v>55</v>
      </c>
      <c r="W42" s="19">
        <v>3.98</v>
      </c>
      <c r="X42" s="18">
        <v>2</v>
      </c>
      <c r="Y42" s="18"/>
      <c r="Z42" s="18">
        <f t="shared" si="5"/>
        <v>7.96</v>
      </c>
      <c r="AA42" s="18">
        <v>3</v>
      </c>
      <c r="AB42" s="18">
        <f t="shared" si="6"/>
        <v>11.94</v>
      </c>
      <c r="AC42" s="18">
        <v>5</v>
      </c>
      <c r="AD42" s="18">
        <f t="shared" si="7"/>
        <v>19.899999999999999</v>
      </c>
    </row>
    <row r="43" spans="2:30" x14ac:dyDescent="0.25">
      <c r="V43" t="s">
        <v>54</v>
      </c>
      <c r="W43">
        <v>76</v>
      </c>
      <c r="X43">
        <v>1</v>
      </c>
      <c r="Z43">
        <v>76</v>
      </c>
      <c r="AA43">
        <v>1</v>
      </c>
      <c r="AB43">
        <f t="shared" si="6"/>
        <v>76</v>
      </c>
      <c r="AC43">
        <v>1</v>
      </c>
      <c r="AD43">
        <f t="shared" si="7"/>
        <v>76</v>
      </c>
    </row>
    <row r="44" spans="2:30" x14ac:dyDescent="0.25">
      <c r="B44" s="21"/>
      <c r="C44" s="21"/>
      <c r="D44" s="21"/>
      <c r="E44" s="21"/>
      <c r="F44" s="21"/>
      <c r="G44" s="24" t="s">
        <v>96</v>
      </c>
      <c r="H44" s="21"/>
      <c r="I44" s="21"/>
      <c r="U44" t="s">
        <v>53</v>
      </c>
      <c r="V44">
        <v>100</v>
      </c>
      <c r="W44">
        <v>1</v>
      </c>
      <c r="Y44">
        <f>V44*W44</f>
        <v>100</v>
      </c>
      <c r="Z44">
        <v>4</v>
      </c>
      <c r="AA44">
        <f t="shared" si="6"/>
        <v>400</v>
      </c>
      <c r="AB44">
        <v>9</v>
      </c>
      <c r="AC44">
        <f t="shared" si="7"/>
        <v>900</v>
      </c>
    </row>
    <row r="45" spans="2:30" x14ac:dyDescent="0.25">
      <c r="B45" s="24"/>
      <c r="C45" s="24"/>
      <c r="D45" s="64" t="s">
        <v>97</v>
      </c>
      <c r="E45" s="64"/>
      <c r="F45" s="65" t="s">
        <v>99</v>
      </c>
      <c r="G45" s="66"/>
      <c r="H45" s="67" t="s">
        <v>98</v>
      </c>
      <c r="I45" s="67"/>
      <c r="V45" s="17" t="s">
        <v>52</v>
      </c>
      <c r="W45" s="17"/>
      <c r="X45" s="17"/>
      <c r="Y45" s="17"/>
      <c r="Z45" s="17">
        <f>SUM(Z32:Z44)</f>
        <v>156.95999999999998</v>
      </c>
      <c r="AA45" s="17"/>
      <c r="AB45" s="17">
        <f>SUM(AB32:AB44)</f>
        <v>221.94</v>
      </c>
      <c r="AC45" s="17"/>
      <c r="AD45" s="17">
        <f>SUM(AD32:AD44)</f>
        <v>180.9</v>
      </c>
    </row>
    <row r="46" spans="2:30" ht="15.75" thickBot="1" x14ac:dyDescent="0.3">
      <c r="B46" s="24"/>
      <c r="C46" s="24" t="s">
        <v>69</v>
      </c>
      <c r="D46" s="28" t="s">
        <v>67</v>
      </c>
      <c r="E46" s="24" t="s">
        <v>66</v>
      </c>
      <c r="F46" s="28" t="s">
        <v>67</v>
      </c>
      <c r="G46" s="24" t="s">
        <v>66</v>
      </c>
      <c r="H46" s="28" t="s">
        <v>67</v>
      </c>
      <c r="I46" s="24" t="s">
        <v>66</v>
      </c>
    </row>
    <row r="47" spans="2:30" ht="15.75" thickBot="1" x14ac:dyDescent="0.3">
      <c r="B47" s="24" t="s">
        <v>100</v>
      </c>
      <c r="C47" s="26"/>
      <c r="D47" s="31">
        <v>113</v>
      </c>
      <c r="E47" s="30"/>
      <c r="F47" s="31">
        <v>111</v>
      </c>
      <c r="G47" s="30"/>
      <c r="H47" s="31">
        <v>109</v>
      </c>
      <c r="I47" s="27"/>
    </row>
    <row r="48" spans="2:30" x14ac:dyDescent="0.25">
      <c r="B48" s="24" t="s">
        <v>62</v>
      </c>
      <c r="C48" s="24">
        <v>26</v>
      </c>
      <c r="D48" s="29">
        <v>2</v>
      </c>
      <c r="E48" s="24">
        <f>C48*D48*D47</f>
        <v>5876</v>
      </c>
      <c r="F48" s="29">
        <v>8</v>
      </c>
      <c r="G48" s="24">
        <f xml:space="preserve"> C48*F48*F47</f>
        <v>23088</v>
      </c>
      <c r="H48" s="29">
        <v>18</v>
      </c>
      <c r="I48" s="24">
        <f xml:space="preserve"> C48*H48*H47</f>
        <v>51012</v>
      </c>
    </row>
    <row r="49" spans="2:9" x14ac:dyDescent="0.25">
      <c r="B49" s="24" t="s">
        <v>61</v>
      </c>
      <c r="C49" s="24">
        <v>19.5</v>
      </c>
      <c r="D49" s="24">
        <v>1</v>
      </c>
      <c r="E49" s="24">
        <f>C49*D49*D47</f>
        <v>2203.5</v>
      </c>
      <c r="F49" s="24">
        <v>4</v>
      </c>
      <c r="G49" s="24">
        <f xml:space="preserve"> C49*F49*F47</f>
        <v>8658</v>
      </c>
      <c r="H49" s="24">
        <v>9</v>
      </c>
      <c r="I49" s="24">
        <f xml:space="preserve"> C49*H49*H47</f>
        <v>19129.5</v>
      </c>
    </row>
    <row r="50" spans="2:9" x14ac:dyDescent="0.25">
      <c r="B50" s="24" t="s">
        <v>60</v>
      </c>
      <c r="C50" s="24">
        <v>19.5</v>
      </c>
      <c r="D50" s="24">
        <v>1</v>
      </c>
      <c r="E50" s="24">
        <f>C50*D50*D47</f>
        <v>2203.5</v>
      </c>
      <c r="F50" s="24">
        <v>4</v>
      </c>
      <c r="G50" s="24">
        <f xml:space="preserve"> C50*F50*F47</f>
        <v>8658</v>
      </c>
      <c r="H50" s="24">
        <v>9</v>
      </c>
      <c r="I50" s="24">
        <f xml:space="preserve"> C50*H50*H47</f>
        <v>19129.5</v>
      </c>
    </row>
    <row r="51" spans="2:9" x14ac:dyDescent="0.25">
      <c r="B51" s="24" t="s">
        <v>59</v>
      </c>
      <c r="C51" s="24">
        <v>1</v>
      </c>
      <c r="D51" s="24">
        <v>1</v>
      </c>
      <c r="E51" s="24">
        <f>C51*D51*D47</f>
        <v>113</v>
      </c>
      <c r="F51" s="24">
        <v>4</v>
      </c>
      <c r="G51" s="24">
        <f xml:space="preserve"> C51*F51*F47</f>
        <v>444</v>
      </c>
      <c r="H51" s="24">
        <v>9</v>
      </c>
      <c r="I51" s="24">
        <f xml:space="preserve"> C51*H51*H47</f>
        <v>981</v>
      </c>
    </row>
    <row r="52" spans="2:9" x14ac:dyDescent="0.25">
      <c r="B52" s="24" t="s">
        <v>58</v>
      </c>
      <c r="C52" s="24">
        <v>1</v>
      </c>
      <c r="D52" s="24">
        <v>2</v>
      </c>
      <c r="E52" s="24">
        <f>C52*D52</f>
        <v>2</v>
      </c>
      <c r="F52" s="24">
        <v>3</v>
      </c>
      <c r="G52" s="24">
        <f t="shared" ref="G52:G56" si="8" xml:space="preserve"> C52*F52</f>
        <v>3</v>
      </c>
      <c r="H52" s="24">
        <v>5</v>
      </c>
      <c r="I52" s="24">
        <f t="shared" ref="I52:I56" si="9" xml:space="preserve"> C52*H52</f>
        <v>5</v>
      </c>
    </row>
    <row r="53" spans="2:9" x14ac:dyDescent="0.25">
      <c r="B53" s="24" t="s">
        <v>57</v>
      </c>
      <c r="C53" s="24">
        <v>1</v>
      </c>
      <c r="D53" s="24">
        <v>2</v>
      </c>
      <c r="E53" s="24">
        <f>C53*D53</f>
        <v>2</v>
      </c>
      <c r="F53" s="24">
        <v>3</v>
      </c>
      <c r="G53" s="24">
        <f t="shared" si="8"/>
        <v>3</v>
      </c>
      <c r="H53" s="24">
        <v>5</v>
      </c>
      <c r="I53" s="24">
        <f t="shared" si="9"/>
        <v>5</v>
      </c>
    </row>
    <row r="54" spans="2:9" x14ac:dyDescent="0.25">
      <c r="B54" s="24" t="s">
        <v>56</v>
      </c>
      <c r="C54" s="24">
        <v>17</v>
      </c>
      <c r="D54" s="24">
        <v>2</v>
      </c>
      <c r="E54" s="24">
        <f>C54*D54</f>
        <v>34</v>
      </c>
      <c r="F54" s="24">
        <v>3</v>
      </c>
      <c r="G54" s="24">
        <f t="shared" si="8"/>
        <v>51</v>
      </c>
      <c r="H54" s="24">
        <v>5</v>
      </c>
      <c r="I54" s="24">
        <f t="shared" si="9"/>
        <v>85</v>
      </c>
    </row>
    <row r="55" spans="2:9" x14ac:dyDescent="0.25">
      <c r="B55" s="24" t="s">
        <v>54</v>
      </c>
      <c r="C55" s="24">
        <v>76</v>
      </c>
      <c r="D55" s="24">
        <v>2</v>
      </c>
      <c r="E55" s="24">
        <f>C55*D55</f>
        <v>152</v>
      </c>
      <c r="F55" s="24">
        <v>2</v>
      </c>
      <c r="G55" s="24">
        <f t="shared" si="8"/>
        <v>152</v>
      </c>
      <c r="H55" s="24">
        <v>2</v>
      </c>
      <c r="I55" s="24">
        <f t="shared" si="9"/>
        <v>152</v>
      </c>
    </row>
    <row r="56" spans="2:9" x14ac:dyDescent="0.25">
      <c r="B56" s="24" t="s">
        <v>53</v>
      </c>
      <c r="C56" s="24">
        <v>100</v>
      </c>
      <c r="D56" s="24">
        <f>Hex_m!B5</f>
        <v>1</v>
      </c>
      <c r="E56" s="24">
        <f>C56*D56</f>
        <v>100</v>
      </c>
      <c r="F56" s="24">
        <f>Hex_m!C5</f>
        <v>4</v>
      </c>
      <c r="G56" s="24">
        <f t="shared" si="8"/>
        <v>400</v>
      </c>
      <c r="H56" s="24">
        <f>Hex_m!D5</f>
        <v>9</v>
      </c>
      <c r="I56" s="24">
        <f t="shared" si="9"/>
        <v>900</v>
      </c>
    </row>
    <row r="57" spans="2:9" x14ac:dyDescent="0.25">
      <c r="B57" s="25" t="s">
        <v>52</v>
      </c>
      <c r="C57" s="25"/>
      <c r="D57" s="25"/>
      <c r="E57" s="25">
        <f>SUM(E48:E56)</f>
        <v>10686</v>
      </c>
      <c r="F57" s="25"/>
      <c r="G57" s="25">
        <f>SUM(G48:G56)</f>
        <v>41457</v>
      </c>
      <c r="H57" s="25"/>
      <c r="I57" s="25">
        <f>SUM(I48:I56)</f>
        <v>91399</v>
      </c>
    </row>
  </sheetData>
  <mergeCells count="11">
    <mergeCell ref="D45:E45"/>
    <mergeCell ref="F45:G45"/>
    <mergeCell ref="H45:I45"/>
    <mergeCell ref="D1:F1"/>
    <mergeCell ref="W30:Y30"/>
    <mergeCell ref="Z30:AA30"/>
    <mergeCell ref="AB30:AC30"/>
    <mergeCell ref="G1:H1"/>
    <mergeCell ref="D29:E29"/>
    <mergeCell ref="F29:G29"/>
    <mergeCell ref="H29:I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CD03-4CE0-494A-955A-05220F1E3D12}">
  <dimension ref="A1:F31"/>
  <sheetViews>
    <sheetView zoomScaleNormal="100" workbookViewId="0">
      <selection activeCell="D10" sqref="D10"/>
    </sheetView>
  </sheetViews>
  <sheetFormatPr defaultRowHeight="15" x14ac:dyDescent="0.25"/>
  <cols>
    <col min="1" max="1" width="37.5703125" customWidth="1"/>
    <col min="2" max="2" width="33.5703125" customWidth="1"/>
    <col min="3" max="3" width="29" customWidth="1"/>
    <col min="4" max="4" width="41.7109375" customWidth="1"/>
    <col min="5" max="5" width="33.5703125" bestFit="1" customWidth="1"/>
    <col min="6" max="6" width="40.5703125" customWidth="1"/>
  </cols>
  <sheetData>
    <row r="1" spans="1:6" ht="15.75" x14ac:dyDescent="0.25">
      <c r="A1" s="15" t="s">
        <v>28</v>
      </c>
    </row>
    <row r="2" spans="1:6" ht="30" customHeight="1" x14ac:dyDescent="0.25">
      <c r="A2" s="3" t="s">
        <v>7</v>
      </c>
      <c r="B2" s="7" t="s">
        <v>4</v>
      </c>
      <c r="C2" s="7" t="s">
        <v>5</v>
      </c>
      <c r="D2" s="7" t="s">
        <v>6</v>
      </c>
      <c r="F2" s="5" t="s">
        <v>29</v>
      </c>
    </row>
    <row r="3" spans="1:6" x14ac:dyDescent="0.25">
      <c r="A3" s="4" t="s">
        <v>17</v>
      </c>
      <c r="B3" s="8">
        <v>2</v>
      </c>
      <c r="C3" s="8">
        <v>2</v>
      </c>
      <c r="D3" s="8">
        <v>2</v>
      </c>
    </row>
    <row r="4" spans="1:6" x14ac:dyDescent="0.25">
      <c r="A4" s="8" t="s">
        <v>10</v>
      </c>
      <c r="B4" s="9">
        <v>4</v>
      </c>
      <c r="C4" s="9">
        <v>8</v>
      </c>
      <c r="D4" s="9">
        <v>12</v>
      </c>
    </row>
    <row r="5" spans="1:6" x14ac:dyDescent="0.25">
      <c r="A5" s="8" t="s">
        <v>1</v>
      </c>
      <c r="B5" s="9">
        <v>1</v>
      </c>
      <c r="C5" s="9">
        <v>4</v>
      </c>
      <c r="D5" s="9">
        <v>9</v>
      </c>
    </row>
    <row r="6" spans="1:6" x14ac:dyDescent="0.25">
      <c r="A6" s="8" t="s">
        <v>8</v>
      </c>
      <c r="B6" s="9">
        <v>2</v>
      </c>
      <c r="C6" s="9" t="s">
        <v>26</v>
      </c>
      <c r="D6" s="9" t="s">
        <v>25</v>
      </c>
    </row>
    <row r="7" spans="1:6" x14ac:dyDescent="0.25">
      <c r="A7" s="8" t="s">
        <v>9</v>
      </c>
      <c r="B7" s="9">
        <v>2</v>
      </c>
      <c r="C7" s="9" t="s">
        <v>26</v>
      </c>
      <c r="D7" s="9" t="s">
        <v>25</v>
      </c>
    </row>
    <row r="8" spans="1:6" x14ac:dyDescent="0.25">
      <c r="A8" s="8" t="s">
        <v>11</v>
      </c>
      <c r="B8" s="10" t="s">
        <v>31</v>
      </c>
      <c r="C8" s="10" t="s">
        <v>32</v>
      </c>
      <c r="D8" s="9" t="s">
        <v>33</v>
      </c>
      <c r="F8" s="22" t="s">
        <v>101</v>
      </c>
    </row>
    <row r="9" spans="1:6" x14ac:dyDescent="0.25">
      <c r="A9" s="11" t="s">
        <v>43</v>
      </c>
      <c r="B9" s="9">
        <v>1</v>
      </c>
      <c r="C9" s="10" t="s">
        <v>45</v>
      </c>
      <c r="D9" s="9" t="s">
        <v>44</v>
      </c>
      <c r="F9" s="22" t="s">
        <v>102</v>
      </c>
    </row>
    <row r="10" spans="1:6" x14ac:dyDescent="0.25">
      <c r="A10" s="11" t="s">
        <v>103</v>
      </c>
      <c r="B10" s="9" t="s">
        <v>106</v>
      </c>
      <c r="C10" s="9" t="s">
        <v>104</v>
      </c>
      <c r="D10" s="9" t="s">
        <v>105</v>
      </c>
    </row>
    <row r="11" spans="1:6" x14ac:dyDescent="0.25">
      <c r="A11" s="11" t="s">
        <v>110</v>
      </c>
      <c r="B11" s="9">
        <v>51</v>
      </c>
      <c r="C11" s="9" t="s">
        <v>41</v>
      </c>
      <c r="D11" s="9" t="s">
        <v>40</v>
      </c>
      <c r="E11" s="6"/>
    </row>
    <row r="12" spans="1:6" x14ac:dyDescent="0.25">
      <c r="A12" s="8" t="s">
        <v>12</v>
      </c>
      <c r="B12" s="9" t="s">
        <v>22</v>
      </c>
      <c r="C12" s="9" t="s">
        <v>14</v>
      </c>
      <c r="D12" s="9" t="s">
        <v>15</v>
      </c>
      <c r="E12" s="18" t="s">
        <v>37</v>
      </c>
    </row>
    <row r="13" spans="1:6" ht="30" x14ac:dyDescent="0.25">
      <c r="A13" s="8" t="s">
        <v>13</v>
      </c>
      <c r="B13" s="9" t="s">
        <v>22</v>
      </c>
      <c r="C13" s="9" t="s">
        <v>14</v>
      </c>
      <c r="D13" s="9" t="s">
        <v>15</v>
      </c>
      <c r="E13" s="6" t="s">
        <v>38</v>
      </c>
    </row>
    <row r="15" spans="1:6" ht="15.75" x14ac:dyDescent="0.25">
      <c r="A15" s="15" t="s">
        <v>27</v>
      </c>
    </row>
    <row r="16" spans="1:6" x14ac:dyDescent="0.25">
      <c r="A16" s="3" t="s">
        <v>7</v>
      </c>
      <c r="B16" s="7" t="s">
        <v>4</v>
      </c>
      <c r="C16" s="7" t="s">
        <v>5</v>
      </c>
      <c r="D16" s="7" t="s">
        <v>6</v>
      </c>
    </row>
    <row r="17" spans="1:5" x14ac:dyDescent="0.25">
      <c r="A17" s="12" t="s">
        <v>16</v>
      </c>
      <c r="B17" s="13">
        <v>2</v>
      </c>
      <c r="C17" s="13">
        <v>2</v>
      </c>
      <c r="D17" s="13">
        <v>2</v>
      </c>
    </row>
    <row r="18" spans="1:5" x14ac:dyDescent="0.25">
      <c r="A18" s="12" t="s">
        <v>18</v>
      </c>
      <c r="B18" s="13" t="s">
        <v>19</v>
      </c>
      <c r="C18" s="13" t="s">
        <v>20</v>
      </c>
      <c r="D18" s="13" t="s">
        <v>21</v>
      </c>
    </row>
    <row r="19" spans="1:5" x14ac:dyDescent="0.25">
      <c r="A19" s="13" t="s">
        <v>1</v>
      </c>
      <c r="B19" s="14">
        <v>2</v>
      </c>
      <c r="C19" s="14">
        <v>3</v>
      </c>
      <c r="D19" s="14">
        <v>9</v>
      </c>
    </row>
    <row r="20" spans="1:5" x14ac:dyDescent="0.25">
      <c r="A20" s="13" t="s">
        <v>8</v>
      </c>
      <c r="B20" s="14">
        <v>2</v>
      </c>
      <c r="C20" s="14" t="s">
        <v>26</v>
      </c>
      <c r="D20" s="14" t="s">
        <v>24</v>
      </c>
    </row>
    <row r="21" spans="1:5" x14ac:dyDescent="0.25">
      <c r="A21" s="13" t="s">
        <v>9</v>
      </c>
      <c r="B21" s="14">
        <v>2</v>
      </c>
      <c r="C21" s="14" t="s">
        <v>26</v>
      </c>
      <c r="D21" s="14" t="s">
        <v>24</v>
      </c>
    </row>
    <row r="22" spans="1:5" x14ac:dyDescent="0.25">
      <c r="A22" s="13" t="s">
        <v>30</v>
      </c>
      <c r="B22" s="14" t="s">
        <v>34</v>
      </c>
      <c r="C22" s="14" t="s">
        <v>35</v>
      </c>
      <c r="D22" s="14" t="s">
        <v>36</v>
      </c>
    </row>
    <row r="23" spans="1:5" x14ac:dyDescent="0.25">
      <c r="A23" s="11" t="s">
        <v>43</v>
      </c>
      <c r="B23" s="9" t="s">
        <v>46</v>
      </c>
      <c r="C23" s="10" t="s">
        <v>47</v>
      </c>
      <c r="D23" s="9" t="s">
        <v>48</v>
      </c>
    </row>
    <row r="24" spans="1:5" x14ac:dyDescent="0.25">
      <c r="A24" s="13" t="s">
        <v>12</v>
      </c>
      <c r="B24" s="14" t="s">
        <v>50</v>
      </c>
      <c r="C24" s="14" t="s">
        <v>14</v>
      </c>
      <c r="D24" s="14" t="s">
        <v>23</v>
      </c>
    </row>
    <row r="25" spans="1:5" x14ac:dyDescent="0.25">
      <c r="A25" s="13" t="s">
        <v>13</v>
      </c>
      <c r="B25" s="14" t="s">
        <v>50</v>
      </c>
      <c r="C25" s="14" t="s">
        <v>14</v>
      </c>
      <c r="D25" s="14" t="s">
        <v>23</v>
      </c>
    </row>
    <row r="26" spans="1:5" x14ac:dyDescent="0.25">
      <c r="A26" s="13" t="s">
        <v>103</v>
      </c>
      <c r="B26" s="14" t="s">
        <v>107</v>
      </c>
      <c r="C26" s="14" t="s">
        <v>109</v>
      </c>
      <c r="D26" s="14" t="s">
        <v>108</v>
      </c>
    </row>
    <row r="27" spans="1:5" x14ac:dyDescent="0.25">
      <c r="A27" s="13" t="s">
        <v>110</v>
      </c>
      <c r="B27" s="14">
        <v>561</v>
      </c>
      <c r="C27" s="14">
        <v>5661</v>
      </c>
      <c r="D27" s="14" t="s">
        <v>42</v>
      </c>
      <c r="E27" s="6"/>
    </row>
    <row r="28" spans="1:5" x14ac:dyDescent="0.25">
      <c r="A28" s="32" t="s">
        <v>39</v>
      </c>
      <c r="B28" s="33">
        <v>1377</v>
      </c>
      <c r="C28" s="33">
        <v>22113</v>
      </c>
      <c r="D28" s="33">
        <v>375921</v>
      </c>
    </row>
    <row r="31" spans="1:5" x14ac:dyDescent="0.25">
      <c r="A31" s="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FBE5-E863-404A-B4C1-E6BA140AC57F}">
  <dimension ref="A1:V24"/>
  <sheetViews>
    <sheetView topLeftCell="E1" zoomScale="130" zoomScaleNormal="130" workbookViewId="0">
      <selection activeCell="O1" sqref="O1:T1"/>
    </sheetView>
  </sheetViews>
  <sheetFormatPr defaultRowHeight="15" x14ac:dyDescent="0.25"/>
  <cols>
    <col min="3" max="3" width="11.5703125" customWidth="1"/>
    <col min="4" max="4" width="17.42578125" customWidth="1"/>
    <col min="5" max="5" width="13.140625" customWidth="1"/>
    <col min="8" max="8" width="13.5703125" bestFit="1" customWidth="1"/>
    <col min="9" max="9" width="10.42578125" bestFit="1" customWidth="1"/>
    <col min="10" max="10" width="10.7109375" customWidth="1"/>
    <col min="11" max="11" width="10.42578125" customWidth="1"/>
    <col min="12" max="12" width="10" hidden="1" customWidth="1"/>
    <col min="13" max="13" width="15" customWidth="1"/>
    <col min="14" max="14" width="11.28515625" customWidth="1"/>
    <col min="16" max="16" width="11.140625" customWidth="1"/>
    <col min="19" max="19" width="7.42578125" hidden="1" customWidth="1"/>
    <col min="20" max="20" width="12.7109375" customWidth="1"/>
    <col min="21" max="21" width="12.85546875" customWidth="1"/>
    <col min="24" max="24" width="13.28515625" customWidth="1"/>
  </cols>
  <sheetData>
    <row r="1" spans="1:22" x14ac:dyDescent="0.25">
      <c r="A1" s="81" t="s">
        <v>112</v>
      </c>
      <c r="B1" s="81"/>
      <c r="C1" s="81"/>
      <c r="D1" s="81"/>
      <c r="E1" s="81"/>
      <c r="F1" s="81"/>
      <c r="H1" s="81" t="s">
        <v>115</v>
      </c>
      <c r="I1" s="81"/>
      <c r="J1" s="81"/>
      <c r="K1" s="81"/>
      <c r="L1" s="81"/>
      <c r="M1" s="81"/>
      <c r="O1" s="82" t="s">
        <v>113</v>
      </c>
      <c r="P1" s="82"/>
      <c r="Q1" s="82"/>
      <c r="R1" s="82"/>
      <c r="S1" s="82"/>
      <c r="T1" s="82"/>
    </row>
    <row r="2" spans="1:22" x14ac:dyDescent="0.25">
      <c r="A2" s="35" t="s">
        <v>0</v>
      </c>
      <c r="B2" s="35" t="s">
        <v>1</v>
      </c>
      <c r="C2" s="35" t="s">
        <v>114</v>
      </c>
      <c r="D2" s="35" t="s">
        <v>2</v>
      </c>
      <c r="E2" s="35" t="s">
        <v>111</v>
      </c>
      <c r="F2" s="35" t="s">
        <v>3</v>
      </c>
      <c r="H2" t="s">
        <v>0</v>
      </c>
      <c r="I2" t="s">
        <v>1</v>
      </c>
      <c r="J2" t="s">
        <v>49</v>
      </c>
      <c r="K2" t="s">
        <v>2</v>
      </c>
      <c r="L2" t="s">
        <v>111</v>
      </c>
      <c r="M2" t="s">
        <v>3</v>
      </c>
      <c r="O2" s="9" t="s">
        <v>0</v>
      </c>
      <c r="P2" s="9" t="s">
        <v>1</v>
      </c>
      <c r="Q2" s="40" t="s">
        <v>114</v>
      </c>
      <c r="R2" s="40" t="s">
        <v>2</v>
      </c>
      <c r="S2" s="9" t="s">
        <v>111</v>
      </c>
      <c r="T2" s="9" t="s">
        <v>3</v>
      </c>
      <c r="U2" s="43" t="s">
        <v>119</v>
      </c>
    </row>
    <row r="3" spans="1:22" x14ac:dyDescent="0.25">
      <c r="A3" s="37">
        <v>1</v>
      </c>
      <c r="B3" s="69">
        <v>4</v>
      </c>
      <c r="C3" s="69">
        <v>4</v>
      </c>
      <c r="D3">
        <v>94</v>
      </c>
      <c r="E3">
        <v>94</v>
      </c>
      <c r="F3">
        <v>-18.016298469362901</v>
      </c>
      <c r="H3" s="1">
        <v>1</v>
      </c>
      <c r="I3" s="69">
        <v>4</v>
      </c>
      <c r="J3" s="69">
        <v>4</v>
      </c>
      <c r="K3">
        <v>163</v>
      </c>
      <c r="L3" s="1">
        <v>-17.999999999999702</v>
      </c>
      <c r="M3">
        <v>-18.0261754333258</v>
      </c>
      <c r="O3" s="36">
        <v>1</v>
      </c>
      <c r="P3" s="69">
        <v>4</v>
      </c>
      <c r="Q3" s="78">
        <v>4</v>
      </c>
      <c r="R3">
        <v>249</v>
      </c>
      <c r="S3" s="36">
        <v>-17.999999999999702</v>
      </c>
      <c r="T3">
        <v>-18.020257756126199</v>
      </c>
    </row>
    <row r="4" spans="1:22" x14ac:dyDescent="0.25">
      <c r="A4" s="37">
        <v>5</v>
      </c>
      <c r="B4" s="69"/>
      <c r="C4" s="69"/>
      <c r="D4">
        <v>32</v>
      </c>
      <c r="E4">
        <v>32</v>
      </c>
      <c r="F4">
        <v>-14.405043854473201</v>
      </c>
      <c r="H4" s="1">
        <v>5</v>
      </c>
      <c r="I4" s="69"/>
      <c r="J4" s="69"/>
      <c r="K4">
        <v>101</v>
      </c>
      <c r="L4" s="1">
        <v>-14.3999999999997</v>
      </c>
      <c r="M4">
        <v>-14.423324166699301</v>
      </c>
      <c r="O4" s="36">
        <v>5</v>
      </c>
      <c r="P4" s="76"/>
      <c r="Q4" s="79">
        <v>4</v>
      </c>
      <c r="R4">
        <v>187</v>
      </c>
      <c r="S4" s="36">
        <v>-14.3999999999997</v>
      </c>
      <c r="T4">
        <v>-14.4201458017964</v>
      </c>
    </row>
    <row r="5" spans="1:22" x14ac:dyDescent="0.25">
      <c r="A5" s="37">
        <v>10</v>
      </c>
      <c r="B5" s="69"/>
      <c r="C5" s="69"/>
      <c r="D5">
        <v>5</v>
      </c>
      <c r="E5">
        <v>5</v>
      </c>
      <c r="F5">
        <v>-12.8144495382868</v>
      </c>
      <c r="H5" s="1">
        <v>10</v>
      </c>
      <c r="I5" s="69"/>
      <c r="J5" s="69"/>
      <c r="K5">
        <v>74</v>
      </c>
      <c r="L5" s="1">
        <v>-12.799999999999599</v>
      </c>
      <c r="M5">
        <v>-12.852888100184501</v>
      </c>
      <c r="O5" s="36">
        <v>10</v>
      </c>
      <c r="P5" s="77"/>
      <c r="Q5" s="80">
        <v>4</v>
      </c>
      <c r="R5">
        <v>160</v>
      </c>
      <c r="S5" s="36">
        <v>-12.799999999999599</v>
      </c>
      <c r="T5">
        <v>-12.8519090820607</v>
      </c>
    </row>
    <row r="6" spans="1:22" x14ac:dyDescent="0.25">
      <c r="A6" s="37">
        <v>1</v>
      </c>
      <c r="B6" s="69">
        <v>1</v>
      </c>
      <c r="C6" s="69">
        <v>8</v>
      </c>
      <c r="D6" s="37">
        <v>1</v>
      </c>
      <c r="E6" s="37">
        <v>-0.499999999999509</v>
      </c>
      <c r="F6">
        <v>-12.4985999132796</v>
      </c>
      <c r="H6" s="1">
        <v>1</v>
      </c>
      <c r="I6" s="69">
        <v>1</v>
      </c>
      <c r="J6" s="69">
        <v>8</v>
      </c>
      <c r="K6" s="1">
        <v>1</v>
      </c>
      <c r="L6" s="1">
        <v>-0.499999999999509</v>
      </c>
      <c r="M6">
        <v>-8.4985999132796195</v>
      </c>
      <c r="O6" s="36">
        <v>1</v>
      </c>
      <c r="P6" s="69">
        <v>1</v>
      </c>
      <c r="Q6" s="78">
        <v>8</v>
      </c>
      <c r="R6" s="41">
        <v>1</v>
      </c>
      <c r="S6" s="36">
        <v>-0.499999999999509</v>
      </c>
      <c r="T6">
        <v>-3.4985999132796199</v>
      </c>
    </row>
    <row r="7" spans="1:22" x14ac:dyDescent="0.25">
      <c r="A7" s="37">
        <v>5</v>
      </c>
      <c r="B7" s="69"/>
      <c r="C7" s="69"/>
      <c r="D7" s="37">
        <v>1</v>
      </c>
      <c r="E7" s="37">
        <v>-9.9999999999504E-2</v>
      </c>
      <c r="F7">
        <v>-12.4985999132796</v>
      </c>
      <c r="H7" s="1">
        <v>5</v>
      </c>
      <c r="I7" s="69"/>
      <c r="J7" s="69"/>
      <c r="K7" s="1">
        <v>1</v>
      </c>
      <c r="L7" s="1">
        <v>-9.9999999999504E-2</v>
      </c>
      <c r="M7">
        <v>-8.4985999132796195</v>
      </c>
      <c r="O7" s="36">
        <v>5</v>
      </c>
      <c r="P7" s="76"/>
      <c r="Q7" s="79"/>
      <c r="R7" s="41">
        <v>1</v>
      </c>
      <c r="S7" s="36">
        <v>-9.9999999999504E-2</v>
      </c>
      <c r="T7">
        <v>-3.4985999132796199</v>
      </c>
    </row>
    <row r="8" spans="1:22" x14ac:dyDescent="0.25">
      <c r="A8" s="37">
        <v>10</v>
      </c>
      <c r="B8" s="70"/>
      <c r="C8" s="70"/>
      <c r="D8" s="37">
        <v>1</v>
      </c>
      <c r="E8" s="37">
        <v>-9.9999999999504E-2</v>
      </c>
      <c r="F8">
        <v>-12.4985999132796</v>
      </c>
      <c r="H8" s="1">
        <v>10</v>
      </c>
      <c r="I8" s="70"/>
      <c r="J8" s="70"/>
      <c r="K8" s="1">
        <v>1</v>
      </c>
      <c r="L8" s="1">
        <v>-9.9999999999504E-2</v>
      </c>
      <c r="M8">
        <v>-8.4985999132796195</v>
      </c>
      <c r="O8" s="36">
        <v>10</v>
      </c>
      <c r="P8" s="77"/>
      <c r="Q8" s="80"/>
      <c r="R8" s="41">
        <v>1</v>
      </c>
      <c r="S8" s="36">
        <v>-9.9999999999504E-2</v>
      </c>
      <c r="T8">
        <v>-3.4985999132796199</v>
      </c>
    </row>
    <row r="9" spans="1:22" x14ac:dyDescent="0.25">
      <c r="A9" s="51"/>
      <c r="B9" s="52"/>
      <c r="C9" s="52"/>
      <c r="D9" s="53"/>
      <c r="E9" s="53"/>
      <c r="F9" s="53"/>
      <c r="H9" s="54"/>
      <c r="I9" s="52"/>
      <c r="J9" s="52"/>
      <c r="O9" s="49"/>
      <c r="P9" s="52"/>
      <c r="Q9" s="55"/>
      <c r="R9" s="56"/>
      <c r="S9" s="49"/>
      <c r="T9" s="49"/>
    </row>
    <row r="10" spans="1:22" x14ac:dyDescent="0.25">
      <c r="D10" s="73" t="s">
        <v>128</v>
      </c>
      <c r="E10" s="73"/>
      <c r="F10" s="73"/>
      <c r="G10" s="73"/>
      <c r="H10" s="73"/>
    </row>
    <row r="11" spans="1:22" x14ac:dyDescent="0.25">
      <c r="D11" s="9" t="s">
        <v>0</v>
      </c>
      <c r="E11" s="9" t="s">
        <v>1</v>
      </c>
      <c r="F11" s="40" t="s">
        <v>114</v>
      </c>
      <c r="G11" s="40" t="s">
        <v>2</v>
      </c>
      <c r="H11" s="1" t="s">
        <v>123</v>
      </c>
      <c r="I11" s="43" t="s">
        <v>119</v>
      </c>
      <c r="J11" s="47" t="s">
        <v>127</v>
      </c>
      <c r="O11" s="9" t="s">
        <v>0</v>
      </c>
      <c r="P11" s="9" t="s">
        <v>1</v>
      </c>
      <c r="Q11" s="40" t="s">
        <v>114</v>
      </c>
      <c r="R11" s="40" t="s">
        <v>2</v>
      </c>
      <c r="S11" s="9" t="s">
        <v>111</v>
      </c>
      <c r="T11" s="1" t="s">
        <v>123</v>
      </c>
      <c r="U11" s="43" t="s">
        <v>119</v>
      </c>
    </row>
    <row r="12" spans="1:22" x14ac:dyDescent="0.25">
      <c r="C12" t="s">
        <v>122</v>
      </c>
      <c r="D12" s="36">
        <v>1</v>
      </c>
      <c r="E12" s="69">
        <v>4</v>
      </c>
      <c r="F12" s="78">
        <v>4</v>
      </c>
      <c r="G12" s="41">
        <v>110</v>
      </c>
      <c r="H12" s="1">
        <v>136.66761044250001</v>
      </c>
      <c r="I12" s="45">
        <v>200</v>
      </c>
      <c r="J12" s="48">
        <f>H12*I12</f>
        <v>27333.522088500002</v>
      </c>
      <c r="N12" t="s">
        <v>122</v>
      </c>
      <c r="O12" s="36">
        <v>1</v>
      </c>
      <c r="P12" s="69">
        <v>4</v>
      </c>
      <c r="Q12" s="78">
        <v>4</v>
      </c>
      <c r="R12" s="41">
        <v>110</v>
      </c>
      <c r="S12" s="36">
        <v>-17.999999999999702</v>
      </c>
      <c r="T12" s="1">
        <v>136.66761044250001</v>
      </c>
      <c r="U12" s="45">
        <f>($H$12*$I$12)/T12</f>
        <v>200</v>
      </c>
      <c r="V12" s="48">
        <f>T12*U12</f>
        <v>27333.522088500002</v>
      </c>
    </row>
    <row r="13" spans="1:22" x14ac:dyDescent="0.25">
      <c r="D13" s="36">
        <v>5</v>
      </c>
      <c r="E13" s="76"/>
      <c r="F13" s="79">
        <v>4</v>
      </c>
      <c r="G13" s="41">
        <v>48</v>
      </c>
      <c r="H13" s="1">
        <v>101.97738912749899</v>
      </c>
      <c r="I13" s="45">
        <f>($H$12*$I$12)/H13</f>
        <v>268.03512349512886</v>
      </c>
      <c r="J13" s="48">
        <f>H13*I13</f>
        <v>27333.522088500005</v>
      </c>
      <c r="O13" s="36">
        <v>5</v>
      </c>
      <c r="P13" s="76"/>
      <c r="Q13" s="79">
        <v>4</v>
      </c>
      <c r="R13" s="41">
        <v>48</v>
      </c>
      <c r="S13" s="36">
        <v>-14.3999999999997</v>
      </c>
      <c r="T13" s="1">
        <v>101.97738912749899</v>
      </c>
      <c r="U13" s="45">
        <f t="shared" ref="U13:U18" si="0">($H$12*$I$12)/T13</f>
        <v>268.03512349512886</v>
      </c>
      <c r="V13" s="48">
        <f t="shared" ref="V13:V18" si="1">T13*U13</f>
        <v>27333.522088500005</v>
      </c>
    </row>
    <row r="14" spans="1:22" x14ac:dyDescent="0.25">
      <c r="C14" s="46" t="s">
        <v>124</v>
      </c>
      <c r="D14" s="36">
        <v>10</v>
      </c>
      <c r="E14" s="77"/>
      <c r="F14" s="80">
        <v>4</v>
      </c>
      <c r="G14" s="41">
        <v>33</v>
      </c>
      <c r="H14" s="1">
        <v>84.744099199999994</v>
      </c>
      <c r="I14" s="36"/>
      <c r="J14" s="49"/>
      <c r="N14" s="46" t="s">
        <v>124</v>
      </c>
      <c r="O14" s="36">
        <v>10</v>
      </c>
      <c r="P14" s="77"/>
      <c r="Q14" s="80">
        <v>4</v>
      </c>
      <c r="R14" s="41">
        <v>33</v>
      </c>
      <c r="S14" s="36">
        <v>-12.799999999999599</v>
      </c>
      <c r="T14" s="1">
        <v>84.744099199999994</v>
      </c>
      <c r="U14" s="45">
        <f t="shared" si="0"/>
        <v>322.54189196101578</v>
      </c>
      <c r="V14" s="48">
        <f t="shared" si="1"/>
        <v>27333.522088500002</v>
      </c>
    </row>
    <row r="15" spans="1:22" x14ac:dyDescent="0.25">
      <c r="D15" s="36"/>
      <c r="E15" s="35"/>
      <c r="F15" s="42"/>
      <c r="G15" s="41"/>
      <c r="H15" s="1"/>
      <c r="I15" s="36"/>
      <c r="J15" s="49"/>
      <c r="O15" s="36"/>
      <c r="P15" s="35"/>
      <c r="Q15" s="42"/>
      <c r="R15" s="41"/>
      <c r="S15" s="36"/>
      <c r="T15" s="1"/>
      <c r="U15" s="36"/>
      <c r="V15" s="48"/>
    </row>
    <row r="16" spans="1:22" x14ac:dyDescent="0.25">
      <c r="C16" t="s">
        <v>120</v>
      </c>
      <c r="D16" s="36">
        <v>1</v>
      </c>
      <c r="E16" s="44">
        <v>36</v>
      </c>
      <c r="F16" s="78">
        <v>4</v>
      </c>
      <c r="G16" s="44">
        <v>36</v>
      </c>
      <c r="H16" s="1">
        <v>96.604271413199996</v>
      </c>
      <c r="I16" s="45">
        <f>($H$12*$I$12)/H16</f>
        <v>282.94320415282539</v>
      </c>
      <c r="J16" s="48">
        <f>H16*I16</f>
        <v>27333.522088500002</v>
      </c>
      <c r="N16" t="s">
        <v>121</v>
      </c>
      <c r="O16" s="36">
        <v>1</v>
      </c>
      <c r="P16" s="44">
        <v>43</v>
      </c>
      <c r="Q16" s="78">
        <v>4</v>
      </c>
      <c r="R16" s="44">
        <v>43</v>
      </c>
      <c r="S16" s="36">
        <v>-0.499999999999509</v>
      </c>
      <c r="T16" s="1">
        <v>137.6332663208</v>
      </c>
      <c r="U16" s="45">
        <f t="shared" si="0"/>
        <v>198.59676965589233</v>
      </c>
      <c r="V16" s="48">
        <f t="shared" si="1"/>
        <v>27333.522088500002</v>
      </c>
    </row>
    <row r="17" spans="3:22" x14ac:dyDescent="0.25">
      <c r="D17" s="36">
        <v>5</v>
      </c>
      <c r="E17" s="44">
        <v>17</v>
      </c>
      <c r="F17" s="79">
        <v>4</v>
      </c>
      <c r="G17" s="44">
        <v>17</v>
      </c>
      <c r="H17" s="1">
        <v>21.571082443799899</v>
      </c>
      <c r="I17" s="45">
        <f>($H$12*$I$12)/H17</f>
        <v>1267.1372500528539</v>
      </c>
      <c r="J17" s="48">
        <f>H17*I17</f>
        <v>27333.522088499998</v>
      </c>
      <c r="O17" s="36">
        <v>5</v>
      </c>
      <c r="P17" s="44">
        <v>21</v>
      </c>
      <c r="Q17" s="79">
        <v>4</v>
      </c>
      <c r="R17" s="44">
        <v>21</v>
      </c>
      <c r="S17" s="36">
        <v>-9.9999999999504E-2</v>
      </c>
      <c r="T17" s="1">
        <v>32.706900472199997</v>
      </c>
      <c r="U17" s="45">
        <f t="shared" si="0"/>
        <v>835.71117085010167</v>
      </c>
      <c r="V17" s="48">
        <f t="shared" si="1"/>
        <v>27333.522088500002</v>
      </c>
    </row>
    <row r="18" spans="3:22" x14ac:dyDescent="0.25">
      <c r="D18" s="36">
        <v>10</v>
      </c>
      <c r="E18" s="44">
        <v>12</v>
      </c>
      <c r="F18" s="80">
        <v>4</v>
      </c>
      <c r="G18" s="44">
        <v>12</v>
      </c>
      <c r="H18" s="1">
        <v>10.366160434799999</v>
      </c>
      <c r="I18" s="45">
        <f>($H$12*$I$12)/H18</f>
        <v>2636.8029185366709</v>
      </c>
      <c r="J18" s="48">
        <f>H18*I18</f>
        <v>27333.522088500002</v>
      </c>
      <c r="O18" s="36">
        <v>10</v>
      </c>
      <c r="P18" s="44">
        <v>15</v>
      </c>
      <c r="Q18" s="80">
        <v>4</v>
      </c>
      <c r="R18" s="44">
        <v>15</v>
      </c>
      <c r="S18" s="36">
        <v>-9.9999999999504E-2</v>
      </c>
      <c r="T18" s="1">
        <v>15.98073357</v>
      </c>
      <c r="U18" s="45">
        <f t="shared" si="0"/>
        <v>1710.4047175789317</v>
      </c>
      <c r="V18" s="48">
        <f t="shared" si="1"/>
        <v>27333.522088500002</v>
      </c>
    </row>
    <row r="20" spans="3:22" ht="16.5" customHeight="1" x14ac:dyDescent="0.25">
      <c r="D20" s="5"/>
      <c r="E20" s="74" t="s">
        <v>129</v>
      </c>
      <c r="F20" s="74"/>
      <c r="G20" s="74"/>
      <c r="H20" s="75" t="s">
        <v>130</v>
      </c>
      <c r="I20" s="75"/>
      <c r="J20" s="75"/>
      <c r="K20" s="71" t="s">
        <v>131</v>
      </c>
      <c r="L20" s="72"/>
      <c r="M20" s="72"/>
      <c r="N20" s="72"/>
    </row>
    <row r="21" spans="3:22" x14ac:dyDescent="0.25">
      <c r="D21" s="49"/>
      <c r="E21" s="50">
        <v>1</v>
      </c>
      <c r="F21">
        <v>5</v>
      </c>
      <c r="G21" s="50">
        <v>10</v>
      </c>
      <c r="H21" s="50">
        <v>1</v>
      </c>
      <c r="I21">
        <v>5</v>
      </c>
      <c r="J21" s="50">
        <v>10</v>
      </c>
      <c r="K21" s="44">
        <v>1</v>
      </c>
      <c r="L21" s="1"/>
      <c r="M21" s="44">
        <v>5</v>
      </c>
      <c r="N21" s="44">
        <v>10</v>
      </c>
    </row>
    <row r="22" spans="3:22" x14ac:dyDescent="0.25">
      <c r="C22" t="s">
        <v>125</v>
      </c>
      <c r="E22" s="1">
        <f>H12</f>
        <v>136.66761044250001</v>
      </c>
      <c r="F22" s="1">
        <f>H13</f>
        <v>101.97738912749899</v>
      </c>
      <c r="G22" s="1">
        <f>H14</f>
        <v>84.744099199999994</v>
      </c>
      <c r="H22">
        <f>200 *E22</f>
        <v>27333.522088500002</v>
      </c>
      <c r="I22">
        <f>200 *F22</f>
        <v>20395.477825499798</v>
      </c>
      <c r="J22">
        <f>200 *G22</f>
        <v>16948.81984</v>
      </c>
    </row>
    <row r="23" spans="3:22" x14ac:dyDescent="0.25">
      <c r="C23" t="s">
        <v>120</v>
      </c>
      <c r="D23">
        <v>19251</v>
      </c>
      <c r="E23" s="1">
        <f>H16</f>
        <v>96.604271413199996</v>
      </c>
      <c r="F23" s="1">
        <f>H17</f>
        <v>21.571082443799899</v>
      </c>
      <c r="G23" s="1">
        <f>H18</f>
        <v>10.366160434799999</v>
      </c>
      <c r="H23">
        <f>200 *E23</f>
        <v>19320.854282640001</v>
      </c>
      <c r="I23">
        <f t="shared" ref="I23:J23" si="2">200 *F23</f>
        <v>4314.2164887599802</v>
      </c>
      <c r="J23">
        <f t="shared" si="2"/>
        <v>2073.2320869599998</v>
      </c>
    </row>
    <row r="24" spans="3:22" x14ac:dyDescent="0.25">
      <c r="C24" t="s">
        <v>126</v>
      </c>
      <c r="D24">
        <v>27457</v>
      </c>
      <c r="E24" s="1">
        <f>T16</f>
        <v>137.6332663208</v>
      </c>
      <c r="F24" s="1">
        <f>T17</f>
        <v>32.706900472199997</v>
      </c>
      <c r="G24" s="1">
        <f>T18</f>
        <v>15.98073357</v>
      </c>
      <c r="H24">
        <f>200 *E24</f>
        <v>27526.653264160002</v>
      </c>
      <c r="I24">
        <f t="shared" ref="I24" si="3">200 *F24</f>
        <v>6541.3800944399991</v>
      </c>
      <c r="J24">
        <f t="shared" ref="J24" si="4">200 *G24</f>
        <v>3196.146714</v>
      </c>
    </row>
  </sheetData>
  <mergeCells count="25">
    <mergeCell ref="Q16:Q18"/>
    <mergeCell ref="P12:P14"/>
    <mergeCell ref="Q12:Q14"/>
    <mergeCell ref="A1:F1"/>
    <mergeCell ref="O1:T1"/>
    <mergeCell ref="B3:B5"/>
    <mergeCell ref="C3:C5"/>
    <mergeCell ref="B6:B8"/>
    <mergeCell ref="C6:C8"/>
    <mergeCell ref="Q3:Q5"/>
    <mergeCell ref="P3:P5"/>
    <mergeCell ref="Q6:Q8"/>
    <mergeCell ref="P6:P8"/>
    <mergeCell ref="H1:M1"/>
    <mergeCell ref="I3:I5"/>
    <mergeCell ref="J3:J5"/>
    <mergeCell ref="I6:I8"/>
    <mergeCell ref="J6:J8"/>
    <mergeCell ref="K20:N20"/>
    <mergeCell ref="D10:H10"/>
    <mergeCell ref="E20:G20"/>
    <mergeCell ref="H20:J20"/>
    <mergeCell ref="E12:E14"/>
    <mergeCell ref="F12:F14"/>
    <mergeCell ref="F16:F18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C23-C870-4AF3-AA11-165369143358}">
  <dimension ref="A2:J11"/>
  <sheetViews>
    <sheetView workbookViewId="0">
      <selection activeCell="C4" sqref="C4"/>
    </sheetView>
  </sheetViews>
  <sheetFormatPr defaultRowHeight="15" x14ac:dyDescent="0.25"/>
  <cols>
    <col min="1" max="1" width="15.85546875" customWidth="1"/>
  </cols>
  <sheetData>
    <row r="2" spans="1:10" x14ac:dyDescent="0.25">
      <c r="A2" s="83" t="s">
        <v>116</v>
      </c>
      <c r="B2" s="83"/>
      <c r="C2" s="83"/>
      <c r="D2" s="83"/>
      <c r="E2" s="83"/>
      <c r="F2" s="83"/>
      <c r="G2" s="83"/>
    </row>
    <row r="3" spans="1:10" x14ac:dyDescent="0.25">
      <c r="A3" s="2" t="s">
        <v>118</v>
      </c>
      <c r="B3" s="1">
        <v>1</v>
      </c>
      <c r="C3" s="1">
        <v>5</v>
      </c>
      <c r="D3" s="34">
        <v>10</v>
      </c>
      <c r="E3" s="1">
        <v>1</v>
      </c>
      <c r="F3" s="1">
        <v>5</v>
      </c>
      <c r="G3" s="34">
        <v>10</v>
      </c>
      <c r="H3" s="1">
        <v>1</v>
      </c>
      <c r="I3" s="1">
        <v>5</v>
      </c>
      <c r="J3" s="34">
        <v>10</v>
      </c>
    </row>
    <row r="4" spans="1:10" x14ac:dyDescent="0.25">
      <c r="A4" s="2" t="s">
        <v>2</v>
      </c>
      <c r="B4" s="1">
        <f>N_M_Latest!D3</f>
        <v>94</v>
      </c>
      <c r="C4" s="1">
        <f>N_M_Latest!K3</f>
        <v>163</v>
      </c>
      <c r="D4" s="1">
        <f>N_M_Latest!R3</f>
        <v>249</v>
      </c>
      <c r="E4" s="1">
        <f>N_M_Latest!D4</f>
        <v>32</v>
      </c>
      <c r="F4" s="1">
        <f>N_M_Latest!K4</f>
        <v>101</v>
      </c>
      <c r="G4" s="1">
        <f>N_M_Latest!R4</f>
        <v>187</v>
      </c>
      <c r="H4" s="1">
        <f>N_M_Latest!D5</f>
        <v>5</v>
      </c>
      <c r="I4" s="1">
        <f>N_M_Latest!K5</f>
        <v>74</v>
      </c>
      <c r="J4" s="1">
        <f>N_M_Latest!R5</f>
        <v>160</v>
      </c>
    </row>
    <row r="5" spans="1:10" x14ac:dyDescent="0.25">
      <c r="A5" s="2" t="s">
        <v>0</v>
      </c>
      <c r="B5" s="1">
        <v>1</v>
      </c>
      <c r="C5" s="1">
        <v>1</v>
      </c>
      <c r="D5" s="1">
        <v>1</v>
      </c>
      <c r="E5" s="1">
        <v>5</v>
      </c>
      <c r="F5" s="1">
        <v>5</v>
      </c>
      <c r="G5" s="1">
        <v>5</v>
      </c>
      <c r="H5" s="1">
        <v>10</v>
      </c>
      <c r="I5" s="1">
        <v>10</v>
      </c>
      <c r="J5" s="1">
        <v>10</v>
      </c>
    </row>
    <row r="7" spans="1:10" ht="16.5" customHeight="1" x14ac:dyDescent="0.25"/>
    <row r="8" spans="1:10" x14ac:dyDescent="0.25">
      <c r="A8" s="83" t="s">
        <v>117</v>
      </c>
      <c r="B8" s="83"/>
      <c r="C8" s="83"/>
      <c r="D8" s="83"/>
      <c r="E8" s="83"/>
      <c r="F8" s="83"/>
      <c r="G8" s="83"/>
    </row>
    <row r="9" spans="1:10" x14ac:dyDescent="0.25">
      <c r="A9" s="2" t="s">
        <v>118</v>
      </c>
      <c r="B9" s="1">
        <v>1</v>
      </c>
      <c r="C9" s="1">
        <v>5</v>
      </c>
      <c r="D9" s="1">
        <v>10</v>
      </c>
      <c r="E9" s="1">
        <v>1</v>
      </c>
      <c r="F9" s="1">
        <v>5</v>
      </c>
      <c r="G9" s="1">
        <v>10</v>
      </c>
      <c r="H9" s="1">
        <v>1</v>
      </c>
      <c r="I9" s="1">
        <v>5</v>
      </c>
      <c r="J9" s="1">
        <v>10</v>
      </c>
    </row>
    <row r="10" spans="1:10" x14ac:dyDescent="0.25">
      <c r="A10" s="2" t="s">
        <v>2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25">
      <c r="A11" s="2" t="s">
        <v>0</v>
      </c>
      <c r="B11" s="1">
        <v>1</v>
      </c>
      <c r="C11" s="1">
        <v>1</v>
      </c>
      <c r="D11" s="1">
        <v>1</v>
      </c>
      <c r="E11" s="1">
        <v>5</v>
      </c>
      <c r="F11" s="1">
        <v>5</v>
      </c>
      <c r="G11" s="1">
        <v>5</v>
      </c>
      <c r="H11" s="1">
        <v>10</v>
      </c>
      <c r="I11" s="1">
        <v>10</v>
      </c>
      <c r="J11" s="1">
        <v>10</v>
      </c>
    </row>
  </sheetData>
  <mergeCells count="2">
    <mergeCell ref="A8:G8"/>
    <mergeCell ref="A2: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54F-C691-4B2A-965F-5E3C1DB11200}">
  <dimension ref="A1:R25"/>
  <sheetViews>
    <sheetView tabSelected="1" workbookViewId="0">
      <selection activeCell="K1" sqref="K1:R19"/>
    </sheetView>
  </sheetViews>
  <sheetFormatPr defaultRowHeight="15" x14ac:dyDescent="0.25"/>
  <cols>
    <col min="1" max="1" width="6.5703125" customWidth="1"/>
    <col min="2" max="2" width="13.140625" customWidth="1"/>
    <col min="3" max="3" width="13.7109375" customWidth="1"/>
    <col min="4" max="4" width="17.85546875" customWidth="1"/>
    <col min="5" max="5" width="10.140625" customWidth="1"/>
    <col min="6" max="6" width="18.42578125" customWidth="1"/>
    <col min="7" max="7" width="15" bestFit="1" customWidth="1"/>
    <col min="8" max="8" width="8" bestFit="1" customWidth="1"/>
    <col min="18" max="18" width="19.28515625" bestFit="1" customWidth="1"/>
  </cols>
  <sheetData>
    <row r="1" spans="1:18" x14ac:dyDescent="0.25">
      <c r="A1" s="14"/>
      <c r="B1" s="57" t="s">
        <v>132</v>
      </c>
      <c r="C1" s="57" t="s">
        <v>133</v>
      </c>
      <c r="D1" s="57" t="s">
        <v>174</v>
      </c>
      <c r="E1" s="57" t="s">
        <v>134</v>
      </c>
      <c r="F1" s="57" t="s">
        <v>3</v>
      </c>
      <c r="G1" s="57" t="s">
        <v>49</v>
      </c>
      <c r="H1" s="57" t="s">
        <v>0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</row>
    <row r="2" spans="1:18" x14ac:dyDescent="0.25">
      <c r="A2" s="14">
        <v>1</v>
      </c>
      <c r="B2" s="14" t="s">
        <v>135</v>
      </c>
      <c r="C2" s="14" t="s">
        <v>136</v>
      </c>
      <c r="D2" s="14">
        <v>36</v>
      </c>
      <c r="E2" s="14">
        <v>10</v>
      </c>
      <c r="F2" s="14">
        <v>-18.086111774326199</v>
      </c>
      <c r="G2" s="14">
        <v>4</v>
      </c>
      <c r="H2" s="14">
        <v>1</v>
      </c>
      <c r="K2" t="s">
        <v>183</v>
      </c>
      <c r="L2" t="s">
        <v>135</v>
      </c>
      <c r="M2" t="s">
        <v>136</v>
      </c>
      <c r="N2">
        <v>4</v>
      </c>
      <c r="O2">
        <v>1</v>
      </c>
      <c r="P2">
        <v>36</v>
      </c>
      <c r="Q2">
        <v>-18.09</v>
      </c>
      <c r="R2">
        <v>-18</v>
      </c>
    </row>
    <row r="3" spans="1:18" x14ac:dyDescent="0.25">
      <c r="A3" s="14">
        <v>2</v>
      </c>
      <c r="B3" s="14" t="s">
        <v>135</v>
      </c>
      <c r="C3" s="14" t="s">
        <v>136</v>
      </c>
      <c r="D3" s="14">
        <v>17</v>
      </c>
      <c r="E3" s="14">
        <v>10</v>
      </c>
      <c r="F3" s="14">
        <v>-14.452424301047399</v>
      </c>
      <c r="G3" s="14">
        <v>4</v>
      </c>
      <c r="H3" s="14">
        <v>5</v>
      </c>
      <c r="K3" t="s">
        <v>183</v>
      </c>
      <c r="L3" t="s">
        <v>135</v>
      </c>
      <c r="M3" t="s">
        <v>136</v>
      </c>
      <c r="N3">
        <v>4</v>
      </c>
      <c r="O3">
        <v>5</v>
      </c>
      <c r="P3">
        <v>17</v>
      </c>
      <c r="Q3">
        <v>-14.45</v>
      </c>
      <c r="R3">
        <v>-14.4</v>
      </c>
    </row>
    <row r="4" spans="1:18" x14ac:dyDescent="0.25">
      <c r="A4" s="14">
        <v>3</v>
      </c>
      <c r="B4" s="14" t="s">
        <v>135</v>
      </c>
      <c r="C4" s="14" t="s">
        <v>136</v>
      </c>
      <c r="D4" s="14">
        <v>12</v>
      </c>
      <c r="E4" s="14">
        <v>10</v>
      </c>
      <c r="F4" s="14">
        <v>-12.9044379202497</v>
      </c>
      <c r="G4" s="14">
        <v>4</v>
      </c>
      <c r="H4" s="14">
        <v>10</v>
      </c>
      <c r="K4" t="s">
        <v>183</v>
      </c>
      <c r="L4" t="s">
        <v>135</v>
      </c>
      <c r="M4" t="s">
        <v>136</v>
      </c>
      <c r="N4">
        <v>4</v>
      </c>
      <c r="O4">
        <v>10</v>
      </c>
      <c r="P4">
        <v>12</v>
      </c>
      <c r="Q4">
        <v>-12.9</v>
      </c>
      <c r="R4">
        <v>-12.8</v>
      </c>
    </row>
    <row r="5" spans="1:18" x14ac:dyDescent="0.25">
      <c r="A5" s="14">
        <v>4</v>
      </c>
      <c r="B5" s="14" t="s">
        <v>135</v>
      </c>
      <c r="C5" s="14" t="s">
        <v>137</v>
      </c>
      <c r="D5" s="14">
        <v>180</v>
      </c>
      <c r="E5" s="14">
        <v>10</v>
      </c>
      <c r="F5" s="14">
        <v>-18.013598372150401</v>
      </c>
      <c r="G5" s="14">
        <v>4</v>
      </c>
      <c r="H5" s="14">
        <v>1</v>
      </c>
      <c r="K5" s="38" t="s">
        <v>184</v>
      </c>
      <c r="L5" s="38" t="s">
        <v>135</v>
      </c>
      <c r="M5" s="38" t="s">
        <v>137</v>
      </c>
      <c r="N5" s="38">
        <v>4</v>
      </c>
      <c r="O5" s="38">
        <v>1</v>
      </c>
      <c r="P5" s="38">
        <v>70</v>
      </c>
      <c r="Q5" s="38">
        <v>-18.04</v>
      </c>
      <c r="R5" s="38">
        <v>-18</v>
      </c>
    </row>
    <row r="6" spans="1:18" x14ac:dyDescent="0.25">
      <c r="A6" s="14">
        <v>5</v>
      </c>
      <c r="B6" s="14" t="s">
        <v>135</v>
      </c>
      <c r="C6" s="14" t="s">
        <v>137</v>
      </c>
      <c r="D6" s="14">
        <v>118</v>
      </c>
      <c r="E6" s="14">
        <v>10</v>
      </c>
      <c r="F6" s="14">
        <v>-14.411548090912699</v>
      </c>
      <c r="G6" s="14">
        <v>4</v>
      </c>
      <c r="H6" s="14">
        <v>5</v>
      </c>
      <c r="K6" t="s">
        <v>184</v>
      </c>
      <c r="L6" t="s">
        <v>135</v>
      </c>
      <c r="M6" t="s">
        <v>137</v>
      </c>
      <c r="N6">
        <v>4</v>
      </c>
      <c r="O6">
        <v>5</v>
      </c>
      <c r="P6">
        <v>36</v>
      </c>
      <c r="Q6">
        <v>-14.42</v>
      </c>
      <c r="R6">
        <v>-14.4</v>
      </c>
    </row>
    <row r="7" spans="1:18" x14ac:dyDescent="0.25">
      <c r="A7" s="14">
        <v>6</v>
      </c>
      <c r="B7" s="14" t="s">
        <v>135</v>
      </c>
      <c r="C7" s="14" t="s">
        <v>137</v>
      </c>
      <c r="D7" s="14">
        <v>91</v>
      </c>
      <c r="E7" s="14">
        <v>10</v>
      </c>
      <c r="F7" s="14">
        <v>-12.841835532840101</v>
      </c>
      <c r="G7" s="14">
        <v>4</v>
      </c>
      <c r="H7" s="14">
        <v>10</v>
      </c>
      <c r="K7" t="s">
        <v>184</v>
      </c>
      <c r="L7" t="s">
        <v>135</v>
      </c>
      <c r="M7" t="s">
        <v>137</v>
      </c>
      <c r="N7">
        <v>4</v>
      </c>
      <c r="O7">
        <v>10</v>
      </c>
      <c r="P7">
        <v>21</v>
      </c>
      <c r="Q7">
        <v>-12.83</v>
      </c>
      <c r="R7">
        <v>-12.8</v>
      </c>
    </row>
    <row r="8" spans="1:18" x14ac:dyDescent="0.25">
      <c r="A8" s="14">
        <v>7</v>
      </c>
      <c r="B8" s="14" t="s">
        <v>138</v>
      </c>
      <c r="C8" s="14" t="s">
        <v>136</v>
      </c>
      <c r="D8" s="14">
        <v>43</v>
      </c>
      <c r="E8" s="14">
        <v>10</v>
      </c>
      <c r="F8" s="14">
        <v>-18.023121081048199</v>
      </c>
      <c r="G8" s="14">
        <v>4</v>
      </c>
      <c r="H8" s="14">
        <v>1</v>
      </c>
      <c r="K8" t="s">
        <v>185</v>
      </c>
      <c r="L8" t="s">
        <v>138</v>
      </c>
      <c r="M8" t="s">
        <v>136</v>
      </c>
      <c r="N8">
        <v>4</v>
      </c>
      <c r="O8">
        <v>1</v>
      </c>
      <c r="P8">
        <v>43</v>
      </c>
      <c r="Q8">
        <v>-18.02</v>
      </c>
      <c r="R8">
        <v>-18</v>
      </c>
    </row>
    <row r="9" spans="1:18" x14ac:dyDescent="0.25">
      <c r="A9" s="14">
        <v>8</v>
      </c>
      <c r="B9" s="14" t="s">
        <v>138</v>
      </c>
      <c r="C9" s="14" t="s">
        <v>136</v>
      </c>
      <c r="D9" s="14">
        <v>21</v>
      </c>
      <c r="E9" s="14">
        <v>10</v>
      </c>
      <c r="F9" s="14">
        <v>-14.4308211244084</v>
      </c>
      <c r="G9" s="14">
        <v>4</v>
      </c>
      <c r="H9" s="14">
        <v>5</v>
      </c>
      <c r="K9" t="s">
        <v>185</v>
      </c>
      <c r="L9" t="s">
        <v>138</v>
      </c>
      <c r="M9" t="s">
        <v>136</v>
      </c>
      <c r="N9">
        <v>4</v>
      </c>
      <c r="O9">
        <v>5</v>
      </c>
      <c r="P9">
        <v>21</v>
      </c>
      <c r="Q9">
        <v>-14.43</v>
      </c>
      <c r="R9">
        <v>-14.4</v>
      </c>
    </row>
    <row r="10" spans="1:18" x14ac:dyDescent="0.25">
      <c r="A10" s="14">
        <v>9</v>
      </c>
      <c r="B10" s="14" t="s">
        <v>138</v>
      </c>
      <c r="C10" s="14" t="s">
        <v>136</v>
      </c>
      <c r="D10" s="14">
        <v>15</v>
      </c>
      <c r="E10" s="14">
        <v>10</v>
      </c>
      <c r="F10" s="14">
        <v>-12.8871998265592</v>
      </c>
      <c r="G10" s="14">
        <v>4</v>
      </c>
      <c r="H10" s="14">
        <v>10</v>
      </c>
      <c r="K10" t="s">
        <v>185</v>
      </c>
      <c r="L10" t="s">
        <v>138</v>
      </c>
      <c r="M10" t="s">
        <v>136</v>
      </c>
      <c r="N10">
        <v>4</v>
      </c>
      <c r="O10">
        <v>10</v>
      </c>
      <c r="P10">
        <v>15</v>
      </c>
      <c r="Q10">
        <v>-12.89</v>
      </c>
      <c r="R10">
        <v>-12.8</v>
      </c>
    </row>
    <row r="11" spans="1:18" x14ac:dyDescent="0.25">
      <c r="A11" s="14">
        <v>10</v>
      </c>
      <c r="B11" s="14" t="s">
        <v>138</v>
      </c>
      <c r="C11" s="14" t="s">
        <v>137</v>
      </c>
      <c r="D11" s="14">
        <v>197</v>
      </c>
      <c r="E11" s="14">
        <v>10</v>
      </c>
      <c r="F11" s="14">
        <v>-18.0008934794804</v>
      </c>
      <c r="G11" s="14">
        <v>4</v>
      </c>
      <c r="H11" s="14">
        <v>1</v>
      </c>
      <c r="K11" t="s">
        <v>186</v>
      </c>
      <c r="L11" t="s">
        <v>138</v>
      </c>
      <c r="M11" t="s">
        <v>137</v>
      </c>
      <c r="N11">
        <v>4</v>
      </c>
      <c r="O11">
        <v>1</v>
      </c>
      <c r="P11">
        <v>80</v>
      </c>
      <c r="Q11">
        <v>-18.100000000000001</v>
      </c>
      <c r="R11">
        <v>-18</v>
      </c>
    </row>
    <row r="12" spans="1:18" x14ac:dyDescent="0.25">
      <c r="A12" s="14">
        <v>11</v>
      </c>
      <c r="B12" s="14" t="s">
        <v>138</v>
      </c>
      <c r="C12" s="14" t="s">
        <v>137</v>
      </c>
      <c r="D12" s="14">
        <v>136</v>
      </c>
      <c r="E12" s="14">
        <v>10</v>
      </c>
      <c r="F12" s="14">
        <v>-14.4575802341092</v>
      </c>
      <c r="G12" s="14">
        <v>4</v>
      </c>
      <c r="H12" s="14">
        <v>5</v>
      </c>
      <c r="K12" t="s">
        <v>186</v>
      </c>
      <c r="L12" t="s">
        <v>138</v>
      </c>
      <c r="M12" t="s">
        <v>137</v>
      </c>
      <c r="N12">
        <v>4</v>
      </c>
      <c r="O12">
        <v>5</v>
      </c>
      <c r="P12">
        <v>46</v>
      </c>
      <c r="Q12">
        <v>-14.49</v>
      </c>
      <c r="R12">
        <v>-14.4</v>
      </c>
    </row>
    <row r="13" spans="1:18" x14ac:dyDescent="0.25">
      <c r="A13" s="14">
        <v>12</v>
      </c>
      <c r="B13" s="14" t="s">
        <v>138</v>
      </c>
      <c r="C13" s="14" t="s">
        <v>137</v>
      </c>
      <c r="D13" s="14">
        <v>108</v>
      </c>
      <c r="E13" s="14">
        <v>10</v>
      </c>
      <c r="F13" s="14">
        <v>-12.830281756527301</v>
      </c>
      <c r="G13" s="14">
        <v>4</v>
      </c>
      <c r="H13" s="14">
        <v>10</v>
      </c>
      <c r="K13" t="s">
        <v>186</v>
      </c>
      <c r="L13" t="s">
        <v>138</v>
      </c>
      <c r="M13" t="s">
        <v>137</v>
      </c>
      <c r="N13">
        <v>4</v>
      </c>
      <c r="O13">
        <v>10</v>
      </c>
      <c r="P13">
        <v>31</v>
      </c>
      <c r="Q13">
        <v>-12.89</v>
      </c>
      <c r="R13">
        <v>-12.8</v>
      </c>
    </row>
    <row r="14" spans="1:18" x14ac:dyDescent="0.25">
      <c r="A14" s="14">
        <v>13</v>
      </c>
      <c r="B14" s="14" t="s">
        <v>139</v>
      </c>
      <c r="C14" s="14" t="s">
        <v>136</v>
      </c>
      <c r="D14" s="14">
        <v>73</v>
      </c>
      <c r="E14" s="14">
        <v>10</v>
      </c>
      <c r="F14" s="14">
        <v>-18.068411730966002</v>
      </c>
      <c r="G14" s="14">
        <v>4</v>
      </c>
      <c r="H14" s="14">
        <v>1</v>
      </c>
      <c r="K14" t="s">
        <v>187</v>
      </c>
      <c r="L14" t="s">
        <v>139</v>
      </c>
      <c r="M14" t="s">
        <v>136</v>
      </c>
      <c r="N14">
        <v>4</v>
      </c>
      <c r="O14">
        <v>1</v>
      </c>
      <c r="P14">
        <v>73</v>
      </c>
      <c r="Q14">
        <v>-18.07</v>
      </c>
      <c r="R14">
        <v>-18</v>
      </c>
    </row>
    <row r="15" spans="1:18" x14ac:dyDescent="0.25">
      <c r="A15" s="14">
        <v>14</v>
      </c>
      <c r="B15" s="14" t="s">
        <v>139</v>
      </c>
      <c r="C15" s="14" t="s">
        <v>136</v>
      </c>
      <c r="D15" s="14">
        <v>39</v>
      </c>
      <c r="E15" s="14">
        <v>10</v>
      </c>
      <c r="F15" s="14">
        <v>-14.5038191942284</v>
      </c>
      <c r="G15" s="14">
        <v>4</v>
      </c>
      <c r="H15" s="14">
        <v>5</v>
      </c>
      <c r="K15" t="s">
        <v>187</v>
      </c>
      <c r="L15" t="s">
        <v>139</v>
      </c>
      <c r="M15" t="s">
        <v>136</v>
      </c>
      <c r="N15">
        <v>4</v>
      </c>
      <c r="O15">
        <v>5</v>
      </c>
      <c r="P15">
        <v>39</v>
      </c>
      <c r="Q15">
        <v>-14.5</v>
      </c>
      <c r="R15">
        <v>-14.4</v>
      </c>
    </row>
    <row r="16" spans="1:18" x14ac:dyDescent="0.25">
      <c r="A16" s="14">
        <v>15</v>
      </c>
      <c r="B16" s="14" t="s">
        <v>139</v>
      </c>
      <c r="C16" s="14" t="s">
        <v>136</v>
      </c>
      <c r="D16" s="14">
        <v>28</v>
      </c>
      <c r="E16" s="14">
        <v>10</v>
      </c>
      <c r="F16" s="14">
        <v>-12.816559788940801</v>
      </c>
      <c r="G16" s="14">
        <v>4</v>
      </c>
      <c r="H16" s="14">
        <v>10</v>
      </c>
      <c r="K16" t="s">
        <v>187</v>
      </c>
      <c r="L16" t="s">
        <v>139</v>
      </c>
      <c r="M16" t="s">
        <v>136</v>
      </c>
      <c r="N16">
        <v>4</v>
      </c>
      <c r="O16">
        <v>10</v>
      </c>
      <c r="P16">
        <v>28</v>
      </c>
      <c r="Q16">
        <v>-12.82</v>
      </c>
      <c r="R16">
        <v>-12.8</v>
      </c>
    </row>
    <row r="17" spans="1:18" x14ac:dyDescent="0.25">
      <c r="A17" s="14">
        <v>16</v>
      </c>
      <c r="B17" s="14" t="s">
        <v>139</v>
      </c>
      <c r="C17" s="14" t="s">
        <v>137</v>
      </c>
      <c r="D17" s="14">
        <v>249</v>
      </c>
      <c r="E17" s="14">
        <v>10</v>
      </c>
      <c r="F17" s="14">
        <v>-18.020257756126199</v>
      </c>
      <c r="G17" s="14">
        <v>4</v>
      </c>
      <c r="H17" s="14">
        <v>1</v>
      </c>
      <c r="K17" t="s">
        <v>188</v>
      </c>
      <c r="L17" t="s">
        <v>139</v>
      </c>
      <c r="M17" t="s">
        <v>137</v>
      </c>
      <c r="N17">
        <v>4</v>
      </c>
      <c r="O17">
        <v>1</v>
      </c>
      <c r="P17">
        <v>108</v>
      </c>
      <c r="Q17">
        <v>-18.07</v>
      </c>
      <c r="R17">
        <v>-18</v>
      </c>
    </row>
    <row r="18" spans="1:18" x14ac:dyDescent="0.25">
      <c r="A18" s="14">
        <v>17</v>
      </c>
      <c r="B18" s="14" t="s">
        <v>139</v>
      </c>
      <c r="C18" s="14" t="s">
        <v>137</v>
      </c>
      <c r="D18" s="14">
        <v>187</v>
      </c>
      <c r="E18" s="14">
        <v>10</v>
      </c>
      <c r="F18" s="14">
        <v>-14.4201458017964</v>
      </c>
      <c r="G18" s="14">
        <v>4</v>
      </c>
      <c r="H18" s="14">
        <v>5</v>
      </c>
      <c r="K18" t="s">
        <v>188</v>
      </c>
      <c r="L18" t="s">
        <v>139</v>
      </c>
      <c r="M18" t="s">
        <v>137</v>
      </c>
      <c r="N18">
        <v>4</v>
      </c>
      <c r="O18">
        <v>5</v>
      </c>
      <c r="P18">
        <v>74</v>
      </c>
      <c r="Q18">
        <v>-14.46</v>
      </c>
      <c r="R18">
        <v>-14.4</v>
      </c>
    </row>
    <row r="19" spans="1:18" x14ac:dyDescent="0.25">
      <c r="A19" s="14">
        <v>18</v>
      </c>
      <c r="B19" s="14" t="s">
        <v>139</v>
      </c>
      <c r="C19" s="14" t="s">
        <v>137</v>
      </c>
      <c r="D19" s="14">
        <v>160</v>
      </c>
      <c r="E19" s="14">
        <v>10</v>
      </c>
      <c r="F19" s="14">
        <v>-12.8519090820607</v>
      </c>
      <c r="G19" s="14">
        <v>4</v>
      </c>
      <c r="H19" s="14">
        <v>10</v>
      </c>
      <c r="K19" t="s">
        <v>188</v>
      </c>
      <c r="L19" t="s">
        <v>139</v>
      </c>
      <c r="M19" t="s">
        <v>137</v>
      </c>
      <c r="N19">
        <v>4</v>
      </c>
      <c r="O19">
        <v>10</v>
      </c>
      <c r="P19">
        <v>59</v>
      </c>
      <c r="Q19">
        <v>-12.87</v>
      </c>
      <c r="R19">
        <v>-12.8</v>
      </c>
    </row>
    <row r="20" spans="1:18" x14ac:dyDescent="0.25">
      <c r="A20" s="14">
        <v>19</v>
      </c>
      <c r="B20" s="9" t="s">
        <v>139</v>
      </c>
      <c r="C20" s="9" t="s">
        <v>137</v>
      </c>
      <c r="D20" s="9">
        <v>163</v>
      </c>
      <c r="E20" s="9">
        <v>5</v>
      </c>
      <c r="F20" s="9">
        <v>-18.0261754333258</v>
      </c>
      <c r="G20" s="9">
        <v>4</v>
      </c>
      <c r="H20" s="9">
        <v>1</v>
      </c>
    </row>
    <row r="21" spans="1:18" x14ac:dyDescent="0.25">
      <c r="A21" s="14">
        <v>20</v>
      </c>
      <c r="B21" s="9" t="s">
        <v>139</v>
      </c>
      <c r="C21" s="9" t="s">
        <v>137</v>
      </c>
      <c r="D21" s="9">
        <v>101</v>
      </c>
      <c r="E21" s="9">
        <v>5</v>
      </c>
      <c r="F21" s="9">
        <v>-14.423324166699301</v>
      </c>
      <c r="G21" s="9">
        <v>4</v>
      </c>
      <c r="H21" s="9">
        <v>5</v>
      </c>
    </row>
    <row r="22" spans="1:18" x14ac:dyDescent="0.25">
      <c r="A22" s="14">
        <v>21</v>
      </c>
      <c r="B22" s="9" t="s">
        <v>139</v>
      </c>
      <c r="C22" s="9" t="s">
        <v>137</v>
      </c>
      <c r="D22" s="9">
        <v>74</v>
      </c>
      <c r="E22" s="9">
        <v>5</v>
      </c>
      <c r="F22" s="9">
        <v>-12.852888100184501</v>
      </c>
      <c r="G22" s="9">
        <v>4</v>
      </c>
      <c r="H22" s="9">
        <v>10</v>
      </c>
    </row>
    <row r="23" spans="1:18" x14ac:dyDescent="0.25">
      <c r="A23" s="14">
        <v>22</v>
      </c>
      <c r="B23" s="9" t="s">
        <v>139</v>
      </c>
      <c r="C23" s="9" t="s">
        <v>137</v>
      </c>
      <c r="D23" s="9">
        <v>94</v>
      </c>
      <c r="E23" s="9">
        <v>1</v>
      </c>
      <c r="F23" s="9">
        <v>-18.016298469362901</v>
      </c>
      <c r="G23" s="9">
        <v>4</v>
      </c>
      <c r="H23" s="9">
        <v>1</v>
      </c>
    </row>
    <row r="24" spans="1:18" x14ac:dyDescent="0.25">
      <c r="A24" s="14">
        <v>23</v>
      </c>
      <c r="B24" s="9" t="s">
        <v>139</v>
      </c>
      <c r="C24" s="9" t="s">
        <v>137</v>
      </c>
      <c r="D24" s="9">
        <v>32</v>
      </c>
      <c r="E24" s="9">
        <v>1</v>
      </c>
      <c r="F24" s="9">
        <v>-14.405043854473201</v>
      </c>
      <c r="G24" s="9">
        <v>4</v>
      </c>
      <c r="H24" s="9">
        <v>5</v>
      </c>
    </row>
    <row r="25" spans="1:18" x14ac:dyDescent="0.25">
      <c r="A25" s="14">
        <v>24</v>
      </c>
      <c r="B25" s="9" t="s">
        <v>139</v>
      </c>
      <c r="C25" s="9" t="s">
        <v>137</v>
      </c>
      <c r="D25" s="9">
        <v>5</v>
      </c>
      <c r="E25" s="9">
        <v>1</v>
      </c>
      <c r="F25" s="9">
        <v>-12.8144495382868</v>
      </c>
      <c r="G25" s="9">
        <v>4</v>
      </c>
      <c r="H25" s="9">
        <v>10</v>
      </c>
    </row>
  </sheetData>
  <autoFilter ref="A1:H25" xr:uid="{50CB454F-C691-4B2A-965F-5E3C1DB112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2766-D1E1-4175-8601-EE4D141B2764}">
  <dimension ref="A1:H26"/>
  <sheetViews>
    <sheetView zoomScale="145" zoomScaleNormal="145" workbookViewId="0">
      <selection activeCell="D2" sqref="D2:D26"/>
    </sheetView>
  </sheetViews>
  <sheetFormatPr defaultRowHeight="15" x14ac:dyDescent="0.25"/>
  <cols>
    <col min="1" max="1" width="6.5703125" customWidth="1"/>
    <col min="2" max="2" width="13.140625" customWidth="1"/>
    <col min="3" max="3" width="13.7109375" customWidth="1"/>
    <col min="4" max="4" width="17.85546875" customWidth="1"/>
    <col min="5" max="5" width="10.140625" customWidth="1"/>
    <col min="6" max="6" width="18.42578125" customWidth="1"/>
    <col min="7" max="7" width="15" bestFit="1" customWidth="1"/>
    <col min="8" max="8" width="8" bestFit="1" customWidth="1"/>
  </cols>
  <sheetData>
    <row r="1" spans="1:8" x14ac:dyDescent="0.25">
      <c r="A1" s="14"/>
      <c r="B1" s="57" t="s">
        <v>132</v>
      </c>
      <c r="C1" s="57" t="s">
        <v>133</v>
      </c>
      <c r="D1" s="57" t="s">
        <v>174</v>
      </c>
      <c r="E1" s="57" t="s">
        <v>134</v>
      </c>
      <c r="F1" s="57" t="s">
        <v>3</v>
      </c>
      <c r="G1" s="57" t="s">
        <v>49</v>
      </c>
      <c r="H1" s="57" t="s">
        <v>0</v>
      </c>
    </row>
    <row r="2" spans="1:8" x14ac:dyDescent="0.25">
      <c r="A2" s="14">
        <v>1</v>
      </c>
      <c r="B2" s="14" t="s">
        <v>135</v>
      </c>
      <c r="C2" s="14" t="s">
        <v>136</v>
      </c>
      <c r="D2" s="14">
        <v>36</v>
      </c>
      <c r="E2" s="14">
        <v>10</v>
      </c>
      <c r="F2" s="14">
        <v>-18.086111774326199</v>
      </c>
      <c r="G2" s="14">
        <v>4</v>
      </c>
      <c r="H2" s="14">
        <v>1</v>
      </c>
    </row>
    <row r="3" spans="1:8" x14ac:dyDescent="0.25">
      <c r="A3" s="14">
        <v>2</v>
      </c>
      <c r="B3" s="14" t="s">
        <v>135</v>
      </c>
      <c r="C3" s="14" t="s">
        <v>136</v>
      </c>
      <c r="D3" s="14">
        <v>17</v>
      </c>
      <c r="E3" s="14">
        <v>10</v>
      </c>
      <c r="F3" s="14">
        <v>-14.452424301047399</v>
      </c>
      <c r="G3" s="14">
        <v>4</v>
      </c>
      <c r="H3" s="14">
        <v>5</v>
      </c>
    </row>
    <row r="4" spans="1:8" x14ac:dyDescent="0.25">
      <c r="A4" s="14">
        <v>3</v>
      </c>
      <c r="B4" s="14" t="s">
        <v>135</v>
      </c>
      <c r="C4" s="14" t="s">
        <v>136</v>
      </c>
      <c r="D4" s="14">
        <v>12</v>
      </c>
      <c r="E4" s="14">
        <v>10</v>
      </c>
      <c r="F4" s="14">
        <v>-12.9044379202497</v>
      </c>
      <c r="G4" s="14">
        <v>4</v>
      </c>
      <c r="H4" s="14">
        <v>10</v>
      </c>
    </row>
    <row r="5" spans="1:8" s="38" customFormat="1" x14ac:dyDescent="0.25">
      <c r="A5" s="84">
        <v>4</v>
      </c>
      <c r="B5" s="84" t="s">
        <v>135</v>
      </c>
      <c r="C5" s="84" t="s">
        <v>137</v>
      </c>
      <c r="D5" s="84">
        <v>180</v>
      </c>
      <c r="E5" s="84">
        <v>10</v>
      </c>
      <c r="F5" s="84">
        <v>-18.013598372150401</v>
      </c>
      <c r="G5" s="84">
        <v>4</v>
      </c>
      <c r="H5" s="84">
        <v>1</v>
      </c>
    </row>
    <row r="6" spans="1:8" x14ac:dyDescent="0.25">
      <c r="A6" s="14">
        <v>5</v>
      </c>
      <c r="B6" s="14" t="s">
        <v>135</v>
      </c>
      <c r="C6" s="14" t="s">
        <v>137</v>
      </c>
      <c r="D6" s="14">
        <v>118</v>
      </c>
      <c r="E6" s="14">
        <v>10</v>
      </c>
      <c r="F6" s="14">
        <v>-14.411548090912699</v>
      </c>
      <c r="G6" s="14">
        <v>4</v>
      </c>
      <c r="H6" s="14">
        <v>5</v>
      </c>
    </row>
    <row r="7" spans="1:8" x14ac:dyDescent="0.25">
      <c r="A7" s="14">
        <v>6</v>
      </c>
      <c r="B7" s="14" t="s">
        <v>135</v>
      </c>
      <c r="C7" s="14" t="s">
        <v>137</v>
      </c>
      <c r="D7" s="14">
        <v>91</v>
      </c>
      <c r="E7" s="14">
        <v>10</v>
      </c>
      <c r="F7" s="14">
        <v>-12.841835532840101</v>
      </c>
      <c r="G7" s="14">
        <v>4</v>
      </c>
      <c r="H7" s="14">
        <v>10</v>
      </c>
    </row>
    <row r="8" spans="1:8" x14ac:dyDescent="0.25">
      <c r="A8" s="14">
        <v>7</v>
      </c>
      <c r="B8" s="14" t="s">
        <v>138</v>
      </c>
      <c r="C8" s="14" t="s">
        <v>136</v>
      </c>
      <c r="D8" s="14">
        <v>43</v>
      </c>
      <c r="E8" s="14">
        <v>10</v>
      </c>
      <c r="F8" s="14">
        <v>-18.023121081048199</v>
      </c>
      <c r="G8" s="14">
        <v>4</v>
      </c>
      <c r="H8" s="14">
        <v>1</v>
      </c>
    </row>
    <row r="9" spans="1:8" x14ac:dyDescent="0.25">
      <c r="A9" s="14">
        <v>8</v>
      </c>
      <c r="B9" s="14" t="s">
        <v>138</v>
      </c>
      <c r="C9" s="14" t="s">
        <v>136</v>
      </c>
      <c r="D9" s="14">
        <v>21</v>
      </c>
      <c r="E9" s="14">
        <v>10</v>
      </c>
      <c r="F9" s="14">
        <v>-14.4308211244084</v>
      </c>
      <c r="G9" s="14">
        <v>4</v>
      </c>
      <c r="H9" s="14">
        <v>5</v>
      </c>
    </row>
    <row r="10" spans="1:8" x14ac:dyDescent="0.25">
      <c r="A10" s="14">
        <v>9</v>
      </c>
      <c r="B10" s="14" t="s">
        <v>138</v>
      </c>
      <c r="C10" s="14" t="s">
        <v>136</v>
      </c>
      <c r="D10" s="14">
        <v>15</v>
      </c>
      <c r="E10" s="14">
        <v>10</v>
      </c>
      <c r="F10" s="14">
        <v>-12.8871998265592</v>
      </c>
      <c r="G10" s="14">
        <v>4</v>
      </c>
      <c r="H10" s="14">
        <v>10</v>
      </c>
    </row>
    <row r="11" spans="1:8" x14ac:dyDescent="0.25">
      <c r="A11" s="14">
        <v>10</v>
      </c>
      <c r="B11" s="14" t="s">
        <v>138</v>
      </c>
      <c r="C11" s="14" t="s">
        <v>137</v>
      </c>
      <c r="D11" s="14">
        <v>197</v>
      </c>
      <c r="E11" s="14">
        <v>10</v>
      </c>
      <c r="F11" s="14">
        <v>-18.0008934794804</v>
      </c>
      <c r="G11" s="14">
        <v>4</v>
      </c>
      <c r="H11" s="14">
        <v>1</v>
      </c>
    </row>
    <row r="12" spans="1:8" x14ac:dyDescent="0.25">
      <c r="A12" s="14">
        <v>11</v>
      </c>
      <c r="B12" s="14" t="s">
        <v>138</v>
      </c>
      <c r="C12" s="14" t="s">
        <v>137</v>
      </c>
      <c r="D12" s="14">
        <v>136</v>
      </c>
      <c r="E12" s="14">
        <v>10</v>
      </c>
      <c r="F12" s="14">
        <v>-14.4575802341092</v>
      </c>
      <c r="G12" s="14">
        <v>4</v>
      </c>
      <c r="H12" s="14">
        <v>5</v>
      </c>
    </row>
    <row r="13" spans="1:8" x14ac:dyDescent="0.25">
      <c r="A13" s="14">
        <v>12</v>
      </c>
      <c r="B13" s="14" t="s">
        <v>138</v>
      </c>
      <c r="C13" s="14" t="s">
        <v>137</v>
      </c>
      <c r="D13" s="14">
        <v>108</v>
      </c>
      <c r="E13" s="14">
        <v>10</v>
      </c>
      <c r="F13" s="14">
        <v>-12.830281756527301</v>
      </c>
      <c r="G13" s="14">
        <v>4</v>
      </c>
      <c r="H13" s="14">
        <v>10</v>
      </c>
    </row>
    <row r="14" spans="1:8" x14ac:dyDescent="0.25">
      <c r="A14" s="14">
        <v>13</v>
      </c>
      <c r="B14" s="14" t="s">
        <v>139</v>
      </c>
      <c r="C14" s="14" t="s">
        <v>136</v>
      </c>
      <c r="D14" s="14">
        <v>73</v>
      </c>
      <c r="E14" s="14">
        <v>10</v>
      </c>
      <c r="F14" s="14">
        <v>-18.068411730966002</v>
      </c>
      <c r="G14" s="14">
        <v>4</v>
      </c>
      <c r="H14" s="14">
        <v>1</v>
      </c>
    </row>
    <row r="15" spans="1:8" x14ac:dyDescent="0.25">
      <c r="A15" s="14">
        <v>14</v>
      </c>
      <c r="B15" s="14" t="s">
        <v>139</v>
      </c>
      <c r="C15" s="14" t="s">
        <v>136</v>
      </c>
      <c r="D15" s="14">
        <v>39</v>
      </c>
      <c r="E15" s="14">
        <v>10</v>
      </c>
      <c r="F15" s="14">
        <v>-14.5038191942284</v>
      </c>
      <c r="G15" s="14">
        <v>4</v>
      </c>
      <c r="H15" s="14">
        <v>5</v>
      </c>
    </row>
    <row r="16" spans="1:8" x14ac:dyDescent="0.25">
      <c r="A16" s="14">
        <v>15</v>
      </c>
      <c r="B16" s="14" t="s">
        <v>139</v>
      </c>
      <c r="C16" s="14" t="s">
        <v>136</v>
      </c>
      <c r="D16" s="14">
        <v>28</v>
      </c>
      <c r="E16" s="14">
        <v>10</v>
      </c>
      <c r="F16" s="14">
        <v>-12.816559788940801</v>
      </c>
      <c r="G16" s="14">
        <v>4</v>
      </c>
      <c r="H16" s="14">
        <v>10</v>
      </c>
    </row>
    <row r="17" spans="1:8" x14ac:dyDescent="0.25">
      <c r="A17" s="14">
        <v>16</v>
      </c>
      <c r="B17" s="14" t="s">
        <v>139</v>
      </c>
      <c r="C17" s="14" t="s">
        <v>137</v>
      </c>
      <c r="D17" s="14">
        <v>249</v>
      </c>
      <c r="E17" s="14">
        <v>10</v>
      </c>
      <c r="F17" s="14">
        <v>-18.020257756126199</v>
      </c>
      <c r="G17" s="14">
        <v>4</v>
      </c>
      <c r="H17" s="14">
        <v>1</v>
      </c>
    </row>
    <row r="18" spans="1:8" x14ac:dyDescent="0.25">
      <c r="A18" s="14">
        <v>17</v>
      </c>
      <c r="B18" s="14" t="s">
        <v>139</v>
      </c>
      <c r="C18" s="14" t="s">
        <v>137</v>
      </c>
      <c r="D18" s="14">
        <v>187</v>
      </c>
      <c r="E18" s="14">
        <v>10</v>
      </c>
      <c r="F18" s="14">
        <v>-14.4201458017964</v>
      </c>
      <c r="G18" s="14">
        <v>4</v>
      </c>
      <c r="H18" s="14">
        <v>5</v>
      </c>
    </row>
    <row r="19" spans="1:8" x14ac:dyDescent="0.25">
      <c r="A19" s="14">
        <v>18</v>
      </c>
      <c r="B19" s="14" t="s">
        <v>139</v>
      </c>
      <c r="C19" s="14" t="s">
        <v>137</v>
      </c>
      <c r="D19" s="14">
        <v>160</v>
      </c>
      <c r="E19" s="14">
        <v>10</v>
      </c>
      <c r="F19" s="14">
        <v>-12.8519090820607</v>
      </c>
      <c r="G19" s="14">
        <v>4</v>
      </c>
      <c r="H19" s="14">
        <v>10</v>
      </c>
    </row>
    <row r="20" spans="1:8" x14ac:dyDescent="0.25">
      <c r="A20" s="14"/>
      <c r="B20" s="14"/>
      <c r="C20" s="14"/>
      <c r="D20" s="14"/>
      <c r="E20" s="14"/>
      <c r="F20" s="14"/>
      <c r="G20" s="14"/>
      <c r="H20" s="14"/>
    </row>
    <row r="21" spans="1:8" x14ac:dyDescent="0.25">
      <c r="A21" s="14">
        <v>19</v>
      </c>
      <c r="B21" s="9" t="s">
        <v>139</v>
      </c>
      <c r="C21" s="9" t="s">
        <v>137</v>
      </c>
      <c r="D21" s="9">
        <v>163</v>
      </c>
      <c r="E21" s="9">
        <v>5</v>
      </c>
      <c r="F21" s="9">
        <v>-18.0261754333258</v>
      </c>
      <c r="G21" s="9">
        <v>4</v>
      </c>
      <c r="H21" s="9">
        <v>1</v>
      </c>
    </row>
    <row r="22" spans="1:8" x14ac:dyDescent="0.25">
      <c r="A22" s="14">
        <v>20</v>
      </c>
      <c r="B22" s="9" t="s">
        <v>139</v>
      </c>
      <c r="C22" s="9" t="s">
        <v>137</v>
      </c>
      <c r="D22" s="9">
        <v>101</v>
      </c>
      <c r="E22" s="9">
        <v>5</v>
      </c>
      <c r="F22" s="9">
        <v>-14.423324166699301</v>
      </c>
      <c r="G22" s="9">
        <v>4</v>
      </c>
      <c r="H22" s="9">
        <v>5</v>
      </c>
    </row>
    <row r="23" spans="1:8" x14ac:dyDescent="0.25">
      <c r="A23" s="14">
        <v>21</v>
      </c>
      <c r="B23" s="9" t="s">
        <v>139</v>
      </c>
      <c r="C23" s="9" t="s">
        <v>137</v>
      </c>
      <c r="D23" s="9">
        <v>74</v>
      </c>
      <c r="E23" s="9">
        <v>5</v>
      </c>
      <c r="F23" s="9">
        <v>-12.852888100184501</v>
      </c>
      <c r="G23" s="9">
        <v>4</v>
      </c>
      <c r="H23" s="9">
        <v>10</v>
      </c>
    </row>
    <row r="24" spans="1:8" x14ac:dyDescent="0.25">
      <c r="A24" s="14">
        <v>22</v>
      </c>
      <c r="B24" s="9" t="s">
        <v>139</v>
      </c>
      <c r="C24" s="9" t="s">
        <v>137</v>
      </c>
      <c r="D24" s="9">
        <v>94</v>
      </c>
      <c r="E24" s="9">
        <v>1</v>
      </c>
      <c r="F24" s="9">
        <v>-18.016298469362901</v>
      </c>
      <c r="G24" s="9">
        <v>4</v>
      </c>
      <c r="H24" s="9">
        <v>1</v>
      </c>
    </row>
    <row r="25" spans="1:8" x14ac:dyDescent="0.25">
      <c r="A25" s="14">
        <v>23</v>
      </c>
      <c r="B25" s="9" t="s">
        <v>139</v>
      </c>
      <c r="C25" s="9" t="s">
        <v>137</v>
      </c>
      <c r="D25" s="9">
        <v>32</v>
      </c>
      <c r="E25" s="9">
        <v>1</v>
      </c>
      <c r="F25" s="9">
        <v>-14.405043854473201</v>
      </c>
      <c r="G25" s="9">
        <v>4</v>
      </c>
      <c r="H25" s="9">
        <v>5</v>
      </c>
    </row>
    <row r="26" spans="1:8" x14ac:dyDescent="0.25">
      <c r="A26" s="14">
        <v>24</v>
      </c>
      <c r="B26" s="9" t="s">
        <v>139</v>
      </c>
      <c r="C26" s="9" t="s">
        <v>137</v>
      </c>
      <c r="D26" s="9">
        <v>5</v>
      </c>
      <c r="E26" s="9">
        <v>1</v>
      </c>
      <c r="F26" s="9">
        <v>-12.8144495382868</v>
      </c>
      <c r="G26" s="9">
        <v>4</v>
      </c>
      <c r="H26" s="9">
        <v>10</v>
      </c>
    </row>
  </sheetData>
  <autoFilter ref="A1:H26" xr:uid="{50CB454F-C691-4B2A-965F-5E3C1DB112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8757-D93E-4A47-9C1C-10ADCCB17AB6}">
  <dimension ref="A1:M37"/>
  <sheetViews>
    <sheetView workbookViewId="0">
      <selection activeCell="M6" sqref="M6"/>
    </sheetView>
  </sheetViews>
  <sheetFormatPr defaultRowHeight="15" x14ac:dyDescent="0.25"/>
  <cols>
    <col min="2" max="2" width="13.7109375" bestFit="1" customWidth="1"/>
    <col min="3" max="3" width="14.140625" bestFit="1" customWidth="1"/>
    <col min="4" max="4" width="23.140625" customWidth="1"/>
    <col min="5" max="5" width="10.140625" customWidth="1"/>
    <col min="6" max="6" width="12.5703125" bestFit="1" customWidth="1"/>
    <col min="7" max="7" width="12" bestFit="1" customWidth="1"/>
    <col min="8" max="8" width="21" bestFit="1" customWidth="1"/>
    <col min="9" max="9" width="17.85546875" customWidth="1"/>
    <col min="10" max="11" width="12" bestFit="1" customWidth="1"/>
    <col min="12" max="12" width="12.5703125" bestFit="1" customWidth="1"/>
    <col min="13" max="13" width="19.42578125" bestFit="1" customWidth="1"/>
  </cols>
  <sheetData>
    <row r="1" spans="1:13" x14ac:dyDescent="0.25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149</v>
      </c>
      <c r="K1" t="s">
        <v>148</v>
      </c>
      <c r="L1" t="s">
        <v>173</v>
      </c>
      <c r="M1" t="s">
        <v>150</v>
      </c>
    </row>
    <row r="2" spans="1:13" x14ac:dyDescent="0.25">
      <c r="A2">
        <v>0</v>
      </c>
      <c r="B2" t="s">
        <v>151</v>
      </c>
      <c r="C2" t="s">
        <v>152</v>
      </c>
      <c r="D2" t="s">
        <v>153</v>
      </c>
      <c r="E2">
        <v>100</v>
      </c>
      <c r="F2" s="58">
        <v>2.41E-7</v>
      </c>
      <c r="G2">
        <v>4149377.5929999999</v>
      </c>
      <c r="H2">
        <v>17.676589230000001</v>
      </c>
      <c r="I2">
        <v>273089.03490000003</v>
      </c>
      <c r="J2">
        <v>672.41135850000001</v>
      </c>
      <c r="K2">
        <v>5.6362149E-2</v>
      </c>
      <c r="L2">
        <f>G2/J2</f>
        <v>6170.891583771484</v>
      </c>
      <c r="M2">
        <v>8.3800000000000004E-5</v>
      </c>
    </row>
    <row r="3" spans="1:13" x14ac:dyDescent="0.25">
      <c r="A3">
        <v>1</v>
      </c>
      <c r="B3" t="s">
        <v>151</v>
      </c>
      <c r="C3" t="s">
        <v>154</v>
      </c>
      <c r="D3" t="s">
        <v>153</v>
      </c>
      <c r="E3">
        <v>100</v>
      </c>
      <c r="F3" s="58">
        <v>1.47E-5</v>
      </c>
      <c r="G3">
        <v>67911.714770000006</v>
      </c>
      <c r="H3">
        <v>26.303951390000002</v>
      </c>
      <c r="I3">
        <v>273089.03490000003</v>
      </c>
      <c r="J3">
        <v>672.41135850000001</v>
      </c>
      <c r="K3">
        <v>3.2975889000000001E-2</v>
      </c>
      <c r="L3">
        <f t="shared" ref="L3:L37" si="0">G3/J3</f>
        <v>100.99727482518428</v>
      </c>
      <c r="M3">
        <v>4.8999999999999998E-5</v>
      </c>
    </row>
    <row r="4" spans="1:13" x14ac:dyDescent="0.25">
      <c r="A4">
        <v>2</v>
      </c>
      <c r="B4" t="s">
        <v>151</v>
      </c>
      <c r="C4" t="s">
        <v>155</v>
      </c>
      <c r="D4" t="s">
        <v>153</v>
      </c>
      <c r="E4">
        <v>100</v>
      </c>
      <c r="F4" s="58">
        <v>5.8799999999999999E-5</v>
      </c>
      <c r="G4">
        <v>17003.33265</v>
      </c>
      <c r="H4">
        <v>405.20398820000003</v>
      </c>
      <c r="I4">
        <v>273089.03490000003</v>
      </c>
      <c r="J4">
        <v>672.41135850000001</v>
      </c>
      <c r="K4">
        <v>2.3738029999999999E-3</v>
      </c>
      <c r="L4">
        <f t="shared" si="0"/>
        <v>25.287099087574383</v>
      </c>
      <c r="M4">
        <v>3.5300000000000001E-6</v>
      </c>
    </row>
    <row r="5" spans="1:13" x14ac:dyDescent="0.25">
      <c r="A5">
        <v>3</v>
      </c>
      <c r="B5" t="s">
        <v>151</v>
      </c>
      <c r="C5" t="s">
        <v>156</v>
      </c>
      <c r="D5" t="s">
        <v>153</v>
      </c>
      <c r="E5">
        <v>100</v>
      </c>
      <c r="F5">
        <v>2.2478600000000001E-4</v>
      </c>
      <c r="G5">
        <v>4448.6855249999999</v>
      </c>
      <c r="H5">
        <v>128.93426020000001</v>
      </c>
      <c r="I5">
        <v>273089.03490000003</v>
      </c>
      <c r="J5">
        <v>672.41135850000001</v>
      </c>
      <c r="K5">
        <v>5.2542889999999997E-3</v>
      </c>
      <c r="L5">
        <f t="shared" si="0"/>
        <v>6.6160178122571081</v>
      </c>
      <c r="M5">
        <v>7.8099999999999998E-6</v>
      </c>
    </row>
    <row r="6" spans="1:13" x14ac:dyDescent="0.25">
      <c r="A6">
        <v>4</v>
      </c>
      <c r="B6" t="s">
        <v>157</v>
      </c>
      <c r="C6" t="s">
        <v>152</v>
      </c>
      <c r="D6" t="s">
        <v>158</v>
      </c>
      <c r="E6">
        <v>100</v>
      </c>
      <c r="F6" s="58">
        <v>8.3400000000000006E-8</v>
      </c>
      <c r="G6">
        <v>11990407.67</v>
      </c>
      <c r="H6">
        <v>21.273495579999999</v>
      </c>
      <c r="I6">
        <v>205095.4909</v>
      </c>
      <c r="J6">
        <v>11648.775100000001</v>
      </c>
      <c r="K6">
        <v>4.6969084000000001E-2</v>
      </c>
      <c r="L6">
        <f t="shared" si="0"/>
        <v>1029.3277676894973</v>
      </c>
      <c r="M6">
        <v>4.0300000000000004E-6</v>
      </c>
    </row>
    <row r="7" spans="1:13" x14ac:dyDescent="0.25">
      <c r="A7">
        <v>5</v>
      </c>
      <c r="B7" t="s">
        <v>157</v>
      </c>
      <c r="C7" t="s">
        <v>154</v>
      </c>
      <c r="D7" t="s">
        <v>158</v>
      </c>
      <c r="E7">
        <v>100</v>
      </c>
      <c r="F7" s="58">
        <v>1.4800000000000001E-5</v>
      </c>
      <c r="G7">
        <v>67768.124580000003</v>
      </c>
      <c r="H7">
        <v>34.746590050000002</v>
      </c>
      <c r="I7">
        <v>205095.4909</v>
      </c>
      <c r="J7">
        <v>11648.775100000001</v>
      </c>
      <c r="K7">
        <v>2.6473922E-2</v>
      </c>
      <c r="L7">
        <f t="shared" si="0"/>
        <v>5.8176180755691647</v>
      </c>
      <c r="M7">
        <v>2.2699999999999999E-6</v>
      </c>
    </row>
    <row r="8" spans="1:13" x14ac:dyDescent="0.25">
      <c r="A8">
        <v>6</v>
      </c>
      <c r="B8" t="s">
        <v>157</v>
      </c>
      <c r="C8" t="s">
        <v>155</v>
      </c>
      <c r="D8" t="s">
        <v>158</v>
      </c>
      <c r="E8">
        <v>100</v>
      </c>
      <c r="F8" s="58">
        <v>4.32E-5</v>
      </c>
      <c r="G8">
        <v>23148.576830000002</v>
      </c>
      <c r="H8">
        <v>342.08168810000001</v>
      </c>
      <c r="I8">
        <v>205095.4909</v>
      </c>
      <c r="J8">
        <v>11648.775100000001</v>
      </c>
      <c r="K8">
        <v>2.849477E-3</v>
      </c>
      <c r="L8">
        <f t="shared" si="0"/>
        <v>1.9872112416351828</v>
      </c>
      <c r="M8">
        <v>2.4499999999999998E-7</v>
      </c>
    </row>
    <row r="9" spans="1:13" x14ac:dyDescent="0.25">
      <c r="A9">
        <v>7</v>
      </c>
      <c r="B9" t="s">
        <v>157</v>
      </c>
      <c r="C9" t="s">
        <v>156</v>
      </c>
      <c r="D9" t="s">
        <v>158</v>
      </c>
      <c r="E9">
        <v>100</v>
      </c>
      <c r="F9">
        <v>2.1981400000000001E-4</v>
      </c>
      <c r="G9">
        <v>4549.2945639999998</v>
      </c>
      <c r="H9">
        <v>129.64979869999999</v>
      </c>
      <c r="I9">
        <v>205095.4909</v>
      </c>
      <c r="J9">
        <v>11648.775100000001</v>
      </c>
      <c r="K9">
        <v>5.7230270000000003E-3</v>
      </c>
      <c r="L9">
        <f t="shared" si="0"/>
        <v>0.39053844931730197</v>
      </c>
      <c r="M9">
        <v>4.9100000000000004E-7</v>
      </c>
    </row>
    <row r="10" spans="1:13" x14ac:dyDescent="0.25">
      <c r="A10">
        <v>8</v>
      </c>
      <c r="B10" t="s">
        <v>159</v>
      </c>
      <c r="C10" t="s">
        <v>152</v>
      </c>
      <c r="D10" t="s">
        <v>160</v>
      </c>
      <c r="E10">
        <v>100</v>
      </c>
      <c r="F10" s="58">
        <v>4.3299999999999997E-8</v>
      </c>
      <c r="G10">
        <v>23094688.219999999</v>
      </c>
      <c r="H10">
        <v>19.47373048</v>
      </c>
      <c r="I10">
        <v>175485.39920000001</v>
      </c>
      <c r="J10">
        <v>9966.9171100000003</v>
      </c>
      <c r="K10">
        <v>5.13312E-2</v>
      </c>
      <c r="L10">
        <f t="shared" si="0"/>
        <v>2317.1345728187757</v>
      </c>
      <c r="M10">
        <v>5.1499999999999998E-6</v>
      </c>
    </row>
    <row r="11" spans="1:13" x14ac:dyDescent="0.25">
      <c r="A11">
        <v>9</v>
      </c>
      <c r="B11" t="s">
        <v>159</v>
      </c>
      <c r="C11" t="s">
        <v>154</v>
      </c>
      <c r="D11" t="s">
        <v>160</v>
      </c>
      <c r="E11">
        <v>100</v>
      </c>
      <c r="F11" s="58">
        <v>1.47E-5</v>
      </c>
      <c r="G11">
        <v>67897.420580000005</v>
      </c>
      <c r="H11">
        <v>35.387439030000003</v>
      </c>
      <c r="I11">
        <v>175485.39920000001</v>
      </c>
      <c r="J11">
        <v>9966.9171100000003</v>
      </c>
      <c r="K11">
        <v>2.6335191000000001E-2</v>
      </c>
      <c r="L11">
        <f t="shared" si="0"/>
        <v>6.8122790458322573</v>
      </c>
      <c r="M11">
        <v>2.6400000000000001E-6</v>
      </c>
    </row>
    <row r="12" spans="1:13" x14ac:dyDescent="0.25">
      <c r="A12">
        <v>10</v>
      </c>
      <c r="B12" t="s">
        <v>159</v>
      </c>
      <c r="C12" t="s">
        <v>155</v>
      </c>
      <c r="D12" t="s">
        <v>160</v>
      </c>
      <c r="E12">
        <v>100</v>
      </c>
      <c r="F12" s="58">
        <v>4.1100000000000003E-5</v>
      </c>
      <c r="G12">
        <v>24352.052759999999</v>
      </c>
      <c r="H12">
        <v>299.25949509999998</v>
      </c>
      <c r="I12">
        <v>175485.39920000001</v>
      </c>
      <c r="J12">
        <v>9966.9171100000003</v>
      </c>
      <c r="K12">
        <v>3.263008E-3</v>
      </c>
      <c r="L12">
        <f t="shared" si="0"/>
        <v>2.4432883800716185</v>
      </c>
      <c r="M12">
        <v>3.27E-7</v>
      </c>
    </row>
    <row r="13" spans="1:13" x14ac:dyDescent="0.25">
      <c r="A13">
        <v>11</v>
      </c>
      <c r="B13" t="s">
        <v>159</v>
      </c>
      <c r="C13" t="s">
        <v>156</v>
      </c>
      <c r="D13" t="s">
        <v>160</v>
      </c>
      <c r="E13">
        <v>100</v>
      </c>
      <c r="F13">
        <v>2.1920199999999999E-4</v>
      </c>
      <c r="G13">
        <v>4561.9917660000001</v>
      </c>
      <c r="H13">
        <v>115.35835230000001</v>
      </c>
      <c r="I13">
        <v>175485.39920000001</v>
      </c>
      <c r="J13">
        <v>9966.9171100000003</v>
      </c>
      <c r="K13">
        <v>6.500886E-3</v>
      </c>
      <c r="L13">
        <f t="shared" si="0"/>
        <v>0.45771342488871164</v>
      </c>
      <c r="M13">
        <v>6.5199999999999996E-7</v>
      </c>
    </row>
    <row r="14" spans="1:13" x14ac:dyDescent="0.25">
      <c r="A14">
        <v>12</v>
      </c>
      <c r="B14" t="s">
        <v>161</v>
      </c>
      <c r="C14" t="s">
        <v>152</v>
      </c>
      <c r="D14" t="s">
        <v>162</v>
      </c>
      <c r="E14">
        <v>75.716107210000004</v>
      </c>
      <c r="F14" s="58">
        <v>1.36E-5</v>
      </c>
      <c r="G14">
        <v>73610.599929999997</v>
      </c>
      <c r="H14">
        <v>33.320285810000001</v>
      </c>
      <c r="I14">
        <v>18.188880000000001</v>
      </c>
      <c r="J14">
        <v>13030.15155</v>
      </c>
      <c r="K14">
        <v>3.0011525000000001E-2</v>
      </c>
      <c r="L14">
        <f t="shared" si="0"/>
        <v>5.6492512498828145</v>
      </c>
      <c r="M14">
        <v>2.3E-6</v>
      </c>
    </row>
    <row r="15" spans="1:13" x14ac:dyDescent="0.25">
      <c r="A15">
        <v>13</v>
      </c>
      <c r="B15" t="s">
        <v>161</v>
      </c>
      <c r="C15" t="s">
        <v>154</v>
      </c>
      <c r="D15" t="s">
        <v>162</v>
      </c>
      <c r="E15">
        <v>94.478442740000006</v>
      </c>
      <c r="F15" s="58">
        <v>4.7500000000000003E-5</v>
      </c>
      <c r="G15">
        <v>21043.32821</v>
      </c>
      <c r="H15">
        <v>60.123432080000001</v>
      </c>
      <c r="I15">
        <v>18.188880000000001</v>
      </c>
      <c r="J15">
        <v>13030.15155</v>
      </c>
      <c r="K15">
        <v>1.6632211000000001E-2</v>
      </c>
      <c r="L15">
        <f t="shared" si="0"/>
        <v>1.6149718696096056</v>
      </c>
      <c r="M15">
        <v>1.28E-6</v>
      </c>
    </row>
    <row r="16" spans="1:13" x14ac:dyDescent="0.25">
      <c r="A16">
        <v>14</v>
      </c>
      <c r="B16" t="s">
        <v>161</v>
      </c>
      <c r="C16" t="s">
        <v>155</v>
      </c>
      <c r="D16" t="s">
        <v>162</v>
      </c>
      <c r="E16">
        <v>100</v>
      </c>
      <c r="F16">
        <v>6.7068E-4</v>
      </c>
      <c r="G16">
        <v>1491.0240349999999</v>
      </c>
      <c r="H16">
        <v>564.38851409999995</v>
      </c>
      <c r="I16">
        <v>18.188880000000001</v>
      </c>
      <c r="J16">
        <v>13030.15155</v>
      </c>
      <c r="K16">
        <v>1.771791E-3</v>
      </c>
      <c r="L16">
        <f t="shared" si="0"/>
        <v>0.11442875620276265</v>
      </c>
      <c r="M16">
        <v>1.36E-7</v>
      </c>
    </row>
    <row r="17" spans="1:13" x14ac:dyDescent="0.25">
      <c r="A17">
        <v>15</v>
      </c>
      <c r="B17" t="s">
        <v>161</v>
      </c>
      <c r="C17" t="s">
        <v>156</v>
      </c>
      <c r="D17" t="s">
        <v>162</v>
      </c>
      <c r="E17">
        <v>100</v>
      </c>
      <c r="F17">
        <v>4.0913400000000002E-4</v>
      </c>
      <c r="G17">
        <v>2444.1840029999998</v>
      </c>
      <c r="H17">
        <v>179.55482499999999</v>
      </c>
      <c r="I17">
        <v>18.188880000000001</v>
      </c>
      <c r="J17">
        <v>13030.15155</v>
      </c>
      <c r="K17">
        <v>5.5690990000000001E-3</v>
      </c>
      <c r="L17">
        <f t="shared" si="0"/>
        <v>0.18757909250871296</v>
      </c>
      <c r="M17">
        <v>4.27E-7</v>
      </c>
    </row>
    <row r="18" spans="1:13" x14ac:dyDescent="0.25">
      <c r="A18">
        <v>16</v>
      </c>
      <c r="B18" t="s">
        <v>163</v>
      </c>
      <c r="C18" t="s">
        <v>152</v>
      </c>
      <c r="D18" t="s">
        <v>164</v>
      </c>
      <c r="E18">
        <v>96.355924220000006</v>
      </c>
      <c r="F18" s="58">
        <v>2.12E-5</v>
      </c>
      <c r="G18">
        <v>47156.465150000004</v>
      </c>
      <c r="H18">
        <v>52.409387529999997</v>
      </c>
      <c r="I18">
        <v>18.188880000000001</v>
      </c>
      <c r="J18">
        <v>11931.713760000001</v>
      </c>
      <c r="K18">
        <v>1.9080410999999999E-2</v>
      </c>
      <c r="L18">
        <f t="shared" si="0"/>
        <v>3.9521954765699978</v>
      </c>
      <c r="M18">
        <v>1.5999999999999999E-6</v>
      </c>
    </row>
    <row r="19" spans="1:13" x14ac:dyDescent="0.25">
      <c r="A19">
        <v>17</v>
      </c>
      <c r="B19" t="s">
        <v>163</v>
      </c>
      <c r="C19" t="s">
        <v>154</v>
      </c>
      <c r="D19" t="s">
        <v>164</v>
      </c>
      <c r="E19">
        <v>99.066548389999994</v>
      </c>
      <c r="F19" s="58">
        <v>6.1600000000000007E-5</v>
      </c>
      <c r="G19">
        <v>16237.720219999999</v>
      </c>
      <c r="H19">
        <v>78.841595949999999</v>
      </c>
      <c r="I19">
        <v>18.188880000000001</v>
      </c>
      <c r="J19">
        <v>11931.713760000001</v>
      </c>
      <c r="K19">
        <v>1.268348E-2</v>
      </c>
      <c r="L19">
        <f t="shared" si="0"/>
        <v>1.360887509255837</v>
      </c>
      <c r="M19">
        <v>1.06E-6</v>
      </c>
    </row>
    <row r="20" spans="1:13" x14ac:dyDescent="0.25">
      <c r="A20">
        <v>18</v>
      </c>
      <c r="B20" t="s">
        <v>163</v>
      </c>
      <c r="C20" t="s">
        <v>155</v>
      </c>
      <c r="D20" t="s">
        <v>164</v>
      </c>
      <c r="E20">
        <v>100</v>
      </c>
      <c r="F20">
        <v>5.7995900000000001E-4</v>
      </c>
      <c r="G20">
        <v>1724.2586289999999</v>
      </c>
      <c r="H20">
        <v>572.53246220000005</v>
      </c>
      <c r="I20">
        <v>18.188880000000001</v>
      </c>
      <c r="J20">
        <v>11931.713760000001</v>
      </c>
      <c r="K20">
        <v>1.746594E-3</v>
      </c>
      <c r="L20">
        <f t="shared" si="0"/>
        <v>0.14451055931130549</v>
      </c>
      <c r="M20">
        <v>1.4600000000000001E-7</v>
      </c>
    </row>
    <row r="21" spans="1:13" x14ac:dyDescent="0.25">
      <c r="A21">
        <v>19</v>
      </c>
      <c r="B21" t="s">
        <v>163</v>
      </c>
      <c r="C21" t="s">
        <v>156</v>
      </c>
      <c r="D21" t="s">
        <v>164</v>
      </c>
      <c r="E21">
        <v>100</v>
      </c>
      <c r="F21">
        <v>4.0194699999999999E-4</v>
      </c>
      <c r="G21">
        <v>2487.8870999999999</v>
      </c>
      <c r="H21">
        <v>229.9800874</v>
      </c>
      <c r="I21">
        <v>18.188880000000001</v>
      </c>
      <c r="J21">
        <v>11931.713760000001</v>
      </c>
      <c r="K21">
        <v>4.3480639999999996E-3</v>
      </c>
      <c r="L21">
        <f t="shared" si="0"/>
        <v>0.20851045793106587</v>
      </c>
      <c r="M21">
        <v>3.6399999999999998E-7</v>
      </c>
    </row>
    <row r="22" spans="1:13" x14ac:dyDescent="0.25">
      <c r="A22">
        <v>20</v>
      </c>
      <c r="B22" t="s">
        <v>165</v>
      </c>
      <c r="C22" t="s">
        <v>152</v>
      </c>
      <c r="D22" t="s">
        <v>166</v>
      </c>
      <c r="E22">
        <v>98.57106795</v>
      </c>
      <c r="F22" s="58">
        <v>2.0000000000000002E-5</v>
      </c>
      <c r="G22">
        <v>49966.272770000003</v>
      </c>
      <c r="H22">
        <v>48.73866125</v>
      </c>
      <c r="I22">
        <v>18.188880000000001</v>
      </c>
      <c r="J22">
        <v>822.529357</v>
      </c>
      <c r="K22">
        <v>2.0517438999999998E-2</v>
      </c>
      <c r="L22">
        <f t="shared" si="0"/>
        <v>60.747099595619666</v>
      </c>
      <c r="M22">
        <v>2.4899999999999999E-5</v>
      </c>
    </row>
    <row r="23" spans="1:13" x14ac:dyDescent="0.25">
      <c r="A23">
        <v>21</v>
      </c>
      <c r="B23" t="s">
        <v>165</v>
      </c>
      <c r="C23" t="s">
        <v>154</v>
      </c>
      <c r="D23" t="s">
        <v>166</v>
      </c>
      <c r="E23">
        <v>99.699364000000003</v>
      </c>
      <c r="F23" s="58">
        <v>5.5999999999999999E-5</v>
      </c>
      <c r="G23">
        <v>17860.045109999999</v>
      </c>
      <c r="H23">
        <v>94.112435759999997</v>
      </c>
      <c r="I23">
        <v>18.188880000000001</v>
      </c>
      <c r="J23">
        <v>822.529357</v>
      </c>
      <c r="K23">
        <v>1.0625473E-2</v>
      </c>
      <c r="L23">
        <f t="shared" si="0"/>
        <v>21.71356554997708</v>
      </c>
      <c r="M23">
        <v>1.29E-5</v>
      </c>
    </row>
    <row r="24" spans="1:13" x14ac:dyDescent="0.25">
      <c r="A24">
        <v>22</v>
      </c>
      <c r="B24" t="s">
        <v>165</v>
      </c>
      <c r="C24" t="s">
        <v>155</v>
      </c>
      <c r="D24" t="s">
        <v>166</v>
      </c>
      <c r="E24">
        <v>100</v>
      </c>
      <c r="F24">
        <v>5.4682799999999996E-4</v>
      </c>
      <c r="G24">
        <v>1828.727257</v>
      </c>
      <c r="H24">
        <v>576.9727742</v>
      </c>
      <c r="I24">
        <v>18.188880000000001</v>
      </c>
      <c r="J24">
        <v>822.529357</v>
      </c>
      <c r="K24">
        <v>1.733154E-3</v>
      </c>
      <c r="L24">
        <f t="shared" si="0"/>
        <v>2.22329724943787</v>
      </c>
      <c r="M24">
        <v>2.1100000000000001E-6</v>
      </c>
    </row>
    <row r="25" spans="1:13" x14ac:dyDescent="0.25">
      <c r="A25">
        <v>23</v>
      </c>
      <c r="B25" t="s">
        <v>165</v>
      </c>
      <c r="C25" t="s">
        <v>156</v>
      </c>
      <c r="D25" t="s">
        <v>166</v>
      </c>
      <c r="E25">
        <v>100</v>
      </c>
      <c r="F25">
        <v>4.02113E-4</v>
      </c>
      <c r="G25">
        <v>2486.8643820000002</v>
      </c>
      <c r="H25">
        <v>218.39454499999999</v>
      </c>
      <c r="I25">
        <v>18.188880000000001</v>
      </c>
      <c r="J25">
        <v>822.529357</v>
      </c>
      <c r="K25">
        <v>4.578716E-3</v>
      </c>
      <c r="L25">
        <f t="shared" si="0"/>
        <v>3.023435407910918</v>
      </c>
      <c r="M25">
        <v>5.57E-6</v>
      </c>
    </row>
    <row r="26" spans="1:13" x14ac:dyDescent="0.25">
      <c r="A26">
        <v>24</v>
      </c>
      <c r="B26" t="s">
        <v>167</v>
      </c>
      <c r="C26" t="s">
        <v>152</v>
      </c>
      <c r="D26" t="s">
        <v>168</v>
      </c>
      <c r="E26">
        <v>72.352569299999999</v>
      </c>
      <c r="F26" s="58">
        <v>9.8700000000000004E-6</v>
      </c>
      <c r="G26">
        <v>101358.19990000001</v>
      </c>
      <c r="H26">
        <v>19.332742360000001</v>
      </c>
      <c r="I26">
        <v>18.188880000000001</v>
      </c>
      <c r="J26">
        <v>18773.07042</v>
      </c>
      <c r="K26">
        <v>5.1725238999999999E-2</v>
      </c>
      <c r="L26">
        <f t="shared" si="0"/>
        <v>5.3991274539735095</v>
      </c>
      <c r="M26">
        <v>2.7599999999999998E-6</v>
      </c>
    </row>
    <row r="27" spans="1:13" x14ac:dyDescent="0.25">
      <c r="A27">
        <v>25</v>
      </c>
      <c r="B27" t="s">
        <v>167</v>
      </c>
      <c r="C27" t="s">
        <v>154</v>
      </c>
      <c r="D27" t="s">
        <v>168</v>
      </c>
      <c r="E27">
        <v>92.814072460000006</v>
      </c>
      <c r="F27" s="58">
        <v>3.57E-5</v>
      </c>
      <c r="G27">
        <v>28026.90583</v>
      </c>
      <c r="H27">
        <v>31.54725766</v>
      </c>
      <c r="I27">
        <v>18.188880000000001</v>
      </c>
      <c r="J27">
        <v>18773.07042</v>
      </c>
      <c r="K27">
        <v>3.1697823999999999E-2</v>
      </c>
      <c r="L27">
        <f t="shared" si="0"/>
        <v>1.4929313747282049</v>
      </c>
      <c r="M27">
        <v>1.6899999999999999E-6</v>
      </c>
    </row>
    <row r="28" spans="1:13" x14ac:dyDescent="0.25">
      <c r="A28">
        <v>26</v>
      </c>
      <c r="B28" t="s">
        <v>167</v>
      </c>
      <c r="C28" t="s">
        <v>155</v>
      </c>
      <c r="D28" t="s">
        <v>168</v>
      </c>
      <c r="E28">
        <v>100</v>
      </c>
      <c r="F28">
        <v>5.2397800000000003E-4</v>
      </c>
      <c r="G28">
        <v>1908.477073</v>
      </c>
      <c r="H28">
        <v>349.1144362</v>
      </c>
      <c r="I28">
        <v>18.188880000000001</v>
      </c>
      <c r="J28">
        <v>18773.07042</v>
      </c>
      <c r="K28">
        <v>2.8643119999999999E-3</v>
      </c>
      <c r="L28">
        <f t="shared" si="0"/>
        <v>0.10166035871078355</v>
      </c>
      <c r="M28">
        <v>1.5300000000000001E-7</v>
      </c>
    </row>
    <row r="29" spans="1:13" x14ac:dyDescent="0.25">
      <c r="A29">
        <v>27</v>
      </c>
      <c r="B29" t="s">
        <v>167</v>
      </c>
      <c r="C29" t="s">
        <v>156</v>
      </c>
      <c r="D29" t="s">
        <v>168</v>
      </c>
      <c r="E29">
        <v>100</v>
      </c>
      <c r="F29">
        <v>3.40976E-4</v>
      </c>
      <c r="G29">
        <v>2932.7620310000002</v>
      </c>
      <c r="H29">
        <v>81.645268239999993</v>
      </c>
      <c r="I29">
        <v>18.188880000000001</v>
      </c>
      <c r="J29">
        <v>18773.07042</v>
      </c>
      <c r="K29">
        <v>1.2247177E-2</v>
      </c>
      <c r="L29">
        <f t="shared" si="0"/>
        <v>0.15622175623842358</v>
      </c>
      <c r="M29">
        <v>6.5199999999999996E-7</v>
      </c>
    </row>
    <row r="30" spans="1:13" x14ac:dyDescent="0.25">
      <c r="A30">
        <v>28</v>
      </c>
      <c r="B30" t="s">
        <v>169</v>
      </c>
      <c r="C30" t="s">
        <v>152</v>
      </c>
      <c r="D30" t="s">
        <v>170</v>
      </c>
      <c r="E30">
        <v>93.340024389999996</v>
      </c>
      <c r="F30" s="58">
        <v>1.34E-5</v>
      </c>
      <c r="G30">
        <v>74732.830130000002</v>
      </c>
      <c r="H30">
        <v>24.274385469999999</v>
      </c>
      <c r="I30">
        <v>18.188880000000001</v>
      </c>
      <c r="J30">
        <v>18629.21687</v>
      </c>
      <c r="K30">
        <v>4.1195275000000003E-2</v>
      </c>
      <c r="L30">
        <f t="shared" si="0"/>
        <v>4.011592685377332</v>
      </c>
      <c r="M30">
        <v>2.21E-6</v>
      </c>
    </row>
    <row r="31" spans="1:13" x14ac:dyDescent="0.25">
      <c r="A31">
        <v>29</v>
      </c>
      <c r="B31" t="s">
        <v>169</v>
      </c>
      <c r="C31" t="s">
        <v>154</v>
      </c>
      <c r="D31" t="s">
        <v>170</v>
      </c>
      <c r="E31">
        <v>99.022071729999993</v>
      </c>
      <c r="F31" s="58">
        <v>5.3300000000000001E-5</v>
      </c>
      <c r="G31">
        <v>18770.318869999999</v>
      </c>
      <c r="H31">
        <v>58.824958129999999</v>
      </c>
      <c r="I31">
        <v>18.188880000000001</v>
      </c>
      <c r="J31">
        <v>18629.21687</v>
      </c>
      <c r="K31">
        <v>1.6999307000000002E-2</v>
      </c>
      <c r="L31">
        <f t="shared" si="0"/>
        <v>1.0075742314335943</v>
      </c>
      <c r="M31">
        <v>9.1299999999999998E-7</v>
      </c>
    </row>
    <row r="32" spans="1:13" x14ac:dyDescent="0.25">
      <c r="A32">
        <v>30</v>
      </c>
      <c r="B32" t="s">
        <v>169</v>
      </c>
      <c r="C32" t="s">
        <v>155</v>
      </c>
      <c r="D32" t="s">
        <v>170</v>
      </c>
      <c r="E32">
        <v>100</v>
      </c>
      <c r="F32">
        <v>4.3961400000000001E-4</v>
      </c>
      <c r="G32">
        <v>2274.7248949999998</v>
      </c>
      <c r="H32">
        <v>391.4803513</v>
      </c>
      <c r="I32">
        <v>18.188880000000001</v>
      </c>
      <c r="J32">
        <v>18629.21687</v>
      </c>
      <c r="K32">
        <v>2.554354E-3</v>
      </c>
      <c r="L32">
        <f t="shared" si="0"/>
        <v>0.12210523452884146</v>
      </c>
      <c r="M32">
        <v>1.37E-7</v>
      </c>
    </row>
    <row r="33" spans="1:13" x14ac:dyDescent="0.25">
      <c r="A33">
        <v>31</v>
      </c>
      <c r="B33" t="s">
        <v>169</v>
      </c>
      <c r="C33" t="s">
        <v>156</v>
      </c>
      <c r="D33" t="s">
        <v>170</v>
      </c>
      <c r="E33">
        <v>100</v>
      </c>
      <c r="F33">
        <v>3.4840000000000001E-4</v>
      </c>
      <c r="G33">
        <v>2870.2599449999998</v>
      </c>
      <c r="H33">
        <v>153.93895800000001</v>
      </c>
      <c r="I33">
        <v>18.188880000000001</v>
      </c>
      <c r="J33">
        <v>18629.21687</v>
      </c>
      <c r="K33">
        <v>6.4958139999999999E-3</v>
      </c>
      <c r="L33">
        <f t="shared" si="0"/>
        <v>0.15407303296909872</v>
      </c>
      <c r="M33">
        <v>3.4900000000000001E-7</v>
      </c>
    </row>
    <row r="34" spans="1:13" x14ac:dyDescent="0.25">
      <c r="A34">
        <v>32</v>
      </c>
      <c r="B34" t="s">
        <v>171</v>
      </c>
      <c r="C34" t="s">
        <v>152</v>
      </c>
      <c r="D34" t="s">
        <v>172</v>
      </c>
      <c r="E34">
        <v>97.275021159999994</v>
      </c>
      <c r="F34" s="58">
        <v>1.34E-5</v>
      </c>
      <c r="G34">
        <v>74589.570890000003</v>
      </c>
      <c r="H34">
        <v>25.438849489999999</v>
      </c>
      <c r="I34">
        <v>18.188880000000001</v>
      </c>
      <c r="J34">
        <v>1320.5137380000001</v>
      </c>
      <c r="K34">
        <v>3.9309576999999998E-2</v>
      </c>
      <c r="L34">
        <f t="shared" si="0"/>
        <v>56.485266865129724</v>
      </c>
      <c r="M34">
        <v>2.9799999999999999E-5</v>
      </c>
    </row>
    <row r="35" spans="1:13" x14ac:dyDescent="0.25">
      <c r="A35">
        <v>33</v>
      </c>
      <c r="B35" t="s">
        <v>171</v>
      </c>
      <c r="C35" t="s">
        <v>154</v>
      </c>
      <c r="D35" t="s">
        <v>172</v>
      </c>
      <c r="E35">
        <v>99.608292750000004</v>
      </c>
      <c r="F35" s="58">
        <v>4.6699999999999997E-5</v>
      </c>
      <c r="G35">
        <v>21403.559840000002</v>
      </c>
      <c r="H35">
        <v>73.226543620000001</v>
      </c>
      <c r="I35">
        <v>18.188880000000001</v>
      </c>
      <c r="J35">
        <v>1320.5137380000001</v>
      </c>
      <c r="K35">
        <v>1.3656092E-2</v>
      </c>
      <c r="L35">
        <f t="shared" si="0"/>
        <v>16.208509782273843</v>
      </c>
      <c r="M35">
        <v>1.03E-5</v>
      </c>
    </row>
    <row r="36" spans="1:13" x14ac:dyDescent="0.25">
      <c r="A36">
        <v>34</v>
      </c>
      <c r="B36" t="s">
        <v>171</v>
      </c>
      <c r="C36" t="s">
        <v>155</v>
      </c>
      <c r="D36" t="s">
        <v>172</v>
      </c>
      <c r="E36">
        <v>100</v>
      </c>
      <c r="F36">
        <v>4.03755E-4</v>
      </c>
      <c r="G36">
        <v>2476.7482869999999</v>
      </c>
      <c r="H36">
        <v>374.02453059999999</v>
      </c>
      <c r="I36">
        <v>18.188880000000001</v>
      </c>
      <c r="J36">
        <v>1320.5137380000001</v>
      </c>
      <c r="K36">
        <v>2.6735690000000002E-3</v>
      </c>
      <c r="L36">
        <f t="shared" si="0"/>
        <v>1.8755944869995738</v>
      </c>
      <c r="M36">
        <v>2.0200000000000001E-6</v>
      </c>
    </row>
    <row r="37" spans="1:13" x14ac:dyDescent="0.25">
      <c r="A37">
        <v>35</v>
      </c>
      <c r="B37" t="s">
        <v>171</v>
      </c>
      <c r="C37" t="s">
        <v>156</v>
      </c>
      <c r="D37" t="s">
        <v>172</v>
      </c>
      <c r="E37">
        <v>100</v>
      </c>
      <c r="F37">
        <v>3.3706200000000001E-4</v>
      </c>
      <c r="G37">
        <v>2966.8141070000001</v>
      </c>
      <c r="H37">
        <v>123.74828429999999</v>
      </c>
      <c r="I37">
        <v>18.188880000000001</v>
      </c>
      <c r="J37">
        <v>1320.5137380000001</v>
      </c>
      <c r="K37">
        <v>8.0805200000000008E-3</v>
      </c>
      <c r="L37">
        <f t="shared" si="0"/>
        <v>2.2467120345854363</v>
      </c>
      <c r="M37">
        <v>6.1199999999999999E-6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AMM_BNN_Recieved_Power2</vt:lpstr>
      <vt:lpstr>MAM_N_Recieved_Power</vt:lpstr>
      <vt:lpstr>opt_pw_anys</vt:lpstr>
      <vt:lpstr>Hex_m</vt:lpstr>
      <vt:lpstr>N_M_Latest</vt:lpstr>
      <vt:lpstr>graph3</vt:lpstr>
      <vt:lpstr>All_Archs_Analog_MN</vt:lpstr>
      <vt:lpstr>All_Archs_Digital_MN</vt:lpstr>
      <vt:lpstr>simulation_results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Alo, Oluwaseun A.</cp:lastModifiedBy>
  <dcterms:created xsi:type="dcterms:W3CDTF">2023-05-23T15:33:37Z</dcterms:created>
  <dcterms:modified xsi:type="dcterms:W3CDTF">2025-04-01T23:55:03Z</dcterms:modified>
</cp:coreProperties>
</file>