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97E4079E-DEE5-4203-8117-6ED11C7F99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E30" i="1"/>
  <c r="E27" i="1"/>
  <c r="E26" i="1"/>
  <c r="D25" i="1"/>
  <c r="E25" i="1" s="1"/>
  <c r="D23" i="1"/>
  <c r="E23" i="1" s="1"/>
  <c r="D22" i="1"/>
  <c r="E22" i="1" s="1"/>
  <c r="D21" i="1"/>
  <c r="E21" i="1" s="1"/>
  <c r="D20" i="1"/>
  <c r="D19" i="1"/>
  <c r="D18" i="1"/>
  <c r="D17" i="1"/>
  <c r="D16" i="1"/>
  <c r="E16" i="1" s="1"/>
  <c r="D15" i="1"/>
  <c r="E15" i="1" s="1"/>
  <c r="D14" i="1"/>
  <c r="E14" i="1" s="1"/>
  <c r="D13" i="1"/>
  <c r="E13" i="1" s="1"/>
  <c r="D12" i="1"/>
  <c r="D11" i="1"/>
  <c r="E11" i="1" s="1"/>
  <c r="D10" i="1"/>
  <c r="E10" i="1" s="1"/>
  <c r="D9" i="1"/>
  <c r="E9" i="1" s="1"/>
  <c r="D8" i="1"/>
  <c r="E8" i="1" s="1"/>
  <c r="D7" i="1"/>
  <c r="E7" i="1" s="1"/>
  <c r="D6" i="1"/>
  <c r="F2" i="1"/>
  <c r="E20" i="1" s="1"/>
  <c r="C2" i="1"/>
  <c r="E29" i="1" s="1"/>
  <c r="E12" i="1" l="1"/>
  <c r="E5" i="1"/>
  <c r="E17" i="1"/>
  <c r="E19" i="1"/>
  <c r="E6" i="1"/>
  <c r="E28" i="1" l="1"/>
  <c r="E32" i="1" l="1"/>
  <c r="E31" i="1"/>
  <c r="E33" i="1" s="1"/>
  <c r="E34" i="1" s="1"/>
  <c r="E35" i="1" s="1"/>
  <c r="E36" i="1" s="1"/>
  <c r="E37" i="1" s="1"/>
  <c r="C4" i="1" s="1"/>
  <c r="E4" i="1" s="1"/>
</calcChain>
</file>

<file path=xl/sharedStrings.xml><?xml version="1.0" encoding="utf-8"?>
<sst xmlns="http://schemas.openxmlformats.org/spreadsheetml/2006/main" count="65" uniqueCount="65">
  <si>
    <t>Thickness</t>
  </si>
  <si>
    <t>Length</t>
  </si>
  <si>
    <t>Width</t>
  </si>
  <si>
    <t>Square inches</t>
  </si>
  <si>
    <t>Ver 0.2 Last Revised on 29.11.2023</t>
  </si>
  <si>
    <t>MRP</t>
  </si>
  <si>
    <t>Discount</t>
  </si>
  <si>
    <t>Net Rate</t>
  </si>
  <si>
    <t>Choose the core</t>
  </si>
  <si>
    <t>Coir 80D</t>
  </si>
  <si>
    <t xml:space="preserve">Coir 90D </t>
  </si>
  <si>
    <t>Coir 100D</t>
  </si>
  <si>
    <t>Topper</t>
  </si>
  <si>
    <t>Natural Latex</t>
  </si>
  <si>
    <t xml:space="preserve">Memory foam </t>
  </si>
  <si>
    <t>Srilanka Latex Rebond</t>
  </si>
  <si>
    <t>Foam - Rebonded</t>
  </si>
  <si>
    <t xml:space="preserve">Bonnel  (only 5) Spring </t>
  </si>
  <si>
    <t>Pocketed (only 5) Spring</t>
  </si>
  <si>
    <t>EP Foam</t>
  </si>
  <si>
    <t>PU Foam</t>
  </si>
  <si>
    <t xml:space="preserve">Choose the Foam </t>
  </si>
  <si>
    <t>Quilting</t>
  </si>
  <si>
    <t>Single Foam</t>
  </si>
  <si>
    <t>Single foam + Single foam</t>
  </si>
  <si>
    <t xml:space="preserve">Double foam + double foam </t>
  </si>
  <si>
    <t>Choose Fabric</t>
  </si>
  <si>
    <t>Fabric Regular (120 GSM)</t>
  </si>
  <si>
    <t>Fabric Premium (250 GSM)</t>
  </si>
  <si>
    <t>Fabric Ultra Premium (350 GSM)</t>
  </si>
  <si>
    <t xml:space="preserve">Packaging </t>
  </si>
  <si>
    <t>Thread, Cornershoe, Label</t>
  </si>
  <si>
    <t>NA</t>
  </si>
  <si>
    <t>-</t>
  </si>
  <si>
    <t xml:space="preserve">PVC Packing </t>
  </si>
  <si>
    <t>Free Items</t>
  </si>
  <si>
    <t>Mattress Protector</t>
  </si>
  <si>
    <t>Pillows</t>
  </si>
  <si>
    <t xml:space="preserve">Raw Material cost </t>
  </si>
  <si>
    <t xml:space="preserve">Production cost </t>
  </si>
  <si>
    <t xml:space="preserve">Labour </t>
  </si>
  <si>
    <r>
      <rPr>
        <sz val="10"/>
        <color rgb="FF000000"/>
        <rFont val="Arial"/>
        <charset val="134"/>
      </rPr>
      <t xml:space="preserve">Transport </t>
    </r>
    <r>
      <rPr>
        <i/>
        <sz val="10"/>
        <color rgb="FF000000"/>
        <rFont val="Arial"/>
        <charset val="134"/>
      </rPr>
      <t>(Default: 350)</t>
    </r>
  </si>
  <si>
    <t>Indirect &amp; Office expense (Default: 7)</t>
  </si>
  <si>
    <t>Wastage (Default: 3)</t>
  </si>
  <si>
    <t>Production &amp; Operation Cost</t>
  </si>
  <si>
    <t xml:space="preserve">Retail cost </t>
  </si>
  <si>
    <t xml:space="preserve">Margin 25% </t>
  </si>
  <si>
    <t>Tax 18%</t>
  </si>
  <si>
    <t>Working Capital Interest (Default: 5)</t>
  </si>
  <si>
    <t>Dealer Margin</t>
  </si>
  <si>
    <t>Version History</t>
  </si>
  <si>
    <t>V0.1</t>
  </si>
  <si>
    <t>Basic</t>
  </si>
  <si>
    <t>V0.2</t>
  </si>
  <si>
    <t>Corrected error in Dealer Margin 40%, that lead to wrong calculation of MRP</t>
  </si>
  <si>
    <r>
      <rPr>
        <sz val="10"/>
        <color theme="1"/>
        <rFont val="Arial"/>
        <charset val="134"/>
      </rPr>
      <t>Mattress Protector Price</t>
    </r>
    <r>
      <rPr>
        <b/>
        <sz val="10"/>
        <color theme="1"/>
        <rFont val="Arial"/>
        <charset val="134"/>
      </rPr>
      <t xml:space="preserve"> (Rebrita)</t>
    </r>
  </si>
  <si>
    <t>Size in Inches</t>
  </si>
  <si>
    <t>Purchase Rate</t>
  </si>
  <si>
    <t>Our Price</t>
  </si>
  <si>
    <t>78 x 36, 75 x 36 , 72 x 36</t>
  </si>
  <si>
    <t>78 x 48, 75 x 48 , 72 x 48</t>
  </si>
  <si>
    <t>78 x 60, 75 x 60 , 72 x 60</t>
  </si>
  <si>
    <t>78 x 72, 75 x 72 , 72 x 72</t>
  </si>
  <si>
    <t>Latex Pillow</t>
  </si>
  <si>
    <t>Rs.1200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</si>
</sst>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3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theme="1"/>
      <name val="Calibri"/>
      <charset val="134"/>
      <scheme val="minor"/>
    </font>
    <font>
      <sz val="11"/>
      <color rgb="FF000000"/>
      <name val="Arial"/>
      <charset val="134"/>
    </font>
    <font>
      <sz val="10"/>
      <color theme="1"/>
      <name val="Arial"/>
      <charset val="134"/>
    </font>
    <font>
      <sz val="13"/>
      <color rgb="FF000000"/>
      <name val="Arial"/>
      <charset val="134"/>
    </font>
    <font>
      <sz val="10"/>
      <color rgb="FF000000"/>
      <name val="Arial"/>
      <charset val="134"/>
    </font>
    <font>
      <sz val="10"/>
      <name val="Calibri"/>
      <charset val="134"/>
      <scheme val="minor"/>
    </font>
    <font>
      <i/>
      <sz val="10"/>
      <color rgb="FF000000"/>
      <name val="Arial"/>
      <charset val="134"/>
    </font>
    <font>
      <sz val="11"/>
      <color theme="1"/>
      <name val="Arial"/>
      <charset val="134"/>
    </font>
    <font>
      <b/>
      <sz val="10"/>
      <color theme="1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5" borderId="15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center"/>
    </xf>
    <xf numFmtId="164" fontId="8" fillId="6" borderId="17" xfId="0" applyNumberFormat="1" applyFont="1" applyFill="1" applyBorder="1" applyAlignment="1">
      <alignment horizontal="center"/>
    </xf>
    <xf numFmtId="1" fontId="8" fillId="6" borderId="18" xfId="0" applyNumberFormat="1" applyFont="1" applyFill="1" applyBorder="1" applyAlignment="1">
      <alignment horizontal="center"/>
    </xf>
    <xf numFmtId="0" fontId="9" fillId="0" borderId="16" xfId="0" applyFont="1" applyBorder="1"/>
    <xf numFmtId="0" fontId="8" fillId="2" borderId="9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center"/>
    </xf>
    <xf numFmtId="164" fontId="8" fillId="6" borderId="9" xfId="0" applyNumberFormat="1" applyFont="1" applyFill="1" applyBorder="1" applyAlignment="1">
      <alignment horizontal="center"/>
    </xf>
    <xf numFmtId="1" fontId="8" fillId="6" borderId="10" xfId="0" applyNumberFormat="1" applyFont="1" applyFill="1" applyBorder="1" applyAlignment="1">
      <alignment horizontal="center"/>
    </xf>
    <xf numFmtId="0" fontId="9" fillId="0" borderId="19" xfId="0" applyFont="1" applyBorder="1"/>
    <xf numFmtId="0" fontId="8" fillId="6" borderId="2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1" fontId="8" fillId="6" borderId="9" xfId="0" applyNumberFormat="1" applyFont="1" applyFill="1" applyBorder="1" applyAlignment="1">
      <alignment horizontal="center"/>
    </xf>
    <xf numFmtId="9" fontId="4" fillId="0" borderId="0" xfId="0" applyNumberFormat="1" applyFont="1"/>
    <xf numFmtId="0" fontId="2" fillId="2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23" xfId="0" applyFont="1" applyBorder="1"/>
    <xf numFmtId="1" fontId="8" fillId="2" borderId="10" xfId="0" applyNumberFormat="1" applyFont="1" applyFill="1" applyBorder="1" applyAlignment="1">
      <alignment horizontal="center"/>
    </xf>
    <xf numFmtId="0" fontId="8" fillId="6" borderId="9" xfId="0" applyFont="1" applyFill="1" applyBorder="1" applyAlignment="1">
      <alignment horizontal="left"/>
    </xf>
    <xf numFmtId="0" fontId="8" fillId="6" borderId="24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center" vertical="center"/>
    </xf>
    <xf numFmtId="1" fontId="8" fillId="8" borderId="10" xfId="0" applyNumberFormat="1" applyFont="1" applyFill="1" applyBorder="1" applyAlignment="1">
      <alignment horizontal="center"/>
    </xf>
    <xf numFmtId="0" fontId="2" fillId="6" borderId="25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center" vertical="center"/>
    </xf>
    <xf numFmtId="0" fontId="9" fillId="0" borderId="25" xfId="0" applyFont="1" applyBorder="1"/>
    <xf numFmtId="0" fontId="6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nternship\Costing_Sheet.xlsx" TargetMode="External"/><Relationship Id="rId1" Type="http://schemas.openxmlformats.org/officeDocument/2006/relationships/externalLinkPath" Target="Costing_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 25.11.2023"/>
      <sheetName val="Working 25.11.2023"/>
      <sheetName val="Price List - 2024"/>
    </sheetNames>
    <sheetDataSet>
      <sheetData sheetId="0"/>
      <sheetData sheetId="1">
        <row r="5">
          <cell r="N5">
            <v>0.148148148148148</v>
          </cell>
        </row>
        <row r="6">
          <cell r="N6">
            <v>0.16666666666666699</v>
          </cell>
        </row>
        <row r="7">
          <cell r="N7">
            <v>0.46296296296296302</v>
          </cell>
        </row>
        <row r="8">
          <cell r="N8">
            <v>0.62759259259259303</v>
          </cell>
        </row>
        <row r="9">
          <cell r="N9">
            <v>0.57074074074074099</v>
          </cell>
        </row>
        <row r="10">
          <cell r="N10">
            <v>0.225925925925926</v>
          </cell>
        </row>
        <row r="11">
          <cell r="N11">
            <v>0.14462962962963</v>
          </cell>
        </row>
        <row r="12">
          <cell r="N12">
            <v>0.117407407407407</v>
          </cell>
        </row>
        <row r="13">
          <cell r="N13">
            <v>0.16203703703703701</v>
          </cell>
        </row>
        <row r="14">
          <cell r="N14">
            <v>8.1481481481481502E-2</v>
          </cell>
        </row>
        <row r="15">
          <cell r="N15">
            <v>0.16203703703703701</v>
          </cell>
        </row>
        <row r="17">
          <cell r="N17">
            <v>3.65497076023392E-2</v>
          </cell>
        </row>
        <row r="18">
          <cell r="N18">
            <v>7.30994152046784E-2</v>
          </cell>
        </row>
        <row r="19">
          <cell r="N19">
            <v>4.9342105263157902E-2</v>
          </cell>
        </row>
        <row r="20">
          <cell r="N20">
            <v>8.4064327485380105E-2</v>
          </cell>
        </row>
        <row r="21">
          <cell r="N21">
            <v>0.13523391812865501</v>
          </cell>
        </row>
        <row r="22">
          <cell r="N22">
            <v>5.8479532163742701E-2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8"/>
  <sheetViews>
    <sheetView tabSelected="1" workbookViewId="0">
      <selection activeCell="F2" sqref="F2"/>
    </sheetView>
  </sheetViews>
  <sheetFormatPr defaultColWidth="12.6640625" defaultRowHeight="14.4"/>
  <cols>
    <col min="1" max="1" width="50" customWidth="1"/>
    <col min="2" max="2" width="47.77734375" customWidth="1"/>
  </cols>
  <sheetData>
    <row r="1" spans="1:23" ht="33" customHeight="1">
      <c r="A1" s="1">
        <v>75</v>
      </c>
      <c r="B1" s="2"/>
      <c r="C1" s="3" t="s">
        <v>0</v>
      </c>
      <c r="D1" s="4" t="s">
        <v>1</v>
      </c>
      <c r="E1" s="5" t="s">
        <v>2</v>
      </c>
      <c r="F1" s="6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27.6" customHeight="1">
      <c r="A2" s="8"/>
      <c r="B2" s="9"/>
      <c r="C2" s="10">
        <f>SUM(C5+C6+C7+C8+C9+C10+C11+C12+C13+C14+C15+C16)</f>
        <v>4</v>
      </c>
      <c r="D2" s="11">
        <v>75</v>
      </c>
      <c r="E2" s="12">
        <v>36</v>
      </c>
      <c r="F2" s="6">
        <f>D2*E2</f>
        <v>2700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37.200000000000003" customHeight="1">
      <c r="A3" s="13" t="s">
        <v>4</v>
      </c>
      <c r="B3" s="14"/>
      <c r="C3" s="15" t="s">
        <v>5</v>
      </c>
      <c r="D3" s="16" t="s">
        <v>6</v>
      </c>
      <c r="E3" s="17" t="s">
        <v>7</v>
      </c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46.8" customHeight="1" thickBot="1">
      <c r="A4" s="19"/>
      <c r="B4" s="20"/>
      <c r="C4" s="21">
        <f>E37</f>
        <v>10196.427627749999</v>
      </c>
      <c r="D4" s="22">
        <v>40</v>
      </c>
      <c r="E4" s="23">
        <f>((100-D4)/100)*C4</f>
        <v>6117.8565766499996</v>
      </c>
      <c r="F4" s="1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>
      <c r="A5" s="24" t="s">
        <v>8</v>
      </c>
      <c r="B5" s="25" t="s">
        <v>9</v>
      </c>
      <c r="C5" s="26"/>
      <c r="D5" s="27">
        <v>0.15</v>
      </c>
      <c r="E5" s="28">
        <f>C5*D5*F2</f>
        <v>0</v>
      </c>
      <c r="F5" s="1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>
      <c r="A6" s="29"/>
      <c r="B6" s="30" t="s">
        <v>10</v>
      </c>
      <c r="C6" s="31">
        <v>2</v>
      </c>
      <c r="D6" s="32">
        <f>'[1]Working 25.11.2023'!N5</f>
        <v>0.148148148148148</v>
      </c>
      <c r="E6" s="33">
        <f>C6*D6*F2</f>
        <v>799.9999999999992</v>
      </c>
      <c r="F6" s="1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>
      <c r="A7" s="29"/>
      <c r="B7" s="30" t="s">
        <v>11</v>
      </c>
      <c r="C7" s="31"/>
      <c r="D7" s="32">
        <f>'[1]Working 25.11.2023'!N6</f>
        <v>0.16666666666666699</v>
      </c>
      <c r="E7" s="33">
        <f>C7*D7*F2</f>
        <v>0</v>
      </c>
      <c r="F7" s="1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>
      <c r="A8" s="29"/>
      <c r="B8" s="30" t="s">
        <v>12</v>
      </c>
      <c r="C8" s="31"/>
      <c r="D8" s="32">
        <f>'[1]Working 25.11.2023'!N7</f>
        <v>0.46296296296296302</v>
      </c>
      <c r="E8" s="33">
        <f>C8*D8*F2</f>
        <v>0</v>
      </c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>
      <c r="A9" s="29"/>
      <c r="B9" s="30" t="s">
        <v>13</v>
      </c>
      <c r="C9" s="31"/>
      <c r="D9" s="32">
        <f>'[1]Working 25.11.2023'!N8</f>
        <v>0.62759259259259303</v>
      </c>
      <c r="E9" s="33">
        <f>C9*D9*F2</f>
        <v>0</v>
      </c>
      <c r="F9" s="1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>
      <c r="A10" s="29"/>
      <c r="B10" s="30" t="s">
        <v>14</v>
      </c>
      <c r="C10" s="31"/>
      <c r="D10" s="32">
        <f>'[1]Working 25.11.2023'!N9</f>
        <v>0.57074074074074099</v>
      </c>
      <c r="E10" s="33">
        <f t="shared" ref="E10:E16" si="0">C10*D10*$F$2</f>
        <v>0</v>
      </c>
      <c r="F10" s="1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>
      <c r="A11" s="29"/>
      <c r="B11" s="30" t="s">
        <v>15</v>
      </c>
      <c r="C11" s="31"/>
      <c r="D11" s="32">
        <f>'[1]Working 25.11.2023'!N10</f>
        <v>0.225925925925926</v>
      </c>
      <c r="E11" s="33">
        <f t="shared" si="0"/>
        <v>0</v>
      </c>
      <c r="F11" s="1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>
      <c r="A12" s="29"/>
      <c r="B12" s="30" t="s">
        <v>16</v>
      </c>
      <c r="C12" s="31"/>
      <c r="D12" s="32">
        <f>'[1]Working 25.11.2023'!N11</f>
        <v>0.14462962962963</v>
      </c>
      <c r="E12" s="33">
        <f t="shared" si="0"/>
        <v>0</v>
      </c>
      <c r="F12" s="1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>
      <c r="A13" s="29"/>
      <c r="B13" s="30" t="s">
        <v>17</v>
      </c>
      <c r="C13" s="31"/>
      <c r="D13" s="32">
        <f>'[1]Working 25.11.2023'!N12</f>
        <v>0.117407407407407</v>
      </c>
      <c r="E13" s="33">
        <f t="shared" si="0"/>
        <v>0</v>
      </c>
      <c r="F13" s="1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>
      <c r="A14" s="29"/>
      <c r="B14" s="30" t="s">
        <v>18</v>
      </c>
      <c r="C14" s="31">
        <v>2</v>
      </c>
      <c r="D14" s="32">
        <f>'[1]Working 25.11.2023'!N13</f>
        <v>0.16203703703703701</v>
      </c>
      <c r="E14" s="33">
        <f t="shared" si="0"/>
        <v>874.99999999999989</v>
      </c>
      <c r="F14" s="1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>
      <c r="A15" s="29"/>
      <c r="B15" s="30" t="s">
        <v>19</v>
      </c>
      <c r="C15" s="31"/>
      <c r="D15" s="32">
        <f>'[1]Working 25.11.2023'!N14</f>
        <v>8.1481481481481502E-2</v>
      </c>
      <c r="E15" s="33">
        <f t="shared" si="0"/>
        <v>0</v>
      </c>
      <c r="F15" s="1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>
      <c r="A16" s="34"/>
      <c r="B16" s="30" t="s">
        <v>20</v>
      </c>
      <c r="C16" s="31"/>
      <c r="D16" s="32">
        <f>'[1]Working 25.11.2023'!N15</f>
        <v>0.16203703703703701</v>
      </c>
      <c r="E16" s="33">
        <f t="shared" si="0"/>
        <v>0</v>
      </c>
      <c r="F16" s="1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>
      <c r="A17" s="35" t="s">
        <v>21</v>
      </c>
      <c r="B17" s="30" t="s">
        <v>22</v>
      </c>
      <c r="C17" s="36">
        <v>1</v>
      </c>
      <c r="D17" s="32">
        <f>'[1]Working 25.11.2023'!N14</f>
        <v>8.1481481481481502E-2</v>
      </c>
      <c r="E17" s="33">
        <f>F2*D17*2</f>
        <v>440.00000000000011</v>
      </c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>
      <c r="A18" s="29"/>
      <c r="B18" s="30" t="s">
        <v>23</v>
      </c>
      <c r="C18" s="31"/>
      <c r="D18" s="32">
        <f>'[1]Working 25.11.2023'!N15</f>
        <v>0.16203703703703701</v>
      </c>
      <c r="E18" s="33"/>
      <c r="F18" s="1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>
      <c r="A19" s="29"/>
      <c r="B19" s="30" t="s">
        <v>24</v>
      </c>
      <c r="C19" s="31"/>
      <c r="D19" s="32">
        <f>'[1]Working 25.11.2023'!N17</f>
        <v>3.65497076023392E-2</v>
      </c>
      <c r="E19" s="33">
        <f>F2*D19*2*C19</f>
        <v>0</v>
      </c>
      <c r="F19" s="1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>
      <c r="A20" s="34"/>
      <c r="B20" s="30" t="s">
        <v>25</v>
      </c>
      <c r="C20" s="31"/>
      <c r="D20" s="32">
        <f>'[1]Working 25.11.2023'!N18</f>
        <v>7.30994152046784E-2</v>
      </c>
      <c r="E20" s="33">
        <f>F2*D20*2*C20</f>
        <v>0</v>
      </c>
      <c r="F20" s="1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>
      <c r="A21" s="35" t="s">
        <v>26</v>
      </c>
      <c r="B21" s="30" t="s">
        <v>27</v>
      </c>
      <c r="C21" s="31">
        <v>2</v>
      </c>
      <c r="D21" s="32">
        <f>'[1]Working 25.11.2023'!N19</f>
        <v>4.9342105263157902E-2</v>
      </c>
      <c r="E21" s="33">
        <f>D21*F2*C21*2</f>
        <v>532.89473684210532</v>
      </c>
      <c r="F21" s="1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>
      <c r="A22" s="29"/>
      <c r="B22" s="30" t="s">
        <v>28</v>
      </c>
      <c r="C22" s="31"/>
      <c r="D22" s="32">
        <f>'[1]Working 25.11.2023'!N20</f>
        <v>8.4064327485380105E-2</v>
      </c>
      <c r="E22" s="33">
        <f>D22*F2*C22*2</f>
        <v>0</v>
      </c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>
      <c r="A23" s="34"/>
      <c r="B23" s="30" t="s">
        <v>29</v>
      </c>
      <c r="C23" s="31"/>
      <c r="D23" s="32">
        <f>'[1]Working 25.11.2023'!N21</f>
        <v>0.13523391812865501</v>
      </c>
      <c r="E23" s="33">
        <f>D23*F2*C23*2</f>
        <v>0</v>
      </c>
      <c r="F23" s="1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>
      <c r="A24" s="35" t="s">
        <v>30</v>
      </c>
      <c r="B24" s="30" t="s">
        <v>31</v>
      </c>
      <c r="C24" s="37" t="s">
        <v>32</v>
      </c>
      <c r="D24" s="32" t="s">
        <v>33</v>
      </c>
      <c r="E24" s="33">
        <v>200</v>
      </c>
      <c r="F24" s="1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>
      <c r="A25" s="34"/>
      <c r="B25" s="30" t="s">
        <v>34</v>
      </c>
      <c r="C25" s="37"/>
      <c r="D25" s="32">
        <f>'[1]Working 25.11.2023'!N22</f>
        <v>5.8479532163742701E-2</v>
      </c>
      <c r="E25" s="33">
        <f>D25*F2</f>
        <v>157.89473684210529</v>
      </c>
      <c r="F25" s="1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>
      <c r="A26" s="35" t="s">
        <v>35</v>
      </c>
      <c r="B26" s="30" t="s">
        <v>36</v>
      </c>
      <c r="C26" s="37"/>
      <c r="D26" s="38">
        <v>480</v>
      </c>
      <c r="E26" s="33">
        <f t="shared" ref="E26:E27" si="1">C26*D26</f>
        <v>0</v>
      </c>
      <c r="F26" s="18"/>
      <c r="G26" s="7"/>
      <c r="H26" s="7"/>
      <c r="I26" s="3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>
      <c r="A27" s="34"/>
      <c r="B27" s="30" t="s">
        <v>37</v>
      </c>
      <c r="C27" s="37">
        <v>0</v>
      </c>
      <c r="D27" s="38">
        <v>150</v>
      </c>
      <c r="E27" s="33">
        <f t="shared" si="1"/>
        <v>0</v>
      </c>
      <c r="F27" s="18"/>
      <c r="G27" s="7"/>
      <c r="H27" s="7"/>
      <c r="I27" s="3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51" customHeight="1">
      <c r="A28" s="40" t="s">
        <v>38</v>
      </c>
      <c r="B28" s="41"/>
      <c r="C28" s="41"/>
      <c r="D28" s="42"/>
      <c r="E28" s="43">
        <f>SUM(E5:E27)</f>
        <v>3005.78947368421</v>
      </c>
      <c r="F28" s="18"/>
      <c r="G28" s="7"/>
      <c r="H28" s="7"/>
      <c r="I28" s="7"/>
      <c r="J28" s="3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>
      <c r="A29" s="35" t="s">
        <v>39</v>
      </c>
      <c r="B29" s="44" t="s">
        <v>40</v>
      </c>
      <c r="C29" s="45">
        <v>1.6E-2</v>
      </c>
      <c r="D29" s="42"/>
      <c r="E29" s="33">
        <f>C2*D2*E2*C29</f>
        <v>172.8</v>
      </c>
      <c r="F29" s="1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>
      <c r="A30" s="29"/>
      <c r="B30" s="44" t="s">
        <v>41</v>
      </c>
      <c r="C30" s="46">
        <v>350</v>
      </c>
      <c r="D30" s="42"/>
      <c r="E30" s="33">
        <f>C30</f>
        <v>350</v>
      </c>
      <c r="F30" s="1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>
      <c r="A31" s="29"/>
      <c r="B31" s="44" t="s">
        <v>42</v>
      </c>
      <c r="C31" s="46">
        <v>4</v>
      </c>
      <c r="D31" s="42"/>
      <c r="E31" s="33">
        <f>C31/100*E28</f>
        <v>120.2315789473684</v>
      </c>
      <c r="F31" s="1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>
      <c r="A32" s="34"/>
      <c r="B32" s="44" t="s">
        <v>43</v>
      </c>
      <c r="C32" s="46">
        <v>10</v>
      </c>
      <c r="D32" s="42"/>
      <c r="E32" s="33">
        <f>C32/100*E28</f>
        <v>300.57894736842098</v>
      </c>
      <c r="F32" s="1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31.8" customHeight="1">
      <c r="A33" s="40" t="s">
        <v>44</v>
      </c>
      <c r="B33" s="41"/>
      <c r="C33" s="41"/>
      <c r="D33" s="42"/>
      <c r="E33" s="43">
        <f>SUM(E28:E32)</f>
        <v>3949.3999999999992</v>
      </c>
      <c r="F33" s="1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35" t="s">
        <v>45</v>
      </c>
      <c r="B34" s="47" t="s">
        <v>46</v>
      </c>
      <c r="C34" s="48">
        <v>25</v>
      </c>
      <c r="D34" s="42"/>
      <c r="E34" s="33">
        <f>(1+(C34/100))*E33</f>
        <v>4936.7499999999991</v>
      </c>
      <c r="F34" s="1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>
      <c r="A35" s="29"/>
      <c r="B35" s="47" t="s">
        <v>47</v>
      </c>
      <c r="C35" s="48">
        <v>18</v>
      </c>
      <c r="D35" s="42"/>
      <c r="E35" s="33">
        <f>E34*(1.18)</f>
        <v>5825.3649999999989</v>
      </c>
      <c r="F35" s="1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>
      <c r="A36" s="29"/>
      <c r="B36" s="47" t="s">
        <v>48</v>
      </c>
      <c r="C36" s="48">
        <v>5</v>
      </c>
      <c r="D36" s="42"/>
      <c r="E36" s="49">
        <f>(1+(C36/100))*E35</f>
        <v>6116.633249999999</v>
      </c>
      <c r="F36" s="1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>
      <c r="A37" s="34"/>
      <c r="B37" s="50" t="s">
        <v>49</v>
      </c>
      <c r="C37" s="51">
        <v>40</v>
      </c>
      <c r="D37" s="52"/>
      <c r="E37" s="33">
        <f>1.667*E36</f>
        <v>10196.427627749999</v>
      </c>
      <c r="F37" s="1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24.75" customHeight="1">
      <c r="A38" s="51"/>
      <c r="B38" s="52"/>
      <c r="C38" s="52"/>
      <c r="D38" s="52"/>
      <c r="E38" s="52"/>
      <c r="F38" s="1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28.5" customHeight="1">
      <c r="A39" s="18"/>
      <c r="B39" s="53"/>
      <c r="C39" s="54"/>
      <c r="D39" s="55"/>
      <c r="E39" s="56"/>
      <c r="F39" s="1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>
      <c r="A40" s="7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>
      <c r="A41" s="7" t="s">
        <v>51</v>
      </c>
      <c r="B41" s="57" t="s">
        <v>52</v>
      </c>
      <c r="C41" s="54"/>
      <c r="D41" s="54"/>
      <c r="E41" s="5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>
      <c r="A42" s="7" t="s">
        <v>53</v>
      </c>
      <c r="B42" s="57" t="s">
        <v>54</v>
      </c>
      <c r="C42" s="54"/>
      <c r="D42" s="54"/>
      <c r="E42" s="5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>
      <c r="A44" s="7" t="s">
        <v>55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>
      <c r="A45" s="7"/>
      <c r="B45" s="7" t="s">
        <v>56</v>
      </c>
      <c r="C45" s="58" t="s">
        <v>57</v>
      </c>
      <c r="D45" s="58" t="s">
        <v>58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>
      <c r="A46" s="7"/>
      <c r="B46" s="7" t="s">
        <v>59</v>
      </c>
      <c r="C46" s="58">
        <v>399</v>
      </c>
      <c r="D46" s="59">
        <f t="shared" ref="D46:D49" si="2">C46*1.5%*100</f>
        <v>598.5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>
      <c r="A47" s="7"/>
      <c r="B47" s="7" t="s">
        <v>60</v>
      </c>
      <c r="C47" s="58">
        <v>480</v>
      </c>
      <c r="D47" s="59">
        <f t="shared" si="2"/>
        <v>719.99999999999989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>
      <c r="A48" s="7"/>
      <c r="B48" s="7" t="s">
        <v>61</v>
      </c>
      <c r="C48" s="58">
        <v>549</v>
      </c>
      <c r="D48" s="59">
        <f t="shared" si="2"/>
        <v>823.5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>
      <c r="A49" s="7"/>
      <c r="B49" s="7" t="s">
        <v>62</v>
      </c>
      <c r="C49" s="58">
        <v>630</v>
      </c>
      <c r="D49" s="59">
        <f t="shared" si="2"/>
        <v>944.99999999999989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>
      <c r="A51" s="7" t="s">
        <v>63</v>
      </c>
      <c r="B51" s="7" t="s">
        <v>64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spans="1:2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spans="1:2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spans="1:2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 spans="1:2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spans="1:2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2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 spans="1:2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spans="1:2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</sheetData>
  <mergeCells count="24">
    <mergeCell ref="A38:E38"/>
    <mergeCell ref="B39:C39"/>
    <mergeCell ref="B41:E41"/>
    <mergeCell ref="B42:E42"/>
    <mergeCell ref="A33:D33"/>
    <mergeCell ref="A34:A37"/>
    <mergeCell ref="C34:D34"/>
    <mergeCell ref="C35:D35"/>
    <mergeCell ref="C36:D36"/>
    <mergeCell ref="C37:D37"/>
    <mergeCell ref="A24:A25"/>
    <mergeCell ref="A26:A27"/>
    <mergeCell ref="A28:D28"/>
    <mergeCell ref="A29:A32"/>
    <mergeCell ref="C29:D29"/>
    <mergeCell ref="C30:D30"/>
    <mergeCell ref="C31:D31"/>
    <mergeCell ref="C32:D32"/>
    <mergeCell ref="A1:B2"/>
    <mergeCell ref="A3:B3"/>
    <mergeCell ref="A4:B4"/>
    <mergeCell ref="A5:A16"/>
    <mergeCell ref="A17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kiruthik</dc:creator>
  <cp:lastModifiedBy>sneha kiruthik</cp:lastModifiedBy>
  <dcterms:created xsi:type="dcterms:W3CDTF">2015-06-05T18:17:20Z</dcterms:created>
  <dcterms:modified xsi:type="dcterms:W3CDTF">2025-06-23T06:08:07Z</dcterms:modified>
</cp:coreProperties>
</file>