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Internship\"/>
    </mc:Choice>
  </mc:AlternateContent>
  <xr:revisionPtr revIDLastSave="0" documentId="13_ncr:1_{7E5E5FFC-5857-4400-8E21-A5BBFEBCDDC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" sheetId="1" r:id="rId1"/>
    <sheet name="new" sheetId="4" r:id="rId2"/>
    <sheet name="Working" sheetId="2" r:id="rId3"/>
    <sheet name="Price Lis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6" i="1"/>
  <c r="F2" i="1"/>
  <c r="E5" i="1" s="1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22" i="2"/>
  <c r="O22" i="2" s="1"/>
  <c r="D25" i="1" s="1"/>
  <c r="N21" i="2"/>
  <c r="O21" i="2" s="1"/>
  <c r="O20" i="2"/>
  <c r="N20" i="2"/>
  <c r="N19" i="2"/>
  <c r="O19" i="2" s="1"/>
  <c r="N18" i="2"/>
  <c r="O18" i="2" s="1"/>
  <c r="D20" i="1" s="1"/>
  <c r="O17" i="2"/>
  <c r="D19" i="1" s="1"/>
  <c r="N17" i="2"/>
  <c r="N16" i="2"/>
  <c r="O16" i="2" s="1"/>
  <c r="O15" i="2"/>
  <c r="D16" i="1" s="1"/>
  <c r="N15" i="2"/>
  <c r="N14" i="2"/>
  <c r="O14" i="2" s="1"/>
  <c r="N13" i="2"/>
  <c r="O13" i="2" s="1"/>
  <c r="D14" i="1" s="1"/>
  <c r="N12" i="2"/>
  <c r="O12" i="2" s="1"/>
  <c r="D13" i="1" s="1"/>
  <c r="N11" i="2"/>
  <c r="O11" i="2" s="1"/>
  <c r="D12" i="1" s="1"/>
  <c r="N10" i="2"/>
  <c r="O10" i="2" s="1"/>
  <c r="D11" i="1" s="1"/>
  <c r="O9" i="2"/>
  <c r="D10" i="1" s="1"/>
  <c r="N9" i="2"/>
  <c r="N8" i="2"/>
  <c r="O8" i="2" s="1"/>
  <c r="D9" i="1" s="1"/>
  <c r="N7" i="2"/>
  <c r="O7" i="2" s="1"/>
  <c r="D8" i="1" s="1"/>
  <c r="N6" i="2"/>
  <c r="O6" i="2" s="1"/>
  <c r="D7" i="1" s="1"/>
  <c r="N5" i="2"/>
  <c r="O5" i="2" s="1"/>
  <c r="N4" i="2"/>
  <c r="O4" i="2" s="1"/>
  <c r="D49" i="1"/>
  <c r="D48" i="1"/>
  <c r="D47" i="1"/>
  <c r="D46" i="1"/>
  <c r="E30" i="1"/>
  <c r="E27" i="1"/>
  <c r="E26" i="1"/>
  <c r="D18" i="1"/>
  <c r="E29" i="1"/>
  <c r="E8" i="1" l="1"/>
  <c r="E18" i="1"/>
  <c r="E9" i="1"/>
  <c r="E25" i="1"/>
  <c r="E13" i="1"/>
  <c r="E14" i="1"/>
  <c r="E19" i="1"/>
  <c r="E20" i="1"/>
  <c r="E10" i="1"/>
  <c r="E21" i="1"/>
  <c r="E11" i="1"/>
  <c r="E12" i="1"/>
  <c r="E16" i="1"/>
  <c r="E7" i="1"/>
  <c r="E23" i="1"/>
  <c r="E22" i="1"/>
  <c r="E6" i="1"/>
  <c r="D15" i="1"/>
  <c r="E15" i="1" s="1"/>
  <c r="D17" i="1"/>
  <c r="E17" i="1" s="1"/>
  <c r="E28" i="1" l="1"/>
  <c r="E32" i="1" s="1"/>
  <c r="E31" i="1" l="1"/>
  <c r="E33" i="1" s="1"/>
  <c r="E34" i="1" s="1"/>
  <c r="E35" i="1" s="1"/>
  <c r="E36" i="1" s="1"/>
  <c r="E37" i="1" s="1"/>
  <c r="C4" i="1" s="1"/>
  <c r="E4" i="1" s="1"/>
</calcChain>
</file>

<file path=xl/sharedStrings.xml><?xml version="1.0" encoding="utf-8"?>
<sst xmlns="http://schemas.openxmlformats.org/spreadsheetml/2006/main" count="311" uniqueCount="171">
  <si>
    <t>Thickness</t>
  </si>
  <si>
    <t>Length</t>
  </si>
  <si>
    <t>Width</t>
  </si>
  <si>
    <t>Square inches</t>
  </si>
  <si>
    <t>MRP</t>
  </si>
  <si>
    <t>Discount</t>
  </si>
  <si>
    <t>Net Rate</t>
  </si>
  <si>
    <t>Choose the core</t>
  </si>
  <si>
    <t>Coir 80D</t>
  </si>
  <si>
    <t xml:space="preserve">Coir 90D </t>
  </si>
  <si>
    <t>Coir 100D</t>
  </si>
  <si>
    <t>Topper</t>
  </si>
  <si>
    <t>Latex</t>
  </si>
  <si>
    <t xml:space="preserve">Memory foam </t>
  </si>
  <si>
    <t>Srilanka Latex Rebond</t>
  </si>
  <si>
    <t>Rebonded</t>
  </si>
  <si>
    <t>EP Foam</t>
  </si>
  <si>
    <t>PU Foam</t>
  </si>
  <si>
    <t xml:space="preserve">Choose the Foam </t>
  </si>
  <si>
    <t>Quilting</t>
  </si>
  <si>
    <t>Single Foam</t>
  </si>
  <si>
    <t>Single foam + Single foam</t>
  </si>
  <si>
    <t xml:space="preserve">Double foam + double foam </t>
  </si>
  <si>
    <t>Choose Fabric</t>
  </si>
  <si>
    <t>Fabric Regular (120 GSM)</t>
  </si>
  <si>
    <t>Fabric Premium (250 GSM)</t>
  </si>
  <si>
    <t>Fabric Ultra Premium (350 GSM)</t>
  </si>
  <si>
    <t xml:space="preserve">Packaging </t>
  </si>
  <si>
    <t>Thread, Cornershoe, Label</t>
  </si>
  <si>
    <t>NA</t>
  </si>
  <si>
    <t xml:space="preserve">PVC Packing </t>
  </si>
  <si>
    <t>Free Items</t>
  </si>
  <si>
    <t>Mattress Protector</t>
  </si>
  <si>
    <t>Pillows</t>
  </si>
  <si>
    <t xml:space="preserve">Raw Material cost </t>
  </si>
  <si>
    <t xml:space="preserve">Production cost </t>
  </si>
  <si>
    <t xml:space="preserve">Labour </t>
  </si>
  <si>
    <r>
      <rPr>
        <sz val="10"/>
        <color rgb="FF000000"/>
        <rFont val="Arial"/>
        <charset val="134"/>
      </rPr>
      <t xml:space="preserve">Transport </t>
    </r>
    <r>
      <rPr>
        <i/>
        <sz val="10"/>
        <color rgb="FF000000"/>
        <rFont val="Arial"/>
        <charset val="134"/>
      </rPr>
      <t>(Default: 350)</t>
    </r>
  </si>
  <si>
    <t>Indirect &amp; Office expense (Default: 7)</t>
  </si>
  <si>
    <t>Wastage (Default: 3)</t>
  </si>
  <si>
    <t>Production &amp; Operation Cost</t>
  </si>
  <si>
    <t xml:space="preserve">Retail cost </t>
  </si>
  <si>
    <t xml:space="preserve">Margin 25% </t>
  </si>
  <si>
    <t>Tax 18%</t>
  </si>
  <si>
    <t>Working Capital Interest (Default: 5)</t>
  </si>
  <si>
    <t>Dealer Margin</t>
  </si>
  <si>
    <t>Version History</t>
  </si>
  <si>
    <t>V0.1</t>
  </si>
  <si>
    <t>Basic</t>
  </si>
  <si>
    <t>V0.2</t>
  </si>
  <si>
    <t>Corrected error in Dealer Margin 40%, that lead to wrong calculation of MRP</t>
  </si>
  <si>
    <r>
      <rPr>
        <sz val="10"/>
        <color theme="1"/>
        <rFont val="Arial"/>
        <charset val="134"/>
      </rPr>
      <t>Mattress Protector Price</t>
    </r>
    <r>
      <rPr>
        <b/>
        <sz val="10"/>
        <color theme="1"/>
        <rFont val="Arial"/>
        <charset val="134"/>
      </rPr>
      <t xml:space="preserve"> (Rebrita)</t>
    </r>
  </si>
  <si>
    <t>Size in Inches</t>
  </si>
  <si>
    <t>Purchase Rate</t>
  </si>
  <si>
    <t>Our Price</t>
  </si>
  <si>
    <t>78 x 36, 75 x 36 , 72 x 36</t>
  </si>
  <si>
    <t>78 x 48, 75 x 48 , 72 x 48</t>
  </si>
  <si>
    <t>78 x 60, 75 x 60 , 72 x 60</t>
  </si>
  <si>
    <t>78 x 72, 75 x 72 , 72 x 72</t>
  </si>
  <si>
    <t>Latex Pillow</t>
  </si>
  <si>
    <t>Rs.1200</t>
  </si>
  <si>
    <t>Last Updated</t>
  </si>
  <si>
    <t>Supplier</t>
  </si>
  <si>
    <t>Item No</t>
  </si>
  <si>
    <t xml:space="preserve">Item </t>
  </si>
  <si>
    <t>L</t>
  </si>
  <si>
    <t>W</t>
  </si>
  <si>
    <t>T</t>
  </si>
  <si>
    <t xml:space="preserve">Rate / kg </t>
  </si>
  <si>
    <t>Weight</t>
  </si>
  <si>
    <t>Unit rate b.f tax</t>
  </si>
  <si>
    <t>Transport</t>
  </si>
  <si>
    <t xml:space="preserve">Net Rate </t>
  </si>
  <si>
    <t xml:space="preserve">Rate per cu.inch </t>
  </si>
  <si>
    <t>Own</t>
  </si>
  <si>
    <t>Coir On</t>
  </si>
  <si>
    <t>Topper (Peeled M.Foam)</t>
  </si>
  <si>
    <t>Essential</t>
  </si>
  <si>
    <t>Margo Foam</t>
  </si>
  <si>
    <t>Lalan (Export)</t>
  </si>
  <si>
    <t>Latex &amp; Rebonded</t>
  </si>
  <si>
    <t xml:space="preserve">Bonnel  </t>
  </si>
  <si>
    <t>Sleep &amp; Snooze</t>
  </si>
  <si>
    <t>Pocketed</t>
  </si>
  <si>
    <t>Precision Enterprises</t>
  </si>
  <si>
    <t>Taj Foam / Sky foam</t>
  </si>
  <si>
    <t>Aadhi Annam</t>
  </si>
  <si>
    <t>Per running Meter</t>
  </si>
  <si>
    <t>Coir on</t>
  </si>
  <si>
    <t>Single Foam (10 mm)</t>
  </si>
  <si>
    <t>Double Foam (20 mm)</t>
  </si>
  <si>
    <t>Jacquard</t>
  </si>
  <si>
    <t>Cloth Regular (024)</t>
  </si>
  <si>
    <t>Cloth Premium (Royal collection)</t>
  </si>
  <si>
    <t>GTA</t>
  </si>
  <si>
    <t>Cloth Ultra Premium (Coirplus grey)</t>
  </si>
  <si>
    <t>TBA</t>
  </si>
  <si>
    <t>Prima Vinyl</t>
  </si>
  <si>
    <t xml:space="preserve">PVC Roll </t>
  </si>
  <si>
    <t>Surface</t>
  </si>
  <si>
    <t>Coir 1" + EP 2" +Coir 1" - 120 GSM Quilted Fabric</t>
  </si>
  <si>
    <t>Coir 1" + Rebond 2" + Coir1" - 120 GSM Quilted Fabric</t>
  </si>
  <si>
    <t>Coir 4" (90D) + 120 GSM Quilted Fabric</t>
  </si>
  <si>
    <t>Coir 2" + Soft Foam 2" + 150 GSM Quilted Fabric</t>
  </si>
  <si>
    <t>Coir 1" + Rebond 2" + Coir 2" - 120 GSM Quilted Fabric</t>
  </si>
  <si>
    <t>Coir 5" (100D) + 120 GSM Quilted Fabric</t>
  </si>
  <si>
    <t>Coir 1" + Rebond 2" + Coir 1" + Topper 1" 120 GSM Quilted Fabric</t>
  </si>
  <si>
    <t>2" PU Foam + 2" Coir - 120 GSM Quilted Fabric</t>
  </si>
  <si>
    <t>2"Coir + 2" Rebond + 2"Latex - 250GSM (Double Foam)</t>
  </si>
  <si>
    <t>5" Pock.Spring + 1" Coir - 250GSM (Double Foam)</t>
  </si>
  <si>
    <t>5" Pock.Spring + 2" Rebond + mm foam - 250GSM</t>
  </si>
  <si>
    <t xml:space="preserve">5" Bonnel + 1" Coir - 250Gsm (Double Foam) </t>
  </si>
  <si>
    <t>2"Coir + 2" Rebond + 2" M.Foam- 250GSM (Double Foam)</t>
  </si>
  <si>
    <t>Topper 1" (Memory Foam)</t>
  </si>
  <si>
    <t>Topper 1" (Latex Foam)</t>
  </si>
  <si>
    <t>Inches</t>
  </si>
  <si>
    <t>Sq Inches</t>
  </si>
  <si>
    <t>4"</t>
  </si>
  <si>
    <t>5"</t>
  </si>
  <si>
    <t>6"</t>
  </si>
  <si>
    <t>8"</t>
  </si>
  <si>
    <t>1"</t>
  </si>
  <si>
    <t>Last Revised on 13 Jan 2024</t>
  </si>
  <si>
    <t>Natural Latex</t>
  </si>
  <si>
    <t>Foam - Rebonded</t>
  </si>
  <si>
    <t xml:space="preserve">Bonnel  (only 5) Spring </t>
  </si>
  <si>
    <t>Pocketed (only 5) Spring</t>
  </si>
  <si>
    <t xml:space="preserve"> </t>
  </si>
  <si>
    <t>Core</t>
  </si>
  <si>
    <t>Foam</t>
  </si>
  <si>
    <t>Fabric</t>
  </si>
  <si>
    <t>Compulsory</t>
  </si>
  <si>
    <t>If needed</t>
  </si>
  <si>
    <t>-</t>
  </si>
  <si>
    <t>Product</t>
  </si>
  <si>
    <t>Rate</t>
  </si>
  <si>
    <t>Product Id</t>
  </si>
  <si>
    <t>Type</t>
  </si>
  <si>
    <t>Stitching</t>
  </si>
  <si>
    <t>Packaging</t>
  </si>
  <si>
    <t>Free Item</t>
  </si>
  <si>
    <t>CORE-80D-001</t>
  </si>
  <si>
    <t>CORE-90D-002</t>
  </si>
  <si>
    <t>Coir 90D</t>
  </si>
  <si>
    <t>CORE-100D-003</t>
  </si>
  <si>
    <t>CORE-TOP-004</t>
  </si>
  <si>
    <t>CORE-NLAT-005</t>
  </si>
  <si>
    <t>CORE-MFOAM-006</t>
  </si>
  <si>
    <t>Memory foam</t>
  </si>
  <si>
    <t>CORE-SLR-007</t>
  </si>
  <si>
    <t>CORE-FRB-008</t>
  </si>
  <si>
    <t>CORE-BON-009</t>
  </si>
  <si>
    <t>Bonnel (only 5) Spring</t>
  </si>
  <si>
    <t>CORE-POC-010</t>
  </si>
  <si>
    <t>CORE-EPF-011</t>
  </si>
  <si>
    <t>CORE-PUF-012</t>
  </si>
  <si>
    <t>STITCH-QT-013</t>
  </si>
  <si>
    <t>FOAM-SF-014</t>
  </si>
  <si>
    <t>FOAM-SFSF-015</t>
  </si>
  <si>
    <t>FOAM-DFDF-016</t>
  </si>
  <si>
    <t>Double foam + double foam</t>
  </si>
  <si>
    <t>FAB-R120-017</t>
  </si>
  <si>
    <t>FAB-P250-018</t>
  </si>
  <si>
    <t>FAB-UP350-019</t>
  </si>
  <si>
    <t>PACK-TCL-020</t>
  </si>
  <si>
    <t>PACK-PVC-021</t>
  </si>
  <si>
    <t>PVC Packing</t>
  </si>
  <si>
    <t>MP-022</t>
  </si>
  <si>
    <t>PIL-023</t>
  </si>
  <si>
    <t>Production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</si>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</sst>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"/>
  </numFmts>
  <fonts count="20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7"/>
      <color theme="1"/>
      <name val="Arial"/>
      <charset val="134"/>
      <scheme val="minor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0"/>
      <name val="Arial"/>
      <charset val="134"/>
      <scheme val="minor"/>
    </font>
    <font>
      <b/>
      <sz val="13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FFFFFF"/>
      <name val="Arial"/>
      <charset val="134"/>
    </font>
    <font>
      <sz val="11"/>
      <color rgb="FF000000"/>
      <name val="Arial"/>
      <charset val="134"/>
    </font>
    <font>
      <sz val="13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</font>
    <font>
      <i/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  <font>
      <b/>
      <sz val="16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9" fillId="0" borderId="0" xfId="0" applyFont="1"/>
    <xf numFmtId="0" fontId="1" fillId="0" borderId="0" xfId="0" applyFont="1"/>
    <xf numFmtId="0" fontId="8" fillId="6" borderId="1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0" fontId="2" fillId="0" borderId="0" xfId="0" applyFont="1"/>
    <xf numFmtId="1" fontId="11" fillId="7" borderId="13" xfId="0" applyNumberFormat="1" applyFont="1" applyFill="1" applyBorder="1" applyAlignment="1">
      <alignment horizontal="center" vertical="center"/>
    </xf>
    <xf numFmtId="1" fontId="11" fillId="2" borderId="14" xfId="0" applyNumberFormat="1" applyFont="1" applyFill="1" applyBorder="1" applyAlignment="1">
      <alignment horizontal="center" vertical="center"/>
    </xf>
    <xf numFmtId="1" fontId="11" fillId="7" borderId="15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left"/>
    </xf>
    <xf numFmtId="0" fontId="12" fillId="4" borderId="17" xfId="0" applyFont="1" applyFill="1" applyBorder="1" applyAlignment="1">
      <alignment horizontal="center"/>
    </xf>
    <xf numFmtId="165" fontId="12" fillId="8" borderId="17" xfId="0" applyNumberFormat="1" applyFont="1" applyFill="1" applyBorder="1" applyAlignment="1">
      <alignment horizontal="center"/>
    </xf>
    <xf numFmtId="1" fontId="12" fillId="8" borderId="18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165" fontId="12" fillId="8" borderId="1" xfId="0" applyNumberFormat="1" applyFont="1" applyFill="1" applyBorder="1" applyAlignment="1">
      <alignment horizontal="center"/>
    </xf>
    <xf numFmtId="1" fontId="12" fillId="8" borderId="1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1" fontId="12" fillId="8" borderId="1" xfId="0" applyNumberFormat="1" applyFont="1" applyFill="1" applyBorder="1" applyAlignment="1">
      <alignment horizontal="center"/>
    </xf>
    <xf numFmtId="1" fontId="12" fillId="2" borderId="1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1" fontId="12" fillId="9" borderId="11" xfId="0" applyNumberFormat="1" applyFont="1" applyFill="1" applyBorder="1" applyAlignment="1">
      <alignment horizontal="center"/>
    </xf>
    <xf numFmtId="0" fontId="8" fillId="8" borderId="22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6" fillId="0" borderId="0" xfId="0" applyFont="1"/>
    <xf numFmtId="0" fontId="16" fillId="10" borderId="0" xfId="0" applyFont="1" applyFill="1"/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vertical="center"/>
    </xf>
    <xf numFmtId="0" fontId="6" fillId="0" borderId="2" xfId="0" applyFont="1" applyBorder="1"/>
    <xf numFmtId="0" fontId="8" fillId="8" borderId="3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6" fillId="0" borderId="22" xfId="0" applyFont="1" applyBorder="1"/>
    <xf numFmtId="0" fontId="1" fillId="11" borderId="0" xfId="0" applyFont="1" applyFill="1"/>
    <xf numFmtId="0" fontId="1" fillId="12" borderId="0" xfId="0" applyFont="1" applyFill="1"/>
    <xf numFmtId="0" fontId="1" fillId="11" borderId="1" xfId="0" applyFont="1" applyFill="1" applyBorder="1" applyAlignment="1">
      <alignment horizontal="center" vertical="center" wrapText="1"/>
    </xf>
    <xf numFmtId="0" fontId="17" fillId="11" borderId="0" xfId="0" applyFont="1" applyFill="1"/>
    <xf numFmtId="0" fontId="17" fillId="12" borderId="0" xfId="0" applyFont="1" applyFill="1"/>
    <xf numFmtId="0" fontId="17" fillId="13" borderId="0" xfId="0" applyFont="1" applyFill="1" applyAlignment="1">
      <alignment wrapText="1"/>
    </xf>
    <xf numFmtId="0" fontId="17" fillId="10" borderId="0" xfId="0" applyFont="1" applyFill="1" applyAlignment="1">
      <alignment wrapText="1"/>
    </xf>
    <xf numFmtId="0" fontId="18" fillId="14" borderId="0" xfId="0" applyFont="1" applyFill="1" applyAlignment="1">
      <alignment vertical="center" wrapText="1"/>
    </xf>
    <xf numFmtId="0" fontId="18" fillId="17" borderId="0" xfId="0" applyFont="1" applyFill="1" applyAlignment="1">
      <alignment vertical="center" wrapText="1"/>
    </xf>
    <xf numFmtId="0" fontId="18" fillId="15" borderId="0" xfId="0" applyFont="1" applyFill="1" applyAlignment="1">
      <alignment vertical="center" wrapText="1"/>
    </xf>
    <xf numFmtId="0" fontId="18" fillId="16" borderId="0" xfId="0" applyFont="1" applyFill="1" applyAlignment="1">
      <alignment vertical="center" wrapText="1"/>
    </xf>
    <xf numFmtId="0" fontId="18" fillId="19" borderId="0" xfId="0" applyFont="1" applyFill="1" applyAlignment="1">
      <alignment vertical="center" wrapText="1"/>
    </xf>
    <xf numFmtId="0" fontId="18" fillId="18" borderId="0" xfId="0" applyFont="1" applyFill="1" applyAlignment="1">
      <alignment vertical="center" wrapText="1"/>
    </xf>
    <xf numFmtId="0" fontId="18" fillId="20" borderId="0" xfId="0" applyFont="1" applyFill="1" applyAlignment="1">
      <alignment vertical="center" wrapText="1"/>
    </xf>
    <xf numFmtId="0" fontId="12" fillId="8" borderId="3" xfId="0" applyFont="1" applyFill="1" applyBorder="1" applyAlignment="1">
      <alignment horizontal="center"/>
    </xf>
    <xf numFmtId="0" fontId="1" fillId="21" borderId="0" xfId="0" applyFont="1" applyFill="1"/>
    <xf numFmtId="0" fontId="12" fillId="0" borderId="1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" fillId="22" borderId="0" xfId="0" applyFont="1" applyFill="1"/>
    <xf numFmtId="0" fontId="1" fillId="0" borderId="0" xfId="0" applyFont="1"/>
    <xf numFmtId="0" fontId="0" fillId="0" borderId="0" xfId="0"/>
    <xf numFmtId="0" fontId="12" fillId="8" borderId="20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9" xfId="0" applyFont="1" applyBorder="1"/>
    <xf numFmtId="0" fontId="12" fillId="3" borderId="3" xfId="0" applyFont="1" applyFill="1" applyBorder="1" applyAlignment="1">
      <alignment horizontal="center" vertical="center"/>
    </xf>
    <xf numFmtId="0" fontId="6" fillId="0" borderId="2" xfId="0" applyFont="1" applyBorder="1"/>
    <xf numFmtId="0" fontId="8" fillId="2" borderId="21" xfId="0" applyFont="1" applyFill="1" applyBorder="1" applyAlignment="1">
      <alignment horizontal="center" vertical="center"/>
    </xf>
    <xf numFmtId="0" fontId="6" fillId="0" borderId="4" xfId="0" applyFont="1" applyBorder="1"/>
    <xf numFmtId="0" fontId="8" fillId="8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6" fillId="0" borderId="22" xfId="0" applyFont="1" applyBorder="1"/>
    <xf numFmtId="0" fontId="2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9" fillId="8" borderId="1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17" fillId="11" borderId="0" xfId="0" applyFont="1" applyFill="1" applyAlignment="1"/>
    <xf numFmtId="0" fontId="12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0" borderId="22" xfId="0" applyFont="1" applyFill="1" applyBorder="1" applyAlignment="1">
      <alignment horizontal="left"/>
    </xf>
    <xf numFmtId="0" fontId="12" fillId="23" borderId="17" xfId="0" applyFont="1" applyFill="1" applyBorder="1" applyAlignment="1">
      <alignment horizontal="left"/>
    </xf>
    <xf numFmtId="0" fontId="12" fillId="23" borderId="1" xfId="0" applyFont="1" applyFill="1" applyBorder="1" applyAlignment="1">
      <alignment horizontal="left"/>
    </xf>
    <xf numFmtId="0" fontId="12" fillId="24" borderId="1" xfId="0" applyFont="1" applyFill="1" applyBorder="1" applyAlignment="1">
      <alignment horizontal="left"/>
    </xf>
    <xf numFmtId="0" fontId="12" fillId="25" borderId="1" xfId="0" applyFont="1" applyFill="1" applyBorder="1" applyAlignment="1">
      <alignment horizontal="left"/>
    </xf>
    <xf numFmtId="0" fontId="12" fillId="26" borderId="1" xfId="0" applyFont="1" applyFill="1" applyBorder="1" applyAlignment="1">
      <alignment horizontal="left"/>
    </xf>
    <xf numFmtId="0" fontId="12" fillId="27" borderId="1" xfId="0" applyFont="1" applyFill="1" applyBorder="1" applyAlignment="1">
      <alignment horizontal="left"/>
    </xf>
    <xf numFmtId="0" fontId="12" fillId="28" borderId="1" xfId="0" applyFont="1" applyFill="1" applyBorder="1" applyAlignment="1">
      <alignment horizontal="left"/>
    </xf>
    <xf numFmtId="0" fontId="12" fillId="29" borderId="1" xfId="0" applyFont="1" applyFill="1" applyBorder="1" applyAlignment="1">
      <alignment horizontal="left"/>
    </xf>
    <xf numFmtId="0" fontId="18" fillId="0" borderId="0" xfId="0" applyFont="1" applyFill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1012"/>
  <sheetViews>
    <sheetView topLeftCell="C2" zoomScale="61" workbookViewId="0">
      <selection activeCell="S20" sqref="S20"/>
    </sheetView>
  </sheetViews>
  <sheetFormatPr defaultColWidth="12.6640625" defaultRowHeight="15.75" customHeight="1"/>
  <cols>
    <col min="1" max="1" width="50" customWidth="1"/>
    <col min="2" max="2" width="47.77734375" customWidth="1"/>
    <col min="10" max="10" width="45.5546875" customWidth="1"/>
    <col min="11" max="11" width="28.109375" customWidth="1"/>
    <col min="12" max="13" width="35.109375" customWidth="1"/>
    <col min="14" max="14" width="12.6640625" customWidth="1"/>
    <col min="15" max="15" width="42.33203125" customWidth="1"/>
  </cols>
  <sheetData>
    <row r="1" spans="1:22" ht="33" customHeight="1">
      <c r="A1" s="102"/>
      <c r="B1" s="103"/>
      <c r="C1" s="26" t="s">
        <v>0</v>
      </c>
      <c r="D1" s="27" t="s">
        <v>1</v>
      </c>
      <c r="E1" s="28" t="s">
        <v>2</v>
      </c>
      <c r="F1" s="29" t="s">
        <v>3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27.6" customHeight="1">
      <c r="A2" s="104"/>
      <c r="B2" s="105"/>
      <c r="C2" s="31">
        <v>1</v>
      </c>
      <c r="D2" s="32">
        <v>72</v>
      </c>
      <c r="E2" s="33">
        <v>30</v>
      </c>
      <c r="F2" s="63">
        <f>D2*E2</f>
        <v>2160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ht="37.200000000000003" customHeight="1">
      <c r="A3" s="109"/>
      <c r="B3" s="110"/>
      <c r="C3" s="34" t="s">
        <v>4</v>
      </c>
      <c r="D3" s="35" t="s">
        <v>5</v>
      </c>
      <c r="E3" s="36" t="s">
        <v>6</v>
      </c>
      <c r="F3" s="37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22" ht="46.8" customHeight="1" thickBot="1">
      <c r="A4" s="112"/>
      <c r="B4" s="113"/>
      <c r="C4" s="38">
        <f>E37</f>
        <v>6305.5613100899982</v>
      </c>
      <c r="D4" s="39">
        <v>40</v>
      </c>
      <c r="E4" s="40">
        <f>((100-D4)/100)*C4</f>
        <v>3783.3367860539988</v>
      </c>
      <c r="F4" s="37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3.2">
      <c r="A5" s="111" t="s">
        <v>7</v>
      </c>
      <c r="B5" s="41" t="s">
        <v>8</v>
      </c>
      <c r="C5" s="42">
        <v>2</v>
      </c>
      <c r="D5" s="43">
        <v>0.13</v>
      </c>
      <c r="E5" s="44">
        <f>C5*D5*F2</f>
        <v>561.6</v>
      </c>
      <c r="F5" s="37"/>
      <c r="G5" s="73" t="s">
        <v>1</v>
      </c>
      <c r="H5" s="73" t="s">
        <v>2</v>
      </c>
      <c r="I5" s="30"/>
      <c r="J5" s="71" t="s">
        <v>128</v>
      </c>
      <c r="K5" s="71" t="s">
        <v>129</v>
      </c>
      <c r="L5" s="71" t="s">
        <v>130</v>
      </c>
      <c r="M5" s="86" t="s">
        <v>132</v>
      </c>
      <c r="N5" s="30"/>
      <c r="O5" s="71" t="s">
        <v>134</v>
      </c>
      <c r="P5" s="90" t="s">
        <v>135</v>
      </c>
      <c r="Q5" s="30"/>
      <c r="R5" s="30"/>
      <c r="S5" s="30"/>
      <c r="T5" s="30"/>
    </row>
    <row r="6" spans="1:22" ht="13.2">
      <c r="A6" s="94"/>
      <c r="B6" s="45" t="s">
        <v>9</v>
      </c>
      <c r="C6" s="46"/>
      <c r="D6" s="47">
        <f>Working!O5</f>
        <v>0.14814814814814814</v>
      </c>
      <c r="E6" s="48">
        <f>C6*D6*F2</f>
        <v>0</v>
      </c>
      <c r="F6" s="37"/>
      <c r="G6" s="4">
        <v>72</v>
      </c>
      <c r="H6" s="4">
        <v>30</v>
      </c>
      <c r="I6" s="30"/>
      <c r="J6" s="30"/>
      <c r="K6" s="30"/>
      <c r="L6" s="30"/>
      <c r="M6" s="30"/>
      <c r="N6" s="30"/>
      <c r="O6" s="41" t="s">
        <v>8</v>
      </c>
      <c r="P6" s="43">
        <v>0.12962962962963001</v>
      </c>
      <c r="Q6" s="30"/>
      <c r="R6" s="30"/>
      <c r="S6" s="30"/>
      <c r="T6" s="30"/>
    </row>
    <row r="7" spans="1:22" ht="13.2">
      <c r="A7" s="94"/>
      <c r="B7" s="45" t="s">
        <v>10</v>
      </c>
      <c r="C7" s="46"/>
      <c r="D7" s="47">
        <f>Working!O6</f>
        <v>0.16666666666666666</v>
      </c>
      <c r="E7" s="48">
        <f>C7*D7*F2</f>
        <v>0</v>
      </c>
      <c r="F7" s="37"/>
      <c r="G7" s="4">
        <v>72</v>
      </c>
      <c r="H7" s="4">
        <v>36</v>
      </c>
      <c r="I7" s="30"/>
      <c r="J7" s="41" t="s">
        <v>8</v>
      </c>
      <c r="K7" s="45" t="s">
        <v>20</v>
      </c>
      <c r="L7" s="45" t="s">
        <v>24</v>
      </c>
      <c r="M7" s="45" t="s">
        <v>32</v>
      </c>
      <c r="N7" s="30"/>
      <c r="O7" s="45" t="s">
        <v>9</v>
      </c>
      <c r="P7" s="47">
        <v>0.148148148148148</v>
      </c>
      <c r="Q7" s="30"/>
      <c r="R7" s="30"/>
      <c r="S7" s="30"/>
      <c r="T7" s="30"/>
    </row>
    <row r="8" spans="1:22" ht="13.2">
      <c r="A8" s="94"/>
      <c r="B8" s="45" t="s">
        <v>11</v>
      </c>
      <c r="C8" s="46"/>
      <c r="D8" s="47">
        <f>Working!O7</f>
        <v>0.46296296296296297</v>
      </c>
      <c r="E8" s="48">
        <f>C8*D8*F2</f>
        <v>0</v>
      </c>
      <c r="F8" s="37"/>
      <c r="G8" s="4">
        <v>72</v>
      </c>
      <c r="H8" s="4">
        <v>42</v>
      </c>
      <c r="I8" s="30"/>
      <c r="J8" s="45" t="s">
        <v>9</v>
      </c>
      <c r="K8" s="45" t="s">
        <v>21</v>
      </c>
      <c r="L8" s="45" t="s">
        <v>25</v>
      </c>
      <c r="M8" s="30"/>
      <c r="N8" s="30"/>
      <c r="O8" s="45" t="s">
        <v>10</v>
      </c>
      <c r="P8" s="47">
        <v>0.16666666666666699</v>
      </c>
      <c r="Q8" s="30"/>
      <c r="R8" s="30"/>
      <c r="S8" s="30"/>
      <c r="T8" s="30"/>
    </row>
    <row r="9" spans="1:22" ht="13.2">
      <c r="A9" s="94"/>
      <c r="B9" s="45" t="s">
        <v>123</v>
      </c>
      <c r="C9" s="46"/>
      <c r="D9" s="47">
        <f>Working!O8</f>
        <v>0.62759259259259259</v>
      </c>
      <c r="E9" s="48">
        <f>C9*D9*F2</f>
        <v>0</v>
      </c>
      <c r="F9" s="37"/>
      <c r="G9" s="4">
        <v>72</v>
      </c>
      <c r="H9" s="4">
        <v>44</v>
      </c>
      <c r="I9" s="30"/>
      <c r="J9" s="45" t="s">
        <v>10</v>
      </c>
      <c r="K9" s="45" t="s">
        <v>22</v>
      </c>
      <c r="L9" s="45" t="s">
        <v>26</v>
      </c>
      <c r="N9" s="30"/>
      <c r="O9" s="45" t="s">
        <v>11</v>
      </c>
      <c r="P9" s="47">
        <v>0.46296296296296302</v>
      </c>
      <c r="Q9" s="30"/>
      <c r="R9" s="30"/>
      <c r="S9" s="30"/>
      <c r="T9" s="30"/>
    </row>
    <row r="10" spans="1:22" ht="13.2">
      <c r="A10" s="94"/>
      <c r="B10" s="45" t="s">
        <v>13</v>
      </c>
      <c r="C10" s="46"/>
      <c r="D10" s="47">
        <f>Working!O9</f>
        <v>0.57074074074074077</v>
      </c>
      <c r="E10" s="48">
        <f t="shared" ref="E10:E16" si="0">C10*D10*$F$2</f>
        <v>0</v>
      </c>
      <c r="F10" s="37"/>
      <c r="G10" s="4">
        <v>72</v>
      </c>
      <c r="H10" s="4">
        <v>48</v>
      </c>
      <c r="I10" s="30"/>
      <c r="K10" s="30"/>
      <c r="L10" s="30"/>
      <c r="M10" s="30"/>
      <c r="N10" s="30"/>
      <c r="O10" s="45" t="s">
        <v>123</v>
      </c>
      <c r="P10" s="47">
        <v>0.62759259259259303</v>
      </c>
      <c r="Q10" s="30"/>
      <c r="R10" s="30"/>
      <c r="S10" s="30"/>
      <c r="T10" s="30"/>
    </row>
    <row r="11" spans="1:22" ht="13.2">
      <c r="A11" s="94"/>
      <c r="B11" s="45" t="s">
        <v>14</v>
      </c>
      <c r="C11" s="46"/>
      <c r="D11" s="47">
        <f>Working!O10</f>
        <v>0.22592592592592592</v>
      </c>
      <c r="E11" s="48">
        <f t="shared" si="0"/>
        <v>0</v>
      </c>
      <c r="F11" s="37"/>
      <c r="G11" s="4">
        <v>72</v>
      </c>
      <c r="H11" s="4">
        <v>60</v>
      </c>
      <c r="I11" s="30"/>
      <c r="J11" s="45" t="s">
        <v>11</v>
      </c>
      <c r="K11" s="30"/>
      <c r="L11" s="30"/>
      <c r="N11" s="30"/>
      <c r="O11" s="45" t="s">
        <v>13</v>
      </c>
      <c r="P11" s="47">
        <v>0.57074074074074099</v>
      </c>
      <c r="Q11" s="30"/>
      <c r="R11" s="30"/>
      <c r="S11" s="30"/>
      <c r="T11" s="30"/>
    </row>
    <row r="12" spans="1:22" ht="13.2">
      <c r="A12" s="94"/>
      <c r="B12" s="45" t="s">
        <v>124</v>
      </c>
      <c r="C12" s="46"/>
      <c r="D12" s="47">
        <f>Working!O11</f>
        <v>0.14462962962962964</v>
      </c>
      <c r="E12" s="48">
        <f t="shared" si="0"/>
        <v>0</v>
      </c>
      <c r="F12" s="37"/>
      <c r="G12" s="4">
        <v>72</v>
      </c>
      <c r="H12" s="4">
        <v>72</v>
      </c>
      <c r="I12" s="30"/>
      <c r="J12" s="45" t="s">
        <v>123</v>
      </c>
      <c r="K12" s="30"/>
      <c r="L12" s="30"/>
      <c r="M12" s="30"/>
      <c r="N12" s="30"/>
      <c r="O12" s="45" t="s">
        <v>14</v>
      </c>
      <c r="P12" s="47">
        <v>0.225925925925926</v>
      </c>
      <c r="Q12" s="30"/>
      <c r="R12" s="30"/>
      <c r="S12" s="30"/>
      <c r="T12" s="30"/>
    </row>
    <row r="13" spans="1:22" ht="13.2">
      <c r="A13" s="94"/>
      <c r="B13" s="45" t="s">
        <v>125</v>
      </c>
      <c r="C13" s="46"/>
      <c r="D13" s="47">
        <f>Working!O12</f>
        <v>0.1174074074074074</v>
      </c>
      <c r="E13" s="48">
        <f t="shared" si="0"/>
        <v>0</v>
      </c>
      <c r="F13" s="37"/>
      <c r="G13" s="4">
        <v>75</v>
      </c>
      <c r="H13" s="4">
        <v>30</v>
      </c>
      <c r="I13" s="30"/>
      <c r="J13" s="45" t="s">
        <v>13</v>
      </c>
      <c r="K13" s="30"/>
      <c r="L13" s="30"/>
      <c r="M13" s="30"/>
      <c r="N13" s="30"/>
      <c r="O13" s="45" t="s">
        <v>124</v>
      </c>
      <c r="P13" s="47">
        <v>0.14462962962963</v>
      </c>
      <c r="Q13" s="30"/>
      <c r="R13" s="30"/>
      <c r="S13" s="30"/>
      <c r="T13" s="30"/>
    </row>
    <row r="14" spans="1:22" ht="13.2">
      <c r="A14" s="94"/>
      <c r="B14" s="45" t="s">
        <v>126</v>
      </c>
      <c r="C14" s="46"/>
      <c r="D14" s="47">
        <f>Working!O13</f>
        <v>0.16203703703703703</v>
      </c>
      <c r="E14" s="48">
        <f t="shared" si="0"/>
        <v>0</v>
      </c>
      <c r="F14" s="37"/>
      <c r="G14" s="4">
        <v>75</v>
      </c>
      <c r="H14" s="4">
        <v>36</v>
      </c>
      <c r="I14" s="30"/>
      <c r="J14" s="45" t="s">
        <v>14</v>
      </c>
      <c r="K14" s="30"/>
      <c r="L14" s="72" t="s">
        <v>131</v>
      </c>
      <c r="M14" s="30"/>
      <c r="N14" s="30"/>
      <c r="O14" s="45" t="s">
        <v>125</v>
      </c>
      <c r="P14" s="47">
        <v>0.117407407407407</v>
      </c>
      <c r="Q14" s="30"/>
      <c r="R14" s="30"/>
      <c r="S14" s="30"/>
      <c r="T14" s="30"/>
    </row>
    <row r="15" spans="1:22" ht="13.2">
      <c r="A15" s="94"/>
      <c r="B15" s="45" t="s">
        <v>16</v>
      </c>
      <c r="C15" s="46">
        <v>2</v>
      </c>
      <c r="D15" s="47">
        <f>Working!O14</f>
        <v>8.1481481481481488E-2</v>
      </c>
      <c r="E15" s="48">
        <f t="shared" si="0"/>
        <v>352</v>
      </c>
      <c r="F15" s="37"/>
      <c r="G15" s="4">
        <v>75</v>
      </c>
      <c r="H15" s="4">
        <v>42</v>
      </c>
      <c r="I15" s="30"/>
      <c r="J15" s="45" t="s">
        <v>124</v>
      </c>
      <c r="K15" s="30"/>
      <c r="L15" s="30"/>
      <c r="M15" s="45"/>
      <c r="N15" s="30"/>
      <c r="O15" s="45" t="s">
        <v>126</v>
      </c>
      <c r="P15" s="47">
        <v>0.16203703703703701</v>
      </c>
      <c r="Q15" s="30"/>
      <c r="R15" s="30"/>
      <c r="S15" s="30"/>
      <c r="T15" s="30"/>
    </row>
    <row r="16" spans="1:22" ht="13.2">
      <c r="A16" s="95"/>
      <c r="B16" s="45" t="s">
        <v>17</v>
      </c>
      <c r="C16" s="46"/>
      <c r="D16" s="47">
        <f>Working!O15</f>
        <v>0.16203703703703703</v>
      </c>
      <c r="E16" s="48">
        <f t="shared" si="0"/>
        <v>0</v>
      </c>
      <c r="F16" s="37"/>
      <c r="G16" s="4">
        <v>75</v>
      </c>
      <c r="H16" s="4">
        <v>44</v>
      </c>
      <c r="I16" s="30"/>
      <c r="K16" s="30"/>
      <c r="L16" s="45" t="s">
        <v>19</v>
      </c>
      <c r="M16" s="30"/>
      <c r="N16" s="30"/>
      <c r="O16" s="45" t="s">
        <v>16</v>
      </c>
      <c r="P16" s="47">
        <v>8.1481481481481502E-2</v>
      </c>
      <c r="Q16" s="30"/>
      <c r="R16" s="30"/>
      <c r="S16" s="30"/>
      <c r="T16" s="30"/>
    </row>
    <row r="17" spans="1:22" ht="13.2">
      <c r="A17" s="93" t="s">
        <v>18</v>
      </c>
      <c r="B17" s="45" t="s">
        <v>19</v>
      </c>
      <c r="C17" s="49">
        <v>1</v>
      </c>
      <c r="D17" s="47">
        <f>Working!O14</f>
        <v>8.1481481481481488E-2</v>
      </c>
      <c r="E17" s="48">
        <f>F2*D17*2</f>
        <v>352</v>
      </c>
      <c r="F17" s="37"/>
      <c r="G17" s="4">
        <v>75</v>
      </c>
      <c r="H17" s="4">
        <v>48</v>
      </c>
      <c r="I17" s="30"/>
      <c r="J17" s="45" t="s">
        <v>125</v>
      </c>
      <c r="K17" s="30"/>
      <c r="L17" s="30"/>
      <c r="M17" s="30"/>
      <c r="N17" s="30"/>
      <c r="O17" s="45" t="s">
        <v>17</v>
      </c>
      <c r="P17" s="47">
        <v>0.16203703703703701</v>
      </c>
      <c r="Q17" s="30"/>
      <c r="R17" s="30"/>
      <c r="S17" s="30"/>
      <c r="T17" s="30"/>
    </row>
    <row r="18" spans="1:22" ht="13.2">
      <c r="A18" s="94"/>
      <c r="B18" s="45" t="s">
        <v>20</v>
      </c>
      <c r="C18" s="46"/>
      <c r="D18" s="47">
        <f>Working!O15</f>
        <v>0.16203703703703703</v>
      </c>
      <c r="E18" s="48">
        <f>F2*D18*2*C18</f>
        <v>0</v>
      </c>
      <c r="F18" s="37"/>
      <c r="G18" s="4">
        <v>75</v>
      </c>
      <c r="H18" s="4">
        <v>60</v>
      </c>
      <c r="I18" s="30"/>
      <c r="J18" s="45" t="s">
        <v>126</v>
      </c>
      <c r="K18" s="30"/>
      <c r="L18" s="45" t="s">
        <v>28</v>
      </c>
      <c r="M18" s="30"/>
      <c r="N18" s="30"/>
      <c r="O18" s="45" t="s">
        <v>19</v>
      </c>
      <c r="P18" s="47">
        <v>8.1481481481481502E-2</v>
      </c>
      <c r="Q18" s="30"/>
      <c r="R18" s="30"/>
      <c r="S18" s="30"/>
      <c r="T18" s="30"/>
    </row>
    <row r="19" spans="1:22" ht="13.2">
      <c r="A19" s="94"/>
      <c r="B19" s="45" t="s">
        <v>21</v>
      </c>
      <c r="C19" s="46"/>
      <c r="D19" s="47">
        <f>Working!O17</f>
        <v>3.6549707602339179E-2</v>
      </c>
      <c r="E19" s="48">
        <f>F2*D19*2*C19</f>
        <v>0</v>
      </c>
      <c r="F19" s="37"/>
      <c r="G19" s="4">
        <v>75</v>
      </c>
      <c r="H19" s="4">
        <v>72</v>
      </c>
      <c r="I19" s="30"/>
      <c r="K19" s="30"/>
      <c r="L19" s="45" t="s">
        <v>30</v>
      </c>
      <c r="M19" s="30"/>
      <c r="N19" s="30"/>
      <c r="O19" s="45" t="s">
        <v>20</v>
      </c>
      <c r="P19" s="47">
        <v>0.16203703703703701</v>
      </c>
      <c r="Q19" s="30"/>
      <c r="R19" s="30"/>
      <c r="S19" s="30"/>
      <c r="T19" s="30"/>
    </row>
    <row r="20" spans="1:22" ht="13.2">
      <c r="A20" s="95"/>
      <c r="B20" s="45" t="s">
        <v>22</v>
      </c>
      <c r="C20" s="46"/>
      <c r="D20" s="47">
        <f>Working!O18</f>
        <v>7.3099415204678359E-2</v>
      </c>
      <c r="E20" s="48">
        <f>F2*D20*2*C20</f>
        <v>0</v>
      </c>
      <c r="F20" s="37"/>
      <c r="G20" s="4">
        <v>78</v>
      </c>
      <c r="H20" s="4">
        <v>30</v>
      </c>
      <c r="I20" s="30"/>
      <c r="J20" s="45" t="s">
        <v>16</v>
      </c>
      <c r="L20" s="45" t="s">
        <v>33</v>
      </c>
      <c r="M20" s="30"/>
      <c r="N20" s="30"/>
      <c r="O20" s="45" t="s">
        <v>21</v>
      </c>
      <c r="P20" s="47">
        <v>3.65497076023392E-2</v>
      </c>
      <c r="Q20" s="30"/>
      <c r="R20" s="30"/>
      <c r="S20" s="30"/>
      <c r="T20" s="30"/>
    </row>
    <row r="21" spans="1:22" ht="13.2">
      <c r="A21" s="93" t="s">
        <v>23</v>
      </c>
      <c r="B21" s="45" t="s">
        <v>24</v>
      </c>
      <c r="C21" s="46">
        <v>1</v>
      </c>
      <c r="D21" s="47">
        <f>Working!O19</f>
        <v>4.9342105263157895E-2</v>
      </c>
      <c r="E21" s="48">
        <f>D21*F2*C21*2</f>
        <v>213.15789473684211</v>
      </c>
      <c r="F21" s="37"/>
      <c r="G21" s="4">
        <v>78</v>
      </c>
      <c r="H21" s="4">
        <v>36</v>
      </c>
      <c r="I21" s="30"/>
      <c r="J21" s="45" t="s">
        <v>17</v>
      </c>
      <c r="K21" s="30"/>
      <c r="L21" s="30"/>
      <c r="M21" s="30"/>
      <c r="N21" s="30"/>
      <c r="O21" s="45" t="s">
        <v>22</v>
      </c>
      <c r="P21" s="47">
        <v>7.30994152046784E-2</v>
      </c>
      <c r="Q21" s="30"/>
      <c r="R21" s="30"/>
      <c r="S21" s="30"/>
      <c r="T21" s="30"/>
    </row>
    <row r="22" spans="1:22" ht="13.2">
      <c r="A22" s="94"/>
      <c r="B22" s="45" t="s">
        <v>25</v>
      </c>
      <c r="C22" s="46"/>
      <c r="D22" s="47">
        <f>Working!O20</f>
        <v>8.4064327485380119E-2</v>
      </c>
      <c r="E22" s="48">
        <f>D22*F2*C22*2</f>
        <v>0</v>
      </c>
      <c r="F22" s="62" t="s">
        <v>127</v>
      </c>
      <c r="G22" s="4">
        <v>78</v>
      </c>
      <c r="H22" s="4">
        <v>42</v>
      </c>
      <c r="I22" s="30"/>
      <c r="L22" s="53" t="s">
        <v>36</v>
      </c>
      <c r="M22" s="85">
        <v>1.6E-2</v>
      </c>
      <c r="N22" s="30"/>
      <c r="O22" s="45" t="s">
        <v>24</v>
      </c>
      <c r="P22" s="47">
        <v>4.9342105263157902E-2</v>
      </c>
      <c r="Q22" s="30"/>
      <c r="R22" s="30"/>
      <c r="S22" s="30"/>
      <c r="T22" s="30"/>
    </row>
    <row r="23" spans="1:22" ht="13.2">
      <c r="A23" s="95"/>
      <c r="B23" s="45" t="s">
        <v>26</v>
      </c>
      <c r="C23" s="46"/>
      <c r="D23" s="47">
        <f>Working!O21</f>
        <v>0.13523391812865498</v>
      </c>
      <c r="E23" s="48">
        <f>D23*F2*C23*2</f>
        <v>0</v>
      </c>
      <c r="F23" s="37"/>
      <c r="G23" s="4">
        <v>78</v>
      </c>
      <c r="H23" s="4">
        <v>44</v>
      </c>
      <c r="I23" s="30"/>
      <c r="K23" s="30"/>
      <c r="L23" s="53" t="s">
        <v>37</v>
      </c>
      <c r="M23" s="66">
        <v>350</v>
      </c>
      <c r="N23" s="30"/>
      <c r="O23" s="45" t="s">
        <v>25</v>
      </c>
      <c r="P23" s="47">
        <v>8.4064327485380105E-2</v>
      </c>
      <c r="Q23" s="30"/>
      <c r="R23" s="30"/>
      <c r="S23" s="30"/>
      <c r="T23" s="30"/>
    </row>
    <row r="24" spans="1:22" ht="13.2">
      <c r="A24" s="93" t="s">
        <v>27</v>
      </c>
      <c r="B24" s="45" t="s">
        <v>28</v>
      </c>
      <c r="C24" s="50" t="s">
        <v>29</v>
      </c>
      <c r="D24" s="47" t="s">
        <v>133</v>
      </c>
      <c r="E24" s="48">
        <v>200</v>
      </c>
      <c r="F24" s="37"/>
      <c r="G24" s="4">
        <v>78</v>
      </c>
      <c r="H24" s="4">
        <v>48</v>
      </c>
      <c r="I24" s="30"/>
      <c r="K24" s="30"/>
      <c r="L24" s="53" t="s">
        <v>38</v>
      </c>
      <c r="M24" s="66">
        <v>4</v>
      </c>
      <c r="N24" s="30"/>
      <c r="O24" s="45" t="s">
        <v>26</v>
      </c>
      <c r="P24" s="47">
        <v>0.13523391812865501</v>
      </c>
      <c r="Q24" s="30"/>
      <c r="R24" s="30"/>
      <c r="S24" s="30"/>
      <c r="T24" s="30"/>
    </row>
    <row r="25" spans="1:22" ht="13.2">
      <c r="A25" s="95"/>
      <c r="B25" s="45" t="s">
        <v>30</v>
      </c>
      <c r="C25" s="50"/>
      <c r="D25" s="47">
        <f>Working!O22</f>
        <v>5.8479532163742687E-2</v>
      </c>
      <c r="E25" s="48">
        <f>D25*F2</f>
        <v>126.31578947368421</v>
      </c>
      <c r="F25" s="37"/>
      <c r="G25" s="4">
        <v>78</v>
      </c>
      <c r="H25" s="4">
        <v>60</v>
      </c>
      <c r="I25" s="30"/>
      <c r="J25" s="61"/>
      <c r="K25" s="30"/>
      <c r="L25" s="53" t="s">
        <v>39</v>
      </c>
      <c r="M25" s="66">
        <v>10</v>
      </c>
      <c r="N25" s="30"/>
      <c r="O25" s="45" t="s">
        <v>28</v>
      </c>
      <c r="P25" s="47" t="s">
        <v>133</v>
      </c>
      <c r="Q25" s="30"/>
      <c r="R25" s="30"/>
      <c r="S25" s="30"/>
      <c r="T25" s="30"/>
    </row>
    <row r="26" spans="1:22" ht="13.2">
      <c r="A26" s="93" t="s">
        <v>31</v>
      </c>
      <c r="B26" s="45" t="s">
        <v>32</v>
      </c>
      <c r="C26" s="50"/>
      <c r="D26" s="51">
        <v>480</v>
      </c>
      <c r="E26" s="48">
        <f t="shared" ref="E26:E27" si="1">C26*D26</f>
        <v>0</v>
      </c>
      <c r="F26" s="37"/>
      <c r="G26" s="6">
        <v>78</v>
      </c>
      <c r="H26" s="6">
        <v>72</v>
      </c>
      <c r="I26" s="30"/>
      <c r="K26" s="30"/>
      <c r="L26" s="30"/>
      <c r="M26" s="30"/>
      <c r="N26" s="30"/>
      <c r="O26" s="45" t="s">
        <v>30</v>
      </c>
      <c r="P26" s="47">
        <v>5.8479532163742701E-2</v>
      </c>
      <c r="Q26" s="30"/>
      <c r="R26" s="30"/>
      <c r="S26" s="30"/>
      <c r="T26" s="30"/>
    </row>
    <row r="27" spans="1:22" ht="13.2">
      <c r="A27" s="95"/>
      <c r="B27" s="45" t="s">
        <v>33</v>
      </c>
      <c r="C27" s="50">
        <v>0</v>
      </c>
      <c r="D27" s="51">
        <v>150</v>
      </c>
      <c r="E27" s="48">
        <f t="shared" si="1"/>
        <v>0</v>
      </c>
      <c r="F27" s="37"/>
      <c r="G27" s="4">
        <v>84</v>
      </c>
      <c r="H27" s="4">
        <v>30</v>
      </c>
      <c r="I27" s="30"/>
      <c r="J27" s="30"/>
      <c r="K27" s="30"/>
      <c r="L27" s="54" t="s">
        <v>42</v>
      </c>
      <c r="M27" s="68">
        <v>25</v>
      </c>
      <c r="N27" s="67"/>
      <c r="O27" s="45" t="s">
        <v>32</v>
      </c>
      <c r="P27" s="51">
        <v>480</v>
      </c>
      <c r="Q27" s="30"/>
      <c r="R27" s="30"/>
      <c r="S27" s="30"/>
      <c r="T27" s="30"/>
    </row>
    <row r="28" spans="1:22" ht="17.399999999999999" customHeight="1">
      <c r="A28" s="98" t="s">
        <v>34</v>
      </c>
      <c r="B28" s="99"/>
      <c r="C28" s="99"/>
      <c r="D28" s="97"/>
      <c r="E28" s="52">
        <f>SUM(E5:E27)</f>
        <v>1805.0736842105262</v>
      </c>
      <c r="F28" s="37"/>
      <c r="G28" s="4">
        <v>84</v>
      </c>
      <c r="H28" s="4">
        <v>36</v>
      </c>
      <c r="I28" s="30"/>
      <c r="J28" s="30"/>
      <c r="K28" s="61"/>
      <c r="L28" s="54" t="s">
        <v>43</v>
      </c>
      <c r="M28" s="68">
        <v>18</v>
      </c>
      <c r="N28" s="67"/>
      <c r="O28" s="45" t="s">
        <v>33</v>
      </c>
      <c r="P28" s="51">
        <v>150</v>
      </c>
      <c r="Q28" s="30"/>
      <c r="R28" s="30"/>
      <c r="S28" s="30"/>
      <c r="T28" s="30"/>
    </row>
    <row r="29" spans="1:22" ht="13.2">
      <c r="A29" s="93" t="s">
        <v>35</v>
      </c>
      <c r="B29" s="53" t="s">
        <v>36</v>
      </c>
      <c r="C29" s="101">
        <v>1.6E-2</v>
      </c>
      <c r="D29" s="97"/>
      <c r="E29" s="48">
        <f>C2*D2*E2*C29</f>
        <v>34.56</v>
      </c>
      <c r="F29" s="37"/>
      <c r="G29" s="4">
        <v>84</v>
      </c>
      <c r="H29" s="4">
        <v>42</v>
      </c>
      <c r="I29" s="30"/>
      <c r="J29" s="30"/>
      <c r="K29" s="30"/>
      <c r="L29" s="54" t="s">
        <v>44</v>
      </c>
      <c r="M29" s="68">
        <v>5</v>
      </c>
      <c r="N29" s="67"/>
      <c r="O29" s="30"/>
      <c r="P29" s="30"/>
      <c r="Q29" s="67"/>
      <c r="R29" s="30"/>
      <c r="S29" s="30"/>
      <c r="T29" s="30"/>
      <c r="U29" s="30"/>
      <c r="V29" s="30"/>
    </row>
    <row r="30" spans="1:22" ht="13.2">
      <c r="A30" s="94"/>
      <c r="B30" s="53" t="s">
        <v>37</v>
      </c>
      <c r="C30" s="96">
        <v>350</v>
      </c>
      <c r="D30" s="97"/>
      <c r="E30" s="48">
        <f>C30</f>
        <v>350</v>
      </c>
      <c r="F30" s="37"/>
      <c r="G30" s="4">
        <v>84</v>
      </c>
      <c r="H30" s="4">
        <v>44</v>
      </c>
      <c r="I30" s="30"/>
      <c r="J30" s="30"/>
      <c r="K30" s="30"/>
      <c r="L30" s="56" t="s">
        <v>45</v>
      </c>
      <c r="M30" s="69">
        <v>40</v>
      </c>
      <c r="N30" s="70"/>
      <c r="O30" s="87"/>
      <c r="P30" s="88"/>
      <c r="Q30" s="67"/>
      <c r="R30" s="30"/>
      <c r="S30" s="30"/>
      <c r="T30" s="30"/>
      <c r="U30" s="30"/>
      <c r="V30" s="30"/>
    </row>
    <row r="31" spans="1:22" ht="13.2">
      <c r="A31" s="94"/>
      <c r="B31" s="53" t="s">
        <v>38</v>
      </c>
      <c r="C31" s="96">
        <v>4</v>
      </c>
      <c r="D31" s="97"/>
      <c r="E31" s="48">
        <f>C31/100*E28</f>
        <v>72.20294736842105</v>
      </c>
      <c r="F31" s="37"/>
      <c r="G31" s="4">
        <v>84</v>
      </c>
      <c r="H31" s="4">
        <v>48</v>
      </c>
      <c r="I31" s="30"/>
      <c r="J31" s="30"/>
      <c r="K31" s="30"/>
      <c r="L31" s="30"/>
      <c r="M31" s="30"/>
      <c r="N31" s="30"/>
      <c r="O31" s="87"/>
      <c r="P31" s="89"/>
      <c r="Q31" s="67"/>
      <c r="R31" s="30"/>
      <c r="S31" s="30"/>
      <c r="T31" s="30"/>
      <c r="U31" s="30"/>
      <c r="V31" s="30"/>
    </row>
    <row r="32" spans="1:22" ht="13.2">
      <c r="A32" s="95"/>
      <c r="B32" s="53" t="s">
        <v>39</v>
      </c>
      <c r="C32" s="96">
        <v>10</v>
      </c>
      <c r="D32" s="97"/>
      <c r="E32" s="48">
        <f>C32/100*E28</f>
        <v>180.50736842105263</v>
      </c>
      <c r="F32" s="37"/>
      <c r="G32" s="4">
        <v>84</v>
      </c>
      <c r="H32" s="4">
        <v>60</v>
      </c>
      <c r="I32" s="30"/>
      <c r="J32" s="30"/>
      <c r="K32" s="30"/>
      <c r="M32" s="30"/>
      <c r="N32" s="30"/>
      <c r="O32" s="87"/>
      <c r="P32" s="89"/>
      <c r="Q32" s="67"/>
      <c r="R32" s="30"/>
      <c r="S32" s="30"/>
      <c r="T32" s="30"/>
      <c r="U32" s="30"/>
      <c r="V32" s="30"/>
    </row>
    <row r="33" spans="1:22" ht="16.8" customHeight="1">
      <c r="A33" s="98" t="s">
        <v>40</v>
      </c>
      <c r="B33" s="99"/>
      <c r="C33" s="99"/>
      <c r="D33" s="97"/>
      <c r="E33" s="52">
        <f>SUM(E28:E32)</f>
        <v>2442.3439999999996</v>
      </c>
      <c r="F33" s="37"/>
      <c r="G33" s="4">
        <v>84</v>
      </c>
      <c r="H33" s="4">
        <v>72</v>
      </c>
      <c r="I33" s="30"/>
      <c r="J33" s="30"/>
      <c r="K33" s="30"/>
      <c r="M33" s="30"/>
      <c r="N33" s="30"/>
      <c r="O33" s="87"/>
      <c r="P33" s="89"/>
      <c r="Q33" s="30"/>
      <c r="R33" s="30"/>
      <c r="S33" s="30"/>
      <c r="T33" s="30"/>
      <c r="U33" s="30"/>
      <c r="V33" s="30"/>
    </row>
    <row r="34" spans="1:22" ht="13.2">
      <c r="A34" s="93" t="s">
        <v>41</v>
      </c>
      <c r="B34" s="54" t="s">
        <v>42</v>
      </c>
      <c r="C34" s="100">
        <v>25</v>
      </c>
      <c r="D34" s="97"/>
      <c r="E34" s="48">
        <f>(1+(C34/100))*E33</f>
        <v>3052.9299999999994</v>
      </c>
      <c r="F34" s="37"/>
      <c r="G34" s="30"/>
      <c r="H34" s="30"/>
      <c r="I34" s="30"/>
      <c r="J34" s="30"/>
      <c r="K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ht="13.2">
      <c r="A35" s="94"/>
      <c r="B35" s="54" t="s">
        <v>43</v>
      </c>
      <c r="C35" s="100">
        <v>18</v>
      </c>
      <c r="D35" s="97"/>
      <c r="E35" s="48">
        <f>E34*(1.18)</f>
        <v>3602.4573999999989</v>
      </c>
      <c r="F35" s="37"/>
      <c r="G35" s="30"/>
      <c r="H35" s="30"/>
      <c r="I35" s="30"/>
      <c r="J35" s="30"/>
      <c r="K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ht="13.2">
      <c r="A36" s="94"/>
      <c r="B36" s="54" t="s">
        <v>44</v>
      </c>
      <c r="C36" s="100">
        <v>5</v>
      </c>
      <c r="D36" s="97"/>
      <c r="E36" s="55">
        <f>(1+(C36/100))*E35</f>
        <v>3782.580269999999</v>
      </c>
      <c r="F36" s="37"/>
      <c r="G36" s="30"/>
      <c r="H36" s="30"/>
      <c r="I36" s="30"/>
      <c r="J36" s="30"/>
      <c r="K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ht="13.2">
      <c r="A37" s="95"/>
      <c r="B37" s="56" t="s">
        <v>45</v>
      </c>
      <c r="C37" s="106">
        <v>40</v>
      </c>
      <c r="D37" s="107"/>
      <c r="E37" s="48">
        <f>1.667*E36</f>
        <v>6305.5613100899982</v>
      </c>
      <c r="F37" s="37"/>
      <c r="G37" s="30"/>
      <c r="H37" s="30"/>
      <c r="I37" s="30"/>
      <c r="J37" s="30"/>
      <c r="K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ht="24.75" customHeight="1">
      <c r="A38" s="106"/>
      <c r="B38" s="107"/>
      <c r="C38" s="107"/>
      <c r="D38" s="107"/>
      <c r="E38" s="107"/>
      <c r="F38" s="37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ht="28.5" customHeight="1">
      <c r="A39" s="37"/>
      <c r="B39" s="108"/>
      <c r="C39" s="92"/>
      <c r="D39" s="57"/>
      <c r="E39" s="58"/>
      <c r="F39" s="37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ht="13.2">
      <c r="A40" s="30" t="s">
        <v>46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ht="13.2">
      <c r="A41" s="30" t="s">
        <v>47</v>
      </c>
      <c r="B41" s="91" t="s">
        <v>48</v>
      </c>
      <c r="C41" s="92"/>
      <c r="D41" s="92"/>
      <c r="E41" s="92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ht="13.2">
      <c r="A42" s="30" t="s">
        <v>49</v>
      </c>
      <c r="B42" s="91" t="s">
        <v>50</v>
      </c>
      <c r="C42" s="92"/>
      <c r="D42" s="92"/>
      <c r="E42" s="92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ht="13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ht="13.2">
      <c r="A44" s="30" t="s">
        <v>51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ht="13.2">
      <c r="A45" s="30"/>
      <c r="B45" s="30" t="s">
        <v>52</v>
      </c>
      <c r="C45" s="59" t="s">
        <v>53</v>
      </c>
      <c r="D45" s="59" t="s">
        <v>54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ht="13.2">
      <c r="A46" s="30"/>
      <c r="B46" s="30" t="s">
        <v>55</v>
      </c>
      <c r="C46" s="59">
        <v>399</v>
      </c>
      <c r="D46" s="60">
        <f t="shared" ref="D46:D49" si="2">C46*1.5%*100</f>
        <v>598.5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ht="13.2">
      <c r="A47" s="30"/>
      <c r="B47" s="30" t="s">
        <v>56</v>
      </c>
      <c r="C47" s="59">
        <v>480</v>
      </c>
      <c r="D47" s="60">
        <f t="shared" si="2"/>
        <v>719.99999999999989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ht="13.2">
      <c r="A48" s="30"/>
      <c r="B48" s="30" t="s">
        <v>57</v>
      </c>
      <c r="C48" s="59">
        <v>549</v>
      </c>
      <c r="D48" s="60">
        <f t="shared" si="2"/>
        <v>823.5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ht="13.2">
      <c r="A49" s="30"/>
      <c r="B49" s="30" t="s">
        <v>58</v>
      </c>
      <c r="C49" s="59">
        <v>630</v>
      </c>
      <c r="D49" s="60">
        <f t="shared" si="2"/>
        <v>944.99999999999989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ht="13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ht="13.2">
      <c r="A51" s="30" t="s">
        <v>59</v>
      </c>
      <c r="B51" s="30" t="s">
        <v>60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ht="13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spans="1:22" ht="13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ht="13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ht="13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ht="13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ht="13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ht="13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ht="13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ht="13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 ht="13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ht="13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ht="13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ht="13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ht="13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ht="13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spans="1:22" ht="13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22" ht="13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ht="13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ht="13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spans="1:22" ht="13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ht="13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ht="13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ht="13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ht="13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ht="13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spans="1:22" ht="13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 ht="13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spans="1:22" ht="13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spans="1:22" ht="13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spans="1:22" ht="13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spans="1:22" ht="13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spans="1:22" ht="13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 ht="13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 ht="13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 ht="13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ht="13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ht="13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ht="13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ht="13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 ht="13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ht="13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ht="13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 ht="13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 ht="13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 ht="13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 ht="13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 ht="13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 ht="13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 ht="13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 ht="13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 ht="13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ht="13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ht="13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ht="13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ht="13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ht="13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ht="13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ht="13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ht="13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ht="13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ht="13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 ht="13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 ht="13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 ht="13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 ht="13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 ht="13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 ht="13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 ht="13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 ht="13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 ht="13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 ht="13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ht="13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ht="13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ht="13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ht="13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ht="13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ht="13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ht="13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ht="13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ht="13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ht="13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ht="13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ht="13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ht="13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ht="13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ht="13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ht="13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ht="13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ht="13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ht="13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ht="13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ht="13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ht="13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ht="13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ht="13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ht="13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ht="13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ht="13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ht="13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ht="13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ht="13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ht="13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ht="13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ht="13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ht="13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ht="13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 ht="13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 ht="13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 ht="13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ht="13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ht="13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ht="13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ht="13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ht="13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ht="13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ht="13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 ht="13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 ht="13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 ht="13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 ht="13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 ht="13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 ht="13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 ht="13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 ht="13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 ht="13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ht="13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ht="13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ht="13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ht="13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ht="13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ht="13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ht="13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ht="13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ht="13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ht="13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ht="13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ht="13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ht="13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ht="13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ht="13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ht="13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 ht="13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 ht="13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 ht="13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 ht="13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 ht="13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 ht="13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 ht="13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 ht="13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 ht="13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 ht="13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 ht="13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 ht="13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 ht="13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 ht="13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 ht="13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 ht="13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 ht="13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 ht="13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 ht="13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 ht="13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 ht="13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 ht="13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 ht="13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 ht="13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 ht="13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 ht="13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 ht="13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 ht="13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 ht="13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 ht="13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 ht="13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 ht="13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 ht="13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 ht="13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 ht="13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 ht="13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 ht="13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 ht="13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 ht="13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 ht="13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 ht="13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 ht="13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 ht="13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 ht="13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 ht="13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 ht="13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 ht="13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 ht="13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 ht="13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 ht="13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 ht="13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 ht="13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 ht="13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 ht="13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 ht="13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 ht="13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 ht="13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 ht="13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 ht="13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 ht="13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 ht="13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 ht="13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 ht="13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 ht="13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ht="13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ht="13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ht="13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ht="13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ht="13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ht="13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ht="13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ht="13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ht="13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ht="13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ht="13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ht="13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ht="13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ht="13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ht="13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ht="13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ht="13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ht="13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ht="13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ht="13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ht="13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ht="13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ht="13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ht="13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ht="13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ht="13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ht="13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ht="13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ht="13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ht="13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ht="13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ht="13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ht="13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ht="13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ht="13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ht="13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ht="13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ht="13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ht="13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ht="13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ht="13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ht="13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ht="13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ht="13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ht="13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ht="13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ht="13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ht="13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ht="13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ht="13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ht="13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ht="13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ht="13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ht="13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ht="13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ht="13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ht="13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ht="13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ht="13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ht="13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ht="13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ht="13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ht="13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ht="13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ht="13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ht="13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ht="13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ht="13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ht="13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ht="13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ht="13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ht="13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ht="13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ht="13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ht="13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ht="13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ht="13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ht="13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ht="13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ht="13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ht="13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ht="13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ht="13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ht="13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ht="13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ht="13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ht="13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ht="13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ht="13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ht="13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ht="13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ht="13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ht="13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ht="13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ht="13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ht="13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ht="13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ht="13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ht="13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ht="13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ht="13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ht="13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ht="13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ht="13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ht="13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ht="13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ht="13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ht="13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ht="13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ht="13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ht="13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ht="13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ht="13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ht="13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ht="13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ht="13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ht="13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ht="13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ht="13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ht="13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ht="13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ht="13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ht="13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ht="13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ht="13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ht="13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ht="13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ht="13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ht="13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ht="13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ht="13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ht="13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ht="13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ht="13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ht="13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ht="13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ht="13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ht="13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ht="13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ht="13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ht="13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ht="13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ht="13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ht="13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ht="13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ht="13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ht="13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ht="13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ht="13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ht="13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ht="13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ht="13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ht="13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ht="13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ht="13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ht="13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ht="13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ht="13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ht="13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ht="13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ht="13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ht="13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ht="13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ht="13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ht="13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ht="13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ht="13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ht="13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ht="13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ht="13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ht="13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ht="13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ht="13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ht="13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ht="13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ht="13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ht="13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ht="13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ht="13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ht="13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ht="13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ht="13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ht="13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ht="13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ht="13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ht="13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ht="13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ht="13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ht="13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ht="13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ht="13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ht="13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ht="13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ht="13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ht="13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ht="13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ht="13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ht="13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ht="13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ht="13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ht="13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ht="13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ht="13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ht="13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ht="13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ht="13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ht="13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ht="13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ht="13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ht="13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ht="13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ht="13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ht="13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ht="13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ht="13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ht="13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ht="13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ht="13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ht="13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ht="13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ht="13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ht="13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ht="13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ht="13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ht="13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ht="13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ht="13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ht="13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ht="13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ht="13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ht="13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ht="13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ht="13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ht="13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ht="13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ht="13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ht="13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ht="13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ht="13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ht="13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ht="13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ht="13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ht="13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ht="13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ht="13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ht="13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ht="13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ht="13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ht="13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ht="13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ht="13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ht="13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ht="13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ht="13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ht="13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ht="13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ht="13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ht="13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ht="13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ht="13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ht="13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ht="13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ht="13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ht="13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ht="13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ht="13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ht="13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ht="13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ht="13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ht="13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ht="13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ht="13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ht="13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ht="13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ht="13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ht="13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ht="13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ht="13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ht="13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ht="13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ht="13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ht="13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ht="13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ht="13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ht="13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ht="13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ht="13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ht="13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ht="13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ht="13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ht="13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ht="13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ht="13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ht="13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ht="13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ht="13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ht="13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ht="13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ht="13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ht="13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ht="13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ht="13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ht="13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ht="13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ht="13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ht="13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ht="13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ht="13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ht="13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ht="13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ht="13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ht="13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ht="13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ht="13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ht="13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ht="13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ht="13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ht="13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ht="13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ht="13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ht="13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ht="13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ht="13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ht="13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ht="13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ht="13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ht="13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ht="13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ht="13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ht="13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ht="13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ht="13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ht="13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ht="13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ht="13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ht="13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ht="13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ht="13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ht="13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ht="13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ht="13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ht="13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ht="13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ht="13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ht="13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ht="13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ht="13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ht="13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ht="13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ht="13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ht="13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ht="13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ht="13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ht="13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ht="13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ht="13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ht="13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ht="13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ht="13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ht="13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ht="13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ht="13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ht="13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ht="13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ht="13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ht="13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ht="13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ht="13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ht="13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ht="13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ht="13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ht="13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ht="13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ht="13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ht="13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ht="13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ht="13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ht="13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ht="13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ht="13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ht="13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ht="13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ht="13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ht="13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ht="13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ht="13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ht="13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ht="13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ht="13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ht="13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ht="13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ht="13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ht="13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ht="13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ht="13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ht="13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ht="13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ht="13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ht="13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ht="13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ht="13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ht="13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ht="13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ht="13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ht="13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ht="13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ht="13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ht="13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ht="13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ht="13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ht="13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ht="13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ht="13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ht="13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ht="13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ht="13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ht="13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ht="13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ht="13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ht="13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ht="13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ht="13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ht="13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ht="13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ht="13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ht="13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ht="13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ht="13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ht="13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ht="13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ht="13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ht="13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ht="13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ht="13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ht="13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ht="13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ht="13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ht="13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ht="13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ht="13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ht="13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ht="13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ht="13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ht="13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ht="13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ht="13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ht="13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ht="13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ht="13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ht="13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ht="13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ht="13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ht="13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ht="13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ht="13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ht="13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ht="13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ht="13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ht="13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ht="13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ht="13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ht="13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ht="13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ht="13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ht="13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ht="13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ht="13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ht="13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ht="13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ht="13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ht="13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ht="13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ht="13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ht="13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ht="13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ht="13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ht="13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ht="13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ht="13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ht="13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ht="13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ht="13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ht="13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ht="13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ht="13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ht="13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ht="13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ht="13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ht="13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ht="13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ht="13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ht="13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ht="13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ht="13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ht="13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ht="13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ht="13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ht="13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ht="13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ht="13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ht="13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ht="13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ht="13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ht="13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ht="13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ht="13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ht="13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ht="13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ht="13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ht="13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ht="13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ht="13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ht="13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ht="13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ht="13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ht="13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ht="13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ht="13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ht="13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ht="13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ht="13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ht="13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ht="13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ht="13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ht="13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ht="13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ht="13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ht="13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ht="13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ht="13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ht="13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ht="13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ht="13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ht="13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ht="13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ht="13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ht="13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ht="13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ht="13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ht="13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ht="13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ht="13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ht="13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ht="13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ht="13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ht="13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ht="13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ht="13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ht="13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ht="13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ht="13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ht="13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ht="13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ht="13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ht="13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ht="13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ht="13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ht="13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ht="13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ht="13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ht="13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ht="13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ht="13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ht="13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ht="13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ht="13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ht="13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ht="13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ht="13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ht="13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ht="13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ht="13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ht="13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ht="13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ht="13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ht="13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ht="13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ht="13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ht="13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ht="13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ht="13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ht="13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ht="13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ht="13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ht="13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ht="13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ht="13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ht="13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ht="13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ht="13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ht="13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ht="13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ht="13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ht="13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ht="13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ht="13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ht="13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ht="13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ht="13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ht="13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ht="13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ht="13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ht="13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ht="13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ht="13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ht="13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ht="13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ht="13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ht="13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ht="13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ht="13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ht="13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ht="13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ht="13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ht="13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ht="13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ht="13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ht="13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ht="13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ht="13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ht="13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ht="13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ht="13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ht="13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ht="13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ht="13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ht="13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ht="13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ht="13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ht="13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ht="13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ht="13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ht="13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ht="13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ht="13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ht="13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ht="13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ht="13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ht="13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ht="13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ht="13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ht="13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ht="13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ht="13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ht="13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ht="13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ht="13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ht="13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ht="13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ht="13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ht="13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ht="13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ht="13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ht="13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ht="13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ht="13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ht="13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ht="13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ht="13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ht="13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ht="13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ht="13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ht="13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ht="13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ht="13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ht="13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ht="13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ht="13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ht="13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ht="13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ht="13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ht="13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ht="13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ht="13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ht="13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ht="13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ht="13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ht="13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ht="13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ht="13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ht="13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ht="13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ht="13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ht="13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ht="13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ht="13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ht="13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ht="13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ht="13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ht="13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ht="13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ht="13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ht="13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ht="13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ht="13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ht="13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ht="13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ht="13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ht="13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ht="13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ht="13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ht="13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ht="13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ht="13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ht="13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ht="13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ht="13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ht="13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ht="13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ht="13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ht="13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ht="13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ht="13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ht="13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ht="13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ht="13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ht="13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ht="13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ht="13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ht="13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ht="13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ht="13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ht="13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ht="13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ht="13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ht="13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ht="13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ht="13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ht="13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ht="13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ht="13.2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ht="13.2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ht="13.2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ht="13.2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ht="13.2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ht="13.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1:22" ht="13.2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1:22" ht="13.2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1:22" ht="13.2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1:22" ht="13.2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1:22" ht="13.2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1:22" ht="13.2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  <row r="999" spans="1:22" ht="13.2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</row>
    <row r="1000" spans="1:22" ht="13.2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</row>
    <row r="1001" spans="1:22" ht="13.2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</row>
    <row r="1002" spans="1:22" ht="13.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</row>
    <row r="1003" spans="1:22" ht="13.2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</row>
    <row r="1004" spans="1:22" ht="13.2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</row>
    <row r="1005" spans="1:22" ht="13.2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</row>
    <row r="1006" spans="1:22" ht="13.2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</row>
    <row r="1007" spans="1:22" ht="13.2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</row>
    <row r="1008" spans="1:22" ht="13.2">
      <c r="A1008" s="30"/>
      <c r="B1008" s="30"/>
      <c r="C1008" s="30"/>
      <c r="D1008" s="30"/>
      <c r="E1008" s="30"/>
      <c r="F1008" s="30"/>
      <c r="I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</row>
    <row r="1009" spans="12:16" ht="15.75" customHeight="1">
      <c r="L1009" s="30"/>
      <c r="O1009" s="30"/>
      <c r="P1009" s="30"/>
    </row>
    <row r="1010" spans="12:16" ht="15.75" customHeight="1">
      <c r="L1010" s="30"/>
    </row>
    <row r="1011" spans="12:16" ht="15.75" customHeight="1">
      <c r="L1011" s="30"/>
    </row>
    <row r="1012" spans="12:16" ht="15.75" customHeight="1">
      <c r="L1012" s="30"/>
    </row>
  </sheetData>
  <mergeCells count="24">
    <mergeCell ref="A1:B2"/>
    <mergeCell ref="C37:D37"/>
    <mergeCell ref="A38:E38"/>
    <mergeCell ref="B39:C39"/>
    <mergeCell ref="B41:E41"/>
    <mergeCell ref="A3:B3"/>
    <mergeCell ref="A28:D28"/>
    <mergeCell ref="A5:A16"/>
    <mergeCell ref="A17:A20"/>
    <mergeCell ref="A21:A23"/>
    <mergeCell ref="A24:A25"/>
    <mergeCell ref="A26:A27"/>
    <mergeCell ref="A4:B4"/>
    <mergeCell ref="B42:E42"/>
    <mergeCell ref="A34:A37"/>
    <mergeCell ref="C32:D32"/>
    <mergeCell ref="A33:D33"/>
    <mergeCell ref="C34:D34"/>
    <mergeCell ref="C35:D35"/>
    <mergeCell ref="C36:D36"/>
    <mergeCell ref="A29:A32"/>
    <mergeCell ref="C29:D29"/>
    <mergeCell ref="C30:D30"/>
    <mergeCell ref="C31:D31"/>
  </mergeCells>
  <conditionalFormatting sqref="F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BEA1-4924-4AC4-AF9D-354007C7FD02}">
  <dimension ref="A1:J24"/>
  <sheetViews>
    <sheetView tabSelected="1" zoomScale="70" zoomScaleNormal="90" workbookViewId="0">
      <selection activeCell="B26" sqref="B26"/>
    </sheetView>
  </sheetViews>
  <sheetFormatPr defaultRowHeight="13.2"/>
  <cols>
    <col min="1" max="2" width="25.44140625" customWidth="1"/>
    <col min="3" max="3" width="34.33203125" customWidth="1"/>
    <col min="6" max="6" width="38.6640625" customWidth="1"/>
    <col min="9" max="9" width="42.5546875" customWidth="1"/>
  </cols>
  <sheetData>
    <row r="1" spans="1:10" ht="21">
      <c r="A1" s="76" t="s">
        <v>136</v>
      </c>
      <c r="B1" s="77" t="s">
        <v>137</v>
      </c>
      <c r="C1" s="74" t="s">
        <v>134</v>
      </c>
      <c r="D1" s="75" t="s">
        <v>135</v>
      </c>
      <c r="F1" s="116" t="s">
        <v>169</v>
      </c>
      <c r="G1" s="75" t="s">
        <v>135</v>
      </c>
      <c r="I1" s="74" t="s">
        <v>170</v>
      </c>
      <c r="J1" s="75" t="s">
        <v>135</v>
      </c>
    </row>
    <row r="2" spans="1:10">
      <c r="A2" s="79" t="s">
        <v>141</v>
      </c>
      <c r="B2" s="128" t="s">
        <v>128</v>
      </c>
      <c r="C2" s="120" t="s">
        <v>8</v>
      </c>
      <c r="D2" s="43">
        <v>0.12962962962963001</v>
      </c>
      <c r="F2" s="117" t="s">
        <v>36</v>
      </c>
      <c r="G2" s="85">
        <v>1.6E-2</v>
      </c>
      <c r="I2" s="118" t="s">
        <v>42</v>
      </c>
      <c r="J2" s="68">
        <v>25</v>
      </c>
    </row>
    <row r="3" spans="1:10">
      <c r="A3" s="79" t="s">
        <v>142</v>
      </c>
      <c r="B3" s="128" t="s">
        <v>128</v>
      </c>
      <c r="C3" s="121" t="s">
        <v>143</v>
      </c>
      <c r="D3" s="47">
        <v>0.148148148148148</v>
      </c>
      <c r="F3" s="117" t="s">
        <v>37</v>
      </c>
      <c r="G3" s="66">
        <v>350</v>
      </c>
      <c r="I3" s="118" t="s">
        <v>43</v>
      </c>
      <c r="J3" s="68">
        <v>18</v>
      </c>
    </row>
    <row r="4" spans="1:10">
      <c r="A4" s="79" t="s">
        <v>144</v>
      </c>
      <c r="B4" s="128" t="s">
        <v>128</v>
      </c>
      <c r="C4" s="121" t="s">
        <v>10</v>
      </c>
      <c r="D4" s="47">
        <v>0.16666666666666699</v>
      </c>
      <c r="F4" s="117" t="s">
        <v>38</v>
      </c>
      <c r="G4" s="66">
        <v>4</v>
      </c>
      <c r="I4" s="118" t="s">
        <v>44</v>
      </c>
      <c r="J4" s="68">
        <v>5</v>
      </c>
    </row>
    <row r="5" spans="1:10">
      <c r="A5" s="79" t="s">
        <v>145</v>
      </c>
      <c r="B5" s="128" t="s">
        <v>128</v>
      </c>
      <c r="C5" s="121" t="s">
        <v>11</v>
      </c>
      <c r="D5" s="47">
        <v>0.46296296296296302</v>
      </c>
      <c r="F5" s="117" t="s">
        <v>39</v>
      </c>
      <c r="G5" s="66">
        <v>10</v>
      </c>
      <c r="I5" s="119" t="s">
        <v>45</v>
      </c>
      <c r="J5" s="69">
        <v>40</v>
      </c>
    </row>
    <row r="6" spans="1:10">
      <c r="A6" s="79" t="s">
        <v>146</v>
      </c>
      <c r="B6" s="128" t="s">
        <v>128</v>
      </c>
      <c r="C6" s="121" t="s">
        <v>123</v>
      </c>
      <c r="D6" s="47">
        <v>0.62759259259259303</v>
      </c>
    </row>
    <row r="7" spans="1:10">
      <c r="A7" s="79" t="s">
        <v>147</v>
      </c>
      <c r="B7" s="128" t="s">
        <v>128</v>
      </c>
      <c r="C7" s="121" t="s">
        <v>148</v>
      </c>
      <c r="D7" s="47">
        <v>0.57074074074074099</v>
      </c>
    </row>
    <row r="8" spans="1:10">
      <c r="A8" s="79" t="s">
        <v>149</v>
      </c>
      <c r="B8" s="128" t="s">
        <v>128</v>
      </c>
      <c r="C8" s="121" t="s">
        <v>14</v>
      </c>
      <c r="D8" s="47">
        <v>0.225925925925926</v>
      </c>
    </row>
    <row r="9" spans="1:10">
      <c r="A9" s="79" t="s">
        <v>150</v>
      </c>
      <c r="B9" s="128" t="s">
        <v>128</v>
      </c>
      <c r="C9" s="121" t="s">
        <v>124</v>
      </c>
      <c r="D9" s="47">
        <v>0.14462962962963</v>
      </c>
    </row>
    <row r="10" spans="1:10">
      <c r="A10" s="79" t="s">
        <v>151</v>
      </c>
      <c r="B10" s="128" t="s">
        <v>128</v>
      </c>
      <c r="C10" s="121" t="s">
        <v>152</v>
      </c>
      <c r="D10" s="47">
        <v>0.117407407407407</v>
      </c>
    </row>
    <row r="11" spans="1:10">
      <c r="A11" s="79" t="s">
        <v>153</v>
      </c>
      <c r="B11" s="128" t="s">
        <v>128</v>
      </c>
      <c r="C11" s="121" t="s">
        <v>126</v>
      </c>
      <c r="D11" s="47">
        <v>0.16203703703703701</v>
      </c>
    </row>
    <row r="12" spans="1:10">
      <c r="A12" s="79" t="s">
        <v>154</v>
      </c>
      <c r="B12" s="128" t="s">
        <v>128</v>
      </c>
      <c r="C12" s="121" t="s">
        <v>16</v>
      </c>
      <c r="D12" s="47">
        <v>8.1481481481481502E-2</v>
      </c>
    </row>
    <row r="13" spans="1:10">
      <c r="A13" s="79" t="s">
        <v>155</v>
      </c>
      <c r="B13" s="128" t="s">
        <v>128</v>
      </c>
      <c r="C13" s="121" t="s">
        <v>17</v>
      </c>
      <c r="D13" s="47">
        <v>0.16203703703703701</v>
      </c>
    </row>
    <row r="14" spans="1:10">
      <c r="A14" s="78" t="s">
        <v>156</v>
      </c>
      <c r="B14" s="128" t="s">
        <v>138</v>
      </c>
      <c r="C14" s="122" t="s">
        <v>19</v>
      </c>
      <c r="D14" s="47">
        <v>8.1481481481481502E-2</v>
      </c>
    </row>
    <row r="15" spans="1:10">
      <c r="A15" s="80" t="s">
        <v>157</v>
      </c>
      <c r="B15" s="128" t="s">
        <v>129</v>
      </c>
      <c r="C15" s="123" t="s">
        <v>20</v>
      </c>
      <c r="D15" s="47">
        <v>0.16203703703703701</v>
      </c>
    </row>
    <row r="16" spans="1:10">
      <c r="A16" s="80" t="s">
        <v>158</v>
      </c>
      <c r="B16" s="128" t="s">
        <v>129</v>
      </c>
      <c r="C16" s="123" t="s">
        <v>21</v>
      </c>
      <c r="D16" s="47">
        <v>3.65497076023392E-2</v>
      </c>
    </row>
    <row r="17" spans="1:4">
      <c r="A17" s="80" t="s">
        <v>159</v>
      </c>
      <c r="B17" s="128" t="s">
        <v>129</v>
      </c>
      <c r="C17" s="123" t="s">
        <v>160</v>
      </c>
      <c r="D17" s="47">
        <v>7.30994152046784E-2</v>
      </c>
    </row>
    <row r="18" spans="1:4">
      <c r="A18" s="81" t="s">
        <v>161</v>
      </c>
      <c r="B18" s="128" t="s">
        <v>130</v>
      </c>
      <c r="C18" s="124" t="s">
        <v>24</v>
      </c>
      <c r="D18" s="47">
        <v>4.9342105263157902E-2</v>
      </c>
    </row>
    <row r="19" spans="1:4">
      <c r="A19" s="81" t="s">
        <v>162</v>
      </c>
      <c r="B19" s="128" t="s">
        <v>130</v>
      </c>
      <c r="C19" s="124" t="s">
        <v>25</v>
      </c>
      <c r="D19" s="47">
        <v>8.4064327485380105E-2</v>
      </c>
    </row>
    <row r="20" spans="1:4">
      <c r="A20" s="81" t="s">
        <v>163</v>
      </c>
      <c r="B20" s="128" t="s">
        <v>130</v>
      </c>
      <c r="C20" s="124" t="s">
        <v>26</v>
      </c>
      <c r="D20" s="47">
        <v>0.13523391812865501</v>
      </c>
    </row>
    <row r="21" spans="1:4">
      <c r="A21" s="82" t="s">
        <v>164</v>
      </c>
      <c r="B21" s="128" t="s">
        <v>139</v>
      </c>
      <c r="C21" s="126" t="s">
        <v>28</v>
      </c>
      <c r="D21" s="47">
        <v>200</v>
      </c>
    </row>
    <row r="22" spans="1:4">
      <c r="A22" s="82" t="s">
        <v>165</v>
      </c>
      <c r="B22" s="128" t="s">
        <v>139</v>
      </c>
      <c r="C22" s="126" t="s">
        <v>166</v>
      </c>
      <c r="D22" s="47">
        <v>5.8479532163742701E-2</v>
      </c>
    </row>
    <row r="23" spans="1:4">
      <c r="A23" s="83" t="s">
        <v>167</v>
      </c>
      <c r="B23" s="128" t="s">
        <v>132</v>
      </c>
      <c r="C23" s="125" t="s">
        <v>32</v>
      </c>
      <c r="D23" s="51">
        <v>480</v>
      </c>
    </row>
    <row r="24" spans="1:4">
      <c r="A24" s="84" t="s">
        <v>168</v>
      </c>
      <c r="B24" s="128" t="s">
        <v>140</v>
      </c>
      <c r="C24" s="127" t="s">
        <v>33</v>
      </c>
      <c r="D24" s="5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H24"/>
  <sheetViews>
    <sheetView topLeftCell="F2" zoomScale="104" workbookViewId="0">
      <selection activeCell="O27" sqref="O27"/>
    </sheetView>
  </sheetViews>
  <sheetFormatPr defaultColWidth="12.6640625" defaultRowHeight="15.75" customHeight="1"/>
  <cols>
    <col min="1" max="1" width="13.77734375" customWidth="1"/>
    <col min="2" max="2" width="11.44140625" customWidth="1"/>
    <col min="3" max="3" width="28.109375" style="64" customWidth="1"/>
    <col min="4" max="4" width="13.77734375" customWidth="1"/>
    <col min="5" max="5" width="19.5546875" customWidth="1"/>
    <col min="6" max="6" width="30.44140625" style="64" customWidth="1"/>
    <col min="7" max="7" width="7.33203125" customWidth="1"/>
    <col min="8" max="8" width="7.88671875" customWidth="1"/>
    <col min="9" max="9" width="7.6640625" customWidth="1"/>
    <col min="10" max="10" width="7.77734375" customWidth="1"/>
    <col min="11" max="11" width="7.44140625" customWidth="1"/>
    <col min="12" max="12" width="9.6640625" customWidth="1"/>
    <col min="13" max="13" width="10.6640625" customWidth="1"/>
    <col min="14" max="14" width="10.33203125" customWidth="1"/>
    <col min="15" max="15" width="11.44140625" customWidth="1"/>
  </cols>
  <sheetData>
    <row r="3" spans="1:34" ht="15.75" customHeight="1">
      <c r="A3" s="11"/>
      <c r="B3" s="12" t="s">
        <v>61</v>
      </c>
      <c r="C3" s="12" t="s">
        <v>62</v>
      </c>
      <c r="D3" s="12" t="s">
        <v>63</v>
      </c>
      <c r="E3" s="12"/>
      <c r="F3" s="12" t="s">
        <v>64</v>
      </c>
      <c r="G3" s="12" t="s">
        <v>65</v>
      </c>
      <c r="H3" s="12" t="s">
        <v>66</v>
      </c>
      <c r="I3" s="12" t="s">
        <v>67</v>
      </c>
      <c r="J3" s="16" t="s">
        <v>68</v>
      </c>
      <c r="K3" s="16" t="s">
        <v>69</v>
      </c>
      <c r="L3" s="16" t="s">
        <v>70</v>
      </c>
      <c r="M3" s="16" t="s">
        <v>71</v>
      </c>
      <c r="N3" s="16" t="s">
        <v>72</v>
      </c>
      <c r="O3" s="12" t="s">
        <v>73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5.75" customHeight="1">
      <c r="B4" s="13"/>
      <c r="C4" s="65" t="s">
        <v>74</v>
      </c>
      <c r="D4" s="13">
        <v>1</v>
      </c>
      <c r="E4" s="13"/>
      <c r="F4" s="65" t="s">
        <v>8</v>
      </c>
      <c r="G4" s="14">
        <v>75</v>
      </c>
      <c r="H4" s="14">
        <v>72</v>
      </c>
      <c r="I4" s="14">
        <v>1</v>
      </c>
      <c r="J4" s="17"/>
      <c r="K4" s="17"/>
      <c r="L4" s="18">
        <v>700</v>
      </c>
      <c r="M4" s="19">
        <v>0</v>
      </c>
      <c r="N4" s="19">
        <f t="shared" ref="N4:N22" si="0">L4+M4</f>
        <v>700</v>
      </c>
      <c r="O4" s="20">
        <f t="shared" ref="O4:O15" si="1">N4/(G4*H4*I4)</f>
        <v>0.12962962962962962</v>
      </c>
    </row>
    <row r="5" spans="1:34" ht="15.75" customHeight="1">
      <c r="B5" s="13"/>
      <c r="C5" s="65" t="s">
        <v>74</v>
      </c>
      <c r="D5" s="13">
        <v>2</v>
      </c>
      <c r="E5" s="13"/>
      <c r="F5" s="65" t="s">
        <v>9</v>
      </c>
      <c r="G5" s="14">
        <v>75</v>
      </c>
      <c r="H5" s="14">
        <v>72</v>
      </c>
      <c r="I5" s="14">
        <v>1</v>
      </c>
      <c r="J5" s="17"/>
      <c r="K5" s="17"/>
      <c r="L5" s="18">
        <v>800</v>
      </c>
      <c r="M5" s="19">
        <v>0</v>
      </c>
      <c r="N5" s="19">
        <f t="shared" si="0"/>
        <v>800</v>
      </c>
      <c r="O5" s="20">
        <f t="shared" si="1"/>
        <v>0.14814814814814814</v>
      </c>
    </row>
    <row r="6" spans="1:34" ht="15.75" customHeight="1">
      <c r="B6" s="15"/>
      <c r="C6" s="65" t="s">
        <v>74</v>
      </c>
      <c r="D6" s="13">
        <v>3</v>
      </c>
      <c r="E6" s="13"/>
      <c r="F6" s="65" t="s">
        <v>10</v>
      </c>
      <c r="G6" s="14">
        <v>75</v>
      </c>
      <c r="H6" s="14">
        <v>72</v>
      </c>
      <c r="I6" s="14">
        <v>1</v>
      </c>
      <c r="J6" s="17"/>
      <c r="K6" s="17"/>
      <c r="L6" s="18">
        <v>900</v>
      </c>
      <c r="M6" s="19">
        <v>0</v>
      </c>
      <c r="N6" s="19">
        <f t="shared" si="0"/>
        <v>900</v>
      </c>
      <c r="O6" s="20">
        <f t="shared" si="1"/>
        <v>0.16666666666666666</v>
      </c>
    </row>
    <row r="7" spans="1:34" ht="15.75" customHeight="1">
      <c r="B7" s="15">
        <v>45297</v>
      </c>
      <c r="C7" s="65" t="s">
        <v>75</v>
      </c>
      <c r="D7" s="13">
        <v>4</v>
      </c>
      <c r="E7" s="13"/>
      <c r="F7" s="65" t="s">
        <v>76</v>
      </c>
      <c r="G7" s="14">
        <v>75</v>
      </c>
      <c r="H7" s="14">
        <v>72</v>
      </c>
      <c r="I7" s="14">
        <v>1</v>
      </c>
      <c r="J7" s="17"/>
      <c r="K7" s="17"/>
      <c r="L7" s="18">
        <v>2400</v>
      </c>
      <c r="M7" s="19">
        <v>100</v>
      </c>
      <c r="N7" s="19">
        <f t="shared" si="0"/>
        <v>2500</v>
      </c>
      <c r="O7" s="20">
        <f t="shared" si="1"/>
        <v>0.46296296296296297</v>
      </c>
    </row>
    <row r="8" spans="1:34" ht="15.75" customHeight="1">
      <c r="B8" s="15">
        <v>45255</v>
      </c>
      <c r="C8" s="65" t="s">
        <v>77</v>
      </c>
      <c r="D8" s="13">
        <v>5</v>
      </c>
      <c r="E8" s="13"/>
      <c r="F8" s="65" t="s">
        <v>12</v>
      </c>
      <c r="G8" s="14">
        <v>75</v>
      </c>
      <c r="H8" s="14">
        <v>72</v>
      </c>
      <c r="I8" s="14">
        <v>1</v>
      </c>
      <c r="J8" s="17"/>
      <c r="K8" s="17"/>
      <c r="L8" s="18">
        <v>3189</v>
      </c>
      <c r="M8" s="19">
        <v>200</v>
      </c>
      <c r="N8" s="19">
        <f t="shared" si="0"/>
        <v>3389</v>
      </c>
      <c r="O8" s="20">
        <f t="shared" si="1"/>
        <v>0.62759259259259259</v>
      </c>
    </row>
    <row r="9" spans="1:34" ht="15.75" customHeight="1">
      <c r="B9" s="15">
        <v>45255</v>
      </c>
      <c r="C9" s="65" t="s">
        <v>78</v>
      </c>
      <c r="D9" s="13">
        <v>6</v>
      </c>
      <c r="E9" s="13"/>
      <c r="F9" s="65" t="s">
        <v>13</v>
      </c>
      <c r="G9" s="14">
        <v>75</v>
      </c>
      <c r="H9" s="14">
        <v>72</v>
      </c>
      <c r="I9" s="14">
        <v>1</v>
      </c>
      <c r="J9" s="17"/>
      <c r="K9" s="17"/>
      <c r="L9" s="18">
        <v>2882</v>
      </c>
      <c r="M9" s="19">
        <v>200</v>
      </c>
      <c r="N9" s="19">
        <f t="shared" si="0"/>
        <v>3082</v>
      </c>
      <c r="O9" s="20">
        <f t="shared" si="1"/>
        <v>0.57074074074074077</v>
      </c>
    </row>
    <row r="10" spans="1:34" ht="15.75" customHeight="1">
      <c r="B10" s="15">
        <v>45590</v>
      </c>
      <c r="C10" s="65" t="s">
        <v>79</v>
      </c>
      <c r="D10" s="13">
        <v>7</v>
      </c>
      <c r="E10" s="13"/>
      <c r="F10" s="65" t="s">
        <v>80</v>
      </c>
      <c r="G10" s="14">
        <v>75</v>
      </c>
      <c r="H10" s="14">
        <v>72</v>
      </c>
      <c r="I10" s="14">
        <v>1</v>
      </c>
      <c r="J10" s="17"/>
      <c r="K10" s="17"/>
      <c r="L10" s="18">
        <v>1220</v>
      </c>
      <c r="M10" s="19">
        <v>0</v>
      </c>
      <c r="N10" s="19">
        <f t="shared" si="0"/>
        <v>1220</v>
      </c>
      <c r="O10" s="20">
        <f t="shared" si="1"/>
        <v>0.22592592592592592</v>
      </c>
    </row>
    <row r="11" spans="1:34" ht="15.75" customHeight="1">
      <c r="B11" s="15">
        <v>45255</v>
      </c>
      <c r="C11" s="65" t="s">
        <v>75</v>
      </c>
      <c r="D11" s="13">
        <v>8</v>
      </c>
      <c r="E11" s="13"/>
      <c r="F11" s="65" t="s">
        <v>15</v>
      </c>
      <c r="G11" s="14">
        <v>75</v>
      </c>
      <c r="H11" s="14">
        <v>72</v>
      </c>
      <c r="I11" s="14">
        <v>2</v>
      </c>
      <c r="J11" s="17"/>
      <c r="K11" s="17"/>
      <c r="L11" s="18">
        <v>1462</v>
      </c>
      <c r="M11" s="19">
        <v>100</v>
      </c>
      <c r="N11" s="19">
        <f t="shared" si="0"/>
        <v>1562</v>
      </c>
      <c r="O11" s="20">
        <f t="shared" si="1"/>
        <v>0.14462962962962964</v>
      </c>
    </row>
    <row r="12" spans="1:34" ht="15.75" customHeight="1">
      <c r="B12" s="13"/>
      <c r="C12" s="65" t="s">
        <v>75</v>
      </c>
      <c r="D12" s="13">
        <v>9</v>
      </c>
      <c r="E12" s="13"/>
      <c r="F12" s="65" t="s">
        <v>81</v>
      </c>
      <c r="G12" s="14">
        <v>75</v>
      </c>
      <c r="H12" s="14">
        <v>72</v>
      </c>
      <c r="I12" s="14">
        <v>5</v>
      </c>
      <c r="J12" s="17"/>
      <c r="K12" s="17"/>
      <c r="L12" s="18">
        <v>2920</v>
      </c>
      <c r="M12" s="19">
        <v>250</v>
      </c>
      <c r="N12" s="19">
        <f t="shared" si="0"/>
        <v>3170</v>
      </c>
      <c r="O12" s="20">
        <f t="shared" si="1"/>
        <v>0.1174074074074074</v>
      </c>
    </row>
    <row r="13" spans="1:34" ht="15.75" customHeight="1">
      <c r="B13" s="15">
        <v>45257</v>
      </c>
      <c r="C13" s="65" t="s">
        <v>82</v>
      </c>
      <c r="D13" s="13">
        <v>10</v>
      </c>
      <c r="E13" s="13"/>
      <c r="F13" s="65" t="s">
        <v>83</v>
      </c>
      <c r="G13" s="14">
        <v>75</v>
      </c>
      <c r="H13" s="14">
        <v>72</v>
      </c>
      <c r="I13" s="14">
        <v>5</v>
      </c>
      <c r="J13" s="17"/>
      <c r="K13" s="17"/>
      <c r="L13" s="18">
        <v>4125</v>
      </c>
      <c r="M13" s="19">
        <v>250</v>
      </c>
      <c r="N13" s="19">
        <f t="shared" si="0"/>
        <v>4375</v>
      </c>
      <c r="O13" s="20">
        <f t="shared" si="1"/>
        <v>0.16203703703703703</v>
      </c>
    </row>
    <row r="14" spans="1:34" ht="15.75" customHeight="1">
      <c r="B14" s="15">
        <v>45255</v>
      </c>
      <c r="C14" s="65" t="s">
        <v>84</v>
      </c>
      <c r="D14" s="13">
        <v>11</v>
      </c>
      <c r="E14" s="13"/>
      <c r="F14" s="65" t="s">
        <v>16</v>
      </c>
      <c r="G14" s="14">
        <v>75</v>
      </c>
      <c r="H14" s="14">
        <v>72</v>
      </c>
      <c r="I14" s="14">
        <v>2</v>
      </c>
      <c r="J14" s="17"/>
      <c r="K14" s="17"/>
      <c r="L14" s="18">
        <v>630</v>
      </c>
      <c r="M14" s="19">
        <v>250</v>
      </c>
      <c r="N14" s="19">
        <f t="shared" si="0"/>
        <v>880</v>
      </c>
      <c r="O14" s="20">
        <f t="shared" si="1"/>
        <v>8.1481481481481488E-2</v>
      </c>
    </row>
    <row r="15" spans="1:34" ht="15.75" customHeight="1">
      <c r="B15" s="15">
        <v>45255</v>
      </c>
      <c r="C15" s="65" t="s">
        <v>85</v>
      </c>
      <c r="D15" s="13">
        <v>12</v>
      </c>
      <c r="E15" s="13"/>
      <c r="F15" s="65" t="s">
        <v>17</v>
      </c>
      <c r="G15" s="14">
        <v>75</v>
      </c>
      <c r="H15" s="14">
        <v>72</v>
      </c>
      <c r="I15" s="14">
        <v>2</v>
      </c>
      <c r="J15" s="17"/>
      <c r="K15" s="17"/>
      <c r="L15" s="18">
        <v>1500</v>
      </c>
      <c r="M15" s="19">
        <v>250</v>
      </c>
      <c r="N15" s="19">
        <f t="shared" si="0"/>
        <v>1750</v>
      </c>
      <c r="O15" s="20">
        <f t="shared" si="1"/>
        <v>0.16203703703703703</v>
      </c>
    </row>
    <row r="16" spans="1:34" ht="15.75" customHeight="1">
      <c r="B16" s="15">
        <v>45255</v>
      </c>
      <c r="C16" s="65" t="s">
        <v>86</v>
      </c>
      <c r="D16" s="13">
        <v>13</v>
      </c>
      <c r="E16" s="13"/>
      <c r="F16" s="65" t="s">
        <v>19</v>
      </c>
      <c r="G16" s="114" t="s">
        <v>87</v>
      </c>
      <c r="H16" s="99"/>
      <c r="I16" s="99"/>
      <c r="J16" s="21"/>
      <c r="K16" s="21"/>
      <c r="L16" s="22">
        <v>40</v>
      </c>
      <c r="M16" s="23">
        <v>10</v>
      </c>
      <c r="N16" s="19">
        <f t="shared" si="0"/>
        <v>50</v>
      </c>
      <c r="O16" s="20">
        <f t="shared" ref="O16:O22" si="2">N16/(72*38)</f>
        <v>1.827485380116959E-2</v>
      </c>
    </row>
    <row r="17" spans="2:15" ht="15.75" customHeight="1">
      <c r="B17" s="15">
        <v>45255</v>
      </c>
      <c r="C17" s="65" t="s">
        <v>88</v>
      </c>
      <c r="D17" s="13">
        <v>14</v>
      </c>
      <c r="E17" s="13"/>
      <c r="F17" s="65" t="s">
        <v>89</v>
      </c>
      <c r="G17" s="114" t="s">
        <v>87</v>
      </c>
      <c r="H17" s="99"/>
      <c r="I17" s="99"/>
      <c r="J17" s="21"/>
      <c r="K17" s="21"/>
      <c r="L17" s="22">
        <v>100</v>
      </c>
      <c r="M17" s="23">
        <v>0</v>
      </c>
      <c r="N17" s="19">
        <f t="shared" si="0"/>
        <v>100</v>
      </c>
      <c r="O17" s="20">
        <f t="shared" si="2"/>
        <v>3.6549707602339179E-2</v>
      </c>
    </row>
    <row r="18" spans="2:15" ht="15.75" customHeight="1">
      <c r="B18" s="15">
        <v>45255</v>
      </c>
      <c r="C18" s="65" t="s">
        <v>88</v>
      </c>
      <c r="D18" s="13">
        <v>15</v>
      </c>
      <c r="E18" s="13"/>
      <c r="F18" s="65" t="s">
        <v>90</v>
      </c>
      <c r="G18" s="114" t="s">
        <v>87</v>
      </c>
      <c r="H18" s="99"/>
      <c r="I18" s="99"/>
      <c r="J18" s="21"/>
      <c r="K18" s="21"/>
      <c r="L18" s="22">
        <v>200</v>
      </c>
      <c r="M18" s="23">
        <v>0</v>
      </c>
      <c r="N18" s="19">
        <f t="shared" si="0"/>
        <v>200</v>
      </c>
      <c r="O18" s="20">
        <f t="shared" si="2"/>
        <v>7.3099415204678359E-2</v>
      </c>
    </row>
    <row r="19" spans="2:15" ht="15.75" customHeight="1">
      <c r="B19" s="15">
        <v>45255</v>
      </c>
      <c r="C19" s="65" t="s">
        <v>91</v>
      </c>
      <c r="D19" s="13">
        <v>16</v>
      </c>
      <c r="E19" s="13"/>
      <c r="F19" s="65" t="s">
        <v>92</v>
      </c>
      <c r="G19" s="114" t="s">
        <v>87</v>
      </c>
      <c r="H19" s="99"/>
      <c r="I19" s="99"/>
      <c r="J19" s="24"/>
      <c r="K19" s="24"/>
      <c r="L19" s="22">
        <v>125</v>
      </c>
      <c r="M19" s="23">
        <v>10</v>
      </c>
      <c r="N19" s="19">
        <f t="shared" si="0"/>
        <v>135</v>
      </c>
      <c r="O19" s="20">
        <f t="shared" si="2"/>
        <v>4.9342105263157895E-2</v>
      </c>
    </row>
    <row r="20" spans="2:15" ht="15.75" customHeight="1">
      <c r="B20" s="15">
        <v>45255</v>
      </c>
      <c r="C20" s="65" t="s">
        <v>91</v>
      </c>
      <c r="D20" s="13">
        <v>17</v>
      </c>
      <c r="E20" s="13"/>
      <c r="F20" s="65" t="s">
        <v>93</v>
      </c>
      <c r="G20" s="114" t="s">
        <v>87</v>
      </c>
      <c r="H20" s="99"/>
      <c r="I20" s="99"/>
      <c r="J20" s="24"/>
      <c r="K20" s="24"/>
      <c r="L20" s="22">
        <v>220</v>
      </c>
      <c r="M20" s="23">
        <v>10</v>
      </c>
      <c r="N20" s="19">
        <f t="shared" si="0"/>
        <v>230</v>
      </c>
      <c r="O20" s="20">
        <f t="shared" si="2"/>
        <v>8.4064327485380119E-2</v>
      </c>
    </row>
    <row r="21" spans="2:15" ht="15.75" customHeight="1">
      <c r="B21" s="15">
        <v>45255</v>
      </c>
      <c r="C21" s="65" t="s">
        <v>94</v>
      </c>
      <c r="D21" s="13">
        <v>18</v>
      </c>
      <c r="E21" s="13"/>
      <c r="F21" s="65" t="s">
        <v>95</v>
      </c>
      <c r="G21" s="114" t="s">
        <v>87</v>
      </c>
      <c r="H21" s="99"/>
      <c r="I21" s="97"/>
      <c r="J21" s="25"/>
      <c r="K21" s="25"/>
      <c r="L21" s="18">
        <v>360</v>
      </c>
      <c r="M21" s="14">
        <v>10</v>
      </c>
      <c r="N21" s="19">
        <f t="shared" si="0"/>
        <v>370</v>
      </c>
      <c r="O21" s="20">
        <f t="shared" si="2"/>
        <v>0.13523391812865498</v>
      </c>
    </row>
    <row r="22" spans="2:15" ht="15.75" customHeight="1">
      <c r="B22" s="14" t="s">
        <v>96</v>
      </c>
      <c r="C22" s="12" t="s">
        <v>97</v>
      </c>
      <c r="D22" s="13">
        <v>19</v>
      </c>
      <c r="E22" s="13"/>
      <c r="F22" s="12" t="s">
        <v>98</v>
      </c>
      <c r="G22" s="114" t="s">
        <v>87</v>
      </c>
      <c r="H22" s="99"/>
      <c r="I22" s="97"/>
      <c r="J22" s="17"/>
      <c r="K22" s="17"/>
      <c r="L22" s="18">
        <v>150</v>
      </c>
      <c r="M22" s="14">
        <v>10</v>
      </c>
      <c r="N22" s="19">
        <f t="shared" si="0"/>
        <v>160</v>
      </c>
      <c r="O22" s="20">
        <f t="shared" si="2"/>
        <v>5.8479532163742687E-2</v>
      </c>
    </row>
    <row r="24" spans="2:15" ht="15.75" customHeight="1">
      <c r="G24" s="64"/>
    </row>
  </sheetData>
  <mergeCells count="7">
    <mergeCell ref="G21:I21"/>
    <mergeCell ref="G22:I22"/>
    <mergeCell ref="G16:I16"/>
    <mergeCell ref="G17:I17"/>
    <mergeCell ref="G18:I18"/>
    <mergeCell ref="G19:I19"/>
    <mergeCell ref="G20:I2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B997"/>
  <sheetViews>
    <sheetView zoomScale="77" workbookViewId="0">
      <selection activeCell="A3" sqref="A3"/>
    </sheetView>
  </sheetViews>
  <sheetFormatPr defaultColWidth="12.6640625" defaultRowHeight="15.75" customHeight="1"/>
  <cols>
    <col min="1" max="1" width="7.88671875" customWidth="1"/>
    <col min="2" max="2" width="7.21875" customWidth="1"/>
    <col min="3" max="3" width="6.77734375" customWidth="1"/>
    <col min="4" max="17" width="15.77734375" customWidth="1"/>
    <col min="18" max="18" width="14.77734375" customWidth="1"/>
  </cols>
  <sheetData>
    <row r="1" spans="1:28" ht="84" customHeight="1">
      <c r="A1" s="1" t="s">
        <v>1</v>
      </c>
      <c r="B1" s="1" t="s">
        <v>2</v>
      </c>
      <c r="C1" s="1" t="s">
        <v>99</v>
      </c>
      <c r="D1" s="2" t="s">
        <v>100</v>
      </c>
      <c r="E1" s="3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33" customHeight="1">
      <c r="A2" s="1" t="s">
        <v>115</v>
      </c>
      <c r="B2" s="1" t="s">
        <v>115</v>
      </c>
      <c r="C2" s="1" t="s">
        <v>116</v>
      </c>
      <c r="D2" s="1" t="s">
        <v>117</v>
      </c>
      <c r="E2" s="1" t="s">
        <v>117</v>
      </c>
      <c r="F2" s="1" t="s">
        <v>117</v>
      </c>
      <c r="G2" s="1" t="s">
        <v>117</v>
      </c>
      <c r="H2" s="1" t="s">
        <v>118</v>
      </c>
      <c r="I2" s="1" t="s">
        <v>118</v>
      </c>
      <c r="J2" s="1" t="s">
        <v>118</v>
      </c>
      <c r="K2" s="1" t="s">
        <v>117</v>
      </c>
      <c r="L2" s="1" t="s">
        <v>119</v>
      </c>
      <c r="M2" s="1" t="s">
        <v>119</v>
      </c>
      <c r="N2" s="1" t="s">
        <v>120</v>
      </c>
      <c r="O2" s="1" t="s">
        <v>119</v>
      </c>
      <c r="P2" s="1" t="s">
        <v>119</v>
      </c>
      <c r="Q2" s="1" t="s">
        <v>121</v>
      </c>
      <c r="R2" s="1" t="s">
        <v>121</v>
      </c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28.5" customHeight="1">
      <c r="A3" s="4">
        <v>72</v>
      </c>
      <c r="B3" s="4">
        <v>30</v>
      </c>
      <c r="C3" s="5">
        <f t="shared" ref="C3:C30" si="0">A3*B3</f>
        <v>2160</v>
      </c>
      <c r="D3" s="5">
        <v>6105</v>
      </c>
      <c r="E3" s="5">
        <v>6865</v>
      </c>
      <c r="F3" s="5">
        <v>7130</v>
      </c>
      <c r="G3" s="5">
        <v>8088</v>
      </c>
      <c r="H3" s="5">
        <v>7953</v>
      </c>
      <c r="I3" s="5">
        <v>8886</v>
      </c>
      <c r="J3" s="5">
        <v>9958</v>
      </c>
      <c r="K3" s="5">
        <v>7075</v>
      </c>
      <c r="L3" s="5">
        <v>15671</v>
      </c>
      <c r="M3" s="5">
        <v>10472</v>
      </c>
      <c r="N3" s="4">
        <v>11647</v>
      </c>
      <c r="O3" s="4">
        <v>8690</v>
      </c>
      <c r="P3" s="4">
        <v>14987</v>
      </c>
      <c r="Q3" s="4">
        <v>2873</v>
      </c>
      <c r="R3" s="4">
        <v>3864</v>
      </c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28.5" customHeight="1">
      <c r="A4" s="4">
        <v>72</v>
      </c>
      <c r="B4" s="4">
        <v>36</v>
      </c>
      <c r="C4" s="5">
        <f t="shared" si="0"/>
        <v>2592</v>
      </c>
      <c r="D4" s="5">
        <v>6974</v>
      </c>
      <c r="E4" s="5">
        <v>7886</v>
      </c>
      <c r="F4" s="5">
        <v>8204</v>
      </c>
      <c r="G4" s="5">
        <v>9335</v>
      </c>
      <c r="H4" s="5">
        <v>9191</v>
      </c>
      <c r="I4" s="5">
        <v>10311</v>
      </c>
      <c r="J4" s="5">
        <v>11597</v>
      </c>
      <c r="K4" s="5">
        <v>8137</v>
      </c>
      <c r="L4" s="5">
        <v>18452</v>
      </c>
      <c r="M4" s="5">
        <v>12214</v>
      </c>
      <c r="N4" s="4">
        <v>13599</v>
      </c>
      <c r="O4" s="4">
        <v>10075</v>
      </c>
      <c r="P4" s="4">
        <v>17631</v>
      </c>
      <c r="Q4" s="4">
        <v>3488</v>
      </c>
      <c r="R4" s="4">
        <v>4637</v>
      </c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28.5" customHeight="1">
      <c r="A5" s="4">
        <v>72</v>
      </c>
      <c r="B5" s="4">
        <v>42</v>
      </c>
      <c r="C5" s="5">
        <f t="shared" si="0"/>
        <v>3024</v>
      </c>
      <c r="D5" s="5">
        <v>8288</v>
      </c>
      <c r="E5" s="5">
        <v>9352</v>
      </c>
      <c r="F5" s="5">
        <v>9723</v>
      </c>
      <c r="G5" s="5">
        <v>11012</v>
      </c>
      <c r="H5" s="5">
        <v>10874</v>
      </c>
      <c r="I5" s="5">
        <v>12182</v>
      </c>
      <c r="J5" s="5">
        <v>13682</v>
      </c>
      <c r="K5" s="5">
        <v>9645</v>
      </c>
      <c r="L5" s="5">
        <v>21680</v>
      </c>
      <c r="M5" s="5">
        <v>14402</v>
      </c>
      <c r="N5" s="4">
        <v>15550</v>
      </c>
      <c r="O5" s="4">
        <v>11466</v>
      </c>
      <c r="P5" s="4">
        <v>20722</v>
      </c>
      <c r="Q5" s="4">
        <v>3577</v>
      </c>
      <c r="R5" s="4">
        <v>4963</v>
      </c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28.5" customHeight="1">
      <c r="A6" s="4">
        <v>72</v>
      </c>
      <c r="B6" s="4">
        <v>44</v>
      </c>
      <c r="C6" s="5">
        <f t="shared" si="0"/>
        <v>3168</v>
      </c>
      <c r="D6" s="5">
        <v>8577</v>
      </c>
      <c r="E6" s="5">
        <v>9692</v>
      </c>
      <c r="F6" s="5">
        <v>10081</v>
      </c>
      <c r="G6" s="5">
        <v>11428</v>
      </c>
      <c r="H6" s="5">
        <v>11287</v>
      </c>
      <c r="I6" s="5">
        <v>12656</v>
      </c>
      <c r="J6" s="5">
        <v>14229</v>
      </c>
      <c r="K6" s="5">
        <v>9999</v>
      </c>
      <c r="L6" s="5">
        <v>22607</v>
      </c>
      <c r="M6" s="5">
        <v>14983</v>
      </c>
      <c r="N6" s="4">
        <v>16646</v>
      </c>
      <c r="O6" s="4">
        <v>11920</v>
      </c>
      <c r="P6" s="4">
        <v>21603</v>
      </c>
      <c r="Q6" s="4">
        <v>3768</v>
      </c>
      <c r="R6" s="4">
        <v>5222</v>
      </c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28.5" customHeight="1">
      <c r="A7" s="4">
        <v>72</v>
      </c>
      <c r="B7" s="4">
        <v>48</v>
      </c>
      <c r="C7" s="5">
        <f t="shared" si="0"/>
        <v>3456</v>
      </c>
      <c r="D7" s="5">
        <v>9156</v>
      </c>
      <c r="E7" s="5">
        <v>10372</v>
      </c>
      <c r="F7" s="5">
        <v>10797</v>
      </c>
      <c r="G7" s="5">
        <v>12259</v>
      </c>
      <c r="H7" s="5">
        <v>12112</v>
      </c>
      <c r="I7" s="5">
        <v>13606</v>
      </c>
      <c r="J7" s="5">
        <v>15321</v>
      </c>
      <c r="K7" s="5">
        <v>10707</v>
      </c>
      <c r="L7" s="5">
        <v>24461</v>
      </c>
      <c r="M7" s="5">
        <v>16144</v>
      </c>
      <c r="N7" s="4">
        <v>17947</v>
      </c>
      <c r="O7" s="4">
        <v>12864</v>
      </c>
      <c r="P7" s="4">
        <v>23367</v>
      </c>
      <c r="Q7" s="4">
        <v>4152</v>
      </c>
      <c r="R7" s="4">
        <v>5737</v>
      </c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28.5" customHeight="1">
      <c r="A8" s="4">
        <v>72</v>
      </c>
      <c r="B8" s="4">
        <v>60</v>
      </c>
      <c r="C8" s="5">
        <f t="shared" si="0"/>
        <v>4320</v>
      </c>
      <c r="D8" s="5">
        <v>10893</v>
      </c>
      <c r="E8" s="5">
        <v>12413</v>
      </c>
      <c r="F8" s="5">
        <v>12944</v>
      </c>
      <c r="G8" s="5">
        <v>14753</v>
      </c>
      <c r="H8" s="5">
        <v>14588</v>
      </c>
      <c r="I8" s="5">
        <v>16456</v>
      </c>
      <c r="J8" s="5">
        <v>18600</v>
      </c>
      <c r="K8" s="5">
        <v>10832</v>
      </c>
      <c r="L8" s="5">
        <v>30025</v>
      </c>
      <c r="M8" s="5">
        <v>19628</v>
      </c>
      <c r="N8" s="4">
        <v>21851</v>
      </c>
      <c r="O8" s="4">
        <v>15617</v>
      </c>
      <c r="P8" s="4">
        <v>28656</v>
      </c>
      <c r="Q8" s="4">
        <v>5301</v>
      </c>
      <c r="R8" s="4">
        <v>7282</v>
      </c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28.5" customHeight="1">
      <c r="A9" s="4">
        <v>72</v>
      </c>
      <c r="B9" s="4">
        <v>72</v>
      </c>
      <c r="C9" s="5">
        <f t="shared" si="0"/>
        <v>5184</v>
      </c>
      <c r="D9" s="5">
        <v>12630</v>
      </c>
      <c r="E9" s="5">
        <v>14454</v>
      </c>
      <c r="F9" s="5">
        <v>15091</v>
      </c>
      <c r="G9" s="5">
        <v>17248</v>
      </c>
      <c r="H9" s="5">
        <v>17064</v>
      </c>
      <c r="I9" s="5">
        <v>19305</v>
      </c>
      <c r="J9" s="5">
        <v>21878</v>
      </c>
      <c r="K9" s="5">
        <v>14957</v>
      </c>
      <c r="L9" s="5">
        <v>35583</v>
      </c>
      <c r="M9" s="5">
        <v>23112</v>
      </c>
      <c r="N9" s="4">
        <v>25754</v>
      </c>
      <c r="O9" s="4">
        <v>18388</v>
      </c>
      <c r="P9" s="4">
        <v>33946</v>
      </c>
      <c r="Q9" s="4">
        <v>6450</v>
      </c>
      <c r="R9" s="4">
        <v>8828</v>
      </c>
      <c r="S9" s="9"/>
      <c r="T9" s="9"/>
      <c r="U9" s="9"/>
      <c r="V9" s="9"/>
      <c r="W9" s="9"/>
      <c r="X9" s="9"/>
      <c r="Y9" s="9" t="s">
        <v>127</v>
      </c>
      <c r="Z9" s="9"/>
      <c r="AA9" s="9"/>
      <c r="AB9" s="9"/>
    </row>
    <row r="10" spans="1:28" ht="28.5" customHeight="1">
      <c r="A10" s="4">
        <v>75</v>
      </c>
      <c r="B10" s="4">
        <v>30</v>
      </c>
      <c r="C10" s="5">
        <f t="shared" si="0"/>
        <v>2250</v>
      </c>
      <c r="D10" s="5">
        <v>6286</v>
      </c>
      <c r="E10" s="5">
        <v>7078</v>
      </c>
      <c r="F10" s="5">
        <v>7354</v>
      </c>
      <c r="G10" s="5">
        <v>8348</v>
      </c>
      <c r="H10" s="5">
        <v>8210</v>
      </c>
      <c r="I10" s="5">
        <v>9183</v>
      </c>
      <c r="J10" s="5">
        <v>10300</v>
      </c>
      <c r="K10" s="5">
        <v>7296</v>
      </c>
      <c r="L10" s="5">
        <v>16250</v>
      </c>
      <c r="M10" s="5">
        <v>10835</v>
      </c>
      <c r="N10" s="4">
        <v>12054</v>
      </c>
      <c r="O10" s="4">
        <v>8978</v>
      </c>
      <c r="P10" s="4">
        <v>15538</v>
      </c>
      <c r="Q10" s="4">
        <v>2994</v>
      </c>
      <c r="R10" s="4">
        <v>4025</v>
      </c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28.5" customHeight="1">
      <c r="A11" s="4">
        <v>75</v>
      </c>
      <c r="B11" s="4">
        <v>36</v>
      </c>
      <c r="C11" s="5">
        <f t="shared" si="0"/>
        <v>2700</v>
      </c>
      <c r="D11" s="5">
        <v>7191</v>
      </c>
      <c r="E11" s="5">
        <v>8141</v>
      </c>
      <c r="F11" s="5">
        <v>8472</v>
      </c>
      <c r="G11" s="5">
        <v>9647</v>
      </c>
      <c r="H11" s="5">
        <v>9500</v>
      </c>
      <c r="I11" s="5">
        <v>10667</v>
      </c>
      <c r="J11" s="5">
        <v>12007</v>
      </c>
      <c r="K11" s="5">
        <v>8402</v>
      </c>
      <c r="L11" s="5">
        <v>19148</v>
      </c>
      <c r="M11" s="5">
        <v>12650</v>
      </c>
      <c r="N11" s="4">
        <v>14087</v>
      </c>
      <c r="O11" s="4">
        <v>10421</v>
      </c>
      <c r="P11" s="4">
        <v>18293</v>
      </c>
      <c r="Q11" s="4">
        <v>3592</v>
      </c>
      <c r="R11" s="4">
        <v>4830</v>
      </c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28.5" customHeight="1">
      <c r="A12" s="4">
        <v>75</v>
      </c>
      <c r="B12" s="4">
        <v>42</v>
      </c>
      <c r="C12" s="5">
        <f t="shared" si="0"/>
        <v>3150</v>
      </c>
      <c r="D12" s="5">
        <v>8041</v>
      </c>
      <c r="E12" s="5">
        <v>9649</v>
      </c>
      <c r="F12" s="5">
        <v>10036</v>
      </c>
      <c r="G12" s="5">
        <v>11376</v>
      </c>
      <c r="H12" s="5">
        <v>11235</v>
      </c>
      <c r="I12" s="5">
        <v>12597</v>
      </c>
      <c r="J12" s="5">
        <v>14160</v>
      </c>
      <c r="K12" s="5">
        <v>9955</v>
      </c>
      <c r="L12" s="5">
        <v>22491</v>
      </c>
      <c r="M12" s="5">
        <v>14910</v>
      </c>
      <c r="N12" s="4">
        <v>16119</v>
      </c>
      <c r="O12" s="4">
        <v>11865</v>
      </c>
      <c r="P12" s="4">
        <v>21493</v>
      </c>
      <c r="Q12" s="4">
        <v>3745</v>
      </c>
      <c r="R12" s="4">
        <v>5189</v>
      </c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28.5" customHeight="1">
      <c r="A13" s="4">
        <v>75</v>
      </c>
      <c r="B13" s="4">
        <v>44</v>
      </c>
      <c r="C13" s="5">
        <f t="shared" si="0"/>
        <v>3300</v>
      </c>
      <c r="D13" s="5">
        <v>8843</v>
      </c>
      <c r="E13" s="5">
        <v>10004</v>
      </c>
      <c r="F13" s="5">
        <v>10409</v>
      </c>
      <c r="G13" s="5">
        <v>11809</v>
      </c>
      <c r="H13" s="5">
        <v>11665</v>
      </c>
      <c r="I13" s="5">
        <v>13092</v>
      </c>
      <c r="J13" s="5">
        <v>14730</v>
      </c>
      <c r="K13" s="5">
        <v>10324</v>
      </c>
      <c r="L13" s="5">
        <v>23451</v>
      </c>
      <c r="M13" s="5">
        <v>15515</v>
      </c>
      <c r="N13" s="4">
        <v>16797</v>
      </c>
      <c r="O13" s="4">
        <v>12346</v>
      </c>
      <c r="P13" s="4">
        <v>22412</v>
      </c>
      <c r="Q13" s="4">
        <v>3944</v>
      </c>
      <c r="R13" s="4">
        <v>5457</v>
      </c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28.5" customHeight="1">
      <c r="A14" s="4">
        <v>75</v>
      </c>
      <c r="B14" s="4">
        <v>48</v>
      </c>
      <c r="C14" s="5">
        <f t="shared" si="0"/>
        <v>3600</v>
      </c>
      <c r="D14" s="5">
        <v>9446</v>
      </c>
      <c r="E14" s="5">
        <v>10712</v>
      </c>
      <c r="F14" s="5">
        <v>11154</v>
      </c>
      <c r="G14" s="5">
        <v>12675</v>
      </c>
      <c r="H14" s="5">
        <v>12525</v>
      </c>
      <c r="I14" s="5">
        <v>14081</v>
      </c>
      <c r="J14" s="5">
        <v>15868</v>
      </c>
      <c r="K14" s="5">
        <v>11061</v>
      </c>
      <c r="L14" s="5">
        <v>25389</v>
      </c>
      <c r="M14" s="5">
        <v>16725</v>
      </c>
      <c r="N14" s="4">
        <v>18598</v>
      </c>
      <c r="O14" s="4">
        <v>13308</v>
      </c>
      <c r="P14" s="4">
        <v>24248</v>
      </c>
      <c r="Q14" s="4">
        <v>4343</v>
      </c>
      <c r="R14" s="4">
        <v>5995</v>
      </c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28.5" customHeight="1">
      <c r="A15" s="4">
        <v>75</v>
      </c>
      <c r="B15" s="4">
        <v>60</v>
      </c>
      <c r="C15" s="5">
        <f t="shared" si="0"/>
        <v>4500</v>
      </c>
      <c r="D15" s="5">
        <v>2</v>
      </c>
      <c r="E15" s="5">
        <v>12838</v>
      </c>
      <c r="F15" s="5">
        <v>13391</v>
      </c>
      <c r="G15" s="5">
        <v>15273</v>
      </c>
      <c r="H15" s="5">
        <v>15104</v>
      </c>
      <c r="I15" s="5">
        <v>17049</v>
      </c>
      <c r="J15" s="5">
        <v>19283</v>
      </c>
      <c r="K15" s="5">
        <v>13275</v>
      </c>
      <c r="L15" s="5">
        <v>31184</v>
      </c>
      <c r="M15" s="5">
        <v>20354</v>
      </c>
      <c r="N15" s="4">
        <v>22664</v>
      </c>
      <c r="O15" s="4">
        <v>16194</v>
      </c>
      <c r="P15" s="4">
        <v>29758</v>
      </c>
      <c r="Q15" s="4">
        <v>5540</v>
      </c>
      <c r="R15" s="4">
        <v>7605</v>
      </c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28.5" customHeight="1">
      <c r="A16" s="4">
        <v>75</v>
      </c>
      <c r="B16" s="4">
        <v>72</v>
      </c>
      <c r="C16" s="5">
        <f t="shared" si="0"/>
        <v>5400</v>
      </c>
      <c r="D16" s="5">
        <v>13064</v>
      </c>
      <c r="E16" s="5">
        <v>14964</v>
      </c>
      <c r="F16" s="5">
        <v>15627</v>
      </c>
      <c r="G16" s="5">
        <v>17871</v>
      </c>
      <c r="H16" s="5">
        <v>17683</v>
      </c>
      <c r="I16" s="5">
        <v>20018</v>
      </c>
      <c r="J16" s="5">
        <v>22698</v>
      </c>
      <c r="K16" s="5">
        <v>15488</v>
      </c>
      <c r="L16" s="5">
        <v>36979</v>
      </c>
      <c r="M16" s="5">
        <v>23983</v>
      </c>
      <c r="N16" s="4">
        <v>26729</v>
      </c>
      <c r="O16" s="4">
        <v>19080</v>
      </c>
      <c r="P16" s="4">
        <v>35268</v>
      </c>
      <c r="Q16" s="4">
        <v>6538</v>
      </c>
      <c r="R16" s="4">
        <v>9214</v>
      </c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28.5" customHeight="1">
      <c r="A17" s="4">
        <v>78</v>
      </c>
      <c r="B17" s="4">
        <v>30</v>
      </c>
      <c r="C17" s="5">
        <f t="shared" si="0"/>
        <v>2340</v>
      </c>
      <c r="D17" s="5">
        <v>6467</v>
      </c>
      <c r="E17" s="5">
        <v>7290</v>
      </c>
      <c r="F17" s="5">
        <v>7578</v>
      </c>
      <c r="G17" s="5">
        <v>8605</v>
      </c>
      <c r="H17" s="5">
        <v>8468</v>
      </c>
      <c r="I17" s="5">
        <v>9480</v>
      </c>
      <c r="J17" s="5">
        <v>10641</v>
      </c>
      <c r="K17" s="5">
        <v>7517</v>
      </c>
      <c r="L17" s="5">
        <v>16830</v>
      </c>
      <c r="M17" s="5">
        <v>11198</v>
      </c>
      <c r="N17" s="4">
        <v>12460</v>
      </c>
      <c r="O17" s="4">
        <v>9267</v>
      </c>
      <c r="P17" s="4">
        <v>16089</v>
      </c>
      <c r="Q17" s="4">
        <v>3113</v>
      </c>
      <c r="R17" s="4">
        <v>4186</v>
      </c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28.5" customHeight="1">
      <c r="A18" s="4">
        <v>78</v>
      </c>
      <c r="B18" s="4">
        <v>36</v>
      </c>
      <c r="C18" s="5">
        <f t="shared" si="0"/>
        <v>2808</v>
      </c>
      <c r="D18" s="5">
        <v>7408</v>
      </c>
      <c r="E18" s="5">
        <v>8396</v>
      </c>
      <c r="F18" s="5">
        <v>8741</v>
      </c>
      <c r="G18" s="5">
        <v>9959</v>
      </c>
      <c r="H18" s="5">
        <v>9809</v>
      </c>
      <c r="I18" s="5">
        <v>11023</v>
      </c>
      <c r="J18" s="5">
        <v>12417</v>
      </c>
      <c r="K18" s="5">
        <v>8665</v>
      </c>
      <c r="L18" s="5">
        <v>19843</v>
      </c>
      <c r="M18" s="5">
        <v>13085</v>
      </c>
      <c r="N18" s="4">
        <v>14574</v>
      </c>
      <c r="O18" s="4">
        <v>10760</v>
      </c>
      <c r="P18" s="4">
        <v>18954</v>
      </c>
      <c r="Q18" s="4">
        <v>3736</v>
      </c>
      <c r="R18" s="4">
        <v>5024</v>
      </c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28.5" customHeight="1">
      <c r="A19" s="4">
        <v>78</v>
      </c>
      <c r="B19" s="4">
        <v>42</v>
      </c>
      <c r="C19" s="5">
        <f t="shared" si="0"/>
        <v>3276</v>
      </c>
      <c r="D19" s="5">
        <v>8794</v>
      </c>
      <c r="E19" s="5">
        <v>9947</v>
      </c>
      <c r="F19" s="5">
        <v>10349</v>
      </c>
      <c r="G19" s="5">
        <v>11740</v>
      </c>
      <c r="H19" s="5">
        <v>11596</v>
      </c>
      <c r="I19" s="5">
        <v>13013</v>
      </c>
      <c r="J19" s="5">
        <v>14639</v>
      </c>
      <c r="K19" s="5">
        <v>10265</v>
      </c>
      <c r="L19" s="5">
        <v>23302</v>
      </c>
      <c r="M19" s="5">
        <v>15418</v>
      </c>
      <c r="N19" s="4">
        <v>16689</v>
      </c>
      <c r="O19" s="4">
        <v>12269</v>
      </c>
      <c r="P19" s="4">
        <v>22265</v>
      </c>
      <c r="Q19" s="4">
        <v>3913</v>
      </c>
      <c r="R19" s="4">
        <v>5414</v>
      </c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28.5" customHeight="1">
      <c r="A20" s="4">
        <v>78</v>
      </c>
      <c r="B20" s="4">
        <v>44</v>
      </c>
      <c r="C20" s="5">
        <f t="shared" si="0"/>
        <v>3432</v>
      </c>
      <c r="D20" s="5">
        <v>9108</v>
      </c>
      <c r="E20" s="5">
        <v>10315</v>
      </c>
      <c r="F20" s="5">
        <v>10737</v>
      </c>
      <c r="G20" s="5">
        <v>12190</v>
      </c>
      <c r="H20" s="5">
        <v>12043</v>
      </c>
      <c r="I20" s="5">
        <v>13527</v>
      </c>
      <c r="J20" s="5">
        <v>15230</v>
      </c>
      <c r="K20" s="5">
        <v>10648</v>
      </c>
      <c r="L20" s="5">
        <v>24307</v>
      </c>
      <c r="M20" s="5">
        <v>16047</v>
      </c>
      <c r="N20" s="4">
        <v>17393</v>
      </c>
      <c r="O20" s="4">
        <v>12769</v>
      </c>
      <c r="P20" s="4">
        <v>23220</v>
      </c>
      <c r="Q20" s="4">
        <v>4120</v>
      </c>
      <c r="R20" s="4">
        <v>5694</v>
      </c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28.5" customHeight="1">
      <c r="A21" s="4">
        <v>78</v>
      </c>
      <c r="B21" s="4">
        <v>48</v>
      </c>
      <c r="C21" s="5">
        <f t="shared" si="0"/>
        <v>3744</v>
      </c>
      <c r="D21" s="5">
        <v>9735</v>
      </c>
      <c r="E21" s="5">
        <v>11052</v>
      </c>
      <c r="F21" s="5">
        <v>11512</v>
      </c>
      <c r="G21" s="5">
        <v>13091</v>
      </c>
      <c r="H21" s="5">
        <v>12937</v>
      </c>
      <c r="I21" s="5">
        <v>14556</v>
      </c>
      <c r="J21" s="5">
        <v>16414</v>
      </c>
      <c r="K21" s="5">
        <v>11416</v>
      </c>
      <c r="L21" s="5">
        <v>26316</v>
      </c>
      <c r="M21" s="5">
        <v>17305</v>
      </c>
      <c r="N21" s="4">
        <v>19249</v>
      </c>
      <c r="O21" s="4">
        <v>13770</v>
      </c>
      <c r="P21" s="4">
        <v>25130</v>
      </c>
      <c r="Q21" s="4">
        <v>4535</v>
      </c>
      <c r="R21" s="4">
        <v>6252</v>
      </c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28.5" customHeight="1">
      <c r="A22" s="4">
        <v>78</v>
      </c>
      <c r="B22" s="4">
        <v>60</v>
      </c>
      <c r="C22" s="5">
        <f t="shared" si="0"/>
        <v>4680</v>
      </c>
      <c r="D22" s="5">
        <v>11617</v>
      </c>
      <c r="E22" s="5">
        <v>13264</v>
      </c>
      <c r="F22" s="5">
        <v>13838</v>
      </c>
      <c r="G22" s="5">
        <v>15793</v>
      </c>
      <c r="H22" s="5">
        <v>15620</v>
      </c>
      <c r="I22" s="5">
        <v>17643</v>
      </c>
      <c r="J22" s="5">
        <v>19966</v>
      </c>
      <c r="K22" s="5">
        <v>13717</v>
      </c>
      <c r="L22" s="5">
        <v>32343</v>
      </c>
      <c r="M22" s="5">
        <v>21079</v>
      </c>
      <c r="N22" s="4">
        <v>23477</v>
      </c>
      <c r="O22" s="4">
        <v>16771</v>
      </c>
      <c r="P22" s="4">
        <v>30860</v>
      </c>
      <c r="Q22" s="4">
        <v>5780</v>
      </c>
      <c r="R22" s="4">
        <v>7926</v>
      </c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28.5" customHeight="1">
      <c r="A23" s="6">
        <v>78</v>
      </c>
      <c r="B23" s="6">
        <v>72</v>
      </c>
      <c r="C23" s="5">
        <f t="shared" si="0"/>
        <v>5616</v>
      </c>
      <c r="D23" s="7">
        <v>13497</v>
      </c>
      <c r="E23" s="5">
        <v>15475</v>
      </c>
      <c r="F23" s="7">
        <v>16164</v>
      </c>
      <c r="G23" s="7">
        <v>18495</v>
      </c>
      <c r="H23" s="7">
        <v>18302</v>
      </c>
      <c r="I23" s="7">
        <v>20730</v>
      </c>
      <c r="J23" s="7">
        <v>23517</v>
      </c>
      <c r="K23" s="7">
        <v>16019</v>
      </c>
      <c r="L23" s="7">
        <v>38369</v>
      </c>
      <c r="M23" s="7">
        <v>24854</v>
      </c>
      <c r="N23" s="6">
        <v>27705</v>
      </c>
      <c r="O23" s="6">
        <v>19773</v>
      </c>
      <c r="P23" s="6">
        <v>36590</v>
      </c>
      <c r="Q23" s="6">
        <v>7025</v>
      </c>
      <c r="R23" s="6">
        <v>9601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28.5" customHeight="1">
      <c r="A24" s="4">
        <v>84</v>
      </c>
      <c r="B24" s="4">
        <v>30</v>
      </c>
      <c r="C24" s="5">
        <f t="shared" si="0"/>
        <v>2520</v>
      </c>
      <c r="D24" s="5">
        <v>6889</v>
      </c>
      <c r="E24" s="5">
        <v>7715</v>
      </c>
      <c r="F24" s="5">
        <v>8025</v>
      </c>
      <c r="G24" s="5">
        <v>9128</v>
      </c>
      <c r="H24" s="5">
        <v>8984</v>
      </c>
      <c r="I24" s="5">
        <v>10074</v>
      </c>
      <c r="J24" s="5">
        <v>11324</v>
      </c>
      <c r="K24" s="5">
        <v>7960</v>
      </c>
      <c r="L24" s="5">
        <v>17989</v>
      </c>
      <c r="M24" s="5">
        <v>11924</v>
      </c>
      <c r="N24" s="4">
        <v>13273</v>
      </c>
      <c r="O24" s="4">
        <v>9844</v>
      </c>
      <c r="P24" s="4">
        <v>17191</v>
      </c>
      <c r="Q24" s="4">
        <v>3352</v>
      </c>
      <c r="R24" s="4">
        <v>4508</v>
      </c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28.5" customHeight="1">
      <c r="A25" s="4">
        <v>84</v>
      </c>
      <c r="B25" s="4">
        <v>36</v>
      </c>
      <c r="C25" s="5">
        <f t="shared" si="0"/>
        <v>3024</v>
      </c>
      <c r="D25" s="5">
        <v>7842</v>
      </c>
      <c r="E25" s="5">
        <v>8906</v>
      </c>
      <c r="F25" s="5">
        <v>9277</v>
      </c>
      <c r="G25" s="5">
        <v>10583</v>
      </c>
      <c r="H25" s="5">
        <v>10428</v>
      </c>
      <c r="I25" s="5">
        <v>11736</v>
      </c>
      <c r="J25" s="5">
        <v>13237</v>
      </c>
      <c r="K25" s="5">
        <v>9199</v>
      </c>
      <c r="L25" s="5">
        <v>21234</v>
      </c>
      <c r="M25" s="5">
        <v>13956</v>
      </c>
      <c r="N25" s="4">
        <v>15550</v>
      </c>
      <c r="O25" s="4">
        <v>11461</v>
      </c>
      <c r="P25" s="4">
        <v>20276</v>
      </c>
      <c r="Q25" s="4">
        <v>4023</v>
      </c>
      <c r="R25" s="4">
        <v>5409</v>
      </c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28.5" customHeight="1">
      <c r="A26" s="4">
        <v>84</v>
      </c>
      <c r="B26" s="4">
        <v>42</v>
      </c>
      <c r="C26" s="5">
        <f t="shared" si="0"/>
        <v>3528</v>
      </c>
      <c r="D26" s="5">
        <v>9301</v>
      </c>
      <c r="E26" s="5">
        <v>10542</v>
      </c>
      <c r="F26" s="5">
        <v>10975</v>
      </c>
      <c r="G26" s="5">
        <v>12467</v>
      </c>
      <c r="H26" s="5">
        <v>12319</v>
      </c>
      <c r="I26" s="5">
        <v>13844</v>
      </c>
      <c r="J26" s="5">
        <v>15595</v>
      </c>
      <c r="K26" s="5">
        <v>10884</v>
      </c>
      <c r="L26" s="5">
        <v>24925</v>
      </c>
      <c r="M26" s="5">
        <v>16434</v>
      </c>
      <c r="N26" s="4">
        <v>17827</v>
      </c>
      <c r="O26" s="4">
        <v>13077</v>
      </c>
      <c r="P26" s="4">
        <v>23807</v>
      </c>
      <c r="Q26" s="4">
        <v>4247</v>
      </c>
      <c r="R26" s="4">
        <v>5858</v>
      </c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28.5" customHeight="1">
      <c r="A27" s="4">
        <v>84</v>
      </c>
      <c r="B27" s="4">
        <v>44</v>
      </c>
      <c r="C27" s="5">
        <f t="shared" si="0"/>
        <v>3696</v>
      </c>
      <c r="D27" s="5">
        <v>9639</v>
      </c>
      <c r="E27" s="5">
        <v>10939</v>
      </c>
      <c r="F27" s="5">
        <v>11393</v>
      </c>
      <c r="G27" s="5">
        <v>12952</v>
      </c>
      <c r="H27" s="5">
        <v>12800</v>
      </c>
      <c r="I27" s="5">
        <v>14398</v>
      </c>
      <c r="J27" s="5">
        <v>16232</v>
      </c>
      <c r="K27" s="5">
        <v>11298</v>
      </c>
      <c r="L27" s="5">
        <v>26007</v>
      </c>
      <c r="M27" s="5">
        <v>17112</v>
      </c>
      <c r="N27" s="4">
        <v>18586</v>
      </c>
      <c r="O27" s="4">
        <v>13616</v>
      </c>
      <c r="P27" s="4">
        <v>24836</v>
      </c>
      <c r="Q27" s="4">
        <v>4471</v>
      </c>
      <c r="R27" s="4">
        <v>6166</v>
      </c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28.5" customHeight="1">
      <c r="A28" s="4">
        <v>84</v>
      </c>
      <c r="B28" s="4">
        <v>48</v>
      </c>
      <c r="C28" s="5">
        <f t="shared" si="0"/>
        <v>4032</v>
      </c>
      <c r="D28" s="5">
        <v>10314</v>
      </c>
      <c r="E28" s="5">
        <v>11733</v>
      </c>
      <c r="F28" s="5">
        <v>12228</v>
      </c>
      <c r="G28" s="5">
        <v>13922</v>
      </c>
      <c r="H28" s="5">
        <v>13763</v>
      </c>
      <c r="I28" s="5">
        <v>15506</v>
      </c>
      <c r="J28" s="5">
        <v>17507</v>
      </c>
      <c r="K28" s="5">
        <v>12124</v>
      </c>
      <c r="L28" s="5">
        <v>28170</v>
      </c>
      <c r="M28" s="5">
        <v>18467</v>
      </c>
      <c r="N28" s="4">
        <v>20550</v>
      </c>
      <c r="O28" s="4">
        <v>14693</v>
      </c>
      <c r="P28" s="4">
        <v>26893</v>
      </c>
      <c r="Q28" s="4">
        <v>4918</v>
      </c>
      <c r="R28" s="4">
        <v>6767</v>
      </c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28.5" customHeight="1">
      <c r="A29" s="4">
        <v>84</v>
      </c>
      <c r="B29" s="4">
        <v>60</v>
      </c>
      <c r="C29" s="5">
        <f t="shared" si="0"/>
        <v>5040</v>
      </c>
      <c r="D29" s="5">
        <v>12341</v>
      </c>
      <c r="E29" s="5">
        <v>14114</v>
      </c>
      <c r="F29" s="5">
        <v>14733</v>
      </c>
      <c r="G29" s="5">
        <v>16832</v>
      </c>
      <c r="H29" s="5">
        <v>16651</v>
      </c>
      <c r="I29" s="5">
        <v>18830</v>
      </c>
      <c r="J29" s="5">
        <v>21332</v>
      </c>
      <c r="K29" s="5">
        <v>14603</v>
      </c>
      <c r="L29" s="5">
        <v>34661</v>
      </c>
      <c r="M29" s="5">
        <v>22531</v>
      </c>
      <c r="N29" s="4">
        <v>25103</v>
      </c>
      <c r="O29" s="4">
        <v>17926</v>
      </c>
      <c r="P29" s="4">
        <v>33064</v>
      </c>
      <c r="Q29" s="4">
        <v>6259</v>
      </c>
      <c r="R29" s="4">
        <v>8571</v>
      </c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28.5" customHeight="1">
      <c r="A30" s="4">
        <v>84</v>
      </c>
      <c r="B30" s="4">
        <v>72</v>
      </c>
      <c r="C30" s="5">
        <f t="shared" si="0"/>
        <v>6048</v>
      </c>
      <c r="D30" s="5">
        <v>14367</v>
      </c>
      <c r="E30" s="5">
        <v>16495</v>
      </c>
      <c r="F30" s="5">
        <v>17238</v>
      </c>
      <c r="G30" s="5">
        <v>17742</v>
      </c>
      <c r="H30" s="5">
        <v>19540</v>
      </c>
      <c r="I30" s="5">
        <v>22155</v>
      </c>
      <c r="J30" s="5">
        <v>25156</v>
      </c>
      <c r="K30" s="5">
        <v>17082</v>
      </c>
      <c r="L30" s="5">
        <v>41151</v>
      </c>
      <c r="M30" s="5">
        <v>26596</v>
      </c>
      <c r="N30" s="4">
        <v>29657</v>
      </c>
      <c r="O30" s="4">
        <v>21158</v>
      </c>
      <c r="P30" s="4">
        <v>39235</v>
      </c>
      <c r="Q30" s="4">
        <v>7600</v>
      </c>
      <c r="R30" s="4">
        <v>10373</v>
      </c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24" customHeight="1">
      <c r="A31" s="115" t="s">
        <v>122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24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3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3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3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3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3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3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3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3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3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3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3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3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3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3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3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3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3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3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3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3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3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3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3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3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3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3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3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3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3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3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3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3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3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3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3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3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3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3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3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3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3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3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3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3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3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3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3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3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3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3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3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3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3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3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3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3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3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3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3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3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3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3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3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3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3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3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3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3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3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3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3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3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3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3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3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3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3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3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3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3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3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3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3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3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3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3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3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3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3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3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3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3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3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3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3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3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3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3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3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3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3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3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3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3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3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3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3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3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3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3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3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3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3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3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3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3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3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3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3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3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3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3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3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3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3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3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3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3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3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3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3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3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3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3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3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3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3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3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3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3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3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3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3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3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3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3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3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3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3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3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3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3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3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3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3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3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3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3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3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3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3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3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3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3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3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3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3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3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3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3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3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3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3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3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3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3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3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3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3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3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3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3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3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3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3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3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3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3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3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3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3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3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3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3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3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3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3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3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3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3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3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3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3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3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3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3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3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3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3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3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3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3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3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3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3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3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3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3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3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3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3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3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3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3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3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3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3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3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3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3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3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3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3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3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3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3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3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3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3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3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3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3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3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3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3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3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3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3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3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3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3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3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3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3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3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3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3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3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3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3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3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3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3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3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3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3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3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3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3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3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3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3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3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3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3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3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3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3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3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3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3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3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3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3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3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3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3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3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3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3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3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3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3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3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3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3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3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3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3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3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3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3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3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3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3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3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3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3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3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3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3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3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3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3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3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3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3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3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3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3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3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3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3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3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3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3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3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3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3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3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3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3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3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3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3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3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3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3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3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3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3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3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3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3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3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3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3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3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3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3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3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3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3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3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3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3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3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3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3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3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3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3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3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3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3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3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3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3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3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3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3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3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3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3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3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3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3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3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3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3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3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3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3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3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3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3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3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3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3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3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3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3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3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3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3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3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3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3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3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3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3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3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3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3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3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3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3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3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3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3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3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3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3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3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3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3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3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3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3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3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3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3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3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3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3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3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3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3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3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3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3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3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3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3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3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3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3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3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3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3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3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3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3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3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3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3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3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3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3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3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3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3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3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3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3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3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3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3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3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3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3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3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3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3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3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3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3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3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3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3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3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3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3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3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3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3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3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3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3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3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3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3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3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3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3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3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3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3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3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3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3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3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3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3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3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3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3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3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3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3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3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3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3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3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3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3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3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3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3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3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3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3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3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3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3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3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3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3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3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3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3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3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3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3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3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3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3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3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3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3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3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3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3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3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3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3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3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3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3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3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3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3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3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3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3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3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3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3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3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3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3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3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3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3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3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3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3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3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3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3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3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3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3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3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3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3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3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3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3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3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3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3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3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3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3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3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3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3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3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3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3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3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3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3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3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3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3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3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3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3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3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3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3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3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3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3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3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3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3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3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3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3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3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3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3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3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3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3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3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3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3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3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3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3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3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3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3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3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3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3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3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3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3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3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3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3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3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3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3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3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3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3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3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3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3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3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3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3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3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3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3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3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3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3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3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3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3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3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3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3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3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3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3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3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3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3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3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3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3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3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3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3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3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3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3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3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3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3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3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3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3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3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3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3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3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3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3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3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3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3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3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3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3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3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3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3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3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3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3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3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3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3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3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3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3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3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3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3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3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3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3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3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3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3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3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3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3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3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3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3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3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3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3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3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3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3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3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3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3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3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3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3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3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3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3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3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3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3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3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3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3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3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3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3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3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3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3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3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3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3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3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3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3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3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3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3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3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3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3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3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3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3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3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3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3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3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3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3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3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3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3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3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3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3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3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3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3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3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3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3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3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3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3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3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3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3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3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3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3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3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3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3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3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3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3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3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3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3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3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3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3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3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3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3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3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3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3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3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3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3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3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3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3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3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3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3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3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3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3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3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3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3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3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3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3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3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3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3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3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3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3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3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3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3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3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3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3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3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3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3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3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3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3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3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3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3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3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3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3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3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3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3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3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3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3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3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3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3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3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3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3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3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3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3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3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3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3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3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3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3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3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3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3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3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3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3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3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3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3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3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3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3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3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3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3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3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3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3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3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3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3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3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3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3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3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3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3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3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3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3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3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3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3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3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3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3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3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3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3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3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3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3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3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3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3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3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3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3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3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3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3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3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3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3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3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3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3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3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3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3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3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3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3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3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3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3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3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3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3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3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3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3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3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3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3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3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3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3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3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3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3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3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3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3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3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3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3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3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3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3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3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3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3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3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3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3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3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3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3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3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3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3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3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3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3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</sheetData>
  <mergeCells count="1">
    <mergeCell ref="A31:R3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new</vt:lpstr>
      <vt:lpstr>Working</vt:lpstr>
      <vt:lpstr>Price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kiruthik</dc:creator>
  <cp:lastModifiedBy>sneha kiruthik</cp:lastModifiedBy>
  <dcterms:created xsi:type="dcterms:W3CDTF">2025-06-18T07:00:17Z</dcterms:created>
  <dcterms:modified xsi:type="dcterms:W3CDTF">2025-06-26T16:43:15Z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B5790C1C1A3C4B179C894176816C09C4_13</vt:lpwstr>
  </property>
  <property fmtid="{D5CDD505-2E9C-101B-9397-08002B2CF9AE}" pid="3" name="KSOProductBuildVer">
    <vt:lpwstr>1033-12.2.0.21546</vt:lpwstr>
  </property>
</Properties>
</file>