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neha\OneDrive\Desktop\Excel Project\"/>
    </mc:Choice>
  </mc:AlternateContent>
  <xr:revisionPtr revIDLastSave="0" documentId="13_ncr:1_{1D3C375B-B1D6-4F40-9442-BD28DBF3751C}" xr6:coauthVersionLast="47" xr6:coauthVersionMax="47" xr10:uidLastSave="{00000000-0000-0000-0000-000000000000}"/>
  <bookViews>
    <workbookView xWindow="-110" yWindow="-110" windowWidth="19420" windowHeight="10300" tabRatio="620" activeTab="5" xr2:uid="{26D4546B-D2A1-4444-8EAF-A6228F96F0C1}"/>
  </bookViews>
  <sheets>
    <sheet name="Nz Staff" sheetId="1" r:id="rId1"/>
    <sheet name="Male vs. Female" sheetId="5" r:id="rId2"/>
    <sheet name="All Staff" sheetId="3" r:id="rId3"/>
    <sheet name="India Staff" sheetId="2" r:id="rId4"/>
    <sheet name="Salary spread" sheetId="7" r:id="rId5"/>
    <sheet name="Salary vs. Rating" sheetId="9" r:id="rId6"/>
  </sheets>
  <definedNames>
    <definedName name="_xlnm._FilterDatabase" localSheetId="3" hidden="1">'India Staff'!$B$2:$H$114</definedName>
    <definedName name="_xlnm._FilterDatabase" localSheetId="0" hidden="1">'Nz Staff'!$C$5:$I$105</definedName>
    <definedName name="_xlchart.v1.0" hidden="1">'All Staff'!$F$1</definedName>
    <definedName name="_xlchart.v1.1" hidden="1">'All Staff'!$F$2:$F$185</definedName>
    <definedName name="_xlcn.WorksheetConnection_blankdatafile.xlsxAll_staff" hidden="1">All_staff[]</definedName>
    <definedName name="ExternalData_1" localSheetId="2" hidden="1">'All Staff'!$A$1:$H$185</definedName>
    <definedName name="Slicer_Country">#N/A</definedName>
  </definedNames>
  <calcPr calcId="191029"/>
  <pivotCaches>
    <pivotCache cacheId="0" r:id="rId7"/>
    <pivotCache cacheId="1" r:id="rId8"/>
  </pivotCaches>
  <extLst>
    <ext xmlns:x14="http://schemas.microsoft.com/office/spreadsheetml/2009/9/main" uri="{876F7934-8845-4945-9796-88D515C7AA90}">
      <x14:pivotCaches>
        <pivotCache cacheId="2" r:id="rId9"/>
      </x14:pivotCaches>
    </ex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ll_staff" name="All_staff" connection="WorksheetConnection_blank-data-file.xlsx!All_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3" l="1"/>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J185" i="3"/>
  <c r="I86" i="3"/>
  <c r="J86" i="3" s="1"/>
  <c r="I36" i="3"/>
  <c r="J36" i="3" s="1"/>
  <c r="I175" i="3"/>
  <c r="J175" i="3" s="1"/>
  <c r="I38" i="3"/>
  <c r="J38" i="3" s="1"/>
  <c r="I160" i="3"/>
  <c r="J160" i="3" s="1"/>
  <c r="I26" i="3"/>
  <c r="J26" i="3" s="1"/>
  <c r="I62" i="3"/>
  <c r="J62" i="3" s="1"/>
  <c r="I42" i="3"/>
  <c r="J42" i="3" s="1"/>
  <c r="I183" i="3"/>
  <c r="J183" i="3" s="1"/>
  <c r="I158" i="3"/>
  <c r="J158" i="3" s="1"/>
  <c r="I68" i="3"/>
  <c r="J68" i="3" s="1"/>
  <c r="I78" i="3"/>
  <c r="J78" i="3" s="1"/>
  <c r="I152" i="3"/>
  <c r="J152" i="3" s="1"/>
  <c r="I18" i="3"/>
  <c r="J18" i="3" s="1"/>
  <c r="I136" i="3"/>
  <c r="J136" i="3" s="1"/>
  <c r="I8" i="3"/>
  <c r="J8" i="3" s="1"/>
  <c r="I48" i="3"/>
  <c r="J48" i="3" s="1"/>
  <c r="I14" i="3"/>
  <c r="J14" i="3" s="1"/>
  <c r="I98" i="3"/>
  <c r="J98" i="3" s="1"/>
  <c r="I52" i="3"/>
  <c r="J52" i="3" s="1"/>
  <c r="I72" i="3"/>
  <c r="J72" i="3" s="1"/>
  <c r="I50" i="3"/>
  <c r="J50" i="3" s="1"/>
  <c r="I30" i="3"/>
  <c r="J30" i="3" s="1"/>
  <c r="I64" i="3"/>
  <c r="J64" i="3" s="1"/>
  <c r="I92" i="3"/>
  <c r="J92" i="3" s="1"/>
  <c r="I118" i="3"/>
  <c r="J118" i="3" s="1"/>
  <c r="I4" i="3"/>
  <c r="J4" i="3" s="1"/>
  <c r="I100" i="3"/>
  <c r="J100" i="3" s="1"/>
  <c r="I58" i="3"/>
  <c r="J58" i="3" s="1"/>
  <c r="I96" i="3"/>
  <c r="J96" i="3" s="1"/>
  <c r="I177" i="3"/>
  <c r="J177" i="3" s="1"/>
  <c r="I106" i="3"/>
  <c r="J106" i="3" s="1"/>
  <c r="I156" i="3"/>
  <c r="J156" i="3" s="1"/>
  <c r="I32" i="3"/>
  <c r="J32" i="3" s="1"/>
  <c r="I138" i="3"/>
  <c r="J138" i="3" s="1"/>
  <c r="I132" i="3"/>
  <c r="J132" i="3" s="1"/>
  <c r="I142" i="3"/>
  <c r="J142" i="3" s="1"/>
  <c r="I28" i="3"/>
  <c r="J28" i="3" s="1"/>
  <c r="I34" i="3"/>
  <c r="J34" i="3" s="1"/>
  <c r="I104" i="3"/>
  <c r="J104" i="3" s="1"/>
  <c r="I116" i="3"/>
  <c r="J116" i="3" s="1"/>
  <c r="I112" i="3"/>
  <c r="J112" i="3" s="1"/>
  <c r="I128" i="3"/>
  <c r="J128" i="3" s="1"/>
  <c r="I162" i="3"/>
  <c r="J162" i="3" s="1"/>
  <c r="I108" i="3"/>
  <c r="J108" i="3" s="1"/>
  <c r="I76" i="3"/>
  <c r="J76" i="3" s="1"/>
  <c r="I110" i="3"/>
  <c r="J110" i="3" s="1"/>
  <c r="I54" i="3"/>
  <c r="J54" i="3" s="1"/>
  <c r="I181" i="3"/>
  <c r="J181" i="3" s="1"/>
  <c r="I24" i="3"/>
  <c r="J24" i="3" s="1"/>
  <c r="I20" i="3"/>
  <c r="J20" i="3" s="1"/>
  <c r="I173" i="3"/>
  <c r="J173" i="3" s="1"/>
  <c r="I82" i="3"/>
  <c r="J82" i="3" s="1"/>
  <c r="I88" i="3"/>
  <c r="J88" i="3" s="1"/>
  <c r="I154" i="3"/>
  <c r="J154" i="3" s="1"/>
  <c r="I167" i="3"/>
  <c r="J167" i="3" s="1"/>
  <c r="I80" i="3"/>
  <c r="J80" i="3" s="1"/>
  <c r="I179" i="3"/>
  <c r="J179" i="3" s="1"/>
  <c r="I102" i="3"/>
  <c r="J102" i="3" s="1"/>
  <c r="I171" i="3"/>
  <c r="J171" i="3" s="1"/>
  <c r="I124" i="3"/>
  <c r="J124" i="3" s="1"/>
  <c r="I148" i="3"/>
  <c r="J148" i="3" s="1"/>
  <c r="I44" i="3"/>
  <c r="J44" i="3" s="1"/>
  <c r="I122" i="3"/>
  <c r="J122" i="3" s="1"/>
  <c r="I46" i="3"/>
  <c r="J46" i="3" s="1"/>
  <c r="I130" i="3"/>
  <c r="J130" i="3" s="1"/>
  <c r="I70" i="3"/>
  <c r="J70" i="3" s="1"/>
  <c r="I22" i="3"/>
  <c r="J22" i="3" s="1"/>
  <c r="I60" i="3"/>
  <c r="J60" i="3" s="1"/>
  <c r="I144" i="3"/>
  <c r="J144" i="3" s="1"/>
  <c r="I120" i="3"/>
  <c r="J120" i="3" s="1"/>
  <c r="I140" i="3"/>
  <c r="J140" i="3" s="1"/>
  <c r="I169" i="3"/>
  <c r="J169" i="3" s="1"/>
  <c r="I2" i="3"/>
  <c r="J2" i="3" s="1"/>
  <c r="I150" i="3"/>
  <c r="J150" i="3" s="1"/>
  <c r="I10" i="3"/>
  <c r="J10" i="3" s="1"/>
  <c r="I126" i="3"/>
  <c r="J126" i="3" s="1"/>
  <c r="I6" i="3"/>
  <c r="J6" i="3" s="1"/>
  <c r="I146" i="3"/>
  <c r="J146" i="3" s="1"/>
  <c r="I134" i="3"/>
  <c r="J134" i="3" s="1"/>
  <c r="I114" i="3"/>
  <c r="J114" i="3" s="1"/>
  <c r="I16" i="3"/>
  <c r="J16" i="3" s="1"/>
  <c r="I56" i="3"/>
  <c r="J56" i="3" s="1"/>
  <c r="I66" i="3"/>
  <c r="J66" i="3" s="1"/>
  <c r="I12" i="3"/>
  <c r="J12" i="3" s="1"/>
  <c r="I94" i="3"/>
  <c r="J94" i="3" s="1"/>
  <c r="I90" i="3"/>
  <c r="J90" i="3" s="1"/>
  <c r="I74" i="3"/>
  <c r="J74" i="3" s="1"/>
  <c r="I84" i="3"/>
  <c r="J84" i="3" s="1"/>
  <c r="I39" i="3"/>
  <c r="J39" i="3" s="1"/>
  <c r="I163" i="3"/>
  <c r="J163" i="3" s="1"/>
  <c r="I19" i="3"/>
  <c r="J19" i="3" s="1"/>
  <c r="I143" i="3"/>
  <c r="J143" i="3" s="1"/>
  <c r="I21" i="3"/>
  <c r="J21" i="3" s="1"/>
  <c r="I176" i="3"/>
  <c r="J176" i="3" s="1"/>
  <c r="I47" i="3"/>
  <c r="J47" i="3" s="1"/>
  <c r="I131" i="3"/>
  <c r="J131" i="3" s="1"/>
  <c r="I125" i="3"/>
  <c r="J125" i="3" s="1"/>
  <c r="I91" i="3"/>
  <c r="J91" i="3" s="1"/>
  <c r="I157" i="3"/>
  <c r="J157" i="3" s="1"/>
  <c r="I147" i="3"/>
  <c r="J147" i="3" s="1"/>
  <c r="I135" i="3"/>
  <c r="J135" i="3" s="1"/>
  <c r="I25" i="3"/>
  <c r="J25" i="3" s="1"/>
  <c r="I9" i="3"/>
  <c r="J9" i="3" s="1"/>
  <c r="I164" i="3"/>
  <c r="J164" i="3" s="1"/>
  <c r="I33" i="3"/>
  <c r="J33" i="3" s="1"/>
  <c r="I182" i="3"/>
  <c r="J182" i="3" s="1"/>
  <c r="I83" i="3"/>
  <c r="J83" i="3" s="1"/>
  <c r="I109" i="3"/>
  <c r="J109" i="3" s="1"/>
  <c r="I103" i="3"/>
  <c r="J103" i="3" s="1"/>
  <c r="I45" i="3"/>
  <c r="J45" i="3" s="1"/>
  <c r="I121" i="3"/>
  <c r="J121" i="3" s="1"/>
  <c r="I7" i="3"/>
  <c r="J7" i="3" s="1"/>
  <c r="I93" i="3"/>
  <c r="J93" i="3" s="1"/>
  <c r="I11" i="3"/>
  <c r="J11" i="3" s="1"/>
  <c r="I141" i="3"/>
  <c r="J141" i="3" s="1"/>
  <c r="I51" i="3"/>
  <c r="J51" i="3" s="1"/>
  <c r="I172" i="3"/>
  <c r="J172" i="3" s="1"/>
  <c r="I13" i="3"/>
  <c r="J13" i="3" s="1"/>
  <c r="I161" i="3"/>
  <c r="J161" i="3" s="1"/>
  <c r="I23" i="3"/>
  <c r="J23" i="3" s="1"/>
  <c r="I71" i="3"/>
  <c r="J71" i="3" s="1"/>
  <c r="I139" i="3"/>
  <c r="J139" i="3" s="1"/>
  <c r="I111" i="3"/>
  <c r="J111" i="3" s="1"/>
  <c r="I35" i="3"/>
  <c r="J35" i="3" s="1"/>
  <c r="I159" i="3"/>
  <c r="J159" i="3" s="1"/>
  <c r="I184" i="3"/>
  <c r="J184" i="3" s="1"/>
  <c r="I166" i="3"/>
  <c r="J166" i="3" s="1"/>
  <c r="I174" i="3"/>
  <c r="J174" i="3" s="1"/>
  <c r="I31" i="3"/>
  <c r="J31" i="3" s="1"/>
  <c r="I99" i="3"/>
  <c r="J99" i="3" s="1"/>
  <c r="I37" i="3"/>
  <c r="J37" i="3" s="1"/>
  <c r="I115" i="3"/>
  <c r="J115" i="3" s="1"/>
  <c r="I3" i="3"/>
  <c r="J3" i="3" s="1"/>
  <c r="I95" i="3"/>
  <c r="J95" i="3" s="1"/>
  <c r="I53" i="3"/>
  <c r="J53" i="3" s="1"/>
  <c r="I149" i="3"/>
  <c r="J149" i="3" s="1"/>
  <c r="I49" i="3"/>
  <c r="J49" i="3" s="1"/>
  <c r="I127" i="3"/>
  <c r="J127" i="3" s="1"/>
  <c r="I85" i="3"/>
  <c r="J85" i="3" s="1"/>
  <c r="I101" i="3"/>
  <c r="J101" i="3" s="1"/>
  <c r="I123" i="3"/>
  <c r="J123" i="3" s="1"/>
  <c r="I61" i="3"/>
  <c r="J61" i="3" s="1"/>
  <c r="I178" i="3"/>
  <c r="J178" i="3" s="1"/>
  <c r="I67" i="3"/>
  <c r="J67" i="3" s="1"/>
  <c r="I65" i="3"/>
  <c r="J65" i="3" s="1"/>
  <c r="I129" i="3"/>
  <c r="J129" i="3" s="1"/>
  <c r="I29" i="3"/>
  <c r="J29" i="3" s="1"/>
  <c r="I113" i="3"/>
  <c r="J113" i="3" s="1"/>
  <c r="I119" i="3"/>
  <c r="J119" i="3" s="1"/>
  <c r="I77" i="3"/>
  <c r="J77" i="3" s="1"/>
  <c r="I40" i="3"/>
  <c r="J40" i="3" s="1"/>
  <c r="I17" i="3"/>
  <c r="J17" i="3" s="1"/>
  <c r="I155" i="3"/>
  <c r="J155" i="3" s="1"/>
  <c r="I137" i="3"/>
  <c r="J137" i="3" s="1"/>
  <c r="I15" i="3"/>
  <c r="J15" i="3" s="1"/>
  <c r="I89" i="3"/>
  <c r="J89" i="3" s="1"/>
  <c r="I168" i="3"/>
  <c r="J168" i="3" s="1"/>
  <c r="I117" i="3"/>
  <c r="J117" i="3" s="1"/>
  <c r="I41" i="3"/>
  <c r="J41" i="3" s="1"/>
  <c r="I79" i="3"/>
  <c r="J79" i="3" s="1"/>
  <c r="I73" i="3"/>
  <c r="J73" i="3" s="1"/>
  <c r="I81" i="3"/>
  <c r="J81" i="3" s="1"/>
  <c r="I59" i="3"/>
  <c r="J59" i="3" s="1"/>
  <c r="I151" i="3"/>
  <c r="J151" i="3" s="1"/>
  <c r="I180" i="3"/>
  <c r="J180" i="3" s="1"/>
  <c r="I105" i="3"/>
  <c r="J105" i="3" s="1"/>
  <c r="I170" i="3"/>
  <c r="J170" i="3" s="1"/>
  <c r="I145" i="3"/>
  <c r="J145" i="3" s="1"/>
  <c r="I75" i="3"/>
  <c r="J75" i="3" s="1"/>
  <c r="I5" i="3"/>
  <c r="J5" i="3" s="1"/>
  <c r="I63" i="3"/>
  <c r="J63" i="3" s="1"/>
  <c r="I153" i="3"/>
  <c r="J153" i="3" s="1"/>
  <c r="I69" i="3"/>
  <c r="J69" i="3" s="1"/>
  <c r="I97" i="3"/>
  <c r="J97" i="3" s="1"/>
  <c r="I43" i="3"/>
  <c r="J43" i="3" s="1"/>
  <c r="I107" i="3"/>
  <c r="J107" i="3" s="1"/>
  <c r="I55" i="3"/>
  <c r="J55" i="3" s="1"/>
  <c r="I87" i="3"/>
  <c r="J87" i="3" s="1"/>
  <c r="I57" i="3"/>
  <c r="J57" i="3" s="1"/>
  <c r="I27" i="3"/>
  <c r="J27" i="3" s="1"/>
  <c r="I133" i="3"/>
  <c r="J133" i="3" s="1"/>
  <c r="I165" i="3"/>
  <c r="J165" i="3" s="1"/>
  <c r="N9" i="3"/>
  <c r="N7" i="3"/>
  <c r="N6" i="3"/>
  <c r="N5" i="3"/>
  <c r="N4" i="3"/>
  <c r="N3" i="3"/>
  <c r="M32" i="3" l="1" a="1"/>
  <c r="M32" i="3" s="1"/>
  <c r="N10" i="3"/>
  <c r="N17" i="3" a="1"/>
  <c r="N17" i="3" s="1"/>
  <c r="N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18E8C2-4BC9-479F-B541-387F45ADABAC}" keepAlive="1" name="Query - All staff" description="Connection to the 'All staff' query in the workbook." type="5" refreshedVersion="8" background="1" saveData="1">
    <dbPr connection="Provider=Microsoft.Mashup.OleDb.1;Data Source=$Workbook$;Location=&quot;All staff&quot;;Extended Properties=&quot;&quot;" command="SELECT * FROM [All staff]"/>
  </connection>
  <connection id="2" xr16:uid="{7F892CBE-087F-45D8-9126-AD88182D32AD}" keepAlive="1" name="Query - Ind_staff" description="Connection to the 'Ind_staff' query in the workbook." type="5" refreshedVersion="0" background="1">
    <dbPr connection="Provider=Microsoft.Mashup.OleDb.1;Data Source=$Workbook$;Location=Ind_staff;Extended Properties=&quot;&quot;" command="SELECT * FROM [Ind_staff]"/>
  </connection>
  <connection id="3" xr16:uid="{F006A496-F90C-4850-B206-FC336A8CA0CD}"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4" xr16:uid="{4D558DEC-A038-41D4-B3A9-95D8539AD68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ACCE0828-CC9D-422B-91F9-127CD0ABC5BE}" name="WorksheetConnection_blank-data-file.xlsx!All_staff" type="102" refreshedVersion="8" minRefreshableVersion="5">
    <extLst>
      <ext xmlns:x15="http://schemas.microsoft.com/office/spreadsheetml/2010/11/main" uri="{DE250136-89BD-433C-8126-D09CA5730AF9}">
        <x15:connection id="All_staff" autoDelete="1">
          <x15:rangePr sourceName="_xlcn.WorksheetConnection_blankdatafile.xlsxAll_staff"/>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<sst xmlns="http://schemas.openxmlformats.org/spreadsheetml/2006/main" count="1830" uniqueCount="229">
  <si>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</si>
  <si>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</si>
  <si>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</si>
  <si>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</si>
  <si>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</si>
  <si>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</si>
  <si>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</si>
  <si>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</si>
  <si>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</si>
  <si>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</si>
  <si>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</si>
  <si>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</si>
  <si>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</si>
  <si>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</si>
  <si>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</si>
  <si>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</si>
  <si>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</si>
  <si>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</si>
  <si>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</si>
  <si>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</si>
  <si>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</si>
  <si>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</si>
  <si>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</si>
  <si>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</si>
  <si>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</si>
  <si>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</si>
  <si>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</si>
  <si>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</si>
  <si>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</si>
  <si>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</si>
  <si>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</si>
  <si>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</si>
  <si>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</si>
  <si>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</si>
  <si>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</si>
  <si>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</si>
  <si>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</si>
  <si>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</si>
  <si>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</si>
  <si>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</si>
  <si>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</si>
  <si>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</si>
  <si>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</si>
  <si>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</si>
  <si>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</si>
  <si>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</si>
  <si>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</si>
  <si>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</si>
  <si>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</si>
  <si>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</si>
  <si>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</si>
  <si>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</si>
  <si>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</si>
  <si>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</si>
  <si>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</si>
  <si>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</si>
  <si>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</si>
  <si>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</si>
  <si>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</si>
  <si>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</si>
  <si>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</si>
  <si>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</si>
  <si>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</si>
  <si>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</si>
  <si>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</si>
  <si>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</si>
  <si>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</si>
  <si>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</si>
  <si>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</si>
  <si>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</si>
  <si>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</si>
  <si>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</si>
  <si>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</si>
  <si>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</si>
  <si>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</si>
  <si>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</si>
  <si>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</si>
  <si>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</si>
  <si>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</si>
  <si>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</si>
  <si>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</si>
  <si>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</si>
  <si>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</si>
  <si>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</si>
  <si>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</si>
  <si>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</si>
  <si>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</si>
  <si>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</si>
  <si>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</si>
  <si>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</si>
  <si>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</si>
  <si>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</si>
  <si>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</si>
  <si>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</si>
  <si>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</si>
  <si>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</si>
  <si>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</si>
  <si>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</si>
  <si>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</si>
  <si>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</si>
  <si>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</si>
  <si>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</si>
  <si>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</si>
  <si>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</si>
  <si>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</si>
  <si>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</si>
  <si>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</si>
  <si>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</si>
  <si>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</si>
  <si>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</si>
  <si>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</si>
  <si>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</si>
  <si>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</si>
  <si>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</si>
  <si>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</si>
  <si>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</si>
  <si>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</si>
  <si>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</si>
  <si>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</si>
  <si>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</si>
  <si>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</si>
  <si>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</si>
  <si>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</si>
  <si>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</si>
  <si>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</si>
  <si>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</si>
  <si>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</si>
  <si>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</si>
  <si>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</si>
  <si>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</si>
  <si>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</si>
  <si>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</si>
  <si>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</si>
  <si>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</si>
  <si>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</si>
  <si>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</si>
  <si>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</si>
  <si>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</si>
  <si>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</si>
  <si>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</si>
  <si>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</si>
  <si>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</si>
  <si>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</si>
  <si>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</si>
  <si>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</si>
  <si>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</si>
  <si>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</si>
  <si>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</si>
  <si>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</si>
  <si>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</si>
  <si>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</si>
  <si>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</si>
  <si>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</si>
  <si>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</si>
  <si>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</si>
  <si>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</si>
  <si>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</si>
  <si>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</si>
  <si>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</si>
  <si>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</si>
  <si>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</si>
  <si>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</si>
  <si>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</si>
  <si>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</si>
  <si>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</si>
  <si>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</si>
  <si>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</si>
  <si>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</si>
  <si>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</si>
  <si>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</si>
  <si>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</si>
  <si>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</si>
  <si>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</si>
  <si>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</si>
  <si>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</si>
  <si>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</si>
  <si>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</si>
  <si>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</si>
  <si>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</si>
  <si>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</si>
  <si>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</si>
  <si>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</si>
  <si>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</si>
  <si>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</si>
  <si>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</si>
  <si>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</si>
  <si>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</si>
  <si>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</si>
  <si>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</si>
  <si>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</si>
  <si>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</si>
  <si>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</si>
  <si>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</si>
  <si>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</si>
  <si>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</si>
  <si>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</si>
  <si>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</si>
  <si>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</si>
  <si>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</si>
  <si>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</si>
  <si>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</si>
  <si>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</si>
  <si>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</si>
  <si>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</si>
  <si>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Nz</t>
  </si>
  <si>
    <t>Other</t>
  </si>
  <si>
    <t>Ind</t>
  </si>
  <si>
    <t>Quick Analysis</t>
  </si>
  <si>
    <t>c)Avg Age</t>
  </si>
  <si>
    <t xml:space="preserve">a)Count of Employees </t>
  </si>
  <si>
    <t>b)Avg. Salary</t>
  </si>
  <si>
    <t>d)Median salary</t>
  </si>
  <si>
    <t>e)Median Age</t>
  </si>
  <si>
    <t>g)Female Count</t>
  </si>
  <si>
    <t>Tenure</t>
  </si>
  <si>
    <t>f)Avg Tenure(in yrs)</t>
  </si>
  <si>
    <t>h)Female Ratio(in %)</t>
  </si>
  <si>
    <t>Information Finder</t>
  </si>
  <si>
    <t>Information Finder 2.0</t>
  </si>
  <si>
    <t>Department Name</t>
  </si>
  <si>
    <t>Column Labels</t>
  </si>
  <si>
    <t>Count of Name</t>
  </si>
  <si>
    <t>Values</t>
  </si>
  <si>
    <t>Average of Salary</t>
  </si>
  <si>
    <t>Average of Age</t>
  </si>
  <si>
    <t>Average of Tenure</t>
  </si>
  <si>
    <t>Bonus</t>
  </si>
  <si>
    <t>Row Labels</t>
  </si>
  <si>
    <t>Rating as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</si>
</sst>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 #,##0.00;[Red]&quot;₹&quot;\ \-#,##0.00"/>
    <numFmt numFmtId="164" formatCode="0.0"/>
    <numFmt numFmtId="165" formatCode="[$$-1009]#,##0"/>
  </numFmts>
  <fonts count="5" x14ac:knownFonts="1">
    <font>
      <sz val="11"/>
      <color theme="1"/>
      <name val="Calibri"/>
      <family val="2"/>
      <scheme val="minor"/>
    </font>
    <font>
      <sz val="28"/>
      <color theme="1"/>
      <name val="Segoe UI Light"/>
      <family val="2"/>
    </font>
    <font>
      <b/>
      <sz val="14"/>
      <color theme="1"/>
      <name val="Calibri"/>
      <family val="2"/>
      <scheme val="minor"/>
    </font>
    <font>
      <b/>
      <sz val="11"/>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14" fontId="0" fillId="0" borderId="0" xfId="0" applyNumberFormat="1"/>
    <xf numFmtId="0" fontId="2" fillId="4" borderId="0" xfId="0" applyFont="1" applyFill="1"/>
    <xf numFmtId="0" fontId="0" fillId="4" borderId="0" xfId="0" applyFill="1"/>
    <xf numFmtId="164" fontId="0" fillId="4" borderId="0" xfId="0" applyNumberFormat="1" applyFill="1"/>
    <xf numFmtId="1" fontId="0" fillId="4" borderId="0" xfId="0" applyNumberFormat="1" applyFill="1"/>
    <xf numFmtId="164" fontId="0" fillId="0" borderId="0" xfId="0" applyNumberFormat="1"/>
    <xf numFmtId="0" fontId="3" fillId="0" borderId="0" xfId="0" applyFont="1"/>
    <xf numFmtId="0" fontId="2" fillId="5" borderId="0" xfId="0" applyFont="1" applyFill="1"/>
    <xf numFmtId="0" fontId="0" fillId="5" borderId="0" xfId="0" applyFill="1"/>
    <xf numFmtId="0" fontId="3" fillId="5" borderId="0" xfId="0" applyFont="1" applyFill="1"/>
    <xf numFmtId="0" fontId="0" fillId="5" borderId="0" xfId="0" applyFill="1" applyAlignment="1">
      <alignment horizontal="right"/>
    </xf>
    <xf numFmtId="164" fontId="0" fillId="5" borderId="0" xfId="0" applyNumberFormat="1" applyFill="1"/>
    <xf numFmtId="0" fontId="2" fillId="6" borderId="0" xfId="0" applyFont="1" applyFill="1"/>
    <xf numFmtId="0" fontId="0" fillId="6" borderId="0" xfId="0" applyFill="1"/>
    <xf numFmtId="0" fontId="4" fillId="6" borderId="0" xfId="0" applyFont="1" applyFill="1"/>
    <xf numFmtId="0" fontId="3" fillId="6" borderId="1" xfId="0" applyFont="1" applyFill="1" applyBorder="1"/>
    <xf numFmtId="0" fontId="3" fillId="6" borderId="1" xfId="0" applyFont="1" applyFill="1" applyBorder="1" applyAlignment="1">
      <alignment horizontal="right"/>
    </xf>
    <xf numFmtId="0" fontId="0" fillId="6" borderId="1" xfId="0" applyFill="1" applyBorder="1"/>
    <xf numFmtId="14" fontId="0" fillId="6" borderId="1" xfId="0" applyNumberFormat="1" applyFill="1" applyBorder="1"/>
    <xf numFmtId="0" fontId="0" fillId="0" borderId="0" xfId="0" pivotButton="1"/>
    <xf numFmtId="0" fontId="0" fillId="0" borderId="0" xfId="0" applyAlignment="1">
      <alignment horizontal="left"/>
    </xf>
    <xf numFmtId="1" fontId="0" fillId="0" borderId="0" xfId="0" applyNumberFormat="1"/>
    <xf numFmtId="165" fontId="0" fillId="0" borderId="0" xfId="0" applyNumberFormat="1"/>
  </cellXfs>
  <cellStyles count="1">
    <cellStyle name="Normal" xfId="0" builtinId="0"/>
  </cellStyles>
  <dxfs count="16">
    <dxf>
      <numFmt numFmtId="20" formatCode="dd/mmm/yy"/>
    </dxf>
    <dxf>
      <numFmt numFmtId="0" formatCode="General"/>
    </dxf>
    <dxf>
      <numFmt numFmtId="164" formatCode="0.0"/>
    </dxf>
    <dxf>
      <numFmt numFmtId="19" formatCode="dd/mm/yyyy"/>
    </dxf>
    <dxf>
      <numFmt numFmtId="0" formatCode="General"/>
    </dxf>
    <dxf>
      <numFmt numFmtId="165" formatCode="[$$-1009]#,##0"/>
    </dxf>
    <dxf>
      <numFmt numFmtId="19" formatCode="dd/mm/yyyy"/>
    </dxf>
    <dxf>
      <numFmt numFmtId="0" formatCode="General"/>
    </dxf>
    <dxf>
      <numFmt numFmtId="0" formatCode="General"/>
    </dxf>
    <dxf>
      <numFmt numFmtId="0" formatCode="General"/>
    </dxf>
    <dxf>
      <numFmt numFmtId="1" formatCode="0"/>
    </dxf>
    <dxf>
      <numFmt numFmtId="1" formatCode="0"/>
    </dxf>
    <dxf>
      <numFmt numFmtId="0" formatCode="General"/>
    </dxf>
    <dxf>
      <numFmt numFmtId="164" formatCode="0.0"/>
    </dxf>
    <dxf>
      <numFmt numFmtId="164" formatCode="0.0"/>
    </dxf>
    <dxf>
      <numFmt numFmtId="12" formatCode="&quot;₹&quot;\ #,##0.00;[Red]&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layout>
        <c:manualLayout>
          <c:xMode val="edge"/>
          <c:yMode val="edge"/>
          <c:x val="0.37873600174978128"/>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Staff'!$F$2:$F$185</c:f>
              <c:numCache>
                <c:formatCode>[$$-1009]#,##0</c:formatCode>
                <c:ptCount val="184"/>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Staff'!$K$2:$K$185</c:f>
              <c:numCache>
                <c:formatCode>General</c:formatCode>
                <c:ptCount val="184"/>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pt idx="183">
                  <c:v>#N/A</c:v>
                </c:pt>
              </c:numCache>
            </c:numRef>
          </c:yVal>
          <c:smooth val="0"/>
          <c:extLst>
            <c:ext xmlns:c16="http://schemas.microsoft.com/office/drawing/2014/chart" uri="{C3380CC4-5D6E-409C-BE32-E72D297353CC}">
              <c16:uniqueId val="{00000000-22CD-4B1B-887E-0ECDE62F9B8A}"/>
            </c:ext>
          </c:extLst>
        </c:ser>
        <c:dLbls>
          <c:showLegendKey val="0"/>
          <c:showVal val="0"/>
          <c:showCatName val="0"/>
          <c:showSerName val="0"/>
          <c:showPercent val="0"/>
          <c:showBubbleSize val="0"/>
        </c:dLbls>
        <c:axId val="1679423552"/>
        <c:axId val="1976251616"/>
      </c:scatterChart>
      <c:valAx>
        <c:axId val="1679423552"/>
        <c:scaling>
          <c:orientation val="minMax"/>
        </c:scaling>
        <c:delete val="0"/>
        <c:axPos val="b"/>
        <c:majorGridlines>
          <c:spPr>
            <a:ln w="9525" cap="flat" cmpd="sng" algn="ctr">
              <a:solidFill>
                <a:schemeClr val="tx1">
                  <a:lumMod val="15000"/>
                  <a:lumOff val="85000"/>
                </a:schemeClr>
              </a:solidFill>
              <a:round/>
            </a:ln>
            <a:effectLst/>
          </c:spPr>
        </c:majorGridlines>
        <c:numFmt formatCode="[$$-1009]#,##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251616"/>
        <c:crosses val="autoZero"/>
        <c:crossBetween val="midCat"/>
      </c:valAx>
      <c:valAx>
        <c:axId val="197625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94235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GB" sz="1800" b="1" i="0" u="none" strike="noStrike" baseline="0">
              <a:solidFill>
                <a:sysClr val="windowText" lastClr="000000">
                  <a:lumMod val="75000"/>
                  <a:lumOff val="25000"/>
                </a:sysClr>
              </a:solidFill>
              <a:latin typeface="Calibri" panose="020F0502020204030204"/>
            </a:rPr>
            <a:t>Salary Spread</a:t>
          </a:r>
        </a:p>
      </cx:txPr>
    </cx:title>
    <cx:plotArea>
      <cx:plotAreaRegion>
        <cx:series layoutId="clusteredColumn" uniqueId="{137A7147-0E69-457F-A5EC-CAE72C63B711}">
          <cx:tx>
            <cx:txData>
              <cx:f>_xlchart.v1.0</cx:f>
              <cx:v>Salary</cx:v>
            </cx:txData>
          </cx:tx>
          <cx:dataLabels pos="inEnd">
            <cx:visibility seriesName="0" categoryName="0" value="1"/>
          </cx:dataLabels>
          <cx:dataId val="0"/>
          <cx:layoutPr>
            <cx:binning intervalClosed="r" underflow="40000" overflow="120000">
              <cx:binSize val="10000"/>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GB" sz="900" b="0" i="0" u="none" strike="noStrike" baseline="0">
              <a:solidFill>
                <a:sysClr val="windowText" lastClr="000000">
                  <a:lumMod val="75000"/>
                  <a:lumOff val="25000"/>
                </a:sysClr>
              </a:solidFill>
              <a:latin typeface="Calibri" panose="020F0502020204030204"/>
            </a:endParaRPr>
          </a:p>
        </cx:txPr>
      </cx:axis>
      <cx:axis id="1" hidden="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189537</xdr:colOff>
      <xdr:row>1</xdr:row>
      <xdr:rowOff>6672</xdr:rowOff>
    </xdr:from>
    <xdr:to>
      <xdr:col>5</xdr:col>
      <xdr:colOff>434044</xdr:colOff>
      <xdr:row>8</xdr:row>
      <xdr:rowOff>12829</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16DE3BF1-F831-05D0-E123-0C7E493FDD2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819335" y="192682"/>
              <a:ext cx="1828800" cy="13082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1</xdr:row>
      <xdr:rowOff>177800</xdr:rowOff>
    </xdr:from>
    <xdr:to>
      <xdr:col>9</xdr:col>
      <xdr:colOff>92075</xdr:colOff>
      <xdr:row>17</xdr:row>
      <xdr:rowOff>101600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172B12F-BAFF-4E70-B51C-6B2FA9A8C2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7700" y="361950"/>
              <a:ext cx="4930775" cy="2870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247650</xdr:colOff>
      <xdr:row>5</xdr:row>
      <xdr:rowOff>50800</xdr:rowOff>
    </xdr:from>
    <xdr:to>
      <xdr:col>10</xdr:col>
      <xdr:colOff>241300</xdr:colOff>
      <xdr:row>20</xdr:row>
      <xdr:rowOff>31750</xdr:rowOff>
    </xdr:to>
    <xdr:graphicFrame macro="">
      <xdr:nvGraphicFramePr>
        <xdr:cNvPr id="2" name="Chart 1">
          <a:extLst>
            <a:ext uri="{FF2B5EF4-FFF2-40B4-BE49-F238E27FC236}">
              <a16:creationId xmlns:a16="http://schemas.microsoft.com/office/drawing/2014/main" id="{EA851551-C731-40E2-92F6-585B10F148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nehasish Ghosh" refreshedDate="45262.772241319442" backgroundQuery="1" createdVersion="8" refreshedVersion="8" minRefreshableVersion="3" recordCount="0" supportSubquery="1" supportAdvancedDrill="1" xr:uid="{9C1F3315-0630-429E-BCDF-04C06C4A25A3}">
  <cacheSource type="external" connectionId="4"/>
  <cacheFields count="6">
    <cacheField name="[All_staff].[Gender].[Gender]" caption="Gender" numFmtId="0" hierarchy="1" level="1">
      <sharedItems count="2">
        <s v="Female"/>
        <s v="Male"/>
      </sharedItems>
    </cacheField>
    <cacheField name="[Measures].[Count of Name]" caption="Count of Name" numFmtId="0" hierarchy="11" level="32767"/>
    <cacheField name="[Measures].[Average of Salary]" caption="Average of Salary" numFmtId="0" hierarchy="14" level="32767"/>
    <cacheField name="[Measures].[Average of Age]" caption="Average of Age" numFmtId="0" hierarchy="15" level="32767"/>
    <cacheField name="[Measures].[Average of Tenure]" caption="Average of Tenure" numFmtId="0" hierarchy="17" level="32767"/>
    <cacheField name="[All_staff].[Country].[Country]" caption="Country" numFmtId="0" hierarchy="7" level="1">
      <sharedItems containsSemiMixedTypes="0" containsNonDate="0" containsString="0"/>
    </cacheField>
  </cacheFields>
  <cacheHierarchies count="18">
    <cacheHierarchy uniqueName="[All_staff].[Name]" caption="Name" attribute="1" defaultMemberUniqueName="[All_staff].[Name].[All]" allUniqueName="[All_staff].[Name].[All]" dimensionUniqueName="[All_staff]" displayFolder="" count="0" memberValueDatatype="130" unbalanced="0"/>
    <cacheHierarchy uniqueName="[All_staff].[Gender]" caption="Gender" attribute="1" defaultMemberUniqueName="[All_staff].[Gender].[All]" allUniqueName="[All_staff].[Gender].[All]" dimensionUniqueName="[All_staff]" displayFolder="" count="2" memberValueDatatype="130" unbalanced="0">
      <fieldsUsage count="2">
        <fieldUsage x="-1"/>
        <fieldUsage x="0"/>
      </fieldsUsage>
    </cacheHierarchy>
    <cacheHierarchy uniqueName="[All_staff].[Department]" caption="Department" attribute="1" defaultMemberUniqueName="[All_staff].[Department].[All]" allUniqueName="[All_staff].[Department].[All]" dimensionUniqueName="[All_staff]" displayFolder="" count="0" memberValueDatatype="130" unbalanced="0"/>
    <cacheHierarchy uniqueName="[All_staff].[Age]" caption="Age" attribute="1" defaultMemberUniqueName="[All_staff].[Age].[All]" allUniqueName="[All_staff].[Age].[All]" dimensionUniqueName="[All_staff]" displayFolder="" count="0" memberValueDatatype="20" unbalanced="0"/>
    <cacheHierarchy uniqueName="[All_staff].[Date Joined]" caption="Date Joined" attribute="1" time="1" defaultMemberUniqueName="[All_staff].[Date Joined].[All]" allUniqueName="[All_staff].[Date Joined].[All]" dimensionUniqueName="[All_staff]" displayFolder="" count="0" memberValueDatatype="7" unbalanced="0"/>
    <cacheHierarchy uniqueName="[All_staff].[Salary]" caption="Salary" attribute="1" defaultMemberUniqueName="[All_staff].[Salary].[All]" allUniqueName="[All_staff].[Salary].[All]" dimensionUniqueName="[All_staff]" displayFolder="" count="0" memberValueDatatype="20" unbalanced="0"/>
    <cacheHierarchy uniqueName="[All_staff].[Rating]" caption="Rating" attribute="1" defaultMemberUniqueName="[All_staff].[Rating].[All]" allUniqueName="[All_staff].[Rating].[All]" dimensionUniqueName="[All_staff]" displayFolder="" count="0" memberValueDatatype="130" unbalanced="0"/>
    <cacheHierarchy uniqueName="[All_staff].[Country]" caption="Country" attribute="1" defaultMemberUniqueName="[All_staff].[Country].[All]" allUniqueName="[All_staff].[Country].[All]" dimensionUniqueName="[All_staff]" displayFolder="" count="2" memberValueDatatype="130" unbalanced="0">
      <fieldsUsage count="2">
        <fieldUsage x="-1"/>
        <fieldUsage x="5"/>
      </fieldsUsage>
    </cacheHierarchy>
    <cacheHierarchy uniqueName="[All_staff].[Tenure]" caption="Tenure" attribute="1" defaultMemberUniqueName="[All_staff].[Tenure].[All]" allUniqueName="[All_staff].[Tenure].[All]" dimensionUniqueName="[All_staff]" displayFolder="" count="0" memberValueDatatype="5" unbalanced="0"/>
    <cacheHierarchy uniqueName="[Measures].[__XL_Count All_staff]" caption="__XL_Count All_staff" measure="1" displayFolder="" measureGroup="All_staff" count="0" hidden="1"/>
    <cacheHierarchy uniqueName="[Measures].[__No measures defined]" caption="__No measures defined" measure="1" displayFolder="" count="0" hidden="1"/>
    <cacheHierarchy uniqueName="[Measures].[Count of Name]" caption="Count of Name" measure="1" displayFolder="" measureGroup="All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All_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All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All_staff" count="0" oneField="1" hidden="1">
      <fieldsUsage count="1">
        <fieldUsage x="2"/>
      </fieldsUsage>
      <extLst>
        <ext xmlns:x15="http://schemas.microsoft.com/office/spreadsheetml/2010/11/main" uri="{B97F6D7D-B522-45F9-BDA1-12C45D357490}">
          <x15:cacheHierarchy aggregatedColumn="5"/>
        </ext>
      </extLst>
    </cacheHierarchy>
    <cacheHierarchy uniqueName="[Measures].[Average of Age]" caption="Average of Age" measure="1" displayFolder="" measureGroup="All_staff" count="0" oneField="1" hidden="1">
      <fieldsUsage count="1">
        <fieldUsage x="3"/>
      </fieldsUsage>
      <extLst>
        <ext xmlns:x15="http://schemas.microsoft.com/office/spreadsheetml/2010/11/main" uri="{B97F6D7D-B522-45F9-BDA1-12C45D357490}">
          <x15:cacheHierarchy aggregatedColumn="3"/>
        </ext>
      </extLst>
    </cacheHierarchy>
    <cacheHierarchy uniqueName="[Measures].[Sum of Tenure]" caption="Sum of Tenure" measure="1" displayFolder="" measureGroup="All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All_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name="All_staff" uniqueName="[All_staff]" caption="All_staff"/>
    <dimension measure="1" name="Measures" uniqueName="[Measures]" caption="Measures"/>
  </dimensions>
  <measureGroups count="1">
    <measureGroup name="All_staff" caption="All_staff"/>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nehasish Ghosh" refreshedDate="45262.952371874999" backgroundQuery="1" createdVersion="8" refreshedVersion="8" minRefreshableVersion="3" recordCount="0" supportSubquery="1" supportAdvancedDrill="1" xr:uid="{0971BBCA-13EA-4BCE-A7A0-45CB953795E2}">
  <cacheSource type="external" connectionId="4"/>
  <cacheFields count="3">
    <cacheField name="[All_staff].[Rating].[Rating]" caption="Rating" numFmtId="0" hierarchy="6" level="1">
      <sharedItems count="5">
        <s v="Above average"/>
        <s v="Average"/>
        <s v="Exceptional"/>
        <s v="Poor"/>
        <s v="Very poor"/>
      </sharedItems>
    </cacheField>
    <cacheField name="[Measures].[Count of Name]" caption="Count of Name" numFmtId="0" hierarchy="11" level="32767"/>
    <cacheField name="[Measures].[Average of Salary]" caption="Average of Salary" numFmtId="0" hierarchy="14" level="32767"/>
  </cacheFields>
  <cacheHierarchies count="18">
    <cacheHierarchy uniqueName="[All_staff].[Name]" caption="Name" attribute="1" defaultMemberUniqueName="[All_staff].[Name].[All]" allUniqueName="[All_staff].[Name].[All]" dimensionUniqueName="[All_staff]" displayFolder="" count="0" memberValueDatatype="130" unbalanced="0"/>
    <cacheHierarchy uniqueName="[All_staff].[Gender]" caption="Gender" attribute="1" defaultMemberUniqueName="[All_staff].[Gender].[All]" allUniqueName="[All_staff].[Gender].[All]" dimensionUniqueName="[All_staff]" displayFolder="" count="0" memberValueDatatype="130" unbalanced="0"/>
    <cacheHierarchy uniqueName="[All_staff].[Department]" caption="Department" attribute="1" defaultMemberUniqueName="[All_staff].[Department].[All]" allUniqueName="[All_staff].[Department].[All]" dimensionUniqueName="[All_staff]" displayFolder="" count="0" memberValueDatatype="130" unbalanced="0"/>
    <cacheHierarchy uniqueName="[All_staff].[Age]" caption="Age" attribute="1" defaultMemberUniqueName="[All_staff].[Age].[All]" allUniqueName="[All_staff].[Age].[All]" dimensionUniqueName="[All_staff]" displayFolder="" count="0" memberValueDatatype="20" unbalanced="0"/>
    <cacheHierarchy uniqueName="[All_staff].[Date Joined]" caption="Date Joined" attribute="1" time="1" defaultMemberUniqueName="[All_staff].[Date Joined].[All]" allUniqueName="[All_staff].[Date Joined].[All]" dimensionUniqueName="[All_staff]" displayFolder="" count="0" memberValueDatatype="7" unbalanced="0"/>
    <cacheHierarchy uniqueName="[All_staff].[Salary]" caption="Salary" attribute="1" defaultMemberUniqueName="[All_staff].[Salary].[All]" allUniqueName="[All_staff].[Salary].[All]" dimensionUniqueName="[All_staff]" displayFolder="" count="0" memberValueDatatype="20" unbalanced="0"/>
    <cacheHierarchy uniqueName="[All_staff].[Rating]" caption="Rating" attribute="1" defaultMemberUniqueName="[All_staff].[Rating].[All]" allUniqueName="[All_staff].[Rating].[All]" dimensionUniqueName="[All_staff]" displayFolder="" count="2" memberValueDatatype="130" unbalanced="0">
      <fieldsUsage count="2">
        <fieldUsage x="-1"/>
        <fieldUsage x="0"/>
      </fieldsUsage>
    </cacheHierarchy>
    <cacheHierarchy uniqueName="[All_staff].[Country]" caption="Country" attribute="1" defaultMemberUniqueName="[All_staff].[Country].[All]" allUniqueName="[All_staff].[Country].[All]" dimensionUniqueName="[All_staff]" displayFolder="" count="0" memberValueDatatype="130" unbalanced="0"/>
    <cacheHierarchy uniqueName="[All_staff].[Tenure]" caption="Tenure" attribute="1" defaultMemberUniqueName="[All_staff].[Tenure].[All]" allUniqueName="[All_staff].[Tenure].[All]" dimensionUniqueName="[All_staff]" displayFolder="" count="0" memberValueDatatype="5" unbalanced="0"/>
    <cacheHierarchy uniqueName="[Measures].[__XL_Count All_staff]" caption="__XL_Count All_staff" measure="1" displayFolder="" measureGroup="All_staff" count="0" hidden="1"/>
    <cacheHierarchy uniqueName="[Measures].[__No measures defined]" caption="__No measures defined" measure="1" displayFolder="" count="0" hidden="1"/>
    <cacheHierarchy uniqueName="[Measures].[Count of Name]" caption="Count of Name" measure="1" displayFolder="" measureGroup="All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All_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All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All_staff" count="0" oneField="1" hidden="1">
      <fieldsUsage count="1">
        <fieldUsage x="2"/>
      </fieldsUsage>
      <extLst>
        <ext xmlns:x15="http://schemas.microsoft.com/office/spreadsheetml/2010/11/main" uri="{B97F6D7D-B522-45F9-BDA1-12C45D357490}">
          <x15:cacheHierarchy aggregatedColumn="5"/>
        </ext>
      </extLst>
    </cacheHierarchy>
    <cacheHierarchy uniqueName="[Measures].[Average of Age]" caption="Average of Age" measure="1" displayFolder="" measureGroup="All_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All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All_staff" count="0" hidden="1">
      <extLst>
        <ext xmlns:x15="http://schemas.microsoft.com/office/spreadsheetml/2010/11/main" uri="{B97F6D7D-B522-45F9-BDA1-12C45D357490}">
          <x15:cacheHierarchy aggregatedColumn="8"/>
        </ext>
      </extLst>
    </cacheHierarchy>
  </cacheHierarchies>
  <kpis count="0"/>
  <dimensions count="2">
    <dimension name="All_staff" uniqueName="[All_staff]" caption="All_staff"/>
    <dimension measure="1" name="Measures" uniqueName="[Measures]" caption="Measures"/>
  </dimensions>
  <measureGroups count="1">
    <measureGroup name="All_staff" caption="All_staff"/>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nehasish Ghosh" refreshedDate="45262.770662847222" backgroundQuery="1" createdVersion="3" refreshedVersion="8" minRefreshableVersion="3" recordCount="0" supportSubquery="1" supportAdvancedDrill="1" xr:uid="{ACA8713C-E369-4236-B22D-37ADE3C312CF}">
  <cacheSource type="external" connectionId="4">
    <extLst>
      <ext xmlns:x14="http://schemas.microsoft.com/office/spreadsheetml/2009/9/main" uri="{F057638F-6D5F-4e77-A914-E7F072B9BCA8}">
        <x14:sourceConnection name="ThisWorkbookDataModel"/>
      </ext>
    </extLst>
  </cacheSource>
  <cacheFields count="0"/>
  <cacheHierarchies count="18">
    <cacheHierarchy uniqueName="[All_staff].[Name]" caption="Name" attribute="1" defaultMemberUniqueName="[All_staff].[Name].[All]" allUniqueName="[All_staff].[Name].[All]" dimensionUniqueName="[All_staff]" displayFolder="" count="0" memberValueDatatype="130" unbalanced="0"/>
    <cacheHierarchy uniqueName="[All_staff].[Gender]" caption="Gender" attribute="1" defaultMemberUniqueName="[All_staff].[Gender].[All]" allUniqueName="[All_staff].[Gender].[All]" dimensionUniqueName="[All_staff]" displayFolder="" count="0" memberValueDatatype="130" unbalanced="0"/>
    <cacheHierarchy uniqueName="[All_staff].[Department]" caption="Department" attribute="1" defaultMemberUniqueName="[All_staff].[Department].[All]" allUniqueName="[All_staff].[Department].[All]" dimensionUniqueName="[All_staff]" displayFolder="" count="0" memberValueDatatype="130" unbalanced="0"/>
    <cacheHierarchy uniqueName="[All_staff].[Age]" caption="Age" attribute="1" defaultMemberUniqueName="[All_staff].[Age].[All]" allUniqueName="[All_staff].[Age].[All]" dimensionUniqueName="[All_staff]" displayFolder="" count="0" memberValueDatatype="20" unbalanced="0"/>
    <cacheHierarchy uniqueName="[All_staff].[Date Joined]" caption="Date Joined" attribute="1" time="1" defaultMemberUniqueName="[All_staff].[Date Joined].[All]" allUniqueName="[All_staff].[Date Joined].[All]" dimensionUniqueName="[All_staff]" displayFolder="" count="0" memberValueDatatype="7" unbalanced="0"/>
    <cacheHierarchy uniqueName="[All_staff].[Salary]" caption="Salary" attribute="1" defaultMemberUniqueName="[All_staff].[Salary].[All]" allUniqueName="[All_staff].[Salary].[All]" dimensionUniqueName="[All_staff]" displayFolder="" count="0" memberValueDatatype="20" unbalanced="0"/>
    <cacheHierarchy uniqueName="[All_staff].[Rating]" caption="Rating" attribute="1" defaultMemberUniqueName="[All_staff].[Rating].[All]" allUniqueName="[All_staff].[Rating].[All]" dimensionUniqueName="[All_staff]" displayFolder="" count="0" memberValueDatatype="130" unbalanced="0"/>
    <cacheHierarchy uniqueName="[All_staff].[Country]" caption="Country" attribute="1" defaultMemberUniqueName="[All_staff].[Country].[All]" allUniqueName="[All_staff].[Country].[All]" dimensionUniqueName="[All_staff]" displayFolder="" count="2" memberValueDatatype="130" unbalanced="0"/>
    <cacheHierarchy uniqueName="[All_staff].[Tenure]" caption="Tenure" attribute="1" defaultMemberUniqueName="[All_staff].[Tenure].[All]" allUniqueName="[All_staff].[Tenure].[All]" dimensionUniqueName="[All_staff]" displayFolder="" count="0" memberValueDatatype="5" unbalanced="0"/>
    <cacheHierarchy uniqueName="[Measures].[__XL_Count All_staff]" caption="__XL_Count All_staff" measure="1" displayFolder="" measureGroup="All_staff" count="0" hidden="1"/>
    <cacheHierarchy uniqueName="[Measures].[__No measures defined]" caption="__No measures defined" measure="1" displayFolder="" count="0" hidden="1"/>
    <cacheHierarchy uniqueName="[Measures].[Count of Name]" caption="Count of Name" measure="1" displayFolder="" measureGroup="All_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All_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All_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All_staff" count="0" hidden="1">
      <extLst>
        <ext xmlns:x15="http://schemas.microsoft.com/office/spreadsheetml/2010/11/main" uri="{B97F6D7D-B522-45F9-BDA1-12C45D357490}">
          <x15:cacheHierarchy aggregatedColumn="5"/>
        </ext>
      </extLst>
    </cacheHierarchy>
    <cacheHierarchy uniqueName="[Measures].[Average of Age]" caption="Average of Age" measure="1" displayFolder="" measureGroup="All_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All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All_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201778167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28FE13-5580-4CA1-9838-AB0AA7966B22}" name="PivotTable1" cacheId="0"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C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Tenure" fld="4" subtotal="average" baseField="0" baseItem="0"/>
    <dataField name="Average of Salary" fld="2" subtotal="average" baseField="0" baseItem="0" numFmtId="1"/>
    <dataField name="Average of Age" fld="3" subtotal="average" baseField="0" baseItem="0" numFmtId="1"/>
  </dataFields>
  <formats count="5">
    <format dxfId="14">
      <pivotArea collapsedLevelsAreSubtotals="1" fieldPosition="0">
        <references count="2">
          <reference field="4294967294" count="1">
            <x v="1"/>
          </reference>
          <reference field="0" count="1" selected="0">
            <x v="0"/>
          </reference>
        </references>
      </pivotArea>
    </format>
    <format dxfId="13">
      <pivotArea collapsedLevelsAreSubtotals="1" fieldPosition="0">
        <references count="2">
          <reference field="4294967294" count="1">
            <x v="1"/>
          </reference>
          <reference field="0" count="1" selected="0">
            <x v="1"/>
          </reference>
        </references>
      </pivotArea>
    </format>
    <format dxfId="12">
      <pivotArea collapsedLevelsAreSubtotals="1" fieldPosition="0">
        <references count="2">
          <reference field="4294967294" count="1">
            <x v="2"/>
          </reference>
          <reference field="0" count="1" selected="0">
            <x v="0"/>
          </reference>
        </references>
      </pivotArea>
    </format>
    <format dxfId="11">
      <pivotArea outline="0" fieldPosition="0">
        <references count="1">
          <reference field="4294967294" count="1">
            <x v="2"/>
          </reference>
        </references>
      </pivotArea>
    </format>
    <format dxfId="10">
      <pivotArea outline="0" fieldPosition="0">
        <references count="1">
          <reference field="4294967294" count="1">
            <x v="3"/>
          </reference>
        </references>
      </pivotArea>
    </format>
  </formats>
  <pivotHierarchies count="18">
    <pivotHierarchy dragToData="1"/>
    <pivotHierarchy dragToData="1">
      <members count="3" level="1">
        <member name="[All_staff].[Gender].&amp;"/>
        <member name=""/>
        <member name=""/>
      </members>
    </pivotHierarchy>
    <pivotHierarchy dragToData="1"/>
    <pivotHierarchy dragToData="1"/>
    <pivotHierarchy dragToData="1"/>
    <pivotHierarchy dragToData="1"/>
    <pivotHierarchy dragToData="1"/>
    <pivotHierarchy multipleItemSelectionAllowed="1" dragToData="1">
      <members count="2" level="1">
        <member name="[All_staff].[Country].&amp;[Ind]"/>
        <member name="[All_staff].[Country].&amp;[Nz]"/>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All_staff">
        <x15:activeTabTopLevelEntity name="[All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519D7B-8376-43B5-A0DC-562298A022C7}"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C6"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5">
    <i>
      <x/>
    </i>
    <i>
      <x v="1"/>
    </i>
    <i>
      <x v="2"/>
    </i>
    <i>
      <x v="3"/>
    </i>
    <i>
      <x v="4"/>
    </i>
  </rowItems>
  <colFields count="1">
    <field x="-2"/>
  </colFields>
  <colItems count="2">
    <i>
      <x/>
    </i>
    <i i="1">
      <x v="1"/>
    </i>
  </colItems>
  <dataFields count="2">
    <dataField name="Average of Salary" fld="2" subtotal="average" baseField="0" baseItem="0" numFmtId="165"/>
    <dataField name="Count of Name" fld="1" subtotal="count" baseField="0" baseItem="0"/>
  </dataFields>
  <conditionalFormats count="1">
    <conditionalFormat priority="1">
      <pivotAreas count="1">
        <pivotArea outline="0" fieldPosition="0">
          <references count="1">
            <reference field="4294967294" count="1">
              <x v="0"/>
            </reference>
          </references>
        </pivotArea>
      </pivotAreas>
    </conditionalFormat>
  </conditional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ll_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793D438-6FC7-438C-9E16-41723ADA42AE}"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DC93972-CA37-43C1-937D-A7A1DDB91C1C}" sourceName="[All_staff].[Country]">
  <pivotTables>
    <pivotTable tabId="5" name="PivotTable1"/>
  </pivotTables>
  <data>
    <olap pivotCacheId="2017781677">
      <levels count="2">
        <level uniqueName="[All_staff].[Country].[(All)]" sourceCaption="(All)" count="0"/>
        <level uniqueName="[All_staff].[Country].[Country]" sourceCaption="Country" count="3">
          <ranges>
            <range startItem="0">
              <i n="[All_staff].[Country].&amp;[Ind]" c="Ind"/>
              <i n="[All_staff].[Country].&amp;[Nz]" c="Nz"/>
              <i n="[All_staff].[Country].&amp;" c="(blank)" nd="1"/>
            </range>
          </ranges>
        </level>
      </levels>
      <selections count="2">
        <selection n="[All_staff].[Country].&amp;[Ind]"/>
        <selection n="[All_staff].[Country].&amp;[Nz]"/>
      </selections>
    </olap>
  </data>
  <extLst>
    <x:ext xmlns:x15="http://schemas.microsoft.com/office/spreadsheetml/2010/11/main" uri="{470722E0-AACD-4C17-9CDC-17EF765DBC7E}">
      <x15:slicerCacheHideItemsWithNoData count="1">
        <x15:slicerCacheOlapLevelName uniqueName="[All_staff].[Country].[Country]" count="1"/>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1BED174-ED5E-4FA1-A565-A6350DC50D6B}" cache="Slicer_Country" caption="Country" level="1"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6974FC-065C-46F6-B5DD-83F92FCE720C}" name="Nz_staff" displayName="Nz_staff" ref="C5:I105" totalsRowShown="0">
  <autoFilter ref="C5:I105" xr:uid="{506974FC-065C-46F6-B5DD-83F92FCE720C}"/>
  <tableColumns count="7">
    <tableColumn id="1" xr3:uid="{73342A81-9022-4B73-BE85-CFF312BE8BEE}" name="Name"/>
    <tableColumn id="2" xr3:uid="{8F06218D-A0C0-42CB-983B-C25085FD0CF9}" name="Gender"/>
    <tableColumn id="3" xr3:uid="{E0814944-2267-44DD-9383-A7C518375EB9}" name="Department"/>
    <tableColumn id="4" xr3:uid="{5779BADE-0410-4F05-92F7-6BC69E8405CB}" name="Age"/>
    <tableColumn id="5" xr3:uid="{E4DBC0CD-6814-4FF0-905F-806FBDF6B9D1}" name="Date Joined"/>
    <tableColumn id="6" xr3:uid="{B13FFF79-7951-4D4E-9648-1CE99ED62F12}" name="Salary" dataDxfId="15"/>
    <tableColumn id="7" xr3:uid="{0C6EB4CD-222D-44AC-A939-1BE130BA855D}"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A2CEB8-A283-48EA-AD08-B63F3991D956}" name="All_staff" displayName="All_staff" ref="A1:K185" tableType="queryTable" totalsRowShown="0">
  <autoFilter ref="A1:K185" xr:uid="{99A2CEB8-A283-48EA-AD08-B63F3991D956}"/>
  <sortState xmlns:xlrd2="http://schemas.microsoft.com/office/spreadsheetml/2017/richdata2" ref="A2:J185">
    <sortCondition ref="F1:F185"/>
  </sortState>
  <tableColumns count="11">
    <tableColumn id="1" xr3:uid="{9AC6AC01-32AE-406A-8A3D-C05AA9F27D72}" uniqueName="1" name="Name" queryTableFieldId="1" dataDxfId="9"/>
    <tableColumn id="2" xr3:uid="{D095B5F1-BABA-42DE-89D1-2A0CCFFB514F}" uniqueName="2" name="Gender" queryTableFieldId="2" dataDxfId="8"/>
    <tableColumn id="3" xr3:uid="{CCCAF2C6-73A9-4506-BDA5-82731094986A}" uniqueName="3" name="Department" queryTableFieldId="3" dataDxfId="7"/>
    <tableColumn id="4" xr3:uid="{04AB2D5F-BAED-4E9A-BE50-1BF063C81B40}" uniqueName="4" name="Age" queryTableFieldId="4"/>
    <tableColumn id="5" xr3:uid="{C819286A-71AC-4866-A294-550920AED390}" uniqueName="5" name="Date Joined" queryTableFieldId="5" dataDxfId="6"/>
    <tableColumn id="6" xr3:uid="{E15EBB61-638A-4CD5-9435-FA614AB09F00}" uniqueName="6" name="Salary" queryTableFieldId="6" dataDxfId="5"/>
    <tableColumn id="7" xr3:uid="{6D10EB0B-84AC-45E4-A908-EC09EC1A8F7E}" uniqueName="7" name="Rating" queryTableFieldId="7" dataDxfId="4"/>
    <tableColumn id="8" xr3:uid="{836AE5D7-6236-4CC3-A8B5-5540EA6AB103}" uniqueName="8" name="Country" queryTableFieldId="8"/>
    <tableColumn id="9" xr3:uid="{8BD4D380-82BC-4F92-B4FD-FEE263731B0F}" uniqueName="9" name="Tenure" queryTableFieldId="9" dataDxfId="3">
      <calculatedColumnFormula>(TODAY()-All_staff[[#This Row],[Date Joined]])</calculatedColumnFormula>
    </tableColumn>
    <tableColumn id="10" xr3:uid="{9C22E14D-E046-497B-9F5C-82F37612A362}" uniqueName="10" name="Bonus" queryTableFieldId="10" dataDxfId="2">
      <calculatedColumnFormula>(IF(All_staff[[#This Row],[Tenure]]&gt;2,3%,2%))*All_staff[[#This Row],[Salary]]</calculatedColumnFormula>
    </tableColumn>
    <tableColumn id="11" xr3:uid="{B930361E-0D86-4F73-A169-4C84E79BF415}" uniqueName="11" name="Rating as Number" queryTableFieldId="11" dataDxfId="1">
      <calculatedColumnFormula>_xlfn.XLOOKUP(All_staff[[#This Row],[Rating]],'Salary vs. Rating'!$G$1:$G$5,'Salary vs. Rating'!$H$1:$H$5)</calculatedColumnFormula>
    </tableColumn>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43BB07-F1A3-4CFE-8F3F-ED5EF13287BD}" name="Ind_staff" displayName="Ind_staff" ref="B2:H114" totalsRowShown="0">
  <autoFilter ref="B2:H114" xr:uid="{C543BB07-F1A3-4CFE-8F3F-ED5EF13287BD}"/>
  <tableColumns count="7">
    <tableColumn id="1" xr3:uid="{2FF267C0-BDD6-424A-A79F-07683E3BA439}" name="Name"/>
    <tableColumn id="2" xr3:uid="{B88D443C-61F0-4343-9FFF-6521E7CBF5AF}" name="Gender"/>
    <tableColumn id="3" xr3:uid="{0EAEB920-3EDD-4D63-9656-49A0DB42274D}" name="Age"/>
    <tableColumn id="4" xr3:uid="{CCFD21B3-8E3D-424A-BCE9-882D395D581A}" name="Rating"/>
    <tableColumn id="5" xr3:uid="{83031EFC-7328-4EFC-9961-037CAB3B7359}" name="Date Joined" dataDxfId="0"/>
    <tableColumn id="6" xr3:uid="{FAD611DA-92AE-44D4-82ED-4316CAED5386}" name="Department"/>
    <tableColumn id="7" xr3:uid="{AF06EBA2-CD9E-4720-A44B-A7B7947AE1AA}" name="Salary"/>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5"/>
  <sheetViews>
    <sheetView showGridLines="0" workbookViewId="0">
      <selection activeCell="E107" sqref="E107"/>
    </sheetView>
  </sheetViews>
  <sheetFormatPr defaultRowHeight="14.5" x14ac:dyDescent="0.35"/>
  <cols>
    <col min="1" max="1" width="1.7265625" customWidth="1"/>
    <col min="2" max="2" width="3.7265625" customWidth="1"/>
    <col min="3" max="3" width="18.90625" customWidth="1"/>
    <col min="4" max="4" width="9" customWidth="1"/>
    <col min="5" max="5" width="13.08984375" customWidth="1"/>
    <col min="7" max="7" width="12.6328125" customWidth="1"/>
    <col min="8" max="8" width="11.7265625" bestFit="1" customWidth="1"/>
    <col min="9" max="9" width="13.1796875" bestFit="1" customWidth="1"/>
  </cols>
  <sheetData>
    <row r="1" spans="1:9" s="2" customFormat="1" ht="52.5" customHeight="1" x14ac:dyDescent="0.35">
      <c r="A1" s="1"/>
      <c r="C1" s="3" t="s">
        <v>110</v>
      </c>
    </row>
    <row r="5" spans="1:9" x14ac:dyDescent="0.35">
      <c r="C5" t="s">
        <v>0</v>
      </c>
      <c r="D5" t="s">
        <v>1</v>
      </c>
      <c r="E5" t="s">
        <v>2</v>
      </c>
      <c r="F5" t="s">
        <v>3</v>
      </c>
      <c r="G5" s="4" t="s">
        <v>4</v>
      </c>
      <c r="H5" t="s">
        <v>5</v>
      </c>
      <c r="I5" t="s">
        <v>6</v>
      </c>
    </row>
    <row r="6" spans="1:9" x14ac:dyDescent="0.35">
      <c r="C6" t="s">
        <v>58</v>
      </c>
      <c r="D6" t="s">
        <v>15</v>
      </c>
      <c r="E6" t="s">
        <v>19</v>
      </c>
      <c r="F6">
        <v>22</v>
      </c>
      <c r="G6" s="4">
        <v>44446</v>
      </c>
      <c r="H6" s="5">
        <v>112780</v>
      </c>
      <c r="I6" t="s">
        <v>13</v>
      </c>
    </row>
    <row r="7" spans="1:9" x14ac:dyDescent="0.35">
      <c r="C7" t="s">
        <v>70</v>
      </c>
      <c r="D7" t="s">
        <v>15</v>
      </c>
      <c r="E7" t="s">
        <v>9</v>
      </c>
      <c r="F7">
        <v>46</v>
      </c>
      <c r="G7" s="4">
        <v>44758</v>
      </c>
      <c r="H7" s="5">
        <v>70610</v>
      </c>
      <c r="I7" t="s">
        <v>16</v>
      </c>
    </row>
    <row r="8" spans="1:9" x14ac:dyDescent="0.35">
      <c r="C8" t="s">
        <v>75</v>
      </c>
      <c r="D8" t="s">
        <v>8</v>
      </c>
      <c r="E8" t="s">
        <v>19</v>
      </c>
      <c r="F8">
        <v>28</v>
      </c>
      <c r="G8" s="4">
        <v>44357</v>
      </c>
      <c r="H8" s="5">
        <v>53240</v>
      </c>
      <c r="I8" t="s">
        <v>16</v>
      </c>
    </row>
    <row r="9" spans="1:9" x14ac:dyDescent="0.35">
      <c r="C9" t="s">
        <v>49</v>
      </c>
      <c r="E9" t="s">
        <v>21</v>
      </c>
      <c r="F9">
        <v>37</v>
      </c>
      <c r="G9" s="4">
        <v>44146</v>
      </c>
      <c r="H9" s="5">
        <v>115440</v>
      </c>
      <c r="I9" t="s">
        <v>24</v>
      </c>
    </row>
    <row r="10" spans="1:9" x14ac:dyDescent="0.35">
      <c r="C10" t="s">
        <v>65</v>
      </c>
      <c r="D10" t="s">
        <v>15</v>
      </c>
      <c r="E10" t="s">
        <v>19</v>
      </c>
      <c r="F10">
        <v>32</v>
      </c>
      <c r="G10" s="4">
        <v>44465</v>
      </c>
      <c r="H10" s="5">
        <v>53540</v>
      </c>
      <c r="I10" t="s">
        <v>16</v>
      </c>
    </row>
    <row r="11" spans="1:9" x14ac:dyDescent="0.35">
      <c r="C11" t="s">
        <v>81</v>
      </c>
      <c r="D11" t="s">
        <v>8</v>
      </c>
      <c r="E11" t="s">
        <v>9</v>
      </c>
      <c r="F11">
        <v>30</v>
      </c>
      <c r="G11" s="4">
        <v>44861</v>
      </c>
      <c r="H11" s="5">
        <v>112570</v>
      </c>
      <c r="I11" t="s">
        <v>16</v>
      </c>
    </row>
    <row r="12" spans="1:9" x14ac:dyDescent="0.35">
      <c r="C12" t="s">
        <v>51</v>
      </c>
      <c r="D12" t="s">
        <v>15</v>
      </c>
      <c r="E12" t="s">
        <v>9</v>
      </c>
      <c r="F12">
        <v>33</v>
      </c>
      <c r="G12" s="4">
        <v>44701</v>
      </c>
      <c r="H12" s="5">
        <v>48530</v>
      </c>
      <c r="I12" t="s">
        <v>13</v>
      </c>
    </row>
    <row r="13" spans="1:9" x14ac:dyDescent="0.35">
      <c r="C13" t="s">
        <v>61</v>
      </c>
      <c r="D13" t="s">
        <v>8</v>
      </c>
      <c r="E13" t="s">
        <v>12</v>
      </c>
      <c r="F13">
        <v>24</v>
      </c>
      <c r="G13" s="4">
        <v>44148</v>
      </c>
      <c r="H13" s="5">
        <v>62780</v>
      </c>
      <c r="I13" t="s">
        <v>16</v>
      </c>
    </row>
    <row r="14" spans="1:9" x14ac:dyDescent="0.35">
      <c r="C14" t="s">
        <v>82</v>
      </c>
      <c r="D14" t="s">
        <v>15</v>
      </c>
      <c r="E14" t="s">
        <v>12</v>
      </c>
      <c r="F14">
        <v>33</v>
      </c>
      <c r="G14" s="4">
        <v>44509</v>
      </c>
      <c r="H14" s="5">
        <v>53870</v>
      </c>
      <c r="I14" t="s">
        <v>16</v>
      </c>
    </row>
    <row r="15" spans="1:9" x14ac:dyDescent="0.35">
      <c r="C15" t="s">
        <v>60</v>
      </c>
      <c r="D15" t="s">
        <v>8</v>
      </c>
      <c r="E15" t="s">
        <v>56</v>
      </c>
      <c r="F15">
        <v>27</v>
      </c>
      <c r="G15" s="4">
        <v>44122</v>
      </c>
      <c r="H15" s="5">
        <v>119110</v>
      </c>
      <c r="I15" t="s">
        <v>16</v>
      </c>
    </row>
    <row r="16" spans="1:9" x14ac:dyDescent="0.35">
      <c r="C16" t="s">
        <v>87</v>
      </c>
      <c r="D16" t="s">
        <v>15</v>
      </c>
      <c r="E16" t="s">
        <v>12</v>
      </c>
      <c r="F16">
        <v>29</v>
      </c>
      <c r="G16" s="4">
        <v>44180</v>
      </c>
      <c r="H16" s="5">
        <v>112110</v>
      </c>
      <c r="I16" t="s">
        <v>24</v>
      </c>
    </row>
    <row r="17" spans="3:9" x14ac:dyDescent="0.35">
      <c r="C17" t="s">
        <v>76</v>
      </c>
      <c r="D17" t="s">
        <v>15</v>
      </c>
      <c r="E17" t="s">
        <v>19</v>
      </c>
      <c r="F17">
        <v>25</v>
      </c>
      <c r="G17" s="4">
        <v>44383</v>
      </c>
      <c r="H17" s="5">
        <v>65700</v>
      </c>
      <c r="I17" t="s">
        <v>16</v>
      </c>
    </row>
    <row r="18" spans="3:9" x14ac:dyDescent="0.35">
      <c r="C18" t="s">
        <v>97</v>
      </c>
      <c r="D18" t="s">
        <v>15</v>
      </c>
      <c r="E18" t="s">
        <v>12</v>
      </c>
      <c r="F18">
        <v>37</v>
      </c>
      <c r="G18" s="4">
        <v>44701</v>
      </c>
      <c r="H18" s="5">
        <v>69070</v>
      </c>
      <c r="I18" t="s">
        <v>16</v>
      </c>
    </row>
    <row r="19" spans="3:9" x14ac:dyDescent="0.35">
      <c r="C19" t="s">
        <v>22</v>
      </c>
      <c r="D19" t="s">
        <v>15</v>
      </c>
      <c r="E19" t="s">
        <v>12</v>
      </c>
      <c r="F19">
        <v>20</v>
      </c>
      <c r="G19" s="4">
        <v>44459</v>
      </c>
      <c r="H19" s="5">
        <v>107700</v>
      </c>
      <c r="I19" t="s">
        <v>16</v>
      </c>
    </row>
    <row r="20" spans="3:9" x14ac:dyDescent="0.35">
      <c r="C20" t="s">
        <v>84</v>
      </c>
      <c r="D20" t="s">
        <v>8</v>
      </c>
      <c r="E20" t="s">
        <v>12</v>
      </c>
      <c r="F20">
        <v>32</v>
      </c>
      <c r="G20" s="4">
        <v>44354</v>
      </c>
      <c r="H20" s="5">
        <v>43840</v>
      </c>
      <c r="I20" t="s">
        <v>13</v>
      </c>
    </row>
    <row r="21" spans="3:9" x14ac:dyDescent="0.35">
      <c r="C21" t="s">
        <v>105</v>
      </c>
      <c r="D21" t="s">
        <v>15</v>
      </c>
      <c r="E21" t="s">
        <v>9</v>
      </c>
      <c r="F21">
        <v>40</v>
      </c>
      <c r="G21" s="4">
        <v>44263</v>
      </c>
      <c r="H21" s="5">
        <v>99750</v>
      </c>
      <c r="I21" t="s">
        <v>16</v>
      </c>
    </row>
    <row r="22" spans="3:9" x14ac:dyDescent="0.35">
      <c r="C22" t="s">
        <v>47</v>
      </c>
      <c r="D22" t="s">
        <v>15</v>
      </c>
      <c r="E22" t="s">
        <v>9</v>
      </c>
      <c r="F22">
        <v>21</v>
      </c>
      <c r="G22" s="4">
        <v>44104</v>
      </c>
      <c r="H22" s="5">
        <v>37920</v>
      </c>
      <c r="I22" t="s">
        <v>16</v>
      </c>
    </row>
    <row r="23" spans="3:9" x14ac:dyDescent="0.35">
      <c r="C23" t="s">
        <v>31</v>
      </c>
      <c r="D23" t="s">
        <v>15</v>
      </c>
      <c r="E23" t="s">
        <v>9</v>
      </c>
      <c r="F23">
        <v>21</v>
      </c>
      <c r="G23" s="4">
        <v>44762</v>
      </c>
      <c r="H23" s="5">
        <v>57090</v>
      </c>
      <c r="I23" t="s">
        <v>16</v>
      </c>
    </row>
    <row r="24" spans="3:9" x14ac:dyDescent="0.35">
      <c r="C24" t="s">
        <v>30</v>
      </c>
      <c r="D24" t="s">
        <v>8</v>
      </c>
      <c r="E24" t="s">
        <v>12</v>
      </c>
      <c r="F24">
        <v>31</v>
      </c>
      <c r="G24" s="4">
        <v>44145</v>
      </c>
      <c r="H24" s="5">
        <v>41980</v>
      </c>
      <c r="I24" t="s">
        <v>16</v>
      </c>
    </row>
    <row r="25" spans="3:9" x14ac:dyDescent="0.35">
      <c r="C25" t="s">
        <v>78</v>
      </c>
      <c r="D25" t="s">
        <v>15</v>
      </c>
      <c r="E25" t="s">
        <v>56</v>
      </c>
      <c r="F25">
        <v>21</v>
      </c>
      <c r="G25" s="4">
        <v>44242</v>
      </c>
      <c r="H25" s="5">
        <v>75880</v>
      </c>
      <c r="I25" t="s">
        <v>16</v>
      </c>
    </row>
    <row r="26" spans="3:9" x14ac:dyDescent="0.35">
      <c r="C26" t="s">
        <v>36</v>
      </c>
      <c r="D26" t="s">
        <v>8</v>
      </c>
      <c r="E26" t="s">
        <v>21</v>
      </c>
      <c r="F26">
        <v>34</v>
      </c>
      <c r="G26" s="4">
        <v>44653</v>
      </c>
      <c r="H26" s="5">
        <v>58940</v>
      </c>
      <c r="I26" t="s">
        <v>16</v>
      </c>
    </row>
    <row r="27" spans="3:9" x14ac:dyDescent="0.35">
      <c r="C27" t="s">
        <v>27</v>
      </c>
      <c r="D27" t="s">
        <v>8</v>
      </c>
      <c r="E27" t="s">
        <v>21</v>
      </c>
      <c r="F27">
        <v>30</v>
      </c>
      <c r="G27" s="4">
        <v>44389</v>
      </c>
      <c r="H27" s="5">
        <v>67910</v>
      </c>
      <c r="I27" t="s">
        <v>24</v>
      </c>
    </row>
    <row r="28" spans="3:9" x14ac:dyDescent="0.35">
      <c r="C28" t="s">
        <v>26</v>
      </c>
      <c r="D28" t="s">
        <v>8</v>
      </c>
      <c r="E28" t="s">
        <v>12</v>
      </c>
      <c r="F28">
        <v>31</v>
      </c>
      <c r="G28" s="4">
        <v>44663</v>
      </c>
      <c r="H28" s="5">
        <v>58100</v>
      </c>
      <c r="I28" t="s">
        <v>16</v>
      </c>
    </row>
    <row r="29" spans="3:9" x14ac:dyDescent="0.35">
      <c r="C29" t="s">
        <v>53</v>
      </c>
      <c r="D29" t="s">
        <v>15</v>
      </c>
      <c r="E29" t="s">
        <v>21</v>
      </c>
      <c r="F29">
        <v>27</v>
      </c>
      <c r="G29" s="4">
        <v>44567</v>
      </c>
      <c r="H29" s="5">
        <v>48980</v>
      </c>
      <c r="I29" t="s">
        <v>16</v>
      </c>
    </row>
    <row r="30" spans="3:9" x14ac:dyDescent="0.35">
      <c r="C30" t="s">
        <v>20</v>
      </c>
      <c r="E30" t="s">
        <v>21</v>
      </c>
      <c r="F30">
        <v>30</v>
      </c>
      <c r="G30" s="4">
        <v>44597</v>
      </c>
      <c r="H30" s="5">
        <v>64000</v>
      </c>
      <c r="I30" t="s">
        <v>16</v>
      </c>
    </row>
    <row r="31" spans="3:9" x14ac:dyDescent="0.35">
      <c r="C31" t="s">
        <v>7</v>
      </c>
      <c r="D31" t="s">
        <v>8</v>
      </c>
      <c r="E31" t="s">
        <v>9</v>
      </c>
      <c r="F31">
        <v>42</v>
      </c>
      <c r="G31" s="4">
        <v>44779</v>
      </c>
      <c r="H31" s="5">
        <v>75000</v>
      </c>
      <c r="I31" t="s">
        <v>10</v>
      </c>
    </row>
    <row r="32" spans="3:9" x14ac:dyDescent="0.35">
      <c r="C32" t="s">
        <v>74</v>
      </c>
      <c r="D32" t="s">
        <v>8</v>
      </c>
      <c r="E32" t="s">
        <v>12</v>
      </c>
      <c r="F32">
        <v>40</v>
      </c>
      <c r="G32" s="4">
        <v>44337</v>
      </c>
      <c r="H32" s="5">
        <v>87620</v>
      </c>
      <c r="I32" t="s">
        <v>16</v>
      </c>
    </row>
    <row r="33" spans="3:9" x14ac:dyDescent="0.35">
      <c r="C33" t="s">
        <v>44</v>
      </c>
      <c r="D33" t="s">
        <v>8</v>
      </c>
      <c r="E33" t="s">
        <v>12</v>
      </c>
      <c r="F33">
        <v>29</v>
      </c>
      <c r="G33" s="4">
        <v>44023</v>
      </c>
      <c r="H33" s="5">
        <v>34980</v>
      </c>
      <c r="I33" t="s">
        <v>16</v>
      </c>
    </row>
    <row r="34" spans="3:9" x14ac:dyDescent="0.35">
      <c r="C34" t="s">
        <v>35</v>
      </c>
      <c r="D34" t="s">
        <v>8</v>
      </c>
      <c r="E34" t="s">
        <v>21</v>
      </c>
      <c r="F34">
        <v>28</v>
      </c>
      <c r="G34" s="4">
        <v>44185</v>
      </c>
      <c r="H34" s="5">
        <v>75970</v>
      </c>
      <c r="I34" t="s">
        <v>16</v>
      </c>
    </row>
    <row r="35" spans="3:9" x14ac:dyDescent="0.35">
      <c r="C35" t="s">
        <v>38</v>
      </c>
      <c r="D35" t="s">
        <v>8</v>
      </c>
      <c r="E35" t="s">
        <v>21</v>
      </c>
      <c r="F35">
        <v>34</v>
      </c>
      <c r="G35" s="4">
        <v>44612</v>
      </c>
      <c r="H35" s="5">
        <v>60130</v>
      </c>
      <c r="I35" t="s">
        <v>16</v>
      </c>
    </row>
    <row r="36" spans="3:9" x14ac:dyDescent="0.35">
      <c r="C36" t="s">
        <v>41</v>
      </c>
      <c r="D36" t="s">
        <v>8</v>
      </c>
      <c r="E36" t="s">
        <v>12</v>
      </c>
      <c r="F36">
        <v>33</v>
      </c>
      <c r="G36" s="4">
        <v>44374</v>
      </c>
      <c r="H36" s="5">
        <v>75480</v>
      </c>
      <c r="I36" t="s">
        <v>42</v>
      </c>
    </row>
    <row r="37" spans="3:9" x14ac:dyDescent="0.35">
      <c r="C37" t="s">
        <v>40</v>
      </c>
      <c r="D37" t="s">
        <v>15</v>
      </c>
      <c r="E37" t="s">
        <v>9</v>
      </c>
      <c r="F37">
        <v>33</v>
      </c>
      <c r="G37" s="4">
        <v>44164</v>
      </c>
      <c r="H37" s="5">
        <v>115920</v>
      </c>
      <c r="I37" t="s">
        <v>16</v>
      </c>
    </row>
    <row r="38" spans="3:9" x14ac:dyDescent="0.35">
      <c r="C38" t="s">
        <v>48</v>
      </c>
      <c r="D38" t="s">
        <v>8</v>
      </c>
      <c r="E38" t="s">
        <v>19</v>
      </c>
      <c r="F38">
        <v>36</v>
      </c>
      <c r="G38" s="4">
        <v>44494</v>
      </c>
      <c r="H38" s="5">
        <v>78540</v>
      </c>
      <c r="I38" t="s">
        <v>16</v>
      </c>
    </row>
    <row r="39" spans="3:9" x14ac:dyDescent="0.35">
      <c r="C39" t="s">
        <v>34</v>
      </c>
      <c r="D39" t="s">
        <v>15</v>
      </c>
      <c r="E39" t="s">
        <v>9</v>
      </c>
      <c r="F39">
        <v>25</v>
      </c>
      <c r="G39" s="4">
        <v>44726</v>
      </c>
      <c r="H39" s="5">
        <v>109190</v>
      </c>
      <c r="I39" t="s">
        <v>13</v>
      </c>
    </row>
    <row r="40" spans="3:9" x14ac:dyDescent="0.35">
      <c r="C40" t="s">
        <v>73</v>
      </c>
      <c r="D40" t="s">
        <v>8</v>
      </c>
      <c r="E40" t="s">
        <v>19</v>
      </c>
      <c r="F40">
        <v>34</v>
      </c>
      <c r="G40" s="4">
        <v>44721</v>
      </c>
      <c r="H40" s="5">
        <v>49630</v>
      </c>
      <c r="I40" t="s">
        <v>24</v>
      </c>
    </row>
    <row r="41" spans="3:9" x14ac:dyDescent="0.35">
      <c r="C41" t="s">
        <v>107</v>
      </c>
      <c r="D41" t="s">
        <v>8</v>
      </c>
      <c r="E41" t="s">
        <v>9</v>
      </c>
      <c r="F41">
        <v>28</v>
      </c>
      <c r="G41" s="4">
        <v>44630</v>
      </c>
      <c r="H41" s="5">
        <v>99970</v>
      </c>
      <c r="I41" t="s">
        <v>16</v>
      </c>
    </row>
    <row r="42" spans="3:9" x14ac:dyDescent="0.35">
      <c r="C42" t="s">
        <v>71</v>
      </c>
      <c r="D42" t="s">
        <v>8</v>
      </c>
      <c r="E42" t="s">
        <v>12</v>
      </c>
      <c r="F42">
        <v>33</v>
      </c>
      <c r="G42" s="4">
        <v>44190</v>
      </c>
      <c r="H42" s="5">
        <v>96140</v>
      </c>
      <c r="I42" t="s">
        <v>16</v>
      </c>
    </row>
    <row r="43" spans="3:9" x14ac:dyDescent="0.35">
      <c r="C43" t="s">
        <v>50</v>
      </c>
      <c r="D43" t="s">
        <v>15</v>
      </c>
      <c r="E43" t="s">
        <v>9</v>
      </c>
      <c r="F43">
        <v>31</v>
      </c>
      <c r="G43" s="4">
        <v>44724</v>
      </c>
      <c r="H43" s="5">
        <v>103550</v>
      </c>
      <c r="I43" t="s">
        <v>16</v>
      </c>
    </row>
    <row r="44" spans="3:9" x14ac:dyDescent="0.35">
      <c r="C44" t="s">
        <v>14</v>
      </c>
      <c r="D44" t="s">
        <v>15</v>
      </c>
      <c r="E44" t="s">
        <v>12</v>
      </c>
      <c r="F44">
        <v>31</v>
      </c>
      <c r="G44" s="4">
        <v>44511</v>
      </c>
      <c r="H44" s="5">
        <v>48950</v>
      </c>
      <c r="I44" t="s">
        <v>16</v>
      </c>
    </row>
    <row r="45" spans="3:9" x14ac:dyDescent="0.35">
      <c r="C45" t="s">
        <v>63</v>
      </c>
      <c r="D45" t="s">
        <v>15</v>
      </c>
      <c r="E45" t="s">
        <v>21</v>
      </c>
      <c r="F45">
        <v>24</v>
      </c>
      <c r="G45" s="4">
        <v>44436</v>
      </c>
      <c r="H45" s="5">
        <v>52610</v>
      </c>
      <c r="I45" t="s">
        <v>24</v>
      </c>
    </row>
    <row r="46" spans="3:9" x14ac:dyDescent="0.35">
      <c r="C46" t="s">
        <v>72</v>
      </c>
      <c r="D46" t="s">
        <v>8</v>
      </c>
      <c r="E46" t="s">
        <v>9</v>
      </c>
      <c r="F46">
        <v>36</v>
      </c>
      <c r="G46" s="4">
        <v>44529</v>
      </c>
      <c r="H46" s="5">
        <v>78390</v>
      </c>
      <c r="I46" t="s">
        <v>16</v>
      </c>
    </row>
    <row r="47" spans="3:9" x14ac:dyDescent="0.35">
      <c r="C47" t="s">
        <v>88</v>
      </c>
      <c r="D47" t="s">
        <v>8</v>
      </c>
      <c r="E47" t="s">
        <v>21</v>
      </c>
      <c r="F47">
        <v>33</v>
      </c>
      <c r="G47" s="4">
        <v>44809</v>
      </c>
      <c r="H47" s="5">
        <v>86570</v>
      </c>
      <c r="I47" t="s">
        <v>16</v>
      </c>
    </row>
    <row r="48" spans="3:9" x14ac:dyDescent="0.35">
      <c r="C48" t="s">
        <v>92</v>
      </c>
      <c r="D48" t="s">
        <v>8</v>
      </c>
      <c r="E48" t="s">
        <v>12</v>
      </c>
      <c r="F48">
        <v>27</v>
      </c>
      <c r="G48" s="4">
        <v>44686</v>
      </c>
      <c r="H48" s="5">
        <v>83750</v>
      </c>
      <c r="I48" t="s">
        <v>16</v>
      </c>
    </row>
    <row r="49" spans="3:9" x14ac:dyDescent="0.35">
      <c r="C49" t="s">
        <v>102</v>
      </c>
      <c r="D49" t="s">
        <v>8</v>
      </c>
      <c r="E49" t="s">
        <v>21</v>
      </c>
      <c r="F49">
        <v>34</v>
      </c>
      <c r="G49" s="4">
        <v>44445</v>
      </c>
      <c r="H49" s="5">
        <v>92450</v>
      </c>
      <c r="I49" t="s">
        <v>16</v>
      </c>
    </row>
    <row r="50" spans="3:9" x14ac:dyDescent="0.35">
      <c r="C50" t="s">
        <v>64</v>
      </c>
      <c r="D50" t="s">
        <v>15</v>
      </c>
      <c r="E50" t="s">
        <v>12</v>
      </c>
      <c r="F50">
        <v>20</v>
      </c>
      <c r="G50" s="4">
        <v>44183</v>
      </c>
      <c r="H50" s="5">
        <v>112650</v>
      </c>
      <c r="I50" t="s">
        <v>16</v>
      </c>
    </row>
    <row r="51" spans="3:9" x14ac:dyDescent="0.35">
      <c r="C51" t="s">
        <v>104</v>
      </c>
      <c r="D51" t="s">
        <v>15</v>
      </c>
      <c r="E51" t="s">
        <v>9</v>
      </c>
      <c r="F51">
        <v>20</v>
      </c>
      <c r="G51" s="4">
        <v>44744</v>
      </c>
      <c r="H51" s="5">
        <v>79570</v>
      </c>
      <c r="I51" t="s">
        <v>16</v>
      </c>
    </row>
    <row r="52" spans="3:9" x14ac:dyDescent="0.35">
      <c r="C52" t="s">
        <v>91</v>
      </c>
      <c r="D52" t="s">
        <v>8</v>
      </c>
      <c r="E52" t="s">
        <v>19</v>
      </c>
      <c r="F52">
        <v>20</v>
      </c>
      <c r="G52" s="4">
        <v>44537</v>
      </c>
      <c r="H52" s="5">
        <v>68900</v>
      </c>
      <c r="I52" t="s">
        <v>24</v>
      </c>
    </row>
    <row r="53" spans="3:9" x14ac:dyDescent="0.35">
      <c r="C53" t="s">
        <v>39</v>
      </c>
      <c r="D53" t="s">
        <v>8</v>
      </c>
      <c r="E53" t="s">
        <v>12</v>
      </c>
      <c r="F53">
        <v>25</v>
      </c>
      <c r="G53" s="4">
        <v>44694</v>
      </c>
      <c r="H53" s="5">
        <v>80700</v>
      </c>
      <c r="I53" t="s">
        <v>13</v>
      </c>
    </row>
    <row r="54" spans="3:9" x14ac:dyDescent="0.35">
      <c r="C54" t="s">
        <v>100</v>
      </c>
      <c r="D54" t="s">
        <v>15</v>
      </c>
      <c r="E54" t="s">
        <v>9</v>
      </c>
      <c r="F54">
        <v>19</v>
      </c>
      <c r="G54" s="4">
        <v>44277</v>
      </c>
      <c r="H54" s="5">
        <v>58960</v>
      </c>
      <c r="I54" t="s">
        <v>16</v>
      </c>
    </row>
    <row r="55" spans="3:9" x14ac:dyDescent="0.35">
      <c r="C55" t="s">
        <v>106</v>
      </c>
      <c r="D55" t="s">
        <v>15</v>
      </c>
      <c r="E55" t="s">
        <v>12</v>
      </c>
      <c r="F55">
        <v>36</v>
      </c>
      <c r="G55" s="4">
        <v>44019</v>
      </c>
      <c r="H55" s="5">
        <v>118840</v>
      </c>
      <c r="I55" t="s">
        <v>16</v>
      </c>
    </row>
    <row r="56" spans="3:9" x14ac:dyDescent="0.35">
      <c r="C56" t="s">
        <v>29</v>
      </c>
      <c r="D56" t="s">
        <v>15</v>
      </c>
      <c r="E56" t="s">
        <v>21</v>
      </c>
      <c r="F56">
        <v>28</v>
      </c>
      <c r="G56" s="4">
        <v>44041</v>
      </c>
      <c r="H56" s="5">
        <v>48170</v>
      </c>
      <c r="I56" t="s">
        <v>13</v>
      </c>
    </row>
    <row r="57" spans="3:9" x14ac:dyDescent="0.35">
      <c r="C57" t="s">
        <v>108</v>
      </c>
      <c r="D57" t="s">
        <v>8</v>
      </c>
      <c r="E57" t="s">
        <v>56</v>
      </c>
      <c r="F57">
        <v>32</v>
      </c>
      <c r="G57" s="4">
        <v>44400</v>
      </c>
      <c r="H57" s="5">
        <v>45510</v>
      </c>
      <c r="I57" t="s">
        <v>16</v>
      </c>
    </row>
    <row r="58" spans="3:9" x14ac:dyDescent="0.35">
      <c r="C58" t="s">
        <v>64</v>
      </c>
      <c r="D58" t="s">
        <v>15</v>
      </c>
      <c r="E58" t="s">
        <v>9</v>
      </c>
      <c r="F58">
        <v>34</v>
      </c>
      <c r="G58" s="4">
        <v>44703</v>
      </c>
      <c r="H58" s="5">
        <v>112650</v>
      </c>
      <c r="I58" t="s">
        <v>16</v>
      </c>
    </row>
    <row r="59" spans="3:9" x14ac:dyDescent="0.35">
      <c r="C59" t="s">
        <v>83</v>
      </c>
      <c r="D59" t="s">
        <v>8</v>
      </c>
      <c r="E59" t="s">
        <v>9</v>
      </c>
      <c r="F59">
        <v>36</v>
      </c>
      <c r="G59" s="4">
        <v>44085</v>
      </c>
      <c r="H59" s="5">
        <v>114890</v>
      </c>
      <c r="I59" t="s">
        <v>16</v>
      </c>
    </row>
    <row r="60" spans="3:9" x14ac:dyDescent="0.35">
      <c r="C60" t="s">
        <v>67</v>
      </c>
      <c r="D60" t="s">
        <v>15</v>
      </c>
      <c r="E60" t="s">
        <v>12</v>
      </c>
      <c r="F60">
        <v>30</v>
      </c>
      <c r="G60" s="4">
        <v>44850</v>
      </c>
      <c r="H60" s="5">
        <v>69710</v>
      </c>
      <c r="I60" t="s">
        <v>16</v>
      </c>
    </row>
    <row r="61" spans="3:9" x14ac:dyDescent="0.35">
      <c r="C61" t="s">
        <v>94</v>
      </c>
      <c r="D61" t="s">
        <v>15</v>
      </c>
      <c r="E61" t="s">
        <v>21</v>
      </c>
      <c r="F61">
        <v>36</v>
      </c>
      <c r="G61" s="4">
        <v>44333</v>
      </c>
      <c r="H61" s="5">
        <v>71380</v>
      </c>
      <c r="I61" t="s">
        <v>16</v>
      </c>
    </row>
    <row r="62" spans="3:9" x14ac:dyDescent="0.35">
      <c r="C62" t="s">
        <v>33</v>
      </c>
      <c r="D62" t="s">
        <v>8</v>
      </c>
      <c r="E62" t="s">
        <v>19</v>
      </c>
      <c r="F62">
        <v>38</v>
      </c>
      <c r="G62" s="4">
        <v>44377</v>
      </c>
      <c r="H62" s="5">
        <v>109160</v>
      </c>
      <c r="I62" t="s">
        <v>10</v>
      </c>
    </row>
    <row r="63" spans="3:9" x14ac:dyDescent="0.35">
      <c r="C63" t="s">
        <v>98</v>
      </c>
      <c r="D63" t="s">
        <v>15</v>
      </c>
      <c r="E63" t="s">
        <v>9</v>
      </c>
      <c r="F63">
        <v>27</v>
      </c>
      <c r="G63" s="4">
        <v>44609</v>
      </c>
      <c r="H63" s="5">
        <v>113280</v>
      </c>
      <c r="I63" t="s">
        <v>42</v>
      </c>
    </row>
    <row r="64" spans="3:9" x14ac:dyDescent="0.35">
      <c r="C64" t="s">
        <v>25</v>
      </c>
      <c r="D64" t="s">
        <v>15</v>
      </c>
      <c r="E64" t="s">
        <v>12</v>
      </c>
      <c r="F64">
        <v>30</v>
      </c>
      <c r="G64" s="4">
        <v>44273</v>
      </c>
      <c r="H64" s="5">
        <v>69120</v>
      </c>
      <c r="I64" t="s">
        <v>16</v>
      </c>
    </row>
    <row r="65" spans="3:9" x14ac:dyDescent="0.35">
      <c r="C65" t="s">
        <v>55</v>
      </c>
      <c r="D65" t="s">
        <v>8</v>
      </c>
      <c r="E65" t="s">
        <v>56</v>
      </c>
      <c r="F65">
        <v>37</v>
      </c>
      <c r="G65" s="4">
        <v>44451</v>
      </c>
      <c r="H65" s="5">
        <v>118100</v>
      </c>
      <c r="I65" t="s">
        <v>16</v>
      </c>
    </row>
    <row r="66" spans="3:9" x14ac:dyDescent="0.35">
      <c r="C66" t="s">
        <v>62</v>
      </c>
      <c r="D66" t="s">
        <v>8</v>
      </c>
      <c r="E66" t="s">
        <v>9</v>
      </c>
      <c r="F66">
        <v>22</v>
      </c>
      <c r="G66" s="4">
        <v>44450</v>
      </c>
      <c r="H66" s="5">
        <v>76900</v>
      </c>
      <c r="I66" t="s">
        <v>13</v>
      </c>
    </row>
    <row r="67" spans="3:9" x14ac:dyDescent="0.35">
      <c r="C67" t="s">
        <v>17</v>
      </c>
      <c r="D67" t="s">
        <v>8</v>
      </c>
      <c r="E67" t="s">
        <v>12</v>
      </c>
      <c r="F67">
        <v>43</v>
      </c>
      <c r="G67" s="4">
        <v>45045</v>
      </c>
      <c r="H67" s="5">
        <v>114870</v>
      </c>
      <c r="I67" t="s">
        <v>16</v>
      </c>
    </row>
    <row r="68" spans="3:9" x14ac:dyDescent="0.35">
      <c r="C68" t="s">
        <v>52</v>
      </c>
      <c r="E68" t="s">
        <v>12</v>
      </c>
      <c r="F68">
        <v>32</v>
      </c>
      <c r="G68" s="4">
        <v>44774</v>
      </c>
      <c r="H68" s="5">
        <v>91310</v>
      </c>
      <c r="I68" t="s">
        <v>16</v>
      </c>
    </row>
    <row r="69" spans="3:9" x14ac:dyDescent="0.35">
      <c r="C69" t="s">
        <v>43</v>
      </c>
      <c r="D69" t="s">
        <v>8</v>
      </c>
      <c r="E69" t="s">
        <v>9</v>
      </c>
      <c r="F69">
        <v>28</v>
      </c>
      <c r="G69" s="4">
        <v>44486</v>
      </c>
      <c r="H69" s="5">
        <v>104770</v>
      </c>
      <c r="I69" t="s">
        <v>16</v>
      </c>
    </row>
    <row r="70" spans="3:9" x14ac:dyDescent="0.35">
      <c r="C70" t="s">
        <v>89</v>
      </c>
      <c r="D70" t="s">
        <v>15</v>
      </c>
      <c r="E70" t="s">
        <v>19</v>
      </c>
      <c r="F70">
        <v>27</v>
      </c>
      <c r="G70" s="4">
        <v>44134</v>
      </c>
      <c r="H70" s="5">
        <v>54970</v>
      </c>
      <c r="I70" t="s">
        <v>16</v>
      </c>
    </row>
    <row r="71" spans="3:9" x14ac:dyDescent="0.35">
      <c r="C71" t="s">
        <v>11</v>
      </c>
      <c r="E71" t="s">
        <v>12</v>
      </c>
      <c r="F71">
        <v>26</v>
      </c>
      <c r="G71" s="4">
        <v>44271</v>
      </c>
      <c r="H71" s="5">
        <v>90700</v>
      </c>
      <c r="I71" t="s">
        <v>13</v>
      </c>
    </row>
    <row r="72" spans="3:9" x14ac:dyDescent="0.35">
      <c r="C72" t="s">
        <v>109</v>
      </c>
      <c r="D72" t="s">
        <v>8</v>
      </c>
      <c r="E72" t="s">
        <v>19</v>
      </c>
      <c r="F72">
        <v>38</v>
      </c>
      <c r="G72" s="4">
        <v>44329</v>
      </c>
      <c r="H72" s="5">
        <v>56870</v>
      </c>
      <c r="I72" t="s">
        <v>13</v>
      </c>
    </row>
    <row r="73" spans="3:9" x14ac:dyDescent="0.35">
      <c r="C73" t="s">
        <v>77</v>
      </c>
      <c r="D73" t="s">
        <v>8</v>
      </c>
      <c r="E73" t="s">
        <v>19</v>
      </c>
      <c r="F73">
        <v>25</v>
      </c>
      <c r="G73" s="4">
        <v>44205</v>
      </c>
      <c r="H73" s="5">
        <v>92700</v>
      </c>
      <c r="I73" t="s">
        <v>16</v>
      </c>
    </row>
    <row r="74" spans="3:9" x14ac:dyDescent="0.35">
      <c r="C74" t="s">
        <v>32</v>
      </c>
      <c r="D74" t="s">
        <v>8</v>
      </c>
      <c r="E74" t="s">
        <v>21</v>
      </c>
      <c r="F74">
        <v>21</v>
      </c>
      <c r="G74" s="4">
        <v>44317</v>
      </c>
      <c r="H74" s="5">
        <v>65920</v>
      </c>
      <c r="I74" t="s">
        <v>16</v>
      </c>
    </row>
    <row r="75" spans="3:9" x14ac:dyDescent="0.35">
      <c r="C75" t="s">
        <v>59</v>
      </c>
      <c r="D75" t="s">
        <v>15</v>
      </c>
      <c r="E75" t="s">
        <v>9</v>
      </c>
      <c r="F75">
        <v>26</v>
      </c>
      <c r="G75" s="4">
        <v>44225</v>
      </c>
      <c r="H75" s="5">
        <v>47360</v>
      </c>
      <c r="I75" t="s">
        <v>16</v>
      </c>
    </row>
    <row r="76" spans="3:9" x14ac:dyDescent="0.35">
      <c r="C76" t="s">
        <v>37</v>
      </c>
      <c r="D76" t="s">
        <v>15</v>
      </c>
      <c r="E76" t="s">
        <v>9</v>
      </c>
      <c r="F76">
        <v>30</v>
      </c>
      <c r="G76" s="4">
        <v>44666</v>
      </c>
      <c r="H76" s="5">
        <v>60570</v>
      </c>
      <c r="I76" t="s">
        <v>16</v>
      </c>
    </row>
    <row r="77" spans="3:9" x14ac:dyDescent="0.35">
      <c r="C77" t="s">
        <v>96</v>
      </c>
      <c r="D77" t="s">
        <v>8</v>
      </c>
      <c r="E77" t="s">
        <v>9</v>
      </c>
      <c r="F77">
        <v>28</v>
      </c>
      <c r="G77" s="4">
        <v>44649</v>
      </c>
      <c r="H77" s="5">
        <v>104120</v>
      </c>
      <c r="I77" t="s">
        <v>16</v>
      </c>
    </row>
    <row r="78" spans="3:9" x14ac:dyDescent="0.35">
      <c r="C78" t="s">
        <v>23</v>
      </c>
      <c r="D78" t="s">
        <v>15</v>
      </c>
      <c r="E78" t="s">
        <v>12</v>
      </c>
      <c r="F78">
        <v>37</v>
      </c>
      <c r="G78" s="4">
        <v>44338</v>
      </c>
      <c r="H78" s="5">
        <v>88050</v>
      </c>
      <c r="I78" t="s">
        <v>24</v>
      </c>
    </row>
    <row r="79" spans="3:9" x14ac:dyDescent="0.35">
      <c r="C79" t="s">
        <v>103</v>
      </c>
      <c r="D79" t="s">
        <v>15</v>
      </c>
      <c r="E79" t="s">
        <v>12</v>
      </c>
      <c r="F79">
        <v>24</v>
      </c>
      <c r="G79" s="4">
        <v>44686</v>
      </c>
      <c r="H79" s="5">
        <v>100420</v>
      </c>
      <c r="I79" t="s">
        <v>16</v>
      </c>
    </row>
    <row r="80" spans="3:9" x14ac:dyDescent="0.35">
      <c r="C80" t="s">
        <v>54</v>
      </c>
      <c r="D80" t="s">
        <v>8</v>
      </c>
      <c r="E80" t="s">
        <v>9</v>
      </c>
      <c r="F80">
        <v>30</v>
      </c>
      <c r="G80" s="4">
        <v>44850</v>
      </c>
      <c r="H80" s="5">
        <v>114180</v>
      </c>
      <c r="I80" t="s">
        <v>16</v>
      </c>
    </row>
    <row r="81" spans="3:9" x14ac:dyDescent="0.35">
      <c r="C81" t="s">
        <v>86</v>
      </c>
      <c r="D81" t="s">
        <v>8</v>
      </c>
      <c r="E81" t="s">
        <v>12</v>
      </c>
      <c r="F81">
        <v>21</v>
      </c>
      <c r="G81" s="4">
        <v>44678</v>
      </c>
      <c r="H81" s="5">
        <v>33920</v>
      </c>
      <c r="I81" t="s">
        <v>16</v>
      </c>
    </row>
    <row r="82" spans="3:9" x14ac:dyDescent="0.35">
      <c r="C82" t="s">
        <v>69</v>
      </c>
      <c r="D82" t="s">
        <v>15</v>
      </c>
      <c r="E82" t="s">
        <v>9</v>
      </c>
      <c r="F82">
        <v>23</v>
      </c>
      <c r="G82" s="4">
        <v>44440</v>
      </c>
      <c r="H82" s="5">
        <v>106460</v>
      </c>
      <c r="I82" t="s">
        <v>16</v>
      </c>
    </row>
    <row r="83" spans="3:9" x14ac:dyDescent="0.35">
      <c r="C83" t="s">
        <v>57</v>
      </c>
      <c r="D83" t="s">
        <v>15</v>
      </c>
      <c r="E83" t="s">
        <v>9</v>
      </c>
      <c r="F83">
        <v>35</v>
      </c>
      <c r="G83" s="4">
        <v>44727</v>
      </c>
      <c r="H83" s="5">
        <v>40400</v>
      </c>
      <c r="I83" t="s">
        <v>16</v>
      </c>
    </row>
    <row r="84" spans="3:9" x14ac:dyDescent="0.35">
      <c r="C84" t="s">
        <v>68</v>
      </c>
      <c r="D84" t="s">
        <v>15</v>
      </c>
      <c r="E84" t="s">
        <v>21</v>
      </c>
      <c r="F84">
        <v>27</v>
      </c>
      <c r="G84" s="4">
        <v>44236</v>
      </c>
      <c r="H84" s="5">
        <v>91650</v>
      </c>
      <c r="I84" t="s">
        <v>13</v>
      </c>
    </row>
    <row r="85" spans="3:9" x14ac:dyDescent="0.35">
      <c r="C85" t="s">
        <v>99</v>
      </c>
      <c r="D85" t="s">
        <v>15</v>
      </c>
      <c r="E85" t="s">
        <v>19</v>
      </c>
      <c r="F85">
        <v>43</v>
      </c>
      <c r="G85" s="4">
        <v>44620</v>
      </c>
      <c r="H85" s="5">
        <v>36040</v>
      </c>
      <c r="I85" t="s">
        <v>16</v>
      </c>
    </row>
    <row r="86" spans="3:9" x14ac:dyDescent="0.35">
      <c r="C86" t="s">
        <v>101</v>
      </c>
      <c r="D86" t="s">
        <v>8</v>
      </c>
      <c r="E86" t="s">
        <v>12</v>
      </c>
      <c r="F86">
        <v>40</v>
      </c>
      <c r="G86" s="4">
        <v>44381</v>
      </c>
      <c r="H86" s="5">
        <v>104410</v>
      </c>
      <c r="I86" t="s">
        <v>16</v>
      </c>
    </row>
    <row r="87" spans="3:9" x14ac:dyDescent="0.35">
      <c r="C87" t="s">
        <v>85</v>
      </c>
      <c r="D87" t="s">
        <v>15</v>
      </c>
      <c r="E87" t="s">
        <v>21</v>
      </c>
      <c r="F87">
        <v>30</v>
      </c>
      <c r="G87" s="4">
        <v>44606</v>
      </c>
      <c r="H87" s="5">
        <v>96800</v>
      </c>
      <c r="I87" t="s">
        <v>16</v>
      </c>
    </row>
    <row r="88" spans="3:9" x14ac:dyDescent="0.35">
      <c r="C88" t="s">
        <v>28</v>
      </c>
      <c r="D88" t="s">
        <v>8</v>
      </c>
      <c r="E88" t="s">
        <v>21</v>
      </c>
      <c r="F88">
        <v>34</v>
      </c>
      <c r="G88" s="4">
        <v>44459</v>
      </c>
      <c r="H88" s="5">
        <v>85000</v>
      </c>
      <c r="I88" t="s">
        <v>16</v>
      </c>
    </row>
    <row r="89" spans="3:9" x14ac:dyDescent="0.35">
      <c r="C89" t="s">
        <v>80</v>
      </c>
      <c r="D89" t="s">
        <v>15</v>
      </c>
      <c r="E89" t="s">
        <v>19</v>
      </c>
      <c r="F89">
        <v>28</v>
      </c>
      <c r="G89" s="4">
        <v>44820</v>
      </c>
      <c r="H89" s="5">
        <v>43510</v>
      </c>
      <c r="I89" t="s">
        <v>42</v>
      </c>
    </row>
    <row r="90" spans="3:9" x14ac:dyDescent="0.35">
      <c r="C90" t="s">
        <v>79</v>
      </c>
      <c r="D90" t="s">
        <v>15</v>
      </c>
      <c r="E90" t="s">
        <v>21</v>
      </c>
      <c r="F90">
        <v>33</v>
      </c>
      <c r="G90" s="4">
        <v>44243</v>
      </c>
      <c r="H90" s="5">
        <v>59430</v>
      </c>
      <c r="I90" t="s">
        <v>16</v>
      </c>
    </row>
    <row r="91" spans="3:9" x14ac:dyDescent="0.35">
      <c r="C91" t="s">
        <v>93</v>
      </c>
      <c r="D91" t="s">
        <v>8</v>
      </c>
      <c r="E91" t="s">
        <v>21</v>
      </c>
      <c r="F91">
        <v>33</v>
      </c>
      <c r="G91" s="4">
        <v>44067</v>
      </c>
      <c r="H91" s="5">
        <v>65360</v>
      </c>
      <c r="I91" t="s">
        <v>16</v>
      </c>
    </row>
    <row r="92" spans="3:9" x14ac:dyDescent="0.35">
      <c r="C92" t="s">
        <v>66</v>
      </c>
      <c r="D92" t="s">
        <v>8</v>
      </c>
      <c r="E92" t="s">
        <v>9</v>
      </c>
      <c r="F92">
        <v>32</v>
      </c>
      <c r="G92" s="4">
        <v>44611</v>
      </c>
      <c r="H92" s="5">
        <v>41570</v>
      </c>
      <c r="I92" t="s">
        <v>16</v>
      </c>
    </row>
    <row r="93" spans="3:9" x14ac:dyDescent="0.35">
      <c r="C93" t="s">
        <v>95</v>
      </c>
      <c r="D93" t="s">
        <v>8</v>
      </c>
      <c r="E93" t="s">
        <v>12</v>
      </c>
      <c r="F93">
        <v>33</v>
      </c>
      <c r="G93" s="4">
        <v>44312</v>
      </c>
      <c r="H93" s="5">
        <v>75280</v>
      </c>
      <c r="I93" t="s">
        <v>16</v>
      </c>
    </row>
    <row r="94" spans="3:9" x14ac:dyDescent="0.35">
      <c r="C94" t="s">
        <v>18</v>
      </c>
      <c r="D94" t="s">
        <v>15</v>
      </c>
      <c r="E94" t="s">
        <v>19</v>
      </c>
      <c r="F94">
        <v>33</v>
      </c>
      <c r="G94" s="4">
        <v>44385</v>
      </c>
      <c r="H94" s="5">
        <v>74550</v>
      </c>
      <c r="I94" t="s">
        <v>16</v>
      </c>
    </row>
    <row r="95" spans="3:9" x14ac:dyDescent="0.35">
      <c r="C95" t="s">
        <v>45</v>
      </c>
      <c r="D95" t="s">
        <v>15</v>
      </c>
      <c r="E95" t="s">
        <v>9</v>
      </c>
      <c r="F95">
        <v>30</v>
      </c>
      <c r="G95" s="4">
        <v>44701</v>
      </c>
      <c r="H95" s="5">
        <v>67950</v>
      </c>
      <c r="I95" t="s">
        <v>16</v>
      </c>
    </row>
    <row r="96" spans="3:9" x14ac:dyDescent="0.35">
      <c r="C96" t="s">
        <v>90</v>
      </c>
      <c r="D96" t="s">
        <v>15</v>
      </c>
      <c r="E96" t="s">
        <v>21</v>
      </c>
      <c r="F96">
        <v>42</v>
      </c>
      <c r="G96" s="4">
        <v>44731</v>
      </c>
      <c r="H96" s="5">
        <v>70270</v>
      </c>
      <c r="I96" t="s">
        <v>24</v>
      </c>
    </row>
    <row r="97" spans="3:9" x14ac:dyDescent="0.35">
      <c r="C97" t="s">
        <v>46</v>
      </c>
      <c r="D97" t="s">
        <v>15</v>
      </c>
      <c r="E97" t="s">
        <v>9</v>
      </c>
      <c r="F97">
        <v>26</v>
      </c>
      <c r="G97" s="4">
        <v>44411</v>
      </c>
      <c r="H97" s="5">
        <v>53540</v>
      </c>
      <c r="I97" t="s">
        <v>16</v>
      </c>
    </row>
    <row r="98" spans="3:9" x14ac:dyDescent="0.35">
      <c r="C98" t="s">
        <v>58</v>
      </c>
      <c r="D98" t="s">
        <v>15</v>
      </c>
      <c r="E98" t="s">
        <v>19</v>
      </c>
      <c r="F98">
        <v>22</v>
      </c>
      <c r="G98" s="4">
        <v>44446</v>
      </c>
      <c r="H98" s="5">
        <v>112780</v>
      </c>
      <c r="I98" t="s">
        <v>13</v>
      </c>
    </row>
    <row r="99" spans="3:9" x14ac:dyDescent="0.35">
      <c r="C99" t="s">
        <v>70</v>
      </c>
      <c r="D99" t="s">
        <v>15</v>
      </c>
      <c r="E99" t="s">
        <v>9</v>
      </c>
      <c r="F99">
        <v>46</v>
      </c>
      <c r="G99" s="4">
        <v>44758</v>
      </c>
      <c r="H99" s="5">
        <v>70610</v>
      </c>
      <c r="I99" t="s">
        <v>16</v>
      </c>
    </row>
    <row r="100" spans="3:9" x14ac:dyDescent="0.35">
      <c r="C100" t="s">
        <v>75</v>
      </c>
      <c r="D100" t="s">
        <v>8</v>
      </c>
      <c r="E100" t="s">
        <v>19</v>
      </c>
      <c r="F100">
        <v>28</v>
      </c>
      <c r="G100" s="4">
        <v>44357</v>
      </c>
      <c r="H100" s="5">
        <v>53240</v>
      </c>
      <c r="I100" t="s">
        <v>16</v>
      </c>
    </row>
    <row r="101" spans="3:9" x14ac:dyDescent="0.35">
      <c r="C101" t="s">
        <v>49</v>
      </c>
      <c r="E101" t="s">
        <v>21</v>
      </c>
      <c r="F101">
        <v>37</v>
      </c>
      <c r="G101" s="4">
        <v>44146</v>
      </c>
      <c r="H101" s="5">
        <v>115440</v>
      </c>
      <c r="I101" t="s">
        <v>24</v>
      </c>
    </row>
    <row r="102" spans="3:9" x14ac:dyDescent="0.35">
      <c r="C102" t="s">
        <v>65</v>
      </c>
      <c r="D102" t="s">
        <v>15</v>
      </c>
      <c r="E102" t="s">
        <v>19</v>
      </c>
      <c r="F102">
        <v>32</v>
      </c>
      <c r="G102" s="4">
        <v>44465</v>
      </c>
      <c r="H102" s="5">
        <v>53540</v>
      </c>
      <c r="I102" t="s">
        <v>16</v>
      </c>
    </row>
    <row r="103" spans="3:9" x14ac:dyDescent="0.35">
      <c r="C103" t="s">
        <v>81</v>
      </c>
      <c r="D103" t="s">
        <v>8</v>
      </c>
      <c r="E103" t="s">
        <v>9</v>
      </c>
      <c r="F103">
        <v>30</v>
      </c>
      <c r="G103" s="4">
        <v>44861</v>
      </c>
      <c r="H103" s="5">
        <v>112570</v>
      </c>
      <c r="I103" t="s">
        <v>16</v>
      </c>
    </row>
    <row r="104" spans="3:9" x14ac:dyDescent="0.35">
      <c r="C104" t="s">
        <v>51</v>
      </c>
      <c r="D104" t="s">
        <v>15</v>
      </c>
      <c r="E104" t="s">
        <v>9</v>
      </c>
      <c r="F104">
        <v>33</v>
      </c>
      <c r="G104" s="4">
        <v>44701</v>
      </c>
      <c r="H104" s="5">
        <v>48530</v>
      </c>
      <c r="I104" t="s">
        <v>13</v>
      </c>
    </row>
    <row r="105" spans="3:9" x14ac:dyDescent="0.35">
      <c r="C105" t="s">
        <v>61</v>
      </c>
      <c r="D105" t="s">
        <v>8</v>
      </c>
      <c r="E105" t="s">
        <v>12</v>
      </c>
      <c r="F105">
        <v>24</v>
      </c>
      <c r="G105" s="4">
        <v>44148</v>
      </c>
      <c r="H105" s="5">
        <v>62780</v>
      </c>
      <c r="I105"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93EA9-1662-4191-B91E-C7B1CF3CFF5F}">
  <dimension ref="A3:C8"/>
  <sheetViews>
    <sheetView zoomScale="99" zoomScaleNormal="99" workbookViewId="0">
      <selection activeCell="F16" sqref="F16"/>
    </sheetView>
  </sheetViews>
  <sheetFormatPr defaultRowHeight="14.5" x14ac:dyDescent="0.35"/>
  <cols>
    <col min="1" max="1" width="16.36328125" bestFit="1" customWidth="1"/>
    <col min="2" max="2" width="15.453125" bestFit="1" customWidth="1"/>
    <col min="3" max="3" width="5.90625" bestFit="1" customWidth="1"/>
    <col min="4" max="4" width="11.90625" bestFit="1" customWidth="1"/>
    <col min="5" max="5" width="10.7265625" bestFit="1" customWidth="1"/>
    <col min="6" max="9" width="16.08984375" bestFit="1" customWidth="1"/>
    <col min="10" max="10" width="18.6328125" bestFit="1" customWidth="1"/>
    <col min="11" max="11" width="17.36328125" bestFit="1" customWidth="1"/>
    <col min="12" max="12" width="15.36328125" bestFit="1" customWidth="1"/>
  </cols>
  <sheetData>
    <row r="3" spans="1:3" x14ac:dyDescent="0.35">
      <c r="B3" s="25" t="s">
        <v>220</v>
      </c>
    </row>
    <row r="4" spans="1:3" x14ac:dyDescent="0.35">
      <c r="A4" s="25" t="s">
        <v>222</v>
      </c>
      <c r="B4" t="s">
        <v>8</v>
      </c>
      <c r="C4" t="s">
        <v>15</v>
      </c>
    </row>
    <row r="5" spans="1:3" x14ac:dyDescent="0.35">
      <c r="A5" s="26" t="s">
        <v>221</v>
      </c>
      <c r="B5">
        <v>86</v>
      </c>
      <c r="C5">
        <v>89</v>
      </c>
    </row>
    <row r="6" spans="1:3" x14ac:dyDescent="0.35">
      <c r="A6" s="26" t="s">
        <v>225</v>
      </c>
      <c r="B6" s="11">
        <v>2.2737177445046197</v>
      </c>
      <c r="C6" s="11">
        <v>2.2646144374326611</v>
      </c>
    </row>
    <row r="7" spans="1:3" x14ac:dyDescent="0.35">
      <c r="A7" s="26" t="s">
        <v>223</v>
      </c>
      <c r="B7" s="27">
        <v>78284.186046511633</v>
      </c>
      <c r="C7" s="27">
        <v>74915.168539325838</v>
      </c>
    </row>
    <row r="8" spans="1:3" x14ac:dyDescent="0.35">
      <c r="A8" s="26" t="s">
        <v>224</v>
      </c>
      <c r="B8" s="27">
        <v>31.406976744186046</v>
      </c>
      <c r="C8" s="27">
        <v>29.393258426966291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C35A2-4679-482E-9856-E0FD0EEE683A}">
  <sheetPr>
    <tabColor rgb="FFFFFF00"/>
  </sheetPr>
  <dimension ref="A1:W185"/>
  <sheetViews>
    <sheetView topLeftCell="A18" zoomScale="70" zoomScaleNormal="70" workbookViewId="0">
      <selection activeCell="P13" sqref="P13"/>
    </sheetView>
  </sheetViews>
  <sheetFormatPr defaultRowHeight="14.5" x14ac:dyDescent="0.35"/>
  <cols>
    <col min="1" max="1" width="28.1796875" bestFit="1" customWidth="1"/>
    <col min="2" max="2" width="9.26953125" bestFit="1" customWidth="1"/>
    <col min="3" max="3" width="13.36328125" bestFit="1" customWidth="1"/>
    <col min="4" max="4" width="6.1796875" bestFit="1" customWidth="1"/>
    <col min="5" max="5" width="12.90625" bestFit="1" customWidth="1"/>
    <col min="6" max="6" width="11.7265625" style="28" bestFit="1" customWidth="1"/>
    <col min="7" max="7" width="13.1796875" bestFit="1" customWidth="1"/>
    <col min="8" max="8" width="9.81640625" bestFit="1" customWidth="1"/>
    <col min="9" max="9" width="10.08984375" bestFit="1" customWidth="1"/>
    <col min="10" max="10" width="10.08984375" customWidth="1"/>
    <col min="11" max="11" width="18" bestFit="1" customWidth="1"/>
    <col min="13" max="13" width="19.26953125" bestFit="1" customWidth="1"/>
    <col min="15" max="15" width="11.08984375" bestFit="1" customWidth="1"/>
    <col min="17" max="17" width="11.54296875" customWidth="1"/>
    <col min="19" max="19" width="18.1796875" customWidth="1"/>
  </cols>
  <sheetData>
    <row r="1" spans="1:14" x14ac:dyDescent="0.35">
      <c r="A1" t="s">
        <v>0</v>
      </c>
      <c r="B1" t="s">
        <v>1</v>
      </c>
      <c r="C1" t="s">
        <v>2</v>
      </c>
      <c r="D1" t="s">
        <v>3</v>
      </c>
      <c r="E1" t="s">
        <v>4</v>
      </c>
      <c r="F1" s="28" t="s">
        <v>5</v>
      </c>
      <c r="G1" t="s">
        <v>6</v>
      </c>
      <c r="H1" t="s">
        <v>203</v>
      </c>
      <c r="I1" t="s">
        <v>214</v>
      </c>
      <c r="J1" s="12" t="s">
        <v>226</v>
      </c>
      <c r="K1" s="12" t="s">
        <v>228</v>
      </c>
    </row>
    <row r="2" spans="1:14" ht="18.5" x14ac:dyDescent="0.45">
      <c r="A2" t="s">
        <v>86</v>
      </c>
      <c r="B2" t="s">
        <v>8</v>
      </c>
      <c r="C2" t="s">
        <v>12</v>
      </c>
      <c r="D2">
        <v>21</v>
      </c>
      <c r="E2" s="6">
        <v>44678</v>
      </c>
      <c r="F2" s="28">
        <v>33920</v>
      </c>
      <c r="G2" t="s">
        <v>16</v>
      </c>
      <c r="H2" t="s">
        <v>204</v>
      </c>
      <c r="I2" s="11">
        <f ca="1">(TODAY()-All_staff[[#This Row],[Date Joined]])/365</f>
        <v>2.1808219178082191</v>
      </c>
      <c r="J2" s="11">
        <f ca="1">(IF(All_staff[[#This Row],[Tenure]]&gt;2,3%,2%))*All_staff[[#This Row],[Salary]]</f>
        <v>1017.5999999999999</v>
      </c>
      <c r="K2">
        <f>_xlfn.XLOOKUP(All_staff[[#This Row],[Rating]],'Salary vs. Rating'!$G$1:$G$5,'Salary vs. Rating'!$H$1:$H$5)</f>
        <v>3</v>
      </c>
      <c r="M2" s="7" t="s">
        <v>207</v>
      </c>
      <c r="N2" s="8"/>
    </row>
    <row r="3" spans="1:14" x14ac:dyDescent="0.35">
      <c r="A3" t="s">
        <v>179</v>
      </c>
      <c r="B3" t="s">
        <v>8</v>
      </c>
      <c r="C3" t="s">
        <v>12</v>
      </c>
      <c r="D3">
        <v>21</v>
      </c>
      <c r="E3" s="6">
        <v>44619</v>
      </c>
      <c r="F3" s="28">
        <v>33920</v>
      </c>
      <c r="G3" t="s">
        <v>16</v>
      </c>
      <c r="H3" t="s">
        <v>206</v>
      </c>
      <c r="I3" s="11">
        <f ca="1">(TODAY()-All_staff[[#This Row],[Date Joined]])/365</f>
        <v>2.3424657534246576</v>
      </c>
      <c r="J3" s="11">
        <f ca="1">(IF(All_staff[[#This Row],[Tenure]]&gt;2,3%,2%))*All_staff[[#This Row],[Salary]]</f>
        <v>1017.5999999999999</v>
      </c>
      <c r="K3">
        <f>_xlfn.XLOOKUP(All_staff[[#This Row],[Rating]],'Salary vs. Rating'!$G$1:$G$5,'Salary vs. Rating'!$H$1:$H$5)</f>
        <v>3</v>
      </c>
      <c r="M3" s="8" t="s">
        <v>209</v>
      </c>
      <c r="N3" s="8">
        <f>COUNTA(All_staff[Name])</f>
        <v>183</v>
      </c>
    </row>
    <row r="4" spans="1:14" x14ac:dyDescent="0.35">
      <c r="A4" t="s">
        <v>44</v>
      </c>
      <c r="B4" t="s">
        <v>8</v>
      </c>
      <c r="C4" t="s">
        <v>12</v>
      </c>
      <c r="D4">
        <v>29</v>
      </c>
      <c r="E4" s="6">
        <v>44023</v>
      </c>
      <c r="F4" s="28">
        <v>34980</v>
      </c>
      <c r="G4" t="s">
        <v>16</v>
      </c>
      <c r="H4" t="s">
        <v>204</v>
      </c>
      <c r="I4" s="11">
        <f ca="1">(TODAY()-All_staff[[#This Row],[Date Joined]])/365</f>
        <v>3.9753424657534246</v>
      </c>
      <c r="J4" s="11">
        <f ca="1">(IF(All_staff[[#This Row],[Tenure]]&gt;2,3%,2%))*All_staff[[#This Row],[Salary]]</f>
        <v>1049.3999999999999</v>
      </c>
      <c r="K4">
        <f>_xlfn.XLOOKUP(All_staff[[#This Row],[Rating]],'Salary vs. Rating'!$G$1:$G$5,'Salary vs. Rating'!$H$1:$H$5)</f>
        <v>3</v>
      </c>
      <c r="M4" s="8" t="s">
        <v>210</v>
      </c>
      <c r="N4" s="10">
        <f>AVERAGE(All_staff[Salary])</f>
        <v>77173.715846994543</v>
      </c>
    </row>
    <row r="5" spans="1:14" x14ac:dyDescent="0.35">
      <c r="A5" t="s">
        <v>137</v>
      </c>
      <c r="B5" t="s">
        <v>8</v>
      </c>
      <c r="C5" t="s">
        <v>12</v>
      </c>
      <c r="D5">
        <v>29</v>
      </c>
      <c r="E5" s="6">
        <v>43962</v>
      </c>
      <c r="F5" s="28">
        <v>34980</v>
      </c>
      <c r="G5" t="s">
        <v>16</v>
      </c>
      <c r="H5" t="s">
        <v>206</v>
      </c>
      <c r="I5" s="11">
        <f ca="1">(TODAY()-All_staff[[#This Row],[Date Joined]])/365</f>
        <v>4.1424657534246574</v>
      </c>
      <c r="J5" s="11">
        <f ca="1">(IF(All_staff[[#This Row],[Tenure]]&gt;2,3%,2%))*All_staff[[#This Row],[Salary]]</f>
        <v>1049.3999999999999</v>
      </c>
      <c r="K5">
        <f>_xlfn.XLOOKUP(All_staff[[#This Row],[Rating]],'Salary vs. Rating'!$G$1:$G$5,'Salary vs. Rating'!$H$1:$H$5)</f>
        <v>3</v>
      </c>
      <c r="M5" s="8" t="s">
        <v>208</v>
      </c>
      <c r="N5" s="10">
        <f>AVERAGE(All_staff[Age])</f>
        <v>30.42622950819672</v>
      </c>
    </row>
    <row r="6" spans="1:14" x14ac:dyDescent="0.35">
      <c r="A6" t="s">
        <v>99</v>
      </c>
      <c r="B6" t="s">
        <v>15</v>
      </c>
      <c r="C6" t="s">
        <v>19</v>
      </c>
      <c r="D6">
        <v>43</v>
      </c>
      <c r="E6" s="6">
        <v>44620</v>
      </c>
      <c r="F6" s="28">
        <v>36040</v>
      </c>
      <c r="G6" t="s">
        <v>16</v>
      </c>
      <c r="H6" t="s">
        <v>204</v>
      </c>
      <c r="I6" s="11">
        <f ca="1">(TODAY()-All_staff[[#This Row],[Date Joined]])/365</f>
        <v>2.3397260273972602</v>
      </c>
      <c r="J6" s="11">
        <f ca="1">(IF(All_staff[[#This Row],[Tenure]]&gt;2,3%,2%))*All_staff[[#This Row],[Salary]]</f>
        <v>1081.2</v>
      </c>
      <c r="K6">
        <f>_xlfn.XLOOKUP(All_staff[[#This Row],[Rating]],'Salary vs. Rating'!$G$1:$G$5,'Salary vs. Rating'!$H$1:$H$5)</f>
        <v>3</v>
      </c>
      <c r="M6" s="8" t="s">
        <v>211</v>
      </c>
      <c r="N6" s="8">
        <f>MEDIAN(All_staff[Salary])</f>
        <v>75000</v>
      </c>
    </row>
    <row r="7" spans="1:14" x14ac:dyDescent="0.35">
      <c r="A7" t="s">
        <v>192</v>
      </c>
      <c r="B7" t="s">
        <v>15</v>
      </c>
      <c r="C7" t="s">
        <v>19</v>
      </c>
      <c r="D7">
        <v>43</v>
      </c>
      <c r="E7" s="6">
        <v>44558</v>
      </c>
      <c r="F7" s="28">
        <v>36040</v>
      </c>
      <c r="G7" t="s">
        <v>16</v>
      </c>
      <c r="H7" t="s">
        <v>206</v>
      </c>
      <c r="I7" s="11">
        <f ca="1">(TODAY()-All_staff[[#This Row],[Date Joined]])/365</f>
        <v>2.5095890410958903</v>
      </c>
      <c r="J7" s="11">
        <f ca="1">(IF(All_staff[[#This Row],[Tenure]]&gt;2,3%,2%))*All_staff[[#This Row],[Salary]]</f>
        <v>1081.2</v>
      </c>
      <c r="K7">
        <f>_xlfn.XLOOKUP(All_staff[[#This Row],[Rating]],'Salary vs. Rating'!$G$1:$G$5,'Salary vs. Rating'!$H$1:$H$5)</f>
        <v>3</v>
      </c>
      <c r="M7" s="8" t="s">
        <v>212</v>
      </c>
      <c r="N7" s="8">
        <f>MEDIAN(All_staff[Age])</f>
        <v>30</v>
      </c>
    </row>
    <row r="8" spans="1:14" x14ac:dyDescent="0.35">
      <c r="A8" t="s">
        <v>47</v>
      </c>
      <c r="B8" t="s">
        <v>15</v>
      </c>
      <c r="C8" t="s">
        <v>9</v>
      </c>
      <c r="D8">
        <v>21</v>
      </c>
      <c r="E8" s="6">
        <v>44104</v>
      </c>
      <c r="F8" s="28">
        <v>37920</v>
      </c>
      <c r="G8" t="s">
        <v>16</v>
      </c>
      <c r="H8" t="s">
        <v>204</v>
      </c>
      <c r="I8" s="11">
        <f ca="1">(TODAY()-All_staff[[#This Row],[Date Joined]])/365</f>
        <v>3.7534246575342465</v>
      </c>
      <c r="J8" s="11">
        <f ca="1">(IF(All_staff[[#This Row],[Tenure]]&gt;2,3%,2%))*All_staff[[#This Row],[Salary]]</f>
        <v>1137.5999999999999</v>
      </c>
      <c r="K8">
        <f>_xlfn.XLOOKUP(All_staff[[#This Row],[Rating]],'Salary vs. Rating'!$G$1:$G$5,'Salary vs. Rating'!$H$1:$H$5)</f>
        <v>3</v>
      </c>
      <c r="M8" s="8" t="s">
        <v>215</v>
      </c>
      <c r="N8" s="9">
        <f ca="1">AVERAGE(All_staff[Tenure])/365</f>
        <v>7.8136026505141974E-3</v>
      </c>
    </row>
    <row r="9" spans="1:14" x14ac:dyDescent="0.35">
      <c r="A9" t="s">
        <v>140</v>
      </c>
      <c r="B9" t="s">
        <v>15</v>
      </c>
      <c r="C9" t="s">
        <v>9</v>
      </c>
      <c r="D9">
        <v>21</v>
      </c>
      <c r="E9" s="6">
        <v>44042</v>
      </c>
      <c r="F9" s="28">
        <v>37920</v>
      </c>
      <c r="G9" t="s">
        <v>16</v>
      </c>
      <c r="H9" t="s">
        <v>206</v>
      </c>
      <c r="I9" s="11">
        <f ca="1">(TODAY()-All_staff[[#This Row],[Date Joined]])/365</f>
        <v>3.9232876712328766</v>
      </c>
      <c r="J9" s="11">
        <f ca="1">(IF(All_staff[[#This Row],[Tenure]]&gt;2,3%,2%))*All_staff[[#This Row],[Salary]]</f>
        <v>1137.5999999999999</v>
      </c>
      <c r="K9">
        <f>_xlfn.XLOOKUP(All_staff[[#This Row],[Rating]],'Salary vs. Rating'!$G$1:$G$5,'Salary vs. Rating'!$H$1:$H$5)</f>
        <v>3</v>
      </c>
      <c r="M9" s="8" t="s">
        <v>213</v>
      </c>
      <c r="N9" s="8">
        <f>COUNTIF(All_staff[Gender],B7)</f>
        <v>89</v>
      </c>
    </row>
    <row r="10" spans="1:14" x14ac:dyDescent="0.35">
      <c r="A10" t="s">
        <v>57</v>
      </c>
      <c r="B10" t="s">
        <v>15</v>
      </c>
      <c r="C10" t="s">
        <v>9</v>
      </c>
      <c r="D10">
        <v>35</v>
      </c>
      <c r="E10" s="6">
        <v>44727</v>
      </c>
      <c r="F10" s="28">
        <v>40400</v>
      </c>
      <c r="G10" t="s">
        <v>16</v>
      </c>
      <c r="H10" t="s">
        <v>204</v>
      </c>
      <c r="I10" s="11">
        <f ca="1">(TODAY()-All_staff[[#This Row],[Date Joined]])/365</f>
        <v>2.0465753424657533</v>
      </c>
      <c r="J10" s="11">
        <f ca="1">(IF(All_staff[[#This Row],[Tenure]]&gt;2,3%,2%))*All_staff[[#This Row],[Salary]]</f>
        <v>1212</v>
      </c>
      <c r="K10">
        <f>_xlfn.XLOOKUP(All_staff[[#This Row],[Rating]],'Salary vs. Rating'!$G$1:$G$5,'Salary vs. Rating'!$H$1:$H$5)</f>
        <v>3</v>
      </c>
      <c r="M10" s="8" t="s">
        <v>216</v>
      </c>
      <c r="N10" s="10">
        <f>(N9/N3)*100</f>
        <v>48.633879781420767</v>
      </c>
    </row>
    <row r="11" spans="1:14" x14ac:dyDescent="0.35">
      <c r="A11" t="s">
        <v>149</v>
      </c>
      <c r="B11" t="s">
        <v>15</v>
      </c>
      <c r="C11" t="s">
        <v>9</v>
      </c>
      <c r="D11">
        <v>35</v>
      </c>
      <c r="E11" s="6">
        <v>44666</v>
      </c>
      <c r="F11" s="28">
        <v>40400</v>
      </c>
      <c r="G11" t="s">
        <v>16</v>
      </c>
      <c r="H11" t="s">
        <v>206</v>
      </c>
      <c r="I11" s="11">
        <f ca="1">(TODAY()-All_staff[[#This Row],[Date Joined]])/365</f>
        <v>2.2136986301369861</v>
      </c>
      <c r="J11" s="11">
        <f ca="1">(IF(All_staff[[#This Row],[Tenure]]&gt;2,3%,2%))*All_staff[[#This Row],[Salary]]</f>
        <v>1212</v>
      </c>
      <c r="K11">
        <f>_xlfn.XLOOKUP(All_staff[[#This Row],[Rating]],'Salary vs. Rating'!$G$1:$G$5,'Salary vs. Rating'!$H$1:$H$5)</f>
        <v>3</v>
      </c>
    </row>
    <row r="12" spans="1:14" x14ac:dyDescent="0.35">
      <c r="A12" t="s">
        <v>66</v>
      </c>
      <c r="B12" t="s">
        <v>8</v>
      </c>
      <c r="C12" t="s">
        <v>9</v>
      </c>
      <c r="D12">
        <v>32</v>
      </c>
      <c r="E12" s="6">
        <v>44611</v>
      </c>
      <c r="F12" s="28">
        <v>41570</v>
      </c>
      <c r="G12" t="s">
        <v>16</v>
      </c>
      <c r="H12" t="s">
        <v>204</v>
      </c>
      <c r="I12" s="11">
        <f ca="1">(TODAY()-All_staff[[#This Row],[Date Joined]])/365</f>
        <v>2.3643835616438356</v>
      </c>
      <c r="J12" s="11">
        <f ca="1">(IF(All_staff[[#This Row],[Tenure]]&gt;2,3%,2%))*All_staff[[#This Row],[Salary]]</f>
        <v>1247.0999999999999</v>
      </c>
      <c r="K12">
        <f>_xlfn.XLOOKUP(All_staff[[#This Row],[Rating]],'Salary vs. Rating'!$G$1:$G$5,'Salary vs. Rating'!$H$1:$H$5)</f>
        <v>3</v>
      </c>
    </row>
    <row r="13" spans="1:14" ht="18.5" x14ac:dyDescent="0.45">
      <c r="A13" t="s">
        <v>158</v>
      </c>
      <c r="B13" t="s">
        <v>8</v>
      </c>
      <c r="C13" t="s">
        <v>9</v>
      </c>
      <c r="D13">
        <v>32</v>
      </c>
      <c r="E13" s="6">
        <v>44549</v>
      </c>
      <c r="F13" s="28">
        <v>41570</v>
      </c>
      <c r="G13" t="s">
        <v>16</v>
      </c>
      <c r="H13" t="s">
        <v>206</v>
      </c>
      <c r="I13" s="11">
        <f ca="1">(TODAY()-All_staff[[#This Row],[Date Joined]])/365</f>
        <v>2.5342465753424657</v>
      </c>
      <c r="J13" s="11">
        <f ca="1">(IF(All_staff[[#This Row],[Tenure]]&gt;2,3%,2%))*All_staff[[#This Row],[Salary]]</f>
        <v>1247.0999999999999</v>
      </c>
      <c r="K13">
        <f>_xlfn.XLOOKUP(All_staff[[#This Row],[Rating]],'Salary vs. Rating'!$G$1:$G$5,'Salary vs. Rating'!$H$1:$H$5)</f>
        <v>3</v>
      </c>
      <c r="M13" s="13" t="s">
        <v>217</v>
      </c>
      <c r="N13" s="14"/>
    </row>
    <row r="14" spans="1:14" x14ac:dyDescent="0.35">
      <c r="A14" t="s">
        <v>30</v>
      </c>
      <c r="B14" t="s">
        <v>8</v>
      </c>
      <c r="C14" t="s">
        <v>12</v>
      </c>
      <c r="D14">
        <v>31</v>
      </c>
      <c r="E14" s="6">
        <v>44145</v>
      </c>
      <c r="F14" s="28">
        <v>41980</v>
      </c>
      <c r="G14" t="s">
        <v>16</v>
      </c>
      <c r="H14" t="s">
        <v>204</v>
      </c>
      <c r="I14" s="11">
        <f ca="1">(TODAY()-All_staff[[#This Row],[Date Joined]])/365</f>
        <v>3.6410958904109587</v>
      </c>
      <c r="J14" s="11">
        <f ca="1">(IF(All_staff[[#This Row],[Tenure]]&gt;2,3%,2%))*All_staff[[#This Row],[Salary]]</f>
        <v>1259.3999999999999</v>
      </c>
      <c r="K14">
        <f>_xlfn.XLOOKUP(All_staff[[#This Row],[Rating]],'Salary vs. Rating'!$G$1:$G$5,'Salary vs. Rating'!$H$1:$H$5)</f>
        <v>3</v>
      </c>
      <c r="M14" s="14"/>
      <c r="N14" s="14"/>
    </row>
    <row r="15" spans="1:14" x14ac:dyDescent="0.35">
      <c r="A15" t="s">
        <v>124</v>
      </c>
      <c r="B15" t="s">
        <v>8</v>
      </c>
      <c r="C15" t="s">
        <v>12</v>
      </c>
      <c r="D15">
        <v>31</v>
      </c>
      <c r="E15" s="6">
        <v>44084</v>
      </c>
      <c r="F15" s="28">
        <v>41980</v>
      </c>
      <c r="G15" t="s">
        <v>16</v>
      </c>
      <c r="H15" t="s">
        <v>206</v>
      </c>
      <c r="I15" s="11">
        <f ca="1">(TODAY()-All_staff[[#This Row],[Date Joined]])/365</f>
        <v>3.8082191780821919</v>
      </c>
      <c r="J15" s="11">
        <f ca="1">(IF(All_staff[[#This Row],[Tenure]]&gt;2,3%,2%))*All_staff[[#This Row],[Salary]]</f>
        <v>1259.3999999999999</v>
      </c>
      <c r="K15">
        <f>_xlfn.XLOOKUP(All_staff[[#This Row],[Rating]],'Salary vs. Rating'!$G$1:$G$5,'Salary vs. Rating'!$H$1:$H$5)</f>
        <v>3</v>
      </c>
      <c r="M15" s="15" t="s">
        <v>87</v>
      </c>
      <c r="N15" s="14"/>
    </row>
    <row r="16" spans="1:14" x14ac:dyDescent="0.35">
      <c r="A16" t="s">
        <v>80</v>
      </c>
      <c r="B16" t="s">
        <v>15</v>
      </c>
      <c r="C16" t="s">
        <v>19</v>
      </c>
      <c r="D16">
        <v>28</v>
      </c>
      <c r="E16" s="6">
        <v>44820</v>
      </c>
      <c r="F16" s="28">
        <v>43510</v>
      </c>
      <c r="G16" t="s">
        <v>42</v>
      </c>
      <c r="H16" t="s">
        <v>204</v>
      </c>
      <c r="I16" s="11">
        <f ca="1">(TODAY()-All_staff[[#This Row],[Date Joined]])/365</f>
        <v>1.7917808219178082</v>
      </c>
      <c r="J16" s="11">
        <f ca="1">(IF(All_staff[[#This Row],[Tenure]]&gt;2,3%,2%))*All_staff[[#This Row],[Salary]]</f>
        <v>870.2</v>
      </c>
      <c r="K16">
        <f>_xlfn.XLOOKUP(All_staff[[#This Row],[Rating]],'Salary vs. Rating'!$G$1:$G$5,'Salary vs. Rating'!$H$1:$H$5)</f>
        <v>1</v>
      </c>
      <c r="M16" s="14"/>
      <c r="N16" s="14"/>
    </row>
    <row r="17" spans="1:23" x14ac:dyDescent="0.35">
      <c r="A17" t="s">
        <v>172</v>
      </c>
      <c r="B17" t="s">
        <v>15</v>
      </c>
      <c r="C17" t="s">
        <v>19</v>
      </c>
      <c r="D17">
        <v>28</v>
      </c>
      <c r="E17" s="6">
        <v>44758</v>
      </c>
      <c r="F17" s="28">
        <v>43510</v>
      </c>
      <c r="G17" t="s">
        <v>42</v>
      </c>
      <c r="H17" t="s">
        <v>206</v>
      </c>
      <c r="I17" s="11">
        <f ca="1">(TODAY()-All_staff[[#This Row],[Date Joined]])/365</f>
        <v>1.9616438356164383</v>
      </c>
      <c r="J17" s="11">
        <f ca="1">(IF(All_staff[[#This Row],[Tenure]]&gt;2,3%,2%))*All_staff[[#This Row],[Salary]]</f>
        <v>870.2</v>
      </c>
      <c r="K17">
        <f>_xlfn.XLOOKUP(All_staff[[#This Row],[Rating]],'Salary vs. Rating'!$G$1:$G$5,'Salary vs. Rating'!$H$1:$H$5)</f>
        <v>1</v>
      </c>
      <c r="M17" s="14" t="s">
        <v>1</v>
      </c>
      <c r="N17" s="16" t="str" cm="1">
        <f t="array" aca="1" ref="N17:N24" ca="1">TRANSPOSE(_xlfn.XLOOKUP(M15,All_staff[Name],All_staff[[Gender]:[Tenure]]))</f>
        <v>Male</v>
      </c>
    </row>
    <row r="18" spans="1:23" x14ac:dyDescent="0.35">
      <c r="A18" t="s">
        <v>84</v>
      </c>
      <c r="B18" t="s">
        <v>8</v>
      </c>
      <c r="C18" t="s">
        <v>12</v>
      </c>
      <c r="D18">
        <v>32</v>
      </c>
      <c r="E18" s="6">
        <v>44354</v>
      </c>
      <c r="F18" s="28">
        <v>43840</v>
      </c>
      <c r="G18" t="s">
        <v>13</v>
      </c>
      <c r="H18" t="s">
        <v>204</v>
      </c>
      <c r="I18" s="11">
        <f ca="1">(TODAY()-All_staff[[#This Row],[Date Joined]])/365</f>
        <v>3.0684931506849313</v>
      </c>
      <c r="J18" s="11">
        <f ca="1">(IF(All_staff[[#This Row],[Tenure]]&gt;2,3%,2%))*All_staff[[#This Row],[Salary]]</f>
        <v>1315.2</v>
      </c>
      <c r="K18">
        <f>_xlfn.XLOOKUP(All_staff[[#This Row],[Rating]],'Salary vs. Rating'!$G$1:$G$5,'Salary vs. Rating'!$H$1:$H$5)</f>
        <v>4</v>
      </c>
      <c r="M18" s="14" t="s">
        <v>2</v>
      </c>
      <c r="N18" s="16" t="str">
        <f ca="1"/>
        <v>Website</v>
      </c>
    </row>
    <row r="19" spans="1:23" x14ac:dyDescent="0.35">
      <c r="A19" t="s">
        <v>176</v>
      </c>
      <c r="B19" t="s">
        <v>8</v>
      </c>
      <c r="C19" t="s">
        <v>12</v>
      </c>
      <c r="D19">
        <v>32</v>
      </c>
      <c r="E19" s="6">
        <v>44293</v>
      </c>
      <c r="F19" s="28">
        <v>43840</v>
      </c>
      <c r="G19" t="s">
        <v>13</v>
      </c>
      <c r="H19" t="s">
        <v>206</v>
      </c>
      <c r="I19" s="11">
        <f ca="1">(TODAY()-All_staff[[#This Row],[Date Joined]])/365</f>
        <v>3.2356164383561645</v>
      </c>
      <c r="J19" s="11">
        <f ca="1">(IF(All_staff[[#This Row],[Tenure]]&gt;2,3%,2%))*All_staff[[#This Row],[Salary]]</f>
        <v>1315.2</v>
      </c>
      <c r="K19">
        <f>_xlfn.XLOOKUP(All_staff[[#This Row],[Rating]],'Salary vs. Rating'!$G$1:$G$5,'Salary vs. Rating'!$H$1:$H$5)</f>
        <v>4</v>
      </c>
      <c r="M19" s="14" t="s">
        <v>3</v>
      </c>
      <c r="N19" s="14">
        <f ca="1"/>
        <v>29</v>
      </c>
    </row>
    <row r="20" spans="1:23" x14ac:dyDescent="0.35">
      <c r="A20" t="s">
        <v>108</v>
      </c>
      <c r="B20" t="s">
        <v>8</v>
      </c>
      <c r="C20" t="s">
        <v>56</v>
      </c>
      <c r="D20">
        <v>32</v>
      </c>
      <c r="E20" s="6">
        <v>44400</v>
      </c>
      <c r="F20" s="28">
        <v>45510</v>
      </c>
      <c r="G20" t="s">
        <v>16</v>
      </c>
      <c r="H20" t="s">
        <v>204</v>
      </c>
      <c r="I20" s="11">
        <f ca="1">(TODAY()-All_staff[[#This Row],[Date Joined]])/365</f>
        <v>2.9424657534246577</v>
      </c>
      <c r="J20" s="11">
        <f ca="1">(IF(All_staff[[#This Row],[Tenure]]&gt;2,3%,2%))*All_staff[[#This Row],[Salary]]</f>
        <v>1365.3</v>
      </c>
      <c r="K20">
        <f>_xlfn.XLOOKUP(All_staff[[#This Row],[Rating]],'Salary vs. Rating'!$G$1:$G$5,'Salary vs. Rating'!$H$1:$H$5)</f>
        <v>3</v>
      </c>
      <c r="M20" s="14" t="s">
        <v>4</v>
      </c>
      <c r="N20" s="14">
        <f ca="1"/>
        <v>44180</v>
      </c>
    </row>
    <row r="21" spans="1:23" x14ac:dyDescent="0.35">
      <c r="A21" t="s">
        <v>201</v>
      </c>
      <c r="B21" t="s">
        <v>8</v>
      </c>
      <c r="C21" t="s">
        <v>56</v>
      </c>
      <c r="D21">
        <v>32</v>
      </c>
      <c r="E21" s="6">
        <v>44339</v>
      </c>
      <c r="F21" s="28">
        <v>45510</v>
      </c>
      <c r="G21" t="s">
        <v>16</v>
      </c>
      <c r="H21" t="s">
        <v>206</v>
      </c>
      <c r="I21" s="11">
        <f ca="1">(TODAY()-All_staff[[#This Row],[Date Joined]])/365</f>
        <v>3.1095890410958904</v>
      </c>
      <c r="J21" s="11">
        <f ca="1">(IF(All_staff[[#This Row],[Tenure]]&gt;2,3%,2%))*All_staff[[#This Row],[Salary]]</f>
        <v>1365.3</v>
      </c>
      <c r="K21">
        <f>_xlfn.XLOOKUP(All_staff[[#This Row],[Rating]],'Salary vs. Rating'!$G$1:$G$5,'Salary vs. Rating'!$H$1:$H$5)</f>
        <v>3</v>
      </c>
      <c r="M21" s="14" t="s">
        <v>5</v>
      </c>
      <c r="N21" s="14">
        <f ca="1"/>
        <v>112110</v>
      </c>
    </row>
    <row r="22" spans="1:23" x14ac:dyDescent="0.35">
      <c r="A22" t="s">
        <v>59</v>
      </c>
      <c r="B22" t="s">
        <v>15</v>
      </c>
      <c r="C22" t="s">
        <v>9</v>
      </c>
      <c r="D22">
        <v>26</v>
      </c>
      <c r="E22" s="6">
        <v>44225</v>
      </c>
      <c r="F22" s="28">
        <v>47360</v>
      </c>
      <c r="G22" t="s">
        <v>16</v>
      </c>
      <c r="H22" t="s">
        <v>204</v>
      </c>
      <c r="I22" s="11">
        <f ca="1">(TODAY()-All_staff[[#This Row],[Date Joined]])/365</f>
        <v>3.4219178082191779</v>
      </c>
      <c r="J22" s="11">
        <f ca="1">(IF(All_staff[[#This Row],[Tenure]]&gt;2,3%,2%))*All_staff[[#This Row],[Salary]]</f>
        <v>1420.8</v>
      </c>
      <c r="K22">
        <f>_xlfn.XLOOKUP(All_staff[[#This Row],[Rating]],'Salary vs. Rating'!$G$1:$G$5,'Salary vs. Rating'!$H$1:$H$5)</f>
        <v>3</v>
      </c>
      <c r="M22" s="14" t="s">
        <v>6</v>
      </c>
      <c r="N22" s="16" t="str">
        <f ca="1"/>
        <v>Poor</v>
      </c>
    </row>
    <row r="23" spans="1:23" x14ac:dyDescent="0.35">
      <c r="A23" t="s">
        <v>151</v>
      </c>
      <c r="B23" t="s">
        <v>15</v>
      </c>
      <c r="C23" t="s">
        <v>9</v>
      </c>
      <c r="D23">
        <v>26</v>
      </c>
      <c r="E23" s="6">
        <v>44164</v>
      </c>
      <c r="F23" s="28">
        <v>47360</v>
      </c>
      <c r="G23" t="s">
        <v>16</v>
      </c>
      <c r="H23" t="s">
        <v>206</v>
      </c>
      <c r="I23" s="11">
        <f ca="1">(TODAY()-All_staff[[#This Row],[Date Joined]])/365</f>
        <v>3.5890410958904111</v>
      </c>
      <c r="J23" s="11">
        <f ca="1">(IF(All_staff[[#This Row],[Tenure]]&gt;2,3%,2%))*All_staff[[#This Row],[Salary]]</f>
        <v>1420.8</v>
      </c>
      <c r="K23">
        <f>_xlfn.XLOOKUP(All_staff[[#This Row],[Rating]],'Salary vs. Rating'!$G$1:$G$5,'Salary vs. Rating'!$H$1:$H$5)</f>
        <v>3</v>
      </c>
      <c r="M23" s="14" t="s">
        <v>203</v>
      </c>
      <c r="N23" s="16" t="str">
        <f ca="1"/>
        <v>Nz</v>
      </c>
    </row>
    <row r="24" spans="1:23" x14ac:dyDescent="0.35">
      <c r="A24" t="s">
        <v>29</v>
      </c>
      <c r="B24" t="s">
        <v>15</v>
      </c>
      <c r="C24" t="s">
        <v>21</v>
      </c>
      <c r="D24">
        <v>28</v>
      </c>
      <c r="E24" s="6">
        <v>44041</v>
      </c>
      <c r="F24" s="28">
        <v>48170</v>
      </c>
      <c r="G24" t="s">
        <v>13</v>
      </c>
      <c r="H24" t="s">
        <v>204</v>
      </c>
      <c r="I24" s="11">
        <f ca="1">(TODAY()-All_staff[[#This Row],[Date Joined]])/365</f>
        <v>3.9260273972602739</v>
      </c>
      <c r="J24" s="11">
        <f ca="1">(IF(All_staff[[#This Row],[Tenure]]&gt;2,3%,2%))*All_staff[[#This Row],[Salary]]</f>
        <v>1445.1</v>
      </c>
      <c r="K24">
        <f>_xlfn.XLOOKUP(All_staff[[#This Row],[Rating]],'Salary vs. Rating'!$G$1:$G$5,'Salary vs. Rating'!$H$1:$H$5)</f>
        <v>4</v>
      </c>
      <c r="M24" s="14" t="s">
        <v>214</v>
      </c>
      <c r="N24" s="17">
        <f ca="1"/>
        <v>3.5452054794520547</v>
      </c>
    </row>
    <row r="25" spans="1:23" x14ac:dyDescent="0.35">
      <c r="A25" t="s">
        <v>123</v>
      </c>
      <c r="B25" t="s">
        <v>15</v>
      </c>
      <c r="C25" t="s">
        <v>21</v>
      </c>
      <c r="D25">
        <v>28</v>
      </c>
      <c r="E25" s="6">
        <v>43980</v>
      </c>
      <c r="F25" s="28">
        <v>48170</v>
      </c>
      <c r="G25" t="s">
        <v>13</v>
      </c>
      <c r="H25" t="s">
        <v>206</v>
      </c>
      <c r="I25" s="11">
        <f ca="1">(TODAY()-All_staff[[#This Row],[Date Joined]])/365</f>
        <v>4.0931506849315067</v>
      </c>
      <c r="J25" s="11">
        <f ca="1">(IF(All_staff[[#This Row],[Tenure]]&gt;2,3%,2%))*All_staff[[#This Row],[Salary]]</f>
        <v>1445.1</v>
      </c>
      <c r="K25">
        <f>_xlfn.XLOOKUP(All_staff[[#This Row],[Rating]],'Salary vs. Rating'!$G$1:$G$5,'Salary vs. Rating'!$H$1:$H$5)</f>
        <v>4</v>
      </c>
    </row>
    <row r="26" spans="1:23" x14ac:dyDescent="0.35">
      <c r="A26" t="s">
        <v>51</v>
      </c>
      <c r="B26" t="s">
        <v>15</v>
      </c>
      <c r="C26" t="s">
        <v>9</v>
      </c>
      <c r="D26">
        <v>33</v>
      </c>
      <c r="E26" s="6">
        <v>44701</v>
      </c>
      <c r="F26" s="28">
        <v>48530</v>
      </c>
      <c r="G26" t="s">
        <v>13</v>
      </c>
      <c r="H26" t="s">
        <v>204</v>
      </c>
      <c r="I26" s="11">
        <f ca="1">(TODAY()-All_staff[[#This Row],[Date Joined]])/365</f>
        <v>2.117808219178082</v>
      </c>
      <c r="J26" s="11">
        <f ca="1">(IF(All_staff[[#This Row],[Tenure]]&gt;2,3%,2%))*All_staff[[#This Row],[Salary]]</f>
        <v>1455.8999999999999</v>
      </c>
      <c r="K26">
        <f>_xlfn.XLOOKUP(All_staff[[#This Row],[Rating]],'Salary vs. Rating'!$G$1:$G$5,'Salary vs. Rating'!$H$1:$H$5)</f>
        <v>4</v>
      </c>
    </row>
    <row r="27" spans="1:23" ht="18.5" x14ac:dyDescent="0.45">
      <c r="A27" t="s">
        <v>144</v>
      </c>
      <c r="B27" t="s">
        <v>15</v>
      </c>
      <c r="C27" t="s">
        <v>9</v>
      </c>
      <c r="D27">
        <v>33</v>
      </c>
      <c r="E27" s="6">
        <v>44640</v>
      </c>
      <c r="F27" s="28">
        <v>48530</v>
      </c>
      <c r="G27" t="s">
        <v>13</v>
      </c>
      <c r="H27" t="s">
        <v>206</v>
      </c>
      <c r="I27" s="11">
        <f ca="1">(TODAY()-All_staff[[#This Row],[Date Joined]])/365</f>
        <v>2.2849315068493152</v>
      </c>
      <c r="J27" s="11">
        <f ca="1">(IF(All_staff[[#This Row],[Tenure]]&gt;2,3%,2%))*All_staff[[#This Row],[Salary]]</f>
        <v>1455.8999999999999</v>
      </c>
      <c r="K27">
        <f>_xlfn.XLOOKUP(All_staff[[#This Row],[Rating]],'Salary vs. Rating'!$G$1:$G$5,'Salary vs. Rating'!$H$1:$H$5)</f>
        <v>4</v>
      </c>
      <c r="M27" s="18" t="s">
        <v>218</v>
      </c>
      <c r="N27" s="19"/>
      <c r="O27" s="19"/>
      <c r="P27" s="19"/>
      <c r="Q27" s="19"/>
      <c r="R27" s="19"/>
      <c r="S27" s="19"/>
      <c r="T27" s="19"/>
      <c r="U27" s="19"/>
    </row>
    <row r="28" spans="1:23" x14ac:dyDescent="0.35">
      <c r="A28" t="s">
        <v>14</v>
      </c>
      <c r="B28" t="s">
        <v>15</v>
      </c>
      <c r="C28" t="s">
        <v>12</v>
      </c>
      <c r="D28">
        <v>31</v>
      </c>
      <c r="E28" s="6">
        <v>44511</v>
      </c>
      <c r="F28" s="28">
        <v>48950</v>
      </c>
      <c r="G28" t="s">
        <v>16</v>
      </c>
      <c r="H28" t="s">
        <v>204</v>
      </c>
      <c r="I28" s="11">
        <f ca="1">(TODAY()-All_staff[[#This Row],[Date Joined]])/365</f>
        <v>2.6383561643835618</v>
      </c>
      <c r="J28" s="11">
        <f ca="1">(IF(All_staff[[#This Row],[Tenure]]&gt;2,3%,2%))*All_staff[[#This Row],[Salary]]</f>
        <v>1468.5</v>
      </c>
      <c r="K28">
        <f>_xlfn.XLOOKUP(All_staff[[#This Row],[Rating]],'Salary vs. Rating'!$G$1:$G$5,'Salary vs. Rating'!$H$1:$H$5)</f>
        <v>3</v>
      </c>
      <c r="M28" s="19"/>
      <c r="N28" s="19"/>
      <c r="O28" s="19"/>
      <c r="P28" s="19"/>
      <c r="Q28" s="19"/>
      <c r="R28" s="19"/>
      <c r="S28" s="19"/>
      <c r="T28" s="19"/>
      <c r="U28" s="19"/>
    </row>
    <row r="29" spans="1:23" ht="15.5" x14ac:dyDescent="0.35">
      <c r="A29" t="s">
        <v>113</v>
      </c>
      <c r="B29" t="s">
        <v>15</v>
      </c>
      <c r="C29" t="s">
        <v>12</v>
      </c>
      <c r="D29">
        <v>31</v>
      </c>
      <c r="E29" s="6">
        <v>44450</v>
      </c>
      <c r="F29" s="28">
        <v>48950</v>
      </c>
      <c r="G29" t="s">
        <v>16</v>
      </c>
      <c r="H29" t="s">
        <v>206</v>
      </c>
      <c r="I29" s="11">
        <f ca="1">(TODAY()-All_staff[[#This Row],[Date Joined]])/365</f>
        <v>2.8054794520547945</v>
      </c>
      <c r="J29" s="11">
        <f ca="1">(IF(All_staff[[#This Row],[Tenure]]&gt;2,3%,2%))*All_staff[[#This Row],[Salary]]</f>
        <v>1468.5</v>
      </c>
      <c r="K29">
        <f>_xlfn.XLOOKUP(All_staff[[#This Row],[Rating]],'Salary vs. Rating'!$G$1:$G$5,'Salary vs. Rating'!$H$1:$H$5)</f>
        <v>3</v>
      </c>
      <c r="M29" s="20" t="s">
        <v>219</v>
      </c>
      <c r="N29" s="20" t="s">
        <v>19</v>
      </c>
      <c r="O29" s="19"/>
      <c r="P29" s="19"/>
      <c r="Q29" s="19"/>
      <c r="R29" s="19"/>
      <c r="S29" s="19"/>
      <c r="T29" s="19"/>
      <c r="U29" s="19"/>
    </row>
    <row r="30" spans="1:23" x14ac:dyDescent="0.35">
      <c r="A30" t="s">
        <v>53</v>
      </c>
      <c r="B30" t="s">
        <v>15</v>
      </c>
      <c r="C30" t="s">
        <v>21</v>
      </c>
      <c r="D30">
        <v>27</v>
      </c>
      <c r="E30" s="6">
        <v>44567</v>
      </c>
      <c r="F30" s="28">
        <v>48980</v>
      </c>
      <c r="G30" t="s">
        <v>16</v>
      </c>
      <c r="H30" t="s">
        <v>204</v>
      </c>
      <c r="I30" s="11">
        <f ca="1">(TODAY()-All_staff[[#This Row],[Date Joined]])/365</f>
        <v>2.484931506849315</v>
      </c>
      <c r="J30" s="11">
        <f ca="1">(IF(All_staff[[#This Row],[Tenure]]&gt;2,3%,2%))*All_staff[[#This Row],[Salary]]</f>
        <v>1469.3999999999999</v>
      </c>
      <c r="K30">
        <f>_xlfn.XLOOKUP(All_staff[[#This Row],[Rating]],'Salary vs. Rating'!$G$1:$G$5,'Salary vs. Rating'!$H$1:$H$5)</f>
        <v>3</v>
      </c>
      <c r="M30" s="19"/>
      <c r="N30" s="19"/>
      <c r="O30" s="19"/>
      <c r="P30" s="19"/>
      <c r="Q30" s="19"/>
      <c r="R30" s="19"/>
      <c r="S30" s="19"/>
      <c r="T30" s="19"/>
      <c r="U30" s="19"/>
    </row>
    <row r="31" spans="1:23" x14ac:dyDescent="0.35">
      <c r="A31" t="s">
        <v>146</v>
      </c>
      <c r="B31" t="s">
        <v>15</v>
      </c>
      <c r="C31" t="s">
        <v>21</v>
      </c>
      <c r="D31">
        <v>27</v>
      </c>
      <c r="E31" s="6">
        <v>44506</v>
      </c>
      <c r="F31" s="28">
        <v>48980</v>
      </c>
      <c r="G31" t="s">
        <v>16</v>
      </c>
      <c r="H31" t="s">
        <v>206</v>
      </c>
      <c r="I31" s="11">
        <f ca="1">(TODAY()-All_staff[[#This Row],[Date Joined]])/365</f>
        <v>2.6520547945205482</v>
      </c>
      <c r="J31" s="11">
        <f ca="1">(IF(All_staff[[#This Row],[Tenure]]&gt;2,3%,2%))*All_staff[[#This Row],[Salary]]</f>
        <v>1469.3999999999999</v>
      </c>
      <c r="K31">
        <f>_xlfn.XLOOKUP(All_staff[[#This Row],[Rating]],'Salary vs. Rating'!$G$1:$G$5,'Salary vs. Rating'!$H$1:$H$5)</f>
        <v>3</v>
      </c>
      <c r="M31" s="21" t="s">
        <v>0</v>
      </c>
      <c r="N31" s="21" t="s">
        <v>1</v>
      </c>
      <c r="O31" s="21" t="s">
        <v>2</v>
      </c>
      <c r="P31" s="22" t="s">
        <v>3</v>
      </c>
      <c r="Q31" s="21" t="s">
        <v>4</v>
      </c>
      <c r="R31" s="22" t="s">
        <v>5</v>
      </c>
      <c r="S31" s="21" t="s">
        <v>6</v>
      </c>
      <c r="T31" s="21" t="s">
        <v>203</v>
      </c>
      <c r="U31" s="21" t="s">
        <v>214</v>
      </c>
    </row>
    <row r="32" spans="1:23" x14ac:dyDescent="0.35">
      <c r="A32" t="s">
        <v>73</v>
      </c>
      <c r="B32" t="s">
        <v>8</v>
      </c>
      <c r="C32" t="s">
        <v>19</v>
      </c>
      <c r="D32">
        <v>34</v>
      </c>
      <c r="E32" s="6">
        <v>44721</v>
      </c>
      <c r="F32" s="28">
        <v>49630</v>
      </c>
      <c r="G32" t="s">
        <v>24</v>
      </c>
      <c r="H32" t="s">
        <v>204</v>
      </c>
      <c r="I32" s="11">
        <f ca="1">(TODAY()-All_staff[[#This Row],[Date Joined]])/365</f>
        <v>2.0630136986301371</v>
      </c>
      <c r="J32" s="11">
        <f ca="1">(IF(All_staff[[#This Row],[Tenure]]&gt;2,3%,2%))*All_staff[[#This Row],[Salary]]</f>
        <v>1488.8999999999999</v>
      </c>
      <c r="K32">
        <f>_xlfn.XLOOKUP(All_staff[[#This Row],[Rating]],'Salary vs. Rating'!$G$1:$G$5,'Salary vs. Rating'!$H$1:$H$5)</f>
        <v>2</v>
      </c>
      <c r="M32" s="23" t="str" cm="1">
        <f t="array" aca="1" ref="M32:W59" ca="1">_xlfn._xlws.FILTER(All_staff[],All_staff[Department]=N29)</f>
        <v>Bili Sizey</v>
      </c>
      <c r="N32" s="23" t="str">
        <f ca="1"/>
        <v>Male</v>
      </c>
      <c r="O32" s="23" t="str">
        <f ca="1"/>
        <v>Sales</v>
      </c>
      <c r="P32" s="23">
        <f ca="1"/>
        <v>43</v>
      </c>
      <c r="Q32" s="24">
        <f ca="1"/>
        <v>44620</v>
      </c>
      <c r="R32" s="23">
        <f ca="1"/>
        <v>36040</v>
      </c>
      <c r="S32" s="23" t="str">
        <f ca="1"/>
        <v>Average</v>
      </c>
      <c r="T32" s="23" t="str">
        <f ca="1"/>
        <v>Nz</v>
      </c>
      <c r="U32" s="23">
        <f ca="1"/>
        <v>2.3397260273972602</v>
      </c>
      <c r="V32">
        <f ca="1"/>
        <v>1081.2</v>
      </c>
      <c r="W32">
        <f ca="1"/>
        <v>3</v>
      </c>
    </row>
    <row r="33" spans="1:23" x14ac:dyDescent="0.35">
      <c r="A33" t="s">
        <v>165</v>
      </c>
      <c r="B33" t="s">
        <v>8</v>
      </c>
      <c r="C33" t="s">
        <v>19</v>
      </c>
      <c r="D33">
        <v>34</v>
      </c>
      <c r="E33" s="6">
        <v>44660</v>
      </c>
      <c r="F33" s="28">
        <v>49630</v>
      </c>
      <c r="G33" t="s">
        <v>24</v>
      </c>
      <c r="H33" t="s">
        <v>206</v>
      </c>
      <c r="I33" s="11">
        <f ca="1">(TODAY()-All_staff[[#This Row],[Date Joined]])/365</f>
        <v>2.2301369863013698</v>
      </c>
      <c r="J33" s="11">
        <f ca="1">(IF(All_staff[[#This Row],[Tenure]]&gt;2,3%,2%))*All_staff[[#This Row],[Salary]]</f>
        <v>1488.8999999999999</v>
      </c>
      <c r="K33">
        <f>_xlfn.XLOOKUP(All_staff[[#This Row],[Rating]],'Salary vs. Rating'!$G$1:$G$5,'Salary vs. Rating'!$H$1:$H$5)</f>
        <v>2</v>
      </c>
      <c r="M33" s="23" t="str">
        <f ca="1"/>
        <v>Waheeda Vasuman</v>
      </c>
      <c r="N33" s="23" t="str">
        <f ca="1"/>
        <v>Male</v>
      </c>
      <c r="O33" s="23" t="str">
        <f ca="1"/>
        <v>Sales</v>
      </c>
      <c r="P33" s="23">
        <f ca="1"/>
        <v>43</v>
      </c>
      <c r="Q33" s="24">
        <f ca="1"/>
        <v>44558</v>
      </c>
      <c r="R33" s="23">
        <f ca="1"/>
        <v>36040</v>
      </c>
      <c r="S33" s="23" t="str">
        <f ca="1"/>
        <v>Average</v>
      </c>
      <c r="T33" s="23" t="str">
        <f ca="1"/>
        <v>Ind</v>
      </c>
      <c r="U33" s="23">
        <f ca="1"/>
        <v>2.5095890410958903</v>
      </c>
      <c r="V33">
        <f ca="1"/>
        <v>1081.2</v>
      </c>
      <c r="W33">
        <f ca="1"/>
        <v>3</v>
      </c>
    </row>
    <row r="34" spans="1:23" x14ac:dyDescent="0.35">
      <c r="A34" t="s">
        <v>63</v>
      </c>
      <c r="B34" t="s">
        <v>15</v>
      </c>
      <c r="C34" t="s">
        <v>21</v>
      </c>
      <c r="D34">
        <v>24</v>
      </c>
      <c r="E34" s="6">
        <v>44436</v>
      </c>
      <c r="F34" s="28">
        <v>52610</v>
      </c>
      <c r="G34" t="s">
        <v>24</v>
      </c>
      <c r="H34" t="s">
        <v>204</v>
      </c>
      <c r="I34" s="11">
        <f ca="1">(TODAY()-All_staff[[#This Row],[Date Joined]])/365</f>
        <v>2.8438356164383563</v>
      </c>
      <c r="J34" s="11">
        <f ca="1">(IF(All_staff[[#This Row],[Tenure]]&gt;2,3%,2%))*All_staff[[#This Row],[Salary]]</f>
        <v>1578.3</v>
      </c>
      <c r="K34">
        <f>_xlfn.XLOOKUP(All_staff[[#This Row],[Rating]],'Salary vs. Rating'!$G$1:$G$5,'Salary vs. Rating'!$H$1:$H$5)</f>
        <v>2</v>
      </c>
      <c r="M34" s="23" t="str">
        <f ca="1"/>
        <v>Drusy MacCombe</v>
      </c>
      <c r="N34" s="23" t="str">
        <f ca="1"/>
        <v>Male</v>
      </c>
      <c r="O34" s="23" t="str">
        <f ca="1"/>
        <v>Sales</v>
      </c>
      <c r="P34" s="23">
        <f ca="1"/>
        <v>28</v>
      </c>
      <c r="Q34" s="24">
        <f ca="1"/>
        <v>44820</v>
      </c>
      <c r="R34" s="23">
        <f ca="1"/>
        <v>43510</v>
      </c>
      <c r="S34" s="23" t="str">
        <f ca="1"/>
        <v>Very poor</v>
      </c>
      <c r="T34" s="23" t="str">
        <f ca="1"/>
        <v>Nz</v>
      </c>
      <c r="U34" s="23">
        <f ca="1"/>
        <v>1.7917808219178082</v>
      </c>
      <c r="V34">
        <f ca="1"/>
        <v>870.2</v>
      </c>
      <c r="W34">
        <f ca="1"/>
        <v>1</v>
      </c>
    </row>
    <row r="35" spans="1:23" x14ac:dyDescent="0.35">
      <c r="A35" t="s">
        <v>155</v>
      </c>
      <c r="B35" t="s">
        <v>15</v>
      </c>
      <c r="C35" t="s">
        <v>21</v>
      </c>
      <c r="D35">
        <v>24</v>
      </c>
      <c r="E35" s="6">
        <v>44375</v>
      </c>
      <c r="F35" s="28">
        <v>52610</v>
      </c>
      <c r="G35" t="s">
        <v>24</v>
      </c>
      <c r="H35" t="s">
        <v>206</v>
      </c>
      <c r="I35" s="11">
        <f ca="1">(TODAY()-All_staff[[#This Row],[Date Joined]])/365</f>
        <v>3.010958904109589</v>
      </c>
      <c r="J35" s="11">
        <f ca="1">(IF(All_staff[[#This Row],[Tenure]]&gt;2,3%,2%))*All_staff[[#This Row],[Salary]]</f>
        <v>1578.3</v>
      </c>
      <c r="K35">
        <f>_xlfn.XLOOKUP(All_staff[[#This Row],[Rating]],'Salary vs. Rating'!$G$1:$G$5,'Salary vs. Rating'!$H$1:$H$5)</f>
        <v>2</v>
      </c>
      <c r="M35" s="23" t="str">
        <f ca="1"/>
        <v>Rupak Mehra</v>
      </c>
      <c r="N35" s="23" t="str">
        <f ca="1"/>
        <v>Male</v>
      </c>
      <c r="O35" s="23" t="str">
        <f ca="1"/>
        <v>Sales</v>
      </c>
      <c r="P35" s="23">
        <f ca="1"/>
        <v>28</v>
      </c>
      <c r="Q35" s="24">
        <f ca="1"/>
        <v>44758</v>
      </c>
      <c r="R35" s="23">
        <f ca="1"/>
        <v>43510</v>
      </c>
      <c r="S35" s="23" t="str">
        <f ca="1"/>
        <v>Very poor</v>
      </c>
      <c r="T35" s="23" t="str">
        <f ca="1"/>
        <v>Ind</v>
      </c>
      <c r="U35" s="23">
        <f ca="1"/>
        <v>1.9616438356164383</v>
      </c>
      <c r="V35">
        <f ca="1"/>
        <v>870.2</v>
      </c>
      <c r="W35">
        <f ca="1"/>
        <v>1</v>
      </c>
    </row>
    <row r="36" spans="1:23" x14ac:dyDescent="0.35">
      <c r="A36" t="s">
        <v>75</v>
      </c>
      <c r="B36" t="s">
        <v>8</v>
      </c>
      <c r="C36" t="s">
        <v>19</v>
      </c>
      <c r="D36">
        <v>28</v>
      </c>
      <c r="E36" s="6">
        <v>44357</v>
      </c>
      <c r="F36" s="28">
        <v>53240</v>
      </c>
      <c r="G36" t="s">
        <v>16</v>
      </c>
      <c r="H36" t="s">
        <v>204</v>
      </c>
      <c r="I36" s="11">
        <f ca="1">(TODAY()-All_staff[[#This Row],[Date Joined]])/365</f>
        <v>3.0602739726027397</v>
      </c>
      <c r="J36" s="11">
        <f ca="1">(IF(All_staff[[#This Row],[Tenure]]&gt;2,3%,2%))*All_staff[[#This Row],[Salary]]</f>
        <v>1597.2</v>
      </c>
      <c r="K36">
        <f>_xlfn.XLOOKUP(All_staff[[#This Row],[Rating]],'Salary vs. Rating'!$G$1:$G$5,'Salary vs. Rating'!$H$1:$H$5)</f>
        <v>3</v>
      </c>
      <c r="M36" s="23" t="str">
        <f ca="1"/>
        <v>Violante Courtonne</v>
      </c>
      <c r="N36" s="23" t="str">
        <f ca="1"/>
        <v>Female</v>
      </c>
      <c r="O36" s="23" t="str">
        <f ca="1"/>
        <v>Sales</v>
      </c>
      <c r="P36" s="23">
        <f ca="1"/>
        <v>34</v>
      </c>
      <c r="Q36" s="24">
        <f ca="1"/>
        <v>44721</v>
      </c>
      <c r="R36" s="23">
        <f ca="1"/>
        <v>49630</v>
      </c>
      <c r="S36" s="23" t="str">
        <f ca="1"/>
        <v>Poor</v>
      </c>
      <c r="T36" s="23" t="str">
        <f ca="1"/>
        <v>Nz</v>
      </c>
      <c r="U36" s="23">
        <f ca="1"/>
        <v>2.0630136986301371</v>
      </c>
      <c r="V36">
        <f ca="1"/>
        <v>1488.8999999999999</v>
      </c>
      <c r="W36">
        <f ca="1"/>
        <v>2</v>
      </c>
    </row>
    <row r="37" spans="1:23" x14ac:dyDescent="0.35">
      <c r="A37" t="s">
        <v>167</v>
      </c>
      <c r="B37" t="s">
        <v>8</v>
      </c>
      <c r="C37" t="s">
        <v>19</v>
      </c>
      <c r="D37">
        <v>28</v>
      </c>
      <c r="E37" s="6">
        <v>44296</v>
      </c>
      <c r="F37" s="28">
        <v>53240</v>
      </c>
      <c r="G37" t="s">
        <v>16</v>
      </c>
      <c r="H37" t="s">
        <v>206</v>
      </c>
      <c r="I37" s="11">
        <f ca="1">(TODAY()-All_staff[[#This Row],[Date Joined]])/365</f>
        <v>3.2273972602739724</v>
      </c>
      <c r="J37" s="11">
        <f ca="1">(IF(All_staff[[#This Row],[Tenure]]&gt;2,3%,2%))*All_staff[[#This Row],[Salary]]</f>
        <v>1597.2</v>
      </c>
      <c r="K37">
        <f>_xlfn.XLOOKUP(All_staff[[#This Row],[Rating]],'Salary vs. Rating'!$G$1:$G$5,'Salary vs. Rating'!$H$1:$H$5)</f>
        <v>3</v>
      </c>
      <c r="M37" s="23" t="str">
        <f ca="1"/>
        <v>Daruka Ghazali</v>
      </c>
      <c r="N37" s="23" t="str">
        <f ca="1"/>
        <v>Female</v>
      </c>
      <c r="O37" s="23" t="str">
        <f ca="1"/>
        <v>Sales</v>
      </c>
      <c r="P37" s="23">
        <f ca="1"/>
        <v>34</v>
      </c>
      <c r="Q37" s="24">
        <f ca="1"/>
        <v>44660</v>
      </c>
      <c r="R37" s="23">
        <f ca="1"/>
        <v>49630</v>
      </c>
      <c r="S37" s="23" t="str">
        <f ca="1"/>
        <v>Poor</v>
      </c>
      <c r="T37" s="23" t="str">
        <f ca="1"/>
        <v>Ind</v>
      </c>
      <c r="U37" s="23">
        <f ca="1"/>
        <v>2.2301369863013698</v>
      </c>
      <c r="V37">
        <f ca="1"/>
        <v>1488.8999999999999</v>
      </c>
      <c r="W37">
        <f ca="1"/>
        <v>2</v>
      </c>
    </row>
    <row r="38" spans="1:23" x14ac:dyDescent="0.35">
      <c r="A38" t="s">
        <v>65</v>
      </c>
      <c r="B38" t="s">
        <v>15</v>
      </c>
      <c r="C38" t="s">
        <v>19</v>
      </c>
      <c r="D38">
        <v>32</v>
      </c>
      <c r="E38" s="6">
        <v>44465</v>
      </c>
      <c r="F38" s="28">
        <v>53540</v>
      </c>
      <c r="G38" t="s">
        <v>16</v>
      </c>
      <c r="H38" t="s">
        <v>204</v>
      </c>
      <c r="I38" s="11">
        <f ca="1">(TODAY()-All_staff[[#This Row],[Date Joined]])/365</f>
        <v>2.7643835616438355</v>
      </c>
      <c r="J38" s="11">
        <f ca="1">(IF(All_staff[[#This Row],[Tenure]]&gt;2,3%,2%))*All_staff[[#This Row],[Salary]]</f>
        <v>1606.2</v>
      </c>
      <c r="K38">
        <f>_xlfn.XLOOKUP(All_staff[[#This Row],[Rating]],'Salary vs. Rating'!$G$1:$G$5,'Salary vs. Rating'!$H$1:$H$5)</f>
        <v>3</v>
      </c>
      <c r="M38" s="23" t="str">
        <f ca="1"/>
        <v>Tatum Hush</v>
      </c>
      <c r="N38" s="23" t="str">
        <f ca="1"/>
        <v>Female</v>
      </c>
      <c r="O38" s="23" t="str">
        <f ca="1"/>
        <v>Sales</v>
      </c>
      <c r="P38" s="23">
        <f ca="1"/>
        <v>28</v>
      </c>
      <c r="Q38" s="24">
        <f ca="1"/>
        <v>44357</v>
      </c>
      <c r="R38" s="23">
        <f ca="1"/>
        <v>53240</v>
      </c>
      <c r="S38" s="23" t="str">
        <f ca="1"/>
        <v>Average</v>
      </c>
      <c r="T38" s="23" t="str">
        <f ca="1"/>
        <v>Nz</v>
      </c>
      <c r="U38" s="23">
        <f ca="1"/>
        <v>3.0602739726027397</v>
      </c>
      <c r="V38">
        <f ca="1"/>
        <v>1597.2</v>
      </c>
      <c r="W38">
        <f ca="1"/>
        <v>3</v>
      </c>
    </row>
    <row r="39" spans="1:23" x14ac:dyDescent="0.35">
      <c r="A39" t="s">
        <v>46</v>
      </c>
      <c r="B39" t="s">
        <v>15</v>
      </c>
      <c r="C39" t="s">
        <v>9</v>
      </c>
      <c r="D39">
        <v>26</v>
      </c>
      <c r="E39" s="6">
        <v>44411</v>
      </c>
      <c r="F39" s="28">
        <v>53540</v>
      </c>
      <c r="G39" t="s">
        <v>16</v>
      </c>
      <c r="H39" t="s">
        <v>204</v>
      </c>
      <c r="I39" s="11">
        <f ca="1">(TODAY()-All_staff[[#This Row],[Date Joined]])/365</f>
        <v>2.9123287671232876</v>
      </c>
      <c r="J39" s="11">
        <f ca="1">(IF(All_staff[[#This Row],[Tenure]]&gt;2,3%,2%))*All_staff[[#This Row],[Salary]]</f>
        <v>1606.2</v>
      </c>
      <c r="K39">
        <f>_xlfn.XLOOKUP(All_staff[[#This Row],[Rating]],'Salary vs. Rating'!$G$1:$G$5,'Salary vs. Rating'!$H$1:$H$5)</f>
        <v>3</v>
      </c>
      <c r="M39" s="23" t="str">
        <f ca="1"/>
        <v>Anumati Shyamari Meherhomji</v>
      </c>
      <c r="N39" s="23" t="str">
        <f ca="1"/>
        <v>Female</v>
      </c>
      <c r="O39" s="23" t="str">
        <f ca="1"/>
        <v>Sales</v>
      </c>
      <c r="P39" s="23">
        <f ca="1"/>
        <v>28</v>
      </c>
      <c r="Q39" s="24">
        <f ca="1"/>
        <v>44296</v>
      </c>
      <c r="R39" s="23">
        <f ca="1"/>
        <v>53240</v>
      </c>
      <c r="S39" s="23" t="str">
        <f ca="1"/>
        <v>Average</v>
      </c>
      <c r="T39" s="23" t="str">
        <f ca="1"/>
        <v>Ind</v>
      </c>
      <c r="U39" s="23">
        <f ca="1"/>
        <v>3.2273972602739724</v>
      </c>
      <c r="V39">
        <f ca="1"/>
        <v>1597.2</v>
      </c>
      <c r="W39">
        <f ca="1"/>
        <v>3</v>
      </c>
    </row>
    <row r="40" spans="1:23" x14ac:dyDescent="0.35">
      <c r="A40" t="s">
        <v>157</v>
      </c>
      <c r="B40" t="s">
        <v>15</v>
      </c>
      <c r="C40" t="s">
        <v>19</v>
      </c>
      <c r="D40">
        <v>32</v>
      </c>
      <c r="E40" s="6">
        <v>44403</v>
      </c>
      <c r="F40" s="28">
        <v>53540</v>
      </c>
      <c r="G40" t="s">
        <v>16</v>
      </c>
      <c r="H40" t="s">
        <v>206</v>
      </c>
      <c r="I40" s="11">
        <f ca="1">(TODAY()-All_staff[[#This Row],[Date Joined]])/365</f>
        <v>2.9342465753424656</v>
      </c>
      <c r="J40" s="11">
        <f ca="1">(IF(All_staff[[#This Row],[Tenure]]&gt;2,3%,2%))*All_staff[[#This Row],[Salary]]</f>
        <v>1606.2</v>
      </c>
      <c r="K40">
        <f>_xlfn.XLOOKUP(All_staff[[#This Row],[Rating]],'Salary vs. Rating'!$G$1:$G$5,'Salary vs. Rating'!$H$1:$H$5)</f>
        <v>3</v>
      </c>
      <c r="M40" s="23" t="str">
        <f ca="1"/>
        <v>Hoyt D'Alesco</v>
      </c>
      <c r="N40" s="23" t="str">
        <f ca="1"/>
        <v>Male</v>
      </c>
      <c r="O40" s="23" t="str">
        <f ca="1"/>
        <v>Sales</v>
      </c>
      <c r="P40" s="23">
        <f ca="1"/>
        <v>32</v>
      </c>
      <c r="Q40" s="24">
        <f ca="1"/>
        <v>44465</v>
      </c>
      <c r="R40" s="23">
        <f ca="1"/>
        <v>53540</v>
      </c>
      <c r="S40" s="23" t="str">
        <f ca="1"/>
        <v>Average</v>
      </c>
      <c r="T40" s="23" t="str">
        <f ca="1"/>
        <v>Nz</v>
      </c>
      <c r="U40" s="23">
        <f ca="1"/>
        <v>2.7643835616438355</v>
      </c>
      <c r="V40">
        <f ca="1"/>
        <v>1606.2</v>
      </c>
      <c r="W40">
        <f ca="1"/>
        <v>3</v>
      </c>
    </row>
    <row r="41" spans="1:23" x14ac:dyDescent="0.35">
      <c r="A41" t="s">
        <v>139</v>
      </c>
      <c r="B41" t="s">
        <v>15</v>
      </c>
      <c r="C41" t="s">
        <v>9</v>
      </c>
      <c r="D41">
        <v>26</v>
      </c>
      <c r="E41" s="6">
        <v>44350</v>
      </c>
      <c r="F41" s="28">
        <v>53540</v>
      </c>
      <c r="G41" t="s">
        <v>16</v>
      </c>
      <c r="H41" t="s">
        <v>206</v>
      </c>
      <c r="I41" s="11">
        <f ca="1">(TODAY()-All_staff[[#This Row],[Date Joined]])/365</f>
        <v>3.0794520547945203</v>
      </c>
      <c r="J41" s="11">
        <f ca="1">(IF(All_staff[[#This Row],[Tenure]]&gt;2,3%,2%))*All_staff[[#This Row],[Salary]]</f>
        <v>1606.2</v>
      </c>
      <c r="K41">
        <f>_xlfn.XLOOKUP(All_staff[[#This Row],[Rating]],'Salary vs. Rating'!$G$1:$G$5,'Salary vs. Rating'!$H$1:$H$5)</f>
        <v>3</v>
      </c>
      <c r="M41" s="23" t="str">
        <f ca="1"/>
        <v>Geena Raghavanpillai</v>
      </c>
      <c r="N41" s="23" t="str">
        <f ca="1"/>
        <v>Male</v>
      </c>
      <c r="O41" s="23" t="str">
        <f ca="1"/>
        <v>Sales</v>
      </c>
      <c r="P41" s="23">
        <f ca="1"/>
        <v>32</v>
      </c>
      <c r="Q41" s="24">
        <f ca="1"/>
        <v>44403</v>
      </c>
      <c r="R41" s="23">
        <f ca="1"/>
        <v>53540</v>
      </c>
      <c r="S41" s="23" t="str">
        <f ca="1"/>
        <v>Average</v>
      </c>
      <c r="T41" s="23" t="str">
        <f ca="1"/>
        <v>Ind</v>
      </c>
      <c r="U41" s="23">
        <f ca="1"/>
        <v>2.9342465753424656</v>
      </c>
      <c r="V41">
        <f ca="1"/>
        <v>1606.2</v>
      </c>
      <c r="W41">
        <f ca="1"/>
        <v>3</v>
      </c>
    </row>
    <row r="42" spans="1:23" x14ac:dyDescent="0.35">
      <c r="A42" t="s">
        <v>82</v>
      </c>
      <c r="B42" t="s">
        <v>15</v>
      </c>
      <c r="C42" t="s">
        <v>12</v>
      </c>
      <c r="D42">
        <v>33</v>
      </c>
      <c r="E42" s="6">
        <v>44509</v>
      </c>
      <c r="F42" s="28">
        <v>53870</v>
      </c>
      <c r="G42" t="s">
        <v>16</v>
      </c>
      <c r="H42" t="s">
        <v>204</v>
      </c>
      <c r="I42" s="11">
        <f ca="1">(TODAY()-All_staff[[#This Row],[Date Joined]])/365</f>
        <v>2.6438356164383561</v>
      </c>
      <c r="J42" s="11">
        <f ca="1">(IF(All_staff[[#This Row],[Tenure]]&gt;2,3%,2%))*All_staff[[#This Row],[Salary]]</f>
        <v>1616.1</v>
      </c>
      <c r="K42">
        <f>_xlfn.XLOOKUP(All_staff[[#This Row],[Rating]],'Salary vs. Rating'!$G$1:$G$5,'Salary vs. Rating'!$H$1:$H$5)</f>
        <v>3</v>
      </c>
      <c r="M42" s="23" t="str">
        <f ca="1"/>
        <v>Alta Kaszper</v>
      </c>
      <c r="N42" s="23" t="str">
        <f ca="1"/>
        <v>Male</v>
      </c>
      <c r="O42" s="23" t="str">
        <f ca="1"/>
        <v>Sales</v>
      </c>
      <c r="P42" s="23">
        <f ca="1"/>
        <v>27</v>
      </c>
      <c r="Q42" s="24">
        <f ca="1"/>
        <v>44134</v>
      </c>
      <c r="R42" s="23">
        <f ca="1"/>
        <v>54970</v>
      </c>
      <c r="S42" s="23" t="str">
        <f ca="1"/>
        <v>Average</v>
      </c>
      <c r="T42" s="23" t="str">
        <f ca="1"/>
        <v>Nz</v>
      </c>
      <c r="U42" s="23">
        <f ca="1"/>
        <v>3.6712328767123288</v>
      </c>
      <c r="V42">
        <f ca="1"/>
        <v>1649.1</v>
      </c>
      <c r="W42">
        <f ca="1"/>
        <v>3</v>
      </c>
    </row>
    <row r="43" spans="1:23" x14ac:dyDescent="0.35">
      <c r="A43" t="s">
        <v>174</v>
      </c>
      <c r="B43" t="s">
        <v>15</v>
      </c>
      <c r="C43" t="s">
        <v>12</v>
      </c>
      <c r="D43">
        <v>33</v>
      </c>
      <c r="E43" s="6">
        <v>44448</v>
      </c>
      <c r="F43" s="28">
        <v>53870</v>
      </c>
      <c r="G43" t="s">
        <v>16</v>
      </c>
      <c r="H43" t="s">
        <v>206</v>
      </c>
      <c r="I43" s="11">
        <f ca="1">(TODAY()-All_staff[[#This Row],[Date Joined]])/365</f>
        <v>2.8109589041095893</v>
      </c>
      <c r="J43" s="11">
        <f ca="1">(IF(All_staff[[#This Row],[Tenure]]&gt;2,3%,2%))*All_staff[[#This Row],[Salary]]</f>
        <v>1616.1</v>
      </c>
      <c r="K43">
        <f>_xlfn.XLOOKUP(All_staff[[#This Row],[Rating]],'Salary vs. Rating'!$G$1:$G$5,'Salary vs. Rating'!$H$1:$H$5)</f>
        <v>3</v>
      </c>
      <c r="M43" s="23" t="str">
        <f ca="1"/>
        <v>Sanchali Shirish</v>
      </c>
      <c r="N43" s="23" t="str">
        <f ca="1"/>
        <v>Male</v>
      </c>
      <c r="O43" s="23" t="str">
        <f ca="1"/>
        <v>Sales</v>
      </c>
      <c r="P43" s="23">
        <f ca="1"/>
        <v>27</v>
      </c>
      <c r="Q43" s="24">
        <f ca="1"/>
        <v>44073</v>
      </c>
      <c r="R43" s="23">
        <f ca="1"/>
        <v>54970</v>
      </c>
      <c r="S43" s="23" t="str">
        <f ca="1"/>
        <v>Average</v>
      </c>
      <c r="T43" s="23" t="str">
        <f ca="1"/>
        <v>Ind</v>
      </c>
      <c r="U43" s="23">
        <f ca="1"/>
        <v>3.8383561643835615</v>
      </c>
      <c r="V43">
        <f ca="1"/>
        <v>1649.1</v>
      </c>
      <c r="W43">
        <f ca="1"/>
        <v>3</v>
      </c>
    </row>
    <row r="44" spans="1:23" x14ac:dyDescent="0.35">
      <c r="A44" t="s">
        <v>89</v>
      </c>
      <c r="B44" t="s">
        <v>15</v>
      </c>
      <c r="C44" t="s">
        <v>19</v>
      </c>
      <c r="D44">
        <v>27</v>
      </c>
      <c r="E44" s="6">
        <v>44134</v>
      </c>
      <c r="F44" s="28">
        <v>54970</v>
      </c>
      <c r="G44" t="s">
        <v>16</v>
      </c>
      <c r="H44" t="s">
        <v>204</v>
      </c>
      <c r="I44" s="11">
        <f ca="1">(TODAY()-All_staff[[#This Row],[Date Joined]])/365</f>
        <v>3.6712328767123288</v>
      </c>
      <c r="J44" s="11">
        <f ca="1">(IF(All_staff[[#This Row],[Tenure]]&gt;2,3%,2%))*All_staff[[#This Row],[Salary]]</f>
        <v>1649.1</v>
      </c>
      <c r="K44">
        <f>_xlfn.XLOOKUP(All_staff[[#This Row],[Rating]],'Salary vs. Rating'!$G$1:$G$5,'Salary vs. Rating'!$H$1:$H$5)</f>
        <v>3</v>
      </c>
      <c r="M44" s="23" t="str">
        <f ca="1"/>
        <v>Oran Buxcy</v>
      </c>
      <c r="N44" s="23" t="str">
        <f ca="1"/>
        <v>Female</v>
      </c>
      <c r="O44" s="23" t="str">
        <f ca="1"/>
        <v>Sales</v>
      </c>
      <c r="P44" s="23">
        <f ca="1"/>
        <v>38</v>
      </c>
      <c r="Q44" s="24">
        <f ca="1"/>
        <v>44329</v>
      </c>
      <c r="R44" s="23">
        <f ca="1"/>
        <v>56870</v>
      </c>
      <c r="S44" s="23" t="str">
        <f ca="1"/>
        <v>Above average</v>
      </c>
      <c r="T44" s="23" t="str">
        <f ca="1"/>
        <v>Nz</v>
      </c>
      <c r="U44" s="23">
        <f ca="1"/>
        <v>3.1369863013698631</v>
      </c>
      <c r="V44">
        <f ca="1"/>
        <v>1706.1</v>
      </c>
      <c r="W44">
        <f ca="1"/>
        <v>4</v>
      </c>
    </row>
    <row r="45" spans="1:23" x14ac:dyDescent="0.35">
      <c r="A45" t="s">
        <v>182</v>
      </c>
      <c r="B45" t="s">
        <v>15</v>
      </c>
      <c r="C45" t="s">
        <v>19</v>
      </c>
      <c r="D45">
        <v>27</v>
      </c>
      <c r="E45" s="6">
        <v>44073</v>
      </c>
      <c r="F45" s="28">
        <v>54970</v>
      </c>
      <c r="G45" t="s">
        <v>16</v>
      </c>
      <c r="H45" t="s">
        <v>206</v>
      </c>
      <c r="I45" s="11">
        <f ca="1">(TODAY()-All_staff[[#This Row],[Date Joined]])/365</f>
        <v>3.8383561643835615</v>
      </c>
      <c r="J45" s="11">
        <f ca="1">(IF(All_staff[[#This Row],[Tenure]]&gt;2,3%,2%))*All_staff[[#This Row],[Salary]]</f>
        <v>1649.1</v>
      </c>
      <c r="K45">
        <f>_xlfn.XLOOKUP(All_staff[[#This Row],[Rating]],'Salary vs. Rating'!$G$1:$G$5,'Salary vs. Rating'!$H$1:$H$5)</f>
        <v>3</v>
      </c>
      <c r="M45" s="23" t="str">
        <f ca="1"/>
        <v>Mirium Seemantini Shivakumar</v>
      </c>
      <c r="N45" s="23" t="str">
        <f ca="1"/>
        <v>Female</v>
      </c>
      <c r="O45" s="23" t="str">
        <f ca="1"/>
        <v>Sales</v>
      </c>
      <c r="P45" s="23">
        <f ca="1"/>
        <v>38</v>
      </c>
      <c r="Q45" s="24">
        <f ca="1"/>
        <v>44268</v>
      </c>
      <c r="R45" s="23">
        <f ca="1"/>
        <v>56870</v>
      </c>
      <c r="S45" s="23" t="str">
        <f ca="1"/>
        <v>Above average</v>
      </c>
      <c r="T45" s="23" t="str">
        <f ca="1"/>
        <v>Ind</v>
      </c>
      <c r="U45" s="23">
        <f ca="1"/>
        <v>3.3041095890410959</v>
      </c>
      <c r="V45">
        <f ca="1"/>
        <v>1706.1</v>
      </c>
      <c r="W45">
        <f ca="1"/>
        <v>4</v>
      </c>
    </row>
    <row r="46" spans="1:23" x14ac:dyDescent="0.35">
      <c r="A46" t="s">
        <v>109</v>
      </c>
      <c r="B46" t="s">
        <v>8</v>
      </c>
      <c r="C46" t="s">
        <v>19</v>
      </c>
      <c r="D46">
        <v>38</v>
      </c>
      <c r="E46" s="6">
        <v>44329</v>
      </c>
      <c r="F46" s="28">
        <v>56870</v>
      </c>
      <c r="G46" t="s">
        <v>13</v>
      </c>
      <c r="H46" t="s">
        <v>204</v>
      </c>
      <c r="I46" s="11">
        <f ca="1">(TODAY()-All_staff[[#This Row],[Date Joined]])/365</f>
        <v>3.1369863013698631</v>
      </c>
      <c r="J46" s="11">
        <f ca="1">(IF(All_staff[[#This Row],[Tenure]]&gt;2,3%,2%))*All_staff[[#This Row],[Salary]]</f>
        <v>1706.1</v>
      </c>
      <c r="K46">
        <f>_xlfn.XLOOKUP(All_staff[[#This Row],[Rating]],'Salary vs. Rating'!$G$1:$G$5,'Salary vs. Rating'!$H$1:$H$5)</f>
        <v>4</v>
      </c>
      <c r="M46" s="23" t="str">
        <f ca="1"/>
        <v>Kath Bletsoe</v>
      </c>
      <c r="N46" s="23" t="str">
        <f ca="1"/>
        <v>Male</v>
      </c>
      <c r="O46" s="23" t="str">
        <f ca="1"/>
        <v>Sales</v>
      </c>
      <c r="P46" s="23">
        <f ca="1"/>
        <v>25</v>
      </c>
      <c r="Q46" s="24">
        <f ca="1"/>
        <v>44383</v>
      </c>
      <c r="R46" s="23">
        <f ca="1"/>
        <v>65700</v>
      </c>
      <c r="S46" s="23" t="str">
        <f ca="1"/>
        <v>Average</v>
      </c>
      <c r="T46" s="23" t="str">
        <f ca="1"/>
        <v>Nz</v>
      </c>
      <c r="U46" s="23">
        <f ca="1"/>
        <v>2.989041095890411</v>
      </c>
      <c r="V46">
        <f ca="1"/>
        <v>1971</v>
      </c>
      <c r="W46">
        <f ca="1"/>
        <v>3</v>
      </c>
    </row>
    <row r="47" spans="1:23" x14ac:dyDescent="0.35">
      <c r="A47" t="s">
        <v>202</v>
      </c>
      <c r="B47" t="s">
        <v>8</v>
      </c>
      <c r="C47" t="s">
        <v>19</v>
      </c>
      <c r="D47">
        <v>38</v>
      </c>
      <c r="E47" s="6">
        <v>44268</v>
      </c>
      <c r="F47" s="28">
        <v>56870</v>
      </c>
      <c r="G47" t="s">
        <v>13</v>
      </c>
      <c r="H47" t="s">
        <v>206</v>
      </c>
      <c r="I47" s="11">
        <f ca="1">(TODAY()-All_staff[[#This Row],[Date Joined]])/365</f>
        <v>3.3041095890410959</v>
      </c>
      <c r="J47" s="11">
        <f ca="1">(IF(All_staff[[#This Row],[Tenure]]&gt;2,3%,2%))*All_staff[[#This Row],[Salary]]</f>
        <v>1706.1</v>
      </c>
      <c r="K47">
        <f>_xlfn.XLOOKUP(All_staff[[#This Row],[Rating]],'Salary vs. Rating'!$G$1:$G$5,'Salary vs. Rating'!$H$1:$H$5)</f>
        <v>4</v>
      </c>
      <c r="M47" s="23" t="str">
        <f ca="1"/>
        <v>Abhaya Priyavardhan</v>
      </c>
      <c r="N47" s="23" t="str">
        <f ca="1"/>
        <v>Male</v>
      </c>
      <c r="O47" s="23" t="str">
        <f ca="1"/>
        <v>Sales</v>
      </c>
      <c r="P47" s="23">
        <f ca="1"/>
        <v>25</v>
      </c>
      <c r="Q47" s="24">
        <f ca="1"/>
        <v>44322</v>
      </c>
      <c r="R47" s="23">
        <f ca="1"/>
        <v>65700</v>
      </c>
      <c r="S47" s="23" t="str">
        <f ca="1"/>
        <v>Average</v>
      </c>
      <c r="T47" s="23" t="str">
        <f ca="1"/>
        <v>Ind</v>
      </c>
      <c r="U47" s="23">
        <f ca="1"/>
        <v>3.1561643835616437</v>
      </c>
      <c r="V47">
        <f ca="1"/>
        <v>1971</v>
      </c>
      <c r="W47">
        <f ca="1"/>
        <v>3</v>
      </c>
    </row>
    <row r="48" spans="1:23" x14ac:dyDescent="0.35">
      <c r="A48" t="s">
        <v>31</v>
      </c>
      <c r="B48" t="s">
        <v>15</v>
      </c>
      <c r="C48" t="s">
        <v>9</v>
      </c>
      <c r="D48">
        <v>21</v>
      </c>
      <c r="E48" s="6">
        <v>44762</v>
      </c>
      <c r="F48" s="28">
        <v>57090</v>
      </c>
      <c r="G48" t="s">
        <v>16</v>
      </c>
      <c r="H48" t="s">
        <v>204</v>
      </c>
      <c r="I48" s="11">
        <f ca="1">(TODAY()-All_staff[[#This Row],[Date Joined]])/365</f>
        <v>1.9506849315068493</v>
      </c>
      <c r="J48" s="11">
        <f ca="1">(IF(All_staff[[#This Row],[Tenure]]&gt;2,3%,2%))*All_staff[[#This Row],[Salary]]</f>
        <v>1141.8</v>
      </c>
      <c r="K48">
        <f>_xlfn.XLOOKUP(All_staff[[#This Row],[Rating]],'Salary vs. Rating'!$G$1:$G$5,'Salary vs. Rating'!$H$1:$H$5)</f>
        <v>3</v>
      </c>
      <c r="M48" s="23" t="str">
        <f ca="1"/>
        <v>Hyacinthie Braybrooke</v>
      </c>
      <c r="N48" s="23" t="str">
        <f ca="1"/>
        <v>Female</v>
      </c>
      <c r="O48" s="23" t="str">
        <f ca="1"/>
        <v>Sales</v>
      </c>
      <c r="P48" s="23">
        <f ca="1"/>
        <v>20</v>
      </c>
      <c r="Q48" s="24">
        <f ca="1"/>
        <v>44537</v>
      </c>
      <c r="R48" s="23">
        <f ca="1"/>
        <v>68900</v>
      </c>
      <c r="S48" s="23" t="str">
        <f ca="1"/>
        <v>Poor</v>
      </c>
      <c r="T48" s="23" t="str">
        <f ca="1"/>
        <v>Nz</v>
      </c>
      <c r="U48" s="23">
        <f ca="1"/>
        <v>2.5671232876712327</v>
      </c>
      <c r="V48">
        <f ca="1"/>
        <v>2067</v>
      </c>
      <c r="W48">
        <f ca="1"/>
        <v>2</v>
      </c>
    </row>
    <row r="49" spans="1:23" x14ac:dyDescent="0.35">
      <c r="A49" t="s">
        <v>125</v>
      </c>
      <c r="B49" t="s">
        <v>15</v>
      </c>
      <c r="C49" t="s">
        <v>9</v>
      </c>
      <c r="D49">
        <v>21</v>
      </c>
      <c r="E49" s="6">
        <v>44701</v>
      </c>
      <c r="F49" s="28">
        <v>57090</v>
      </c>
      <c r="G49" t="s">
        <v>16</v>
      </c>
      <c r="H49" t="s">
        <v>206</v>
      </c>
      <c r="I49" s="11">
        <f ca="1">(TODAY()-All_staff[[#This Row],[Date Joined]])/365</f>
        <v>2.117808219178082</v>
      </c>
      <c r="J49" s="11">
        <f ca="1">(IF(All_staff[[#This Row],[Tenure]]&gt;2,3%,2%))*All_staff[[#This Row],[Salary]]</f>
        <v>1712.7</v>
      </c>
      <c r="K49">
        <f>_xlfn.XLOOKUP(All_staff[[#This Row],[Rating]],'Salary vs. Rating'!$G$1:$G$5,'Salary vs. Rating'!$H$1:$H$5)</f>
        <v>3</v>
      </c>
      <c r="M49" s="23" t="str">
        <f ca="1"/>
        <v>Devasree Fullara Saurin</v>
      </c>
      <c r="N49" s="23" t="str">
        <f ca="1"/>
        <v>Female</v>
      </c>
      <c r="O49" s="23" t="str">
        <f ca="1"/>
        <v>Sales</v>
      </c>
      <c r="P49" s="23">
        <f ca="1"/>
        <v>20</v>
      </c>
      <c r="Q49" s="24">
        <f ca="1"/>
        <v>44476</v>
      </c>
      <c r="R49" s="23">
        <f ca="1"/>
        <v>68900</v>
      </c>
      <c r="S49" s="23" t="str">
        <f ca="1"/>
        <v>Poor</v>
      </c>
      <c r="T49" s="23" t="str">
        <f ca="1"/>
        <v>Ind</v>
      </c>
      <c r="U49" s="23">
        <f ca="1"/>
        <v>2.7342465753424658</v>
      </c>
      <c r="V49">
        <f ca="1"/>
        <v>2067</v>
      </c>
      <c r="W49">
        <f ca="1"/>
        <v>2</v>
      </c>
    </row>
    <row r="50" spans="1:23" x14ac:dyDescent="0.35">
      <c r="A50" t="s">
        <v>26</v>
      </c>
      <c r="B50" t="s">
        <v>8</v>
      </c>
      <c r="C50" t="s">
        <v>12</v>
      </c>
      <c r="D50">
        <v>31</v>
      </c>
      <c r="E50" s="6">
        <v>44663</v>
      </c>
      <c r="F50" s="28">
        <v>58100</v>
      </c>
      <c r="G50" t="s">
        <v>16</v>
      </c>
      <c r="H50" t="s">
        <v>204</v>
      </c>
      <c r="I50" s="11">
        <f ca="1">(TODAY()-All_staff[[#This Row],[Date Joined]])/365</f>
        <v>2.2219178082191782</v>
      </c>
      <c r="J50" s="11">
        <f ca="1">(IF(All_staff[[#This Row],[Tenure]]&gt;2,3%,2%))*All_staff[[#This Row],[Salary]]</f>
        <v>1743</v>
      </c>
      <c r="K50">
        <f>_xlfn.XLOOKUP(All_staff[[#This Row],[Rating]],'Salary vs. Rating'!$G$1:$G$5,'Salary vs. Rating'!$H$1:$H$5)</f>
        <v>3</v>
      </c>
      <c r="M50" s="23" t="str">
        <f ca="1"/>
        <v>Gigi Bohling</v>
      </c>
      <c r="N50" s="23" t="str">
        <f ca="1"/>
        <v>Male</v>
      </c>
      <c r="O50" s="23" t="str">
        <f ca="1"/>
        <v>Sales</v>
      </c>
      <c r="P50" s="23">
        <f ca="1"/>
        <v>33</v>
      </c>
      <c r="Q50" s="24">
        <f ca="1"/>
        <v>44385</v>
      </c>
      <c r="R50" s="23">
        <f ca="1"/>
        <v>74550</v>
      </c>
      <c r="S50" s="23" t="str">
        <f ca="1"/>
        <v>Average</v>
      </c>
      <c r="T50" s="23" t="str">
        <f ca="1"/>
        <v>Nz</v>
      </c>
      <c r="U50" s="23">
        <f ca="1"/>
        <v>2.9835616438356163</v>
      </c>
      <c r="V50">
        <f ca="1"/>
        <v>2236.5</v>
      </c>
      <c r="W50">
        <f ca="1"/>
        <v>3</v>
      </c>
    </row>
    <row r="51" spans="1:23" x14ac:dyDescent="0.35">
      <c r="A51" t="s">
        <v>120</v>
      </c>
      <c r="B51" t="s">
        <v>8</v>
      </c>
      <c r="C51" t="s">
        <v>12</v>
      </c>
      <c r="D51">
        <v>31</v>
      </c>
      <c r="E51" s="6">
        <v>44604</v>
      </c>
      <c r="F51" s="28">
        <v>58100</v>
      </c>
      <c r="G51" t="s">
        <v>16</v>
      </c>
      <c r="H51" t="s">
        <v>206</v>
      </c>
      <c r="I51" s="11">
        <f ca="1">(TODAY()-All_staff[[#This Row],[Date Joined]])/365</f>
        <v>2.3835616438356166</v>
      </c>
      <c r="J51" s="11">
        <f ca="1">(IF(All_staff[[#This Row],[Tenure]]&gt;2,3%,2%))*All_staff[[#This Row],[Salary]]</f>
        <v>1743</v>
      </c>
      <c r="K51">
        <f>_xlfn.XLOOKUP(All_staff[[#This Row],[Rating]],'Salary vs. Rating'!$G$1:$G$5,'Salary vs. Rating'!$H$1:$H$5)</f>
        <v>3</v>
      </c>
      <c r="M51" s="23" t="str">
        <f ca="1"/>
        <v>Yauvani Tarpa</v>
      </c>
      <c r="N51" s="23" t="str">
        <f ca="1"/>
        <v>Male</v>
      </c>
      <c r="O51" s="23" t="str">
        <f ca="1"/>
        <v>Sales</v>
      </c>
      <c r="P51" s="23">
        <f ca="1"/>
        <v>33</v>
      </c>
      <c r="Q51" s="24">
        <f ca="1"/>
        <v>44324</v>
      </c>
      <c r="R51" s="23">
        <f ca="1"/>
        <v>74550</v>
      </c>
      <c r="S51" s="23" t="str">
        <f ca="1"/>
        <v>Average</v>
      </c>
      <c r="T51" s="23" t="str">
        <f ca="1"/>
        <v>Ind</v>
      </c>
      <c r="U51" s="23">
        <f ca="1"/>
        <v>3.1506849315068495</v>
      </c>
      <c r="V51">
        <f ca="1"/>
        <v>2236.5</v>
      </c>
      <c r="W51">
        <f ca="1"/>
        <v>3</v>
      </c>
    </row>
    <row r="52" spans="1:23" x14ac:dyDescent="0.35">
      <c r="A52" t="s">
        <v>36</v>
      </c>
      <c r="B52" t="s">
        <v>8</v>
      </c>
      <c r="C52" t="s">
        <v>21</v>
      </c>
      <c r="D52">
        <v>34</v>
      </c>
      <c r="E52" s="6">
        <v>44653</v>
      </c>
      <c r="F52" s="28">
        <v>58940</v>
      </c>
      <c r="G52" t="s">
        <v>16</v>
      </c>
      <c r="H52" t="s">
        <v>204</v>
      </c>
      <c r="I52" s="11">
        <f ca="1">(TODAY()-All_staff[[#This Row],[Date Joined]])/365</f>
        <v>2.2493150684931509</v>
      </c>
      <c r="J52" s="11">
        <f ca="1">(IF(All_staff[[#This Row],[Tenure]]&gt;2,3%,2%))*All_staff[[#This Row],[Salary]]</f>
        <v>1768.2</v>
      </c>
      <c r="K52">
        <f>_xlfn.XLOOKUP(All_staff[[#This Row],[Rating]],'Salary vs. Rating'!$G$1:$G$5,'Salary vs. Rating'!$H$1:$H$5)</f>
        <v>3</v>
      </c>
      <c r="M52" s="23" t="str">
        <f ca="1"/>
        <v>Gray Seamon</v>
      </c>
      <c r="N52" s="23" t="str">
        <f ca="1"/>
        <v>Female</v>
      </c>
      <c r="O52" s="23" t="str">
        <f ca="1"/>
        <v>Sales</v>
      </c>
      <c r="P52" s="23">
        <f ca="1"/>
        <v>36</v>
      </c>
      <c r="Q52" s="24">
        <f ca="1"/>
        <v>44494</v>
      </c>
      <c r="R52" s="23">
        <f ca="1"/>
        <v>78540</v>
      </c>
      <c r="S52" s="23" t="str">
        <f ca="1"/>
        <v>Average</v>
      </c>
      <c r="T52" s="23" t="str">
        <f ca="1"/>
        <v>Nz</v>
      </c>
      <c r="U52" s="23">
        <f ca="1"/>
        <v>2.6849315068493151</v>
      </c>
      <c r="V52">
        <f ca="1"/>
        <v>2356.1999999999998</v>
      </c>
      <c r="W52">
        <f ca="1"/>
        <v>3</v>
      </c>
    </row>
    <row r="53" spans="1:23" x14ac:dyDescent="0.35">
      <c r="A53" t="s">
        <v>130</v>
      </c>
      <c r="B53" t="s">
        <v>8</v>
      </c>
      <c r="C53" t="s">
        <v>21</v>
      </c>
      <c r="D53">
        <v>34</v>
      </c>
      <c r="E53" s="6">
        <v>44594</v>
      </c>
      <c r="F53" s="28">
        <v>58940</v>
      </c>
      <c r="G53" t="s">
        <v>16</v>
      </c>
      <c r="H53" t="s">
        <v>206</v>
      </c>
      <c r="I53" s="11">
        <f ca="1">(TODAY()-All_staff[[#This Row],[Date Joined]])/365</f>
        <v>2.4109589041095889</v>
      </c>
      <c r="J53" s="11">
        <f ca="1">(IF(All_staff[[#This Row],[Tenure]]&gt;2,3%,2%))*All_staff[[#This Row],[Salary]]</f>
        <v>1768.2</v>
      </c>
      <c r="K53">
        <f>_xlfn.XLOOKUP(All_staff[[#This Row],[Rating]],'Salary vs. Rating'!$G$1:$G$5,'Salary vs. Rating'!$H$1:$H$5)</f>
        <v>3</v>
      </c>
      <c r="M53" s="23" t="str">
        <f ca="1"/>
        <v>Shulabh Qutub Sundaramoorthy</v>
      </c>
      <c r="N53" s="23" t="str">
        <f ca="1"/>
        <v>Female</v>
      </c>
      <c r="O53" s="23" t="str">
        <f ca="1"/>
        <v>Sales</v>
      </c>
      <c r="P53" s="23">
        <f ca="1"/>
        <v>36</v>
      </c>
      <c r="Q53" s="24">
        <f ca="1"/>
        <v>44433</v>
      </c>
      <c r="R53" s="23">
        <f ca="1"/>
        <v>78540</v>
      </c>
      <c r="S53" s="23" t="str">
        <f ca="1"/>
        <v>Average</v>
      </c>
      <c r="T53" s="23" t="str">
        <f ca="1"/>
        <v>Ind</v>
      </c>
      <c r="U53" s="23">
        <f ca="1"/>
        <v>2.8520547945205479</v>
      </c>
      <c r="V53">
        <f ca="1"/>
        <v>2356.1999999999998</v>
      </c>
      <c r="W53">
        <f ca="1"/>
        <v>3</v>
      </c>
    </row>
    <row r="54" spans="1:23" x14ac:dyDescent="0.35">
      <c r="A54" t="s">
        <v>100</v>
      </c>
      <c r="B54" t="s">
        <v>15</v>
      </c>
      <c r="C54" t="s">
        <v>9</v>
      </c>
      <c r="D54">
        <v>19</v>
      </c>
      <c r="E54" s="6">
        <v>44277</v>
      </c>
      <c r="F54" s="28">
        <v>58960</v>
      </c>
      <c r="G54" t="s">
        <v>16</v>
      </c>
      <c r="H54" t="s">
        <v>204</v>
      </c>
      <c r="I54" s="11">
        <f ca="1">(TODAY()-All_staff[[#This Row],[Date Joined]])/365</f>
        <v>3.2794520547945205</v>
      </c>
      <c r="J54" s="11">
        <f ca="1">(IF(All_staff[[#This Row],[Tenure]]&gt;2,3%,2%))*All_staff[[#This Row],[Salary]]</f>
        <v>1768.8</v>
      </c>
      <c r="K54">
        <f>_xlfn.XLOOKUP(All_staff[[#This Row],[Rating]],'Salary vs. Rating'!$G$1:$G$5,'Salary vs. Rating'!$H$1:$H$5)</f>
        <v>3</v>
      </c>
      <c r="M54" s="23" t="str">
        <f ca="1"/>
        <v>Hinda Label</v>
      </c>
      <c r="N54" s="23" t="str">
        <f ca="1"/>
        <v>Female</v>
      </c>
      <c r="O54" s="23" t="str">
        <f ca="1"/>
        <v>Sales</v>
      </c>
      <c r="P54" s="23">
        <f ca="1"/>
        <v>25</v>
      </c>
      <c r="Q54" s="24">
        <f ca="1"/>
        <v>44205</v>
      </c>
      <c r="R54" s="23">
        <f ca="1"/>
        <v>92700</v>
      </c>
      <c r="S54" s="23" t="str">
        <f ca="1"/>
        <v>Average</v>
      </c>
      <c r="T54" s="23" t="str">
        <f ca="1"/>
        <v>Nz</v>
      </c>
      <c r="U54" s="23">
        <f ca="1"/>
        <v>3.4767123287671233</v>
      </c>
      <c r="V54">
        <f ca="1"/>
        <v>2781</v>
      </c>
      <c r="W54">
        <f ca="1"/>
        <v>3</v>
      </c>
    </row>
    <row r="55" spans="1:23" x14ac:dyDescent="0.35">
      <c r="A55" t="s">
        <v>193</v>
      </c>
      <c r="B55" t="s">
        <v>15</v>
      </c>
      <c r="C55" t="s">
        <v>9</v>
      </c>
      <c r="D55">
        <v>19</v>
      </c>
      <c r="E55" s="6">
        <v>44218</v>
      </c>
      <c r="F55" s="28">
        <v>58960</v>
      </c>
      <c r="G55" t="s">
        <v>16</v>
      </c>
      <c r="H55" t="s">
        <v>206</v>
      </c>
      <c r="I55" s="11">
        <f ca="1">(TODAY()-All_staff[[#This Row],[Date Joined]])/365</f>
        <v>3.441095890410959</v>
      </c>
      <c r="J55" s="11">
        <f ca="1">(IF(All_staff[[#This Row],[Tenure]]&gt;2,3%,2%))*All_staff[[#This Row],[Salary]]</f>
        <v>1768.8</v>
      </c>
      <c r="K55">
        <f>_xlfn.XLOOKUP(All_staff[[#This Row],[Rating]],'Salary vs. Rating'!$G$1:$G$5,'Salary vs. Rating'!$H$1:$H$5)</f>
        <v>3</v>
      </c>
      <c r="M55" s="23" t="str">
        <f ca="1"/>
        <v>Purnendu Vijayarangan</v>
      </c>
      <c r="N55" s="23" t="str">
        <f ca="1"/>
        <v>Female</v>
      </c>
      <c r="O55" s="23" t="str">
        <f ca="1"/>
        <v>Sales</v>
      </c>
      <c r="P55" s="23">
        <f ca="1"/>
        <v>25</v>
      </c>
      <c r="Q55" s="24">
        <f ca="1"/>
        <v>44144</v>
      </c>
      <c r="R55" s="23">
        <f ca="1"/>
        <v>92700</v>
      </c>
      <c r="S55" s="23" t="str">
        <f ca="1"/>
        <v>Average</v>
      </c>
      <c r="T55" s="23" t="str">
        <f ca="1"/>
        <v>Ind</v>
      </c>
      <c r="U55" s="23">
        <f ca="1"/>
        <v>3.6438356164383561</v>
      </c>
      <c r="V55">
        <f ca="1"/>
        <v>2781</v>
      </c>
      <c r="W55">
        <f ca="1"/>
        <v>3</v>
      </c>
    </row>
    <row r="56" spans="1:23" x14ac:dyDescent="0.35">
      <c r="A56" t="s">
        <v>79</v>
      </c>
      <c r="B56" t="s">
        <v>15</v>
      </c>
      <c r="C56" t="s">
        <v>21</v>
      </c>
      <c r="D56">
        <v>33</v>
      </c>
      <c r="E56" s="6">
        <v>44243</v>
      </c>
      <c r="F56" s="28">
        <v>59430</v>
      </c>
      <c r="G56" t="s">
        <v>16</v>
      </c>
      <c r="H56" t="s">
        <v>204</v>
      </c>
      <c r="I56" s="11">
        <f ca="1">(TODAY()-All_staff[[#This Row],[Date Joined]])/365</f>
        <v>3.3726027397260272</v>
      </c>
      <c r="J56" s="11">
        <f ca="1">(IF(All_staff[[#This Row],[Tenure]]&gt;2,3%,2%))*All_staff[[#This Row],[Salary]]</f>
        <v>1782.8999999999999</v>
      </c>
      <c r="K56">
        <f>_xlfn.XLOOKUP(All_staff[[#This Row],[Rating]],'Salary vs. Rating'!$G$1:$G$5,'Salary vs. Rating'!$H$1:$H$5)</f>
        <v>3</v>
      </c>
      <c r="M56" s="23" t="str">
        <f ca="1"/>
        <v>Rafaelita Blaksland</v>
      </c>
      <c r="N56" s="23" t="str">
        <f ca="1"/>
        <v>Female</v>
      </c>
      <c r="O56" s="23" t="str">
        <f ca="1"/>
        <v>Sales</v>
      </c>
      <c r="P56" s="23">
        <f ca="1"/>
        <v>38</v>
      </c>
      <c r="Q56" s="24">
        <f ca="1"/>
        <v>44377</v>
      </c>
      <c r="R56" s="23">
        <f ca="1"/>
        <v>109160</v>
      </c>
      <c r="S56" s="23" t="str">
        <f ca="1"/>
        <v>Exceptional</v>
      </c>
      <c r="T56" s="23" t="str">
        <f ca="1"/>
        <v>Nz</v>
      </c>
      <c r="U56" s="23">
        <f ca="1"/>
        <v>3.0054794520547947</v>
      </c>
      <c r="V56">
        <f ca="1"/>
        <v>3274.7999999999997</v>
      </c>
      <c r="W56">
        <f ca="1"/>
        <v>5</v>
      </c>
    </row>
    <row r="57" spans="1:23" x14ac:dyDescent="0.35">
      <c r="A57" t="s">
        <v>171</v>
      </c>
      <c r="B57" t="s">
        <v>15</v>
      </c>
      <c r="C57" t="s">
        <v>21</v>
      </c>
      <c r="D57">
        <v>33</v>
      </c>
      <c r="E57" s="6">
        <v>44181</v>
      </c>
      <c r="F57" s="28">
        <v>59430</v>
      </c>
      <c r="G57" t="s">
        <v>16</v>
      </c>
      <c r="H57" t="s">
        <v>206</v>
      </c>
      <c r="I57" s="11">
        <f ca="1">(TODAY()-All_staff[[#This Row],[Date Joined]])/365</f>
        <v>3.5424657534246577</v>
      </c>
      <c r="J57" s="11">
        <f ca="1">(IF(All_staff[[#This Row],[Tenure]]&gt;2,3%,2%))*All_staff[[#This Row],[Salary]]</f>
        <v>1782.8999999999999</v>
      </c>
      <c r="K57">
        <f>_xlfn.XLOOKUP(All_staff[[#This Row],[Rating]],'Salary vs. Rating'!$G$1:$G$5,'Salary vs. Rating'!$H$1:$H$5)</f>
        <v>3</v>
      </c>
      <c r="M57" s="23" t="str">
        <f ca="1"/>
        <v>Sawini Chandan</v>
      </c>
      <c r="N57" s="23" t="str">
        <f ca="1"/>
        <v>Female</v>
      </c>
      <c r="O57" s="23" t="str">
        <f ca="1"/>
        <v>Sales</v>
      </c>
      <c r="P57" s="23">
        <f ca="1"/>
        <v>38</v>
      </c>
      <c r="Q57" s="24">
        <f ca="1"/>
        <v>44316</v>
      </c>
      <c r="R57" s="23">
        <f ca="1"/>
        <v>109160</v>
      </c>
      <c r="S57" s="23" t="str">
        <f ca="1"/>
        <v>Exceptional</v>
      </c>
      <c r="T57" s="23" t="str">
        <f ca="1"/>
        <v>Ind</v>
      </c>
      <c r="U57" s="23">
        <f ca="1"/>
        <v>3.1726027397260275</v>
      </c>
      <c r="V57">
        <f ca="1"/>
        <v>3274.7999999999997</v>
      </c>
      <c r="W57">
        <f ca="1"/>
        <v>5</v>
      </c>
    </row>
    <row r="58" spans="1:23" x14ac:dyDescent="0.35">
      <c r="A58" t="s">
        <v>38</v>
      </c>
      <c r="B58" t="s">
        <v>8</v>
      </c>
      <c r="C58" t="s">
        <v>21</v>
      </c>
      <c r="D58">
        <v>34</v>
      </c>
      <c r="E58" s="6">
        <v>44612</v>
      </c>
      <c r="F58" s="28">
        <v>60130</v>
      </c>
      <c r="G58" t="s">
        <v>16</v>
      </c>
      <c r="H58" t="s">
        <v>204</v>
      </c>
      <c r="I58" s="11">
        <f ca="1">(TODAY()-All_staff[[#This Row],[Date Joined]])/365</f>
        <v>2.3616438356164382</v>
      </c>
      <c r="J58" s="11">
        <f ca="1">(IF(All_staff[[#This Row],[Tenure]]&gt;2,3%,2%))*All_staff[[#This Row],[Salary]]</f>
        <v>1803.8999999999999</v>
      </c>
      <c r="K58">
        <f>_xlfn.XLOOKUP(All_staff[[#This Row],[Rating]],'Salary vs. Rating'!$G$1:$G$5,'Salary vs. Rating'!$H$1:$H$5)</f>
        <v>3</v>
      </c>
      <c r="M58" s="23" t="str">
        <f ca="1"/>
        <v>Lindy Guillet</v>
      </c>
      <c r="N58" s="23" t="str">
        <f ca="1"/>
        <v>Male</v>
      </c>
      <c r="O58" s="23" t="str">
        <f ca="1"/>
        <v>Sales</v>
      </c>
      <c r="P58" s="23">
        <f ca="1"/>
        <v>22</v>
      </c>
      <c r="Q58" s="24">
        <f ca="1"/>
        <v>44446</v>
      </c>
      <c r="R58" s="23">
        <f ca="1"/>
        <v>112780</v>
      </c>
      <c r="S58" s="23" t="str">
        <f ca="1"/>
        <v>Above average</v>
      </c>
      <c r="T58" s="23" t="str">
        <f ca="1"/>
        <v>Nz</v>
      </c>
      <c r="U58" s="23">
        <f ca="1"/>
        <v>2.8164383561643835</v>
      </c>
      <c r="V58">
        <f ca="1"/>
        <v>3383.4</v>
      </c>
      <c r="W58">
        <f ca="1"/>
        <v>4</v>
      </c>
    </row>
    <row r="59" spans="1:23" x14ac:dyDescent="0.35">
      <c r="A59" t="s">
        <v>132</v>
      </c>
      <c r="B59" t="s">
        <v>8</v>
      </c>
      <c r="C59" t="s">
        <v>21</v>
      </c>
      <c r="D59">
        <v>34</v>
      </c>
      <c r="E59" s="6">
        <v>44550</v>
      </c>
      <c r="F59" s="28">
        <v>60130</v>
      </c>
      <c r="G59" t="s">
        <v>16</v>
      </c>
      <c r="H59" t="s">
        <v>206</v>
      </c>
      <c r="I59" s="11">
        <f ca="1">(TODAY()-All_staff[[#This Row],[Date Joined]])/365</f>
        <v>2.5315068493150683</v>
      </c>
      <c r="J59" s="11">
        <f ca="1">(IF(All_staff[[#This Row],[Tenure]]&gt;2,3%,2%))*All_staff[[#This Row],[Salary]]</f>
        <v>1803.8999999999999</v>
      </c>
      <c r="K59">
        <f>_xlfn.XLOOKUP(All_staff[[#This Row],[Rating]],'Salary vs. Rating'!$G$1:$G$5,'Salary vs. Rating'!$H$1:$H$5)</f>
        <v>3</v>
      </c>
      <c r="M59" s="23" t="str">
        <f ca="1"/>
        <v>Krishnakanta Vellanki</v>
      </c>
      <c r="N59" s="23" t="str">
        <f ca="1"/>
        <v>Male</v>
      </c>
      <c r="O59" s="23" t="str">
        <f ca="1"/>
        <v>Sales</v>
      </c>
      <c r="P59" s="23">
        <f ca="1"/>
        <v>22</v>
      </c>
      <c r="Q59" s="24">
        <f ca="1"/>
        <v>44384</v>
      </c>
      <c r="R59" s="23">
        <f ca="1"/>
        <v>112780</v>
      </c>
      <c r="S59" s="23" t="str">
        <f ca="1"/>
        <v>Above average</v>
      </c>
      <c r="T59" s="23" t="str">
        <f ca="1"/>
        <v>Ind</v>
      </c>
      <c r="U59" s="23">
        <f ca="1"/>
        <v>2.9863013698630136</v>
      </c>
      <c r="V59">
        <f ca="1"/>
        <v>3383.4</v>
      </c>
      <c r="W59">
        <f ca="1"/>
        <v>4</v>
      </c>
    </row>
    <row r="60" spans="1:23" x14ac:dyDescent="0.35">
      <c r="A60" t="s">
        <v>37</v>
      </c>
      <c r="B60" t="s">
        <v>15</v>
      </c>
      <c r="C60" t="s">
        <v>9</v>
      </c>
      <c r="D60">
        <v>30</v>
      </c>
      <c r="E60" s="6">
        <v>44666</v>
      </c>
      <c r="F60" s="28">
        <v>60570</v>
      </c>
      <c r="G60" t="s">
        <v>16</v>
      </c>
      <c r="H60" t="s">
        <v>204</v>
      </c>
      <c r="I60" s="11">
        <f ca="1">(TODAY()-All_staff[[#This Row],[Date Joined]])/365</f>
        <v>2.2136986301369861</v>
      </c>
      <c r="J60" s="11">
        <f ca="1">(IF(All_staff[[#This Row],[Tenure]]&gt;2,3%,2%))*All_staff[[#This Row],[Salary]]</f>
        <v>1817.1</v>
      </c>
      <c r="K60">
        <f>_xlfn.XLOOKUP(All_staff[[#This Row],[Rating]],'Salary vs. Rating'!$G$1:$G$5,'Salary vs. Rating'!$H$1:$H$5)</f>
        <v>3</v>
      </c>
    </row>
    <row r="61" spans="1:23" x14ac:dyDescent="0.35">
      <c r="A61" t="s">
        <v>131</v>
      </c>
      <c r="B61" t="s">
        <v>15</v>
      </c>
      <c r="C61" t="s">
        <v>9</v>
      </c>
      <c r="D61">
        <v>30</v>
      </c>
      <c r="E61" s="6">
        <v>44607</v>
      </c>
      <c r="F61" s="28">
        <v>60570</v>
      </c>
      <c r="G61" t="s">
        <v>16</v>
      </c>
      <c r="H61" t="s">
        <v>206</v>
      </c>
      <c r="I61" s="11">
        <f ca="1">(TODAY()-All_staff[[#This Row],[Date Joined]])/365</f>
        <v>2.3753424657534246</v>
      </c>
      <c r="J61" s="11">
        <f ca="1">(IF(All_staff[[#This Row],[Tenure]]&gt;2,3%,2%))*All_staff[[#This Row],[Salary]]</f>
        <v>1817.1</v>
      </c>
      <c r="K61">
        <f>_xlfn.XLOOKUP(All_staff[[#This Row],[Rating]],'Salary vs. Rating'!$G$1:$G$5,'Salary vs. Rating'!$H$1:$H$5)</f>
        <v>3</v>
      </c>
    </row>
    <row r="62" spans="1:23" x14ac:dyDescent="0.35">
      <c r="A62" t="s">
        <v>61</v>
      </c>
      <c r="B62" t="s">
        <v>8</v>
      </c>
      <c r="C62" t="s">
        <v>12</v>
      </c>
      <c r="D62">
        <v>24</v>
      </c>
      <c r="E62" s="6">
        <v>44148</v>
      </c>
      <c r="F62" s="28">
        <v>62780</v>
      </c>
      <c r="G62" t="s">
        <v>16</v>
      </c>
      <c r="H62" t="s">
        <v>204</v>
      </c>
      <c r="I62" s="11">
        <f ca="1">(TODAY()-All_staff[[#This Row],[Date Joined]])/365</f>
        <v>3.6328767123287671</v>
      </c>
      <c r="J62" s="11">
        <f ca="1">(IF(All_staff[[#This Row],[Tenure]]&gt;2,3%,2%))*All_staff[[#This Row],[Salary]]</f>
        <v>1883.3999999999999</v>
      </c>
      <c r="K62">
        <f>_xlfn.XLOOKUP(All_staff[[#This Row],[Rating]],'Salary vs. Rating'!$G$1:$G$5,'Salary vs. Rating'!$H$1:$H$5)</f>
        <v>3</v>
      </c>
    </row>
    <row r="63" spans="1:23" x14ac:dyDescent="0.35">
      <c r="A63" t="s">
        <v>153</v>
      </c>
      <c r="B63" t="s">
        <v>8</v>
      </c>
      <c r="C63" t="s">
        <v>12</v>
      </c>
      <c r="D63">
        <v>24</v>
      </c>
      <c r="E63" s="6">
        <v>44087</v>
      </c>
      <c r="F63" s="28">
        <v>62780</v>
      </c>
      <c r="G63" t="s">
        <v>16</v>
      </c>
      <c r="H63" t="s">
        <v>206</v>
      </c>
      <c r="I63" s="11">
        <f ca="1">(TODAY()-All_staff[[#This Row],[Date Joined]])/365</f>
        <v>3.8</v>
      </c>
      <c r="J63" s="11">
        <f ca="1">(IF(All_staff[[#This Row],[Tenure]]&gt;2,3%,2%))*All_staff[[#This Row],[Salary]]</f>
        <v>1883.3999999999999</v>
      </c>
      <c r="K63">
        <f>_xlfn.XLOOKUP(All_staff[[#This Row],[Rating]],'Salary vs. Rating'!$G$1:$G$5,'Salary vs. Rating'!$H$1:$H$5)</f>
        <v>3</v>
      </c>
    </row>
    <row r="64" spans="1:23" x14ac:dyDescent="0.35">
      <c r="A64" t="s">
        <v>20</v>
      </c>
      <c r="B64" t="s">
        <v>205</v>
      </c>
      <c r="C64" t="s">
        <v>21</v>
      </c>
      <c r="D64">
        <v>30</v>
      </c>
      <c r="E64" s="6">
        <v>44597</v>
      </c>
      <c r="F64" s="28">
        <v>64000</v>
      </c>
      <c r="G64" t="s">
        <v>16</v>
      </c>
      <c r="H64" t="s">
        <v>204</v>
      </c>
      <c r="I64" s="11">
        <f ca="1">(TODAY()-All_staff[[#This Row],[Date Joined]])/365</f>
        <v>2.4027397260273973</v>
      </c>
      <c r="J64" s="11">
        <f ca="1">(IF(All_staff[[#This Row],[Tenure]]&gt;2,3%,2%))*All_staff[[#This Row],[Salary]]</f>
        <v>1920</v>
      </c>
      <c r="K64">
        <f>_xlfn.XLOOKUP(All_staff[[#This Row],[Rating]],'Salary vs. Rating'!$G$1:$G$5,'Salary vs. Rating'!$H$1:$H$5)</f>
        <v>3</v>
      </c>
    </row>
    <row r="65" spans="1:11" x14ac:dyDescent="0.35">
      <c r="A65" t="s">
        <v>116</v>
      </c>
      <c r="B65" t="s">
        <v>205</v>
      </c>
      <c r="C65" t="s">
        <v>21</v>
      </c>
      <c r="D65">
        <v>30</v>
      </c>
      <c r="E65" s="6">
        <v>44535</v>
      </c>
      <c r="F65" s="28">
        <v>64000</v>
      </c>
      <c r="G65" t="s">
        <v>16</v>
      </c>
      <c r="H65" t="s">
        <v>206</v>
      </c>
      <c r="I65" s="11">
        <f ca="1">(TODAY()-All_staff[[#This Row],[Date Joined]])/365</f>
        <v>2.5726027397260274</v>
      </c>
      <c r="J65" s="11">
        <f ca="1">(IF(All_staff[[#This Row],[Tenure]]&gt;2,3%,2%))*All_staff[[#This Row],[Salary]]</f>
        <v>1920</v>
      </c>
      <c r="K65">
        <f>_xlfn.XLOOKUP(All_staff[[#This Row],[Rating]],'Salary vs. Rating'!$G$1:$G$5,'Salary vs. Rating'!$H$1:$H$5)</f>
        <v>3</v>
      </c>
    </row>
    <row r="66" spans="1:11" x14ac:dyDescent="0.35">
      <c r="A66" t="s">
        <v>93</v>
      </c>
      <c r="B66" t="s">
        <v>8</v>
      </c>
      <c r="C66" t="s">
        <v>21</v>
      </c>
      <c r="D66">
        <v>33</v>
      </c>
      <c r="E66" s="6">
        <v>44067</v>
      </c>
      <c r="F66" s="28">
        <v>65360</v>
      </c>
      <c r="G66" t="s">
        <v>16</v>
      </c>
      <c r="H66" t="s">
        <v>204</v>
      </c>
      <c r="I66" s="11">
        <f ca="1">(TODAY()-All_staff[[#This Row],[Date Joined]])/365</f>
        <v>3.8547945205479452</v>
      </c>
      <c r="J66" s="11">
        <f ca="1">(IF(All_staff[[#This Row],[Tenure]]&gt;2,3%,2%))*All_staff[[#This Row],[Salary]]</f>
        <v>1960.8</v>
      </c>
      <c r="K66">
        <f>_xlfn.XLOOKUP(All_staff[[#This Row],[Rating]],'Salary vs. Rating'!$G$1:$G$5,'Salary vs. Rating'!$H$1:$H$5)</f>
        <v>3</v>
      </c>
    </row>
    <row r="67" spans="1:11" x14ac:dyDescent="0.35">
      <c r="A67" t="s">
        <v>186</v>
      </c>
      <c r="B67" t="s">
        <v>8</v>
      </c>
      <c r="C67" t="s">
        <v>21</v>
      </c>
      <c r="D67">
        <v>33</v>
      </c>
      <c r="E67" s="6">
        <v>44006</v>
      </c>
      <c r="F67" s="28">
        <v>65360</v>
      </c>
      <c r="G67" t="s">
        <v>16</v>
      </c>
      <c r="H67" t="s">
        <v>206</v>
      </c>
      <c r="I67" s="11">
        <f ca="1">(TODAY()-All_staff[[#This Row],[Date Joined]])/365</f>
        <v>4.021917808219178</v>
      </c>
      <c r="J67" s="11">
        <f ca="1">(IF(All_staff[[#This Row],[Tenure]]&gt;2,3%,2%))*All_staff[[#This Row],[Salary]]</f>
        <v>1960.8</v>
      </c>
      <c r="K67">
        <f>_xlfn.XLOOKUP(All_staff[[#This Row],[Rating]],'Salary vs. Rating'!$G$1:$G$5,'Salary vs. Rating'!$H$1:$H$5)</f>
        <v>3</v>
      </c>
    </row>
    <row r="68" spans="1:11" x14ac:dyDescent="0.35">
      <c r="A68" t="s">
        <v>76</v>
      </c>
      <c r="B68" t="s">
        <v>15</v>
      </c>
      <c r="C68" t="s">
        <v>19</v>
      </c>
      <c r="D68">
        <v>25</v>
      </c>
      <c r="E68" s="6">
        <v>44383</v>
      </c>
      <c r="F68" s="28">
        <v>65700</v>
      </c>
      <c r="G68" t="s">
        <v>16</v>
      </c>
      <c r="H68" t="s">
        <v>204</v>
      </c>
      <c r="I68" s="11">
        <f ca="1">(TODAY()-All_staff[[#This Row],[Date Joined]])/365</f>
        <v>2.989041095890411</v>
      </c>
      <c r="J68" s="11">
        <f ca="1">(IF(All_staff[[#This Row],[Tenure]]&gt;2,3%,2%))*All_staff[[#This Row],[Salary]]</f>
        <v>1971</v>
      </c>
      <c r="K68">
        <f>_xlfn.XLOOKUP(All_staff[[#This Row],[Rating]],'Salary vs. Rating'!$G$1:$G$5,'Salary vs. Rating'!$H$1:$H$5)</f>
        <v>3</v>
      </c>
    </row>
    <row r="69" spans="1:11" x14ac:dyDescent="0.35">
      <c r="A69" t="s">
        <v>168</v>
      </c>
      <c r="B69" t="s">
        <v>15</v>
      </c>
      <c r="C69" t="s">
        <v>19</v>
      </c>
      <c r="D69">
        <v>25</v>
      </c>
      <c r="E69" s="6">
        <v>44322</v>
      </c>
      <c r="F69" s="28">
        <v>65700</v>
      </c>
      <c r="G69" t="s">
        <v>16</v>
      </c>
      <c r="H69" t="s">
        <v>206</v>
      </c>
      <c r="I69" s="11">
        <f ca="1">(TODAY()-All_staff[[#This Row],[Date Joined]])/365</f>
        <v>3.1561643835616437</v>
      </c>
      <c r="J69" s="11">
        <f ca="1">(IF(All_staff[[#This Row],[Tenure]]&gt;2,3%,2%))*All_staff[[#This Row],[Salary]]</f>
        <v>1971</v>
      </c>
      <c r="K69">
        <f>_xlfn.XLOOKUP(All_staff[[#This Row],[Rating]],'Salary vs. Rating'!$G$1:$G$5,'Salary vs. Rating'!$H$1:$H$5)</f>
        <v>3</v>
      </c>
    </row>
    <row r="70" spans="1:11" x14ac:dyDescent="0.35">
      <c r="A70" t="s">
        <v>32</v>
      </c>
      <c r="B70" t="s">
        <v>8</v>
      </c>
      <c r="C70" t="s">
        <v>21</v>
      </c>
      <c r="D70">
        <v>21</v>
      </c>
      <c r="E70" s="6">
        <v>44317</v>
      </c>
      <c r="F70" s="28">
        <v>65920</v>
      </c>
      <c r="G70" t="s">
        <v>16</v>
      </c>
      <c r="H70" t="s">
        <v>204</v>
      </c>
      <c r="I70" s="11">
        <f ca="1">(TODAY()-All_staff[[#This Row],[Date Joined]])/365</f>
        <v>3.1698630136986301</v>
      </c>
      <c r="J70" s="11">
        <f ca="1">(IF(All_staff[[#This Row],[Tenure]]&gt;2,3%,2%))*All_staff[[#This Row],[Salary]]</f>
        <v>1977.6</v>
      </c>
      <c r="K70">
        <f>_xlfn.XLOOKUP(All_staff[[#This Row],[Rating]],'Salary vs. Rating'!$G$1:$G$5,'Salary vs. Rating'!$H$1:$H$5)</f>
        <v>3</v>
      </c>
    </row>
    <row r="71" spans="1:11" x14ac:dyDescent="0.35">
      <c r="A71" t="s">
        <v>126</v>
      </c>
      <c r="B71" t="s">
        <v>8</v>
      </c>
      <c r="C71" t="s">
        <v>21</v>
      </c>
      <c r="D71">
        <v>21</v>
      </c>
      <c r="E71" s="6">
        <v>44256</v>
      </c>
      <c r="F71" s="28">
        <v>65920</v>
      </c>
      <c r="G71" t="s">
        <v>16</v>
      </c>
      <c r="H71" t="s">
        <v>206</v>
      </c>
      <c r="I71" s="11">
        <f ca="1">(TODAY()-All_staff[[#This Row],[Date Joined]])/365</f>
        <v>3.3369863013698629</v>
      </c>
      <c r="J71" s="11">
        <f ca="1">(IF(All_staff[[#This Row],[Tenure]]&gt;2,3%,2%))*All_staff[[#This Row],[Salary]]</f>
        <v>1977.6</v>
      </c>
      <c r="K71">
        <f>_xlfn.XLOOKUP(All_staff[[#This Row],[Rating]],'Salary vs. Rating'!$G$1:$G$5,'Salary vs. Rating'!$H$1:$H$5)</f>
        <v>3</v>
      </c>
    </row>
    <row r="72" spans="1:11" x14ac:dyDescent="0.35">
      <c r="A72" t="s">
        <v>27</v>
      </c>
      <c r="B72" t="s">
        <v>8</v>
      </c>
      <c r="C72" t="s">
        <v>21</v>
      </c>
      <c r="D72">
        <v>30</v>
      </c>
      <c r="E72" s="6">
        <v>44389</v>
      </c>
      <c r="F72" s="28">
        <v>67910</v>
      </c>
      <c r="G72" t="s">
        <v>24</v>
      </c>
      <c r="H72" t="s">
        <v>204</v>
      </c>
      <c r="I72" s="11">
        <f ca="1">(TODAY()-All_staff[[#This Row],[Date Joined]])/365</f>
        <v>2.9726027397260273</v>
      </c>
      <c r="J72" s="11">
        <f ca="1">(IF(All_staff[[#This Row],[Tenure]]&gt;2,3%,2%))*All_staff[[#This Row],[Salary]]</f>
        <v>2037.3</v>
      </c>
      <c r="K72">
        <f>_xlfn.XLOOKUP(All_staff[[#This Row],[Rating]],'Salary vs. Rating'!$G$1:$G$5,'Salary vs. Rating'!$H$1:$H$5)</f>
        <v>2</v>
      </c>
    </row>
    <row r="73" spans="1:11" x14ac:dyDescent="0.35">
      <c r="A73" t="s">
        <v>121</v>
      </c>
      <c r="B73" t="s">
        <v>8</v>
      </c>
      <c r="C73" t="s">
        <v>21</v>
      </c>
      <c r="D73">
        <v>30</v>
      </c>
      <c r="E73" s="6">
        <v>44328</v>
      </c>
      <c r="F73" s="28">
        <v>67910</v>
      </c>
      <c r="G73" t="s">
        <v>24</v>
      </c>
      <c r="H73" t="s">
        <v>206</v>
      </c>
      <c r="I73" s="11">
        <f ca="1">(TODAY()-All_staff[[#This Row],[Date Joined]])/365</f>
        <v>3.1397260273972605</v>
      </c>
      <c r="J73" s="11">
        <f ca="1">(IF(All_staff[[#This Row],[Tenure]]&gt;2,3%,2%))*All_staff[[#This Row],[Salary]]</f>
        <v>2037.3</v>
      </c>
      <c r="K73">
        <f>_xlfn.XLOOKUP(All_staff[[#This Row],[Rating]],'Salary vs. Rating'!$G$1:$G$5,'Salary vs. Rating'!$H$1:$H$5)</f>
        <v>2</v>
      </c>
    </row>
    <row r="74" spans="1:11" x14ac:dyDescent="0.35">
      <c r="A74" t="s">
        <v>45</v>
      </c>
      <c r="B74" t="s">
        <v>15</v>
      </c>
      <c r="C74" t="s">
        <v>9</v>
      </c>
      <c r="D74">
        <v>30</v>
      </c>
      <c r="E74" s="6">
        <v>44701</v>
      </c>
      <c r="F74" s="28">
        <v>67950</v>
      </c>
      <c r="G74" t="s">
        <v>16</v>
      </c>
      <c r="H74" t="s">
        <v>204</v>
      </c>
      <c r="I74" s="11">
        <f ca="1">(TODAY()-All_staff[[#This Row],[Date Joined]])/365</f>
        <v>2.117808219178082</v>
      </c>
      <c r="J74" s="11">
        <f ca="1">(IF(All_staff[[#This Row],[Tenure]]&gt;2,3%,2%))*All_staff[[#This Row],[Salary]]</f>
        <v>2038.5</v>
      </c>
      <c r="K74">
        <f>_xlfn.XLOOKUP(All_staff[[#This Row],[Rating]],'Salary vs. Rating'!$G$1:$G$5,'Salary vs. Rating'!$H$1:$H$5)</f>
        <v>3</v>
      </c>
    </row>
    <row r="75" spans="1:11" x14ac:dyDescent="0.35">
      <c r="A75" t="s">
        <v>138</v>
      </c>
      <c r="B75" t="s">
        <v>15</v>
      </c>
      <c r="C75" t="s">
        <v>9</v>
      </c>
      <c r="D75">
        <v>30</v>
      </c>
      <c r="E75" s="6">
        <v>44640</v>
      </c>
      <c r="F75" s="28">
        <v>67950</v>
      </c>
      <c r="G75" t="s">
        <v>16</v>
      </c>
      <c r="H75" t="s">
        <v>206</v>
      </c>
      <c r="I75" s="11">
        <f ca="1">(TODAY()-All_staff[[#This Row],[Date Joined]])/365</f>
        <v>2.2849315068493152</v>
      </c>
      <c r="J75" s="11">
        <f ca="1">(IF(All_staff[[#This Row],[Tenure]]&gt;2,3%,2%))*All_staff[[#This Row],[Salary]]</f>
        <v>2038.5</v>
      </c>
      <c r="K75">
        <f>_xlfn.XLOOKUP(All_staff[[#This Row],[Rating]],'Salary vs. Rating'!$G$1:$G$5,'Salary vs. Rating'!$H$1:$H$5)</f>
        <v>3</v>
      </c>
    </row>
    <row r="76" spans="1:11" x14ac:dyDescent="0.35">
      <c r="A76" t="s">
        <v>91</v>
      </c>
      <c r="B76" t="s">
        <v>8</v>
      </c>
      <c r="C76" t="s">
        <v>19</v>
      </c>
      <c r="D76">
        <v>20</v>
      </c>
      <c r="E76" s="6">
        <v>44537</v>
      </c>
      <c r="F76" s="28">
        <v>68900</v>
      </c>
      <c r="G76" t="s">
        <v>24</v>
      </c>
      <c r="H76" t="s">
        <v>204</v>
      </c>
      <c r="I76" s="11">
        <f ca="1">(TODAY()-All_staff[[#This Row],[Date Joined]])/365</f>
        <v>2.5671232876712327</v>
      </c>
      <c r="J76" s="11">
        <f ca="1">(IF(All_staff[[#This Row],[Tenure]]&gt;2,3%,2%))*All_staff[[#This Row],[Salary]]</f>
        <v>2067</v>
      </c>
      <c r="K76">
        <f>_xlfn.XLOOKUP(All_staff[[#This Row],[Rating]],'Salary vs. Rating'!$G$1:$G$5,'Salary vs. Rating'!$H$1:$H$5)</f>
        <v>2</v>
      </c>
    </row>
    <row r="77" spans="1:11" x14ac:dyDescent="0.35">
      <c r="A77" t="s">
        <v>184</v>
      </c>
      <c r="B77" t="s">
        <v>8</v>
      </c>
      <c r="C77" t="s">
        <v>19</v>
      </c>
      <c r="D77">
        <v>20</v>
      </c>
      <c r="E77" s="6">
        <v>44476</v>
      </c>
      <c r="F77" s="28">
        <v>68900</v>
      </c>
      <c r="G77" t="s">
        <v>24</v>
      </c>
      <c r="H77" t="s">
        <v>206</v>
      </c>
      <c r="I77" s="11">
        <f ca="1">(TODAY()-All_staff[[#This Row],[Date Joined]])/365</f>
        <v>2.7342465753424658</v>
      </c>
      <c r="J77" s="11">
        <f ca="1">(IF(All_staff[[#This Row],[Tenure]]&gt;2,3%,2%))*All_staff[[#This Row],[Salary]]</f>
        <v>2067</v>
      </c>
      <c r="K77">
        <f>_xlfn.XLOOKUP(All_staff[[#This Row],[Rating]],'Salary vs. Rating'!$G$1:$G$5,'Salary vs. Rating'!$H$1:$H$5)</f>
        <v>2</v>
      </c>
    </row>
    <row r="78" spans="1:11" x14ac:dyDescent="0.35">
      <c r="A78" t="s">
        <v>97</v>
      </c>
      <c r="B78" t="s">
        <v>15</v>
      </c>
      <c r="C78" t="s">
        <v>12</v>
      </c>
      <c r="D78">
        <v>37</v>
      </c>
      <c r="E78" s="6">
        <v>44701</v>
      </c>
      <c r="F78" s="28">
        <v>69070</v>
      </c>
      <c r="G78" t="s">
        <v>16</v>
      </c>
      <c r="H78" t="s">
        <v>204</v>
      </c>
      <c r="I78" s="11">
        <f ca="1">(TODAY()-All_staff[[#This Row],[Date Joined]])/365</f>
        <v>2.117808219178082</v>
      </c>
      <c r="J78" s="11">
        <f ca="1">(IF(All_staff[[#This Row],[Tenure]]&gt;2,3%,2%))*All_staff[[#This Row],[Salary]]</f>
        <v>2072.1</v>
      </c>
      <c r="K78">
        <f>_xlfn.XLOOKUP(All_staff[[#This Row],[Rating]],'Salary vs. Rating'!$G$1:$G$5,'Salary vs. Rating'!$H$1:$H$5)</f>
        <v>3</v>
      </c>
    </row>
    <row r="79" spans="1:11" x14ac:dyDescent="0.35">
      <c r="A79" t="s">
        <v>190</v>
      </c>
      <c r="B79" t="s">
        <v>15</v>
      </c>
      <c r="C79" t="s">
        <v>12</v>
      </c>
      <c r="D79">
        <v>37</v>
      </c>
      <c r="E79" s="6">
        <v>44640</v>
      </c>
      <c r="F79" s="28">
        <v>69070</v>
      </c>
      <c r="G79" t="s">
        <v>16</v>
      </c>
      <c r="H79" t="s">
        <v>206</v>
      </c>
      <c r="I79" s="11">
        <f ca="1">(TODAY()-All_staff[[#This Row],[Date Joined]])/365</f>
        <v>2.2849315068493152</v>
      </c>
      <c r="J79" s="11">
        <f ca="1">(IF(All_staff[[#This Row],[Tenure]]&gt;2,3%,2%))*All_staff[[#This Row],[Salary]]</f>
        <v>2072.1</v>
      </c>
      <c r="K79">
        <f>_xlfn.XLOOKUP(All_staff[[#This Row],[Rating]],'Salary vs. Rating'!$G$1:$G$5,'Salary vs. Rating'!$H$1:$H$5)</f>
        <v>3</v>
      </c>
    </row>
    <row r="80" spans="1:11" x14ac:dyDescent="0.35">
      <c r="A80" t="s">
        <v>25</v>
      </c>
      <c r="B80" t="s">
        <v>15</v>
      </c>
      <c r="C80" t="s">
        <v>12</v>
      </c>
      <c r="D80">
        <v>30</v>
      </c>
      <c r="E80" s="6">
        <v>44273</v>
      </c>
      <c r="F80" s="28">
        <v>69120</v>
      </c>
      <c r="G80" t="s">
        <v>16</v>
      </c>
      <c r="H80" t="s">
        <v>204</v>
      </c>
      <c r="I80" s="11">
        <f ca="1">(TODAY()-All_staff[[#This Row],[Date Joined]])/365</f>
        <v>3.2904109589041095</v>
      </c>
      <c r="J80" s="11">
        <f ca="1">(IF(All_staff[[#This Row],[Tenure]]&gt;2,3%,2%))*All_staff[[#This Row],[Salary]]</f>
        <v>2073.6</v>
      </c>
      <c r="K80">
        <f>_xlfn.XLOOKUP(All_staff[[#This Row],[Rating]],'Salary vs. Rating'!$G$1:$G$5,'Salary vs. Rating'!$H$1:$H$5)</f>
        <v>3</v>
      </c>
    </row>
    <row r="81" spans="1:11" x14ac:dyDescent="0.35">
      <c r="A81" t="s">
        <v>119</v>
      </c>
      <c r="B81" t="s">
        <v>15</v>
      </c>
      <c r="C81" t="s">
        <v>12</v>
      </c>
      <c r="D81">
        <v>30</v>
      </c>
      <c r="E81" s="6">
        <v>44214</v>
      </c>
      <c r="F81" s="28">
        <v>69120</v>
      </c>
      <c r="G81" t="s">
        <v>16</v>
      </c>
      <c r="H81" t="s">
        <v>206</v>
      </c>
      <c r="I81" s="11">
        <f ca="1">(TODAY()-All_staff[[#This Row],[Date Joined]])/365</f>
        <v>3.452054794520548</v>
      </c>
      <c r="J81" s="11">
        <f ca="1">(IF(All_staff[[#This Row],[Tenure]]&gt;2,3%,2%))*All_staff[[#This Row],[Salary]]</f>
        <v>2073.6</v>
      </c>
      <c r="K81">
        <f>_xlfn.XLOOKUP(All_staff[[#This Row],[Rating]],'Salary vs. Rating'!$G$1:$G$5,'Salary vs. Rating'!$H$1:$H$5)</f>
        <v>3</v>
      </c>
    </row>
    <row r="82" spans="1:11" x14ac:dyDescent="0.35">
      <c r="A82" t="s">
        <v>67</v>
      </c>
      <c r="B82" t="s">
        <v>15</v>
      </c>
      <c r="C82" t="s">
        <v>12</v>
      </c>
      <c r="D82">
        <v>30</v>
      </c>
      <c r="E82" s="6">
        <v>44850</v>
      </c>
      <c r="F82" s="28">
        <v>69710</v>
      </c>
      <c r="G82" t="s">
        <v>16</v>
      </c>
      <c r="H82" t="s">
        <v>204</v>
      </c>
      <c r="I82" s="11">
        <f ca="1">(TODAY()-All_staff[[#This Row],[Date Joined]])/365</f>
        <v>1.7095890410958905</v>
      </c>
      <c r="J82" s="11">
        <f ca="1">(IF(All_staff[[#This Row],[Tenure]]&gt;2,3%,2%))*All_staff[[#This Row],[Salary]]</f>
        <v>1394.2</v>
      </c>
      <c r="K82">
        <f>_xlfn.XLOOKUP(All_staff[[#This Row],[Rating]],'Salary vs. Rating'!$G$1:$G$5,'Salary vs. Rating'!$H$1:$H$5)</f>
        <v>3</v>
      </c>
    </row>
    <row r="83" spans="1:11" x14ac:dyDescent="0.35">
      <c r="A83" t="s">
        <v>159</v>
      </c>
      <c r="B83" t="s">
        <v>15</v>
      </c>
      <c r="C83" t="s">
        <v>12</v>
      </c>
      <c r="D83">
        <v>30</v>
      </c>
      <c r="E83" s="6">
        <v>44789</v>
      </c>
      <c r="F83" s="28">
        <v>69710</v>
      </c>
      <c r="G83" t="s">
        <v>16</v>
      </c>
      <c r="H83" t="s">
        <v>206</v>
      </c>
      <c r="I83" s="11">
        <f ca="1">(TODAY()-All_staff[[#This Row],[Date Joined]])/365</f>
        <v>1.8767123287671232</v>
      </c>
      <c r="J83" s="11">
        <f ca="1">(IF(All_staff[[#This Row],[Tenure]]&gt;2,3%,2%))*All_staff[[#This Row],[Salary]]</f>
        <v>1394.2</v>
      </c>
      <c r="K83">
        <f>_xlfn.XLOOKUP(All_staff[[#This Row],[Rating]],'Salary vs. Rating'!$G$1:$G$5,'Salary vs. Rating'!$H$1:$H$5)</f>
        <v>3</v>
      </c>
    </row>
    <row r="84" spans="1:11" x14ac:dyDescent="0.35">
      <c r="A84" t="s">
        <v>90</v>
      </c>
      <c r="B84" t="s">
        <v>15</v>
      </c>
      <c r="C84" t="s">
        <v>21</v>
      </c>
      <c r="D84">
        <v>42</v>
      </c>
      <c r="E84" s="6">
        <v>44731</v>
      </c>
      <c r="F84" s="28">
        <v>70270</v>
      </c>
      <c r="G84" t="s">
        <v>24</v>
      </c>
      <c r="H84" t="s">
        <v>204</v>
      </c>
      <c r="I84" s="11">
        <f ca="1">(TODAY()-All_staff[[#This Row],[Date Joined]])/365</f>
        <v>2.0356164383561643</v>
      </c>
      <c r="J84" s="11">
        <f ca="1">(IF(All_staff[[#This Row],[Tenure]]&gt;2,3%,2%))*All_staff[[#This Row],[Salary]]</f>
        <v>2108.1</v>
      </c>
      <c r="K84">
        <f>_xlfn.XLOOKUP(All_staff[[#This Row],[Rating]],'Salary vs. Rating'!$G$1:$G$5,'Salary vs. Rating'!$H$1:$H$5)</f>
        <v>2</v>
      </c>
    </row>
    <row r="85" spans="1:11" x14ac:dyDescent="0.35">
      <c r="A85" t="s">
        <v>183</v>
      </c>
      <c r="B85" t="s">
        <v>15</v>
      </c>
      <c r="C85" t="s">
        <v>21</v>
      </c>
      <c r="D85">
        <v>42</v>
      </c>
      <c r="E85" s="6">
        <v>44670</v>
      </c>
      <c r="F85" s="28">
        <v>70270</v>
      </c>
      <c r="G85" t="s">
        <v>24</v>
      </c>
      <c r="H85" t="s">
        <v>206</v>
      </c>
      <c r="I85" s="11">
        <f ca="1">(TODAY()-All_staff[[#This Row],[Date Joined]])/365</f>
        <v>2.2027397260273971</v>
      </c>
      <c r="J85" s="11">
        <f ca="1">(IF(All_staff[[#This Row],[Tenure]]&gt;2,3%,2%))*All_staff[[#This Row],[Salary]]</f>
        <v>2108.1</v>
      </c>
      <c r="K85">
        <f>_xlfn.XLOOKUP(All_staff[[#This Row],[Rating]],'Salary vs. Rating'!$G$1:$G$5,'Salary vs. Rating'!$H$1:$H$5)</f>
        <v>2</v>
      </c>
    </row>
    <row r="86" spans="1:11" x14ac:dyDescent="0.35">
      <c r="A86" t="s">
        <v>70</v>
      </c>
      <c r="B86" t="s">
        <v>15</v>
      </c>
      <c r="C86" t="s">
        <v>9</v>
      </c>
      <c r="D86">
        <v>46</v>
      </c>
      <c r="E86" s="6">
        <v>44758</v>
      </c>
      <c r="F86" s="28">
        <v>70610</v>
      </c>
      <c r="G86" t="s">
        <v>16</v>
      </c>
      <c r="H86" t="s">
        <v>204</v>
      </c>
      <c r="I86" s="11">
        <f ca="1">(TODAY()-All_staff[[#This Row],[Date Joined]])/365</f>
        <v>1.9616438356164383</v>
      </c>
      <c r="J86" s="11">
        <f ca="1">(IF(All_staff[[#This Row],[Tenure]]&gt;2,3%,2%))*All_staff[[#This Row],[Salary]]</f>
        <v>1412.2</v>
      </c>
      <c r="K86">
        <f>_xlfn.XLOOKUP(All_staff[[#This Row],[Rating]],'Salary vs. Rating'!$G$1:$G$5,'Salary vs. Rating'!$H$1:$H$5)</f>
        <v>3</v>
      </c>
    </row>
    <row r="87" spans="1:11" x14ac:dyDescent="0.35">
      <c r="A87" t="s">
        <v>162</v>
      </c>
      <c r="B87" t="s">
        <v>15</v>
      </c>
      <c r="C87" t="s">
        <v>9</v>
      </c>
      <c r="D87">
        <v>46</v>
      </c>
      <c r="E87" s="6">
        <v>44697</v>
      </c>
      <c r="F87" s="28">
        <v>70610</v>
      </c>
      <c r="G87" t="s">
        <v>16</v>
      </c>
      <c r="H87" t="s">
        <v>206</v>
      </c>
      <c r="I87" s="11">
        <f ca="1">(TODAY()-All_staff[[#This Row],[Date Joined]])/365</f>
        <v>2.128767123287671</v>
      </c>
      <c r="J87" s="11">
        <f ca="1">(IF(All_staff[[#This Row],[Tenure]]&gt;2,3%,2%))*All_staff[[#This Row],[Salary]]</f>
        <v>2118.2999999999997</v>
      </c>
      <c r="K87">
        <f>_xlfn.XLOOKUP(All_staff[[#This Row],[Rating]],'Salary vs. Rating'!$G$1:$G$5,'Salary vs. Rating'!$H$1:$H$5)</f>
        <v>3</v>
      </c>
    </row>
    <row r="88" spans="1:11" x14ac:dyDescent="0.35">
      <c r="A88" t="s">
        <v>94</v>
      </c>
      <c r="B88" t="s">
        <v>15</v>
      </c>
      <c r="C88" t="s">
        <v>21</v>
      </c>
      <c r="D88">
        <v>36</v>
      </c>
      <c r="E88" s="6">
        <v>44333</v>
      </c>
      <c r="F88" s="28">
        <v>71380</v>
      </c>
      <c r="G88" t="s">
        <v>16</v>
      </c>
      <c r="H88" t="s">
        <v>204</v>
      </c>
      <c r="I88" s="11">
        <f ca="1">(TODAY()-All_staff[[#This Row],[Date Joined]])/365</f>
        <v>3.1260273972602741</v>
      </c>
      <c r="J88" s="11">
        <f ca="1">(IF(All_staff[[#This Row],[Tenure]]&gt;2,3%,2%))*All_staff[[#This Row],[Salary]]</f>
        <v>2141.4</v>
      </c>
      <c r="K88">
        <f>_xlfn.XLOOKUP(All_staff[[#This Row],[Rating]],'Salary vs. Rating'!$G$1:$G$5,'Salary vs. Rating'!$H$1:$H$5)</f>
        <v>3</v>
      </c>
    </row>
    <row r="89" spans="1:11" x14ac:dyDescent="0.35">
      <c r="A89" t="s">
        <v>187</v>
      </c>
      <c r="B89" t="s">
        <v>15</v>
      </c>
      <c r="C89" t="s">
        <v>21</v>
      </c>
      <c r="D89">
        <v>36</v>
      </c>
      <c r="E89" s="6">
        <v>44272</v>
      </c>
      <c r="F89" s="28">
        <v>71380</v>
      </c>
      <c r="G89" t="s">
        <v>16</v>
      </c>
      <c r="H89" t="s">
        <v>206</v>
      </c>
      <c r="I89" s="11">
        <f ca="1">(TODAY()-All_staff[[#This Row],[Date Joined]])/365</f>
        <v>3.2931506849315069</v>
      </c>
      <c r="J89" s="11">
        <f ca="1">(IF(All_staff[[#This Row],[Tenure]]&gt;2,3%,2%))*All_staff[[#This Row],[Salary]]</f>
        <v>2141.4</v>
      </c>
      <c r="K89">
        <f>_xlfn.XLOOKUP(All_staff[[#This Row],[Rating]],'Salary vs. Rating'!$G$1:$G$5,'Salary vs. Rating'!$H$1:$H$5)</f>
        <v>3</v>
      </c>
    </row>
    <row r="90" spans="1:11" x14ac:dyDescent="0.35">
      <c r="A90" t="s">
        <v>18</v>
      </c>
      <c r="B90" t="s">
        <v>15</v>
      </c>
      <c r="C90" t="s">
        <v>19</v>
      </c>
      <c r="D90">
        <v>33</v>
      </c>
      <c r="E90" s="6">
        <v>44385</v>
      </c>
      <c r="F90" s="28">
        <v>74550</v>
      </c>
      <c r="G90" t="s">
        <v>16</v>
      </c>
      <c r="H90" t="s">
        <v>204</v>
      </c>
      <c r="I90" s="11">
        <f ca="1">(TODAY()-All_staff[[#This Row],[Date Joined]])/365</f>
        <v>2.9835616438356163</v>
      </c>
      <c r="J90" s="11">
        <f ca="1">(IF(All_staff[[#This Row],[Tenure]]&gt;2,3%,2%))*All_staff[[#This Row],[Salary]]</f>
        <v>2236.5</v>
      </c>
      <c r="K90">
        <f>_xlfn.XLOOKUP(All_staff[[#This Row],[Rating]],'Salary vs. Rating'!$G$1:$G$5,'Salary vs. Rating'!$H$1:$H$5)</f>
        <v>3</v>
      </c>
    </row>
    <row r="91" spans="1:11" x14ac:dyDescent="0.35">
      <c r="A91" t="s">
        <v>115</v>
      </c>
      <c r="B91" t="s">
        <v>15</v>
      </c>
      <c r="C91" t="s">
        <v>19</v>
      </c>
      <c r="D91">
        <v>33</v>
      </c>
      <c r="E91" s="6">
        <v>44324</v>
      </c>
      <c r="F91" s="28">
        <v>74550</v>
      </c>
      <c r="G91" t="s">
        <v>16</v>
      </c>
      <c r="H91" t="s">
        <v>206</v>
      </c>
      <c r="I91" s="11">
        <f ca="1">(TODAY()-All_staff[[#This Row],[Date Joined]])/365</f>
        <v>3.1506849315068495</v>
      </c>
      <c r="J91" s="11">
        <f ca="1">(IF(All_staff[[#This Row],[Tenure]]&gt;2,3%,2%))*All_staff[[#This Row],[Salary]]</f>
        <v>2236.5</v>
      </c>
      <c r="K91">
        <f>_xlfn.XLOOKUP(All_staff[[#This Row],[Rating]],'Salary vs. Rating'!$G$1:$G$5,'Salary vs. Rating'!$H$1:$H$5)</f>
        <v>3</v>
      </c>
    </row>
    <row r="92" spans="1:11" x14ac:dyDescent="0.35">
      <c r="A92" t="s">
        <v>7</v>
      </c>
      <c r="B92" t="s">
        <v>8</v>
      </c>
      <c r="C92" t="s">
        <v>9</v>
      </c>
      <c r="D92">
        <v>42</v>
      </c>
      <c r="E92" s="6">
        <v>44779</v>
      </c>
      <c r="F92" s="28">
        <v>75000</v>
      </c>
      <c r="G92" t="s">
        <v>10</v>
      </c>
      <c r="H92" t="s">
        <v>204</v>
      </c>
      <c r="I92" s="11">
        <f ca="1">(TODAY()-All_staff[[#This Row],[Date Joined]])/365</f>
        <v>1.904109589041096</v>
      </c>
      <c r="J92" s="11">
        <f ca="1">(IF(All_staff[[#This Row],[Tenure]]&gt;2,3%,2%))*All_staff[[#This Row],[Salary]]</f>
        <v>1500</v>
      </c>
      <c r="K92">
        <f>_xlfn.XLOOKUP(All_staff[[#This Row],[Rating]],'Salary vs. Rating'!$G$1:$G$5,'Salary vs. Rating'!$H$1:$H$5)</f>
        <v>5</v>
      </c>
    </row>
    <row r="93" spans="1:11" x14ac:dyDescent="0.35">
      <c r="A93" t="s">
        <v>111</v>
      </c>
      <c r="B93" t="s">
        <v>8</v>
      </c>
      <c r="C93" t="s">
        <v>9</v>
      </c>
      <c r="D93">
        <v>42</v>
      </c>
      <c r="E93" s="6">
        <v>44718</v>
      </c>
      <c r="F93" s="28">
        <v>75000</v>
      </c>
      <c r="G93" t="s">
        <v>10</v>
      </c>
      <c r="H93" t="s">
        <v>206</v>
      </c>
      <c r="I93" s="11">
        <f ca="1">(TODAY()-All_staff[[#This Row],[Date Joined]])/365</f>
        <v>2.0712328767123287</v>
      </c>
      <c r="J93" s="11">
        <f ca="1">(IF(All_staff[[#This Row],[Tenure]]&gt;2,3%,2%))*All_staff[[#This Row],[Salary]]</f>
        <v>2250</v>
      </c>
      <c r="K93">
        <f>_xlfn.XLOOKUP(All_staff[[#This Row],[Rating]],'Salary vs. Rating'!$G$1:$G$5,'Salary vs. Rating'!$H$1:$H$5)</f>
        <v>5</v>
      </c>
    </row>
    <row r="94" spans="1:11" x14ac:dyDescent="0.35">
      <c r="A94" t="s">
        <v>95</v>
      </c>
      <c r="B94" t="s">
        <v>8</v>
      </c>
      <c r="C94" t="s">
        <v>12</v>
      </c>
      <c r="D94">
        <v>33</v>
      </c>
      <c r="E94" s="6">
        <v>44312</v>
      </c>
      <c r="F94" s="28">
        <v>75280</v>
      </c>
      <c r="G94" t="s">
        <v>16</v>
      </c>
      <c r="H94" t="s">
        <v>204</v>
      </c>
      <c r="I94" s="11">
        <f ca="1">(TODAY()-All_staff[[#This Row],[Date Joined]])/365</f>
        <v>3.1835616438356165</v>
      </c>
      <c r="J94" s="11">
        <f ca="1">(IF(All_staff[[#This Row],[Tenure]]&gt;2,3%,2%))*All_staff[[#This Row],[Salary]]</f>
        <v>2258.4</v>
      </c>
      <c r="K94">
        <f>_xlfn.XLOOKUP(All_staff[[#This Row],[Rating]],'Salary vs. Rating'!$G$1:$G$5,'Salary vs. Rating'!$H$1:$H$5)</f>
        <v>3</v>
      </c>
    </row>
    <row r="95" spans="1:11" x14ac:dyDescent="0.35">
      <c r="A95" t="s">
        <v>188</v>
      </c>
      <c r="B95" t="s">
        <v>8</v>
      </c>
      <c r="C95" t="s">
        <v>12</v>
      </c>
      <c r="D95">
        <v>33</v>
      </c>
      <c r="E95" s="6">
        <v>44253</v>
      </c>
      <c r="F95" s="28">
        <v>75280</v>
      </c>
      <c r="G95" t="s">
        <v>16</v>
      </c>
      <c r="H95" t="s">
        <v>206</v>
      </c>
      <c r="I95" s="11">
        <f ca="1">(TODAY()-All_staff[[#This Row],[Date Joined]])/365</f>
        <v>3.3452054794520549</v>
      </c>
      <c r="J95" s="11">
        <f ca="1">(IF(All_staff[[#This Row],[Tenure]]&gt;2,3%,2%))*All_staff[[#This Row],[Salary]]</f>
        <v>2258.4</v>
      </c>
      <c r="K95">
        <f>_xlfn.XLOOKUP(All_staff[[#This Row],[Rating]],'Salary vs. Rating'!$G$1:$G$5,'Salary vs. Rating'!$H$1:$H$5)</f>
        <v>3</v>
      </c>
    </row>
    <row r="96" spans="1:11" x14ac:dyDescent="0.35">
      <c r="A96" t="s">
        <v>41</v>
      </c>
      <c r="B96" t="s">
        <v>8</v>
      </c>
      <c r="C96" t="s">
        <v>12</v>
      </c>
      <c r="D96">
        <v>33</v>
      </c>
      <c r="E96" s="6">
        <v>44374</v>
      </c>
      <c r="F96" s="28">
        <v>75480</v>
      </c>
      <c r="G96" t="s">
        <v>42</v>
      </c>
      <c r="H96" t="s">
        <v>204</v>
      </c>
      <c r="I96" s="11">
        <f ca="1">(TODAY()-All_staff[[#This Row],[Date Joined]])/365</f>
        <v>3.0136986301369864</v>
      </c>
      <c r="J96" s="11">
        <f ca="1">(IF(All_staff[[#This Row],[Tenure]]&gt;2,3%,2%))*All_staff[[#This Row],[Salary]]</f>
        <v>2264.4</v>
      </c>
      <c r="K96">
        <f>_xlfn.XLOOKUP(All_staff[[#This Row],[Rating]],'Salary vs. Rating'!$G$1:$G$5,'Salary vs. Rating'!$H$1:$H$5)</f>
        <v>1</v>
      </c>
    </row>
    <row r="97" spans="1:11" x14ac:dyDescent="0.35">
      <c r="A97" t="s">
        <v>135</v>
      </c>
      <c r="B97" t="s">
        <v>8</v>
      </c>
      <c r="C97" t="s">
        <v>12</v>
      </c>
      <c r="D97">
        <v>33</v>
      </c>
      <c r="E97" s="6">
        <v>44313</v>
      </c>
      <c r="F97" s="28">
        <v>75480</v>
      </c>
      <c r="G97" t="s">
        <v>42</v>
      </c>
      <c r="H97" t="s">
        <v>206</v>
      </c>
      <c r="I97" s="11">
        <f ca="1">(TODAY()-All_staff[[#This Row],[Date Joined]])/365</f>
        <v>3.1808219178082191</v>
      </c>
      <c r="J97" s="11">
        <f ca="1">(IF(All_staff[[#This Row],[Tenure]]&gt;2,3%,2%))*All_staff[[#This Row],[Salary]]</f>
        <v>2264.4</v>
      </c>
      <c r="K97">
        <f>_xlfn.XLOOKUP(All_staff[[#This Row],[Rating]],'Salary vs. Rating'!$G$1:$G$5,'Salary vs. Rating'!$H$1:$H$5)</f>
        <v>1</v>
      </c>
    </row>
    <row r="98" spans="1:11" x14ac:dyDescent="0.35">
      <c r="A98" t="s">
        <v>78</v>
      </c>
      <c r="B98" t="s">
        <v>15</v>
      </c>
      <c r="C98" t="s">
        <v>56</v>
      </c>
      <c r="D98">
        <v>21</v>
      </c>
      <c r="E98" s="6">
        <v>44242</v>
      </c>
      <c r="F98" s="28">
        <v>75880</v>
      </c>
      <c r="G98" t="s">
        <v>16</v>
      </c>
      <c r="H98" t="s">
        <v>204</v>
      </c>
      <c r="I98" s="11">
        <f ca="1">(TODAY()-All_staff[[#This Row],[Date Joined]])/365</f>
        <v>3.3753424657534246</v>
      </c>
      <c r="J98" s="11">
        <f ca="1">(IF(All_staff[[#This Row],[Tenure]]&gt;2,3%,2%))*All_staff[[#This Row],[Salary]]</f>
        <v>2276.4</v>
      </c>
      <c r="K98">
        <f>_xlfn.XLOOKUP(All_staff[[#This Row],[Rating]],'Salary vs. Rating'!$G$1:$G$5,'Salary vs. Rating'!$H$1:$H$5)</f>
        <v>3</v>
      </c>
    </row>
    <row r="99" spans="1:11" x14ac:dyDescent="0.35">
      <c r="A99" t="s">
        <v>170</v>
      </c>
      <c r="B99" t="s">
        <v>15</v>
      </c>
      <c r="C99" t="s">
        <v>56</v>
      </c>
      <c r="D99">
        <v>21</v>
      </c>
      <c r="E99" s="6">
        <v>44180</v>
      </c>
      <c r="F99" s="28">
        <v>75880</v>
      </c>
      <c r="G99" t="s">
        <v>16</v>
      </c>
      <c r="H99" t="s">
        <v>206</v>
      </c>
      <c r="I99" s="11">
        <f ca="1">(TODAY()-All_staff[[#This Row],[Date Joined]])/365</f>
        <v>3.5452054794520547</v>
      </c>
      <c r="J99" s="11">
        <f ca="1">(IF(All_staff[[#This Row],[Tenure]]&gt;2,3%,2%))*All_staff[[#This Row],[Salary]]</f>
        <v>2276.4</v>
      </c>
      <c r="K99">
        <f>_xlfn.XLOOKUP(All_staff[[#This Row],[Rating]],'Salary vs. Rating'!$G$1:$G$5,'Salary vs. Rating'!$H$1:$H$5)</f>
        <v>3</v>
      </c>
    </row>
    <row r="100" spans="1:11" x14ac:dyDescent="0.35">
      <c r="A100" t="s">
        <v>35</v>
      </c>
      <c r="B100" t="s">
        <v>8</v>
      </c>
      <c r="C100" t="s">
        <v>21</v>
      </c>
      <c r="D100">
        <v>28</v>
      </c>
      <c r="E100" s="6">
        <v>44185</v>
      </c>
      <c r="F100" s="28">
        <v>75970</v>
      </c>
      <c r="G100" t="s">
        <v>16</v>
      </c>
      <c r="H100" t="s">
        <v>204</v>
      </c>
      <c r="I100" s="11">
        <f ca="1">(TODAY()-All_staff[[#This Row],[Date Joined]])/365</f>
        <v>3.5315068493150683</v>
      </c>
      <c r="J100" s="11">
        <f ca="1">(IF(All_staff[[#This Row],[Tenure]]&gt;2,3%,2%))*All_staff[[#This Row],[Salary]]</f>
        <v>2279.1</v>
      </c>
      <c r="K100">
        <f>_xlfn.XLOOKUP(All_staff[[#This Row],[Rating]],'Salary vs. Rating'!$G$1:$G$5,'Salary vs. Rating'!$H$1:$H$5)</f>
        <v>3</v>
      </c>
    </row>
    <row r="101" spans="1:11" x14ac:dyDescent="0.35">
      <c r="A101" t="s">
        <v>129</v>
      </c>
      <c r="B101" t="s">
        <v>8</v>
      </c>
      <c r="C101" t="s">
        <v>21</v>
      </c>
      <c r="D101">
        <v>28</v>
      </c>
      <c r="E101" s="6">
        <v>44124</v>
      </c>
      <c r="F101" s="28">
        <v>75970</v>
      </c>
      <c r="G101" t="s">
        <v>16</v>
      </c>
      <c r="H101" t="s">
        <v>206</v>
      </c>
      <c r="I101" s="11">
        <f ca="1">(TODAY()-All_staff[[#This Row],[Date Joined]])/365</f>
        <v>3.6986301369863015</v>
      </c>
      <c r="J101" s="11">
        <f ca="1">(IF(All_staff[[#This Row],[Tenure]]&gt;2,3%,2%))*All_staff[[#This Row],[Salary]]</f>
        <v>2279.1</v>
      </c>
      <c r="K101">
        <f>_xlfn.XLOOKUP(All_staff[[#This Row],[Rating]],'Salary vs. Rating'!$G$1:$G$5,'Salary vs. Rating'!$H$1:$H$5)</f>
        <v>3</v>
      </c>
    </row>
    <row r="102" spans="1:11" x14ac:dyDescent="0.35">
      <c r="A102" t="s">
        <v>62</v>
      </c>
      <c r="B102" t="s">
        <v>8</v>
      </c>
      <c r="C102" t="s">
        <v>9</v>
      </c>
      <c r="D102">
        <v>22</v>
      </c>
      <c r="E102" s="6">
        <v>44450</v>
      </c>
      <c r="F102" s="28">
        <v>76900</v>
      </c>
      <c r="G102" t="s">
        <v>13</v>
      </c>
      <c r="H102" t="s">
        <v>204</v>
      </c>
      <c r="I102" s="11">
        <f ca="1">(TODAY()-All_staff[[#This Row],[Date Joined]])/365</f>
        <v>2.8054794520547945</v>
      </c>
      <c r="J102" s="11">
        <f ca="1">(IF(All_staff[[#This Row],[Tenure]]&gt;2,3%,2%))*All_staff[[#This Row],[Salary]]</f>
        <v>2307</v>
      </c>
      <c r="K102">
        <f>_xlfn.XLOOKUP(All_staff[[#This Row],[Rating]],'Salary vs. Rating'!$G$1:$G$5,'Salary vs. Rating'!$H$1:$H$5)</f>
        <v>4</v>
      </c>
    </row>
    <row r="103" spans="1:11" x14ac:dyDescent="0.35">
      <c r="A103" t="s">
        <v>154</v>
      </c>
      <c r="B103" t="s">
        <v>8</v>
      </c>
      <c r="C103" t="s">
        <v>9</v>
      </c>
      <c r="D103">
        <v>22</v>
      </c>
      <c r="E103" s="6">
        <v>44388</v>
      </c>
      <c r="F103" s="28">
        <v>76900</v>
      </c>
      <c r="G103" t="s">
        <v>13</v>
      </c>
      <c r="H103" t="s">
        <v>206</v>
      </c>
      <c r="I103" s="11">
        <f ca="1">(TODAY()-All_staff[[#This Row],[Date Joined]])/365</f>
        <v>2.9753424657534246</v>
      </c>
      <c r="J103" s="11">
        <f ca="1">(IF(All_staff[[#This Row],[Tenure]]&gt;2,3%,2%))*All_staff[[#This Row],[Salary]]</f>
        <v>2307</v>
      </c>
      <c r="K103">
        <f>_xlfn.XLOOKUP(All_staff[[#This Row],[Rating]],'Salary vs. Rating'!$G$1:$G$5,'Salary vs. Rating'!$H$1:$H$5)</f>
        <v>4</v>
      </c>
    </row>
    <row r="104" spans="1:11" x14ac:dyDescent="0.35">
      <c r="A104" t="s">
        <v>72</v>
      </c>
      <c r="B104" t="s">
        <v>8</v>
      </c>
      <c r="C104" t="s">
        <v>9</v>
      </c>
      <c r="D104">
        <v>36</v>
      </c>
      <c r="E104" s="6">
        <v>44529</v>
      </c>
      <c r="F104" s="28">
        <v>78390</v>
      </c>
      <c r="G104" t="s">
        <v>16</v>
      </c>
      <c r="H104" t="s">
        <v>204</v>
      </c>
      <c r="I104" s="11">
        <f ca="1">(TODAY()-All_staff[[#This Row],[Date Joined]])/365</f>
        <v>2.5890410958904111</v>
      </c>
      <c r="J104" s="11">
        <f ca="1">(IF(All_staff[[#This Row],[Tenure]]&gt;2,3%,2%))*All_staff[[#This Row],[Salary]]</f>
        <v>2351.6999999999998</v>
      </c>
      <c r="K104">
        <f>_xlfn.XLOOKUP(All_staff[[#This Row],[Rating]],'Salary vs. Rating'!$G$1:$G$5,'Salary vs. Rating'!$H$1:$H$5)</f>
        <v>3</v>
      </c>
    </row>
    <row r="105" spans="1:11" x14ac:dyDescent="0.35">
      <c r="A105" t="s">
        <v>164</v>
      </c>
      <c r="B105" t="s">
        <v>8</v>
      </c>
      <c r="C105" t="s">
        <v>9</v>
      </c>
      <c r="D105">
        <v>36</v>
      </c>
      <c r="E105" s="6">
        <v>44468</v>
      </c>
      <c r="F105" s="28">
        <v>78390</v>
      </c>
      <c r="G105" t="s">
        <v>16</v>
      </c>
      <c r="H105" t="s">
        <v>206</v>
      </c>
      <c r="I105" s="11">
        <f ca="1">(TODAY()-All_staff[[#This Row],[Date Joined]])/365</f>
        <v>2.7561643835616438</v>
      </c>
      <c r="J105" s="11">
        <f ca="1">(IF(All_staff[[#This Row],[Tenure]]&gt;2,3%,2%))*All_staff[[#This Row],[Salary]]</f>
        <v>2351.6999999999998</v>
      </c>
      <c r="K105">
        <f>_xlfn.XLOOKUP(All_staff[[#This Row],[Rating]],'Salary vs. Rating'!$G$1:$G$5,'Salary vs. Rating'!$H$1:$H$5)</f>
        <v>3</v>
      </c>
    </row>
    <row r="106" spans="1:11" x14ac:dyDescent="0.35">
      <c r="A106" t="s">
        <v>48</v>
      </c>
      <c r="B106" t="s">
        <v>8</v>
      </c>
      <c r="C106" t="s">
        <v>19</v>
      </c>
      <c r="D106">
        <v>36</v>
      </c>
      <c r="E106" s="6">
        <v>44494</v>
      </c>
      <c r="F106" s="28">
        <v>78540</v>
      </c>
      <c r="G106" t="s">
        <v>16</v>
      </c>
      <c r="H106" t="s">
        <v>204</v>
      </c>
      <c r="I106" s="11">
        <f ca="1">(TODAY()-All_staff[[#This Row],[Date Joined]])/365</f>
        <v>2.6849315068493151</v>
      </c>
      <c r="J106" s="11">
        <f ca="1">(IF(All_staff[[#This Row],[Tenure]]&gt;2,3%,2%))*All_staff[[#This Row],[Salary]]</f>
        <v>2356.1999999999998</v>
      </c>
      <c r="K106">
        <f>_xlfn.XLOOKUP(All_staff[[#This Row],[Rating]],'Salary vs. Rating'!$G$1:$G$5,'Salary vs. Rating'!$H$1:$H$5)</f>
        <v>3</v>
      </c>
    </row>
    <row r="107" spans="1:11" x14ac:dyDescent="0.35">
      <c r="A107" t="s">
        <v>141</v>
      </c>
      <c r="B107" t="s">
        <v>8</v>
      </c>
      <c r="C107" t="s">
        <v>19</v>
      </c>
      <c r="D107">
        <v>36</v>
      </c>
      <c r="E107" s="6">
        <v>44433</v>
      </c>
      <c r="F107" s="28">
        <v>78540</v>
      </c>
      <c r="G107" t="s">
        <v>16</v>
      </c>
      <c r="H107" t="s">
        <v>206</v>
      </c>
      <c r="I107" s="11">
        <f ca="1">(TODAY()-All_staff[[#This Row],[Date Joined]])/365</f>
        <v>2.8520547945205479</v>
      </c>
      <c r="J107" s="11">
        <f ca="1">(IF(All_staff[[#This Row],[Tenure]]&gt;2,3%,2%))*All_staff[[#This Row],[Salary]]</f>
        <v>2356.1999999999998</v>
      </c>
      <c r="K107">
        <f>_xlfn.XLOOKUP(All_staff[[#This Row],[Rating]],'Salary vs. Rating'!$G$1:$G$5,'Salary vs. Rating'!$H$1:$H$5)</f>
        <v>3</v>
      </c>
    </row>
    <row r="108" spans="1:11" x14ac:dyDescent="0.35">
      <c r="A108" t="s">
        <v>104</v>
      </c>
      <c r="B108" t="s">
        <v>15</v>
      </c>
      <c r="C108" t="s">
        <v>9</v>
      </c>
      <c r="D108">
        <v>20</v>
      </c>
      <c r="E108" s="6">
        <v>44744</v>
      </c>
      <c r="F108" s="28">
        <v>79570</v>
      </c>
      <c r="G108" t="s">
        <v>16</v>
      </c>
      <c r="H108" t="s">
        <v>204</v>
      </c>
      <c r="I108" s="11">
        <f ca="1">(TODAY()-All_staff[[#This Row],[Date Joined]])/365</f>
        <v>2</v>
      </c>
      <c r="J108" s="11">
        <f ca="1">(IF(All_staff[[#This Row],[Tenure]]&gt;2,3%,2%))*All_staff[[#This Row],[Salary]]</f>
        <v>1591.4</v>
      </c>
      <c r="K108">
        <f>_xlfn.XLOOKUP(All_staff[[#This Row],[Rating]],'Salary vs. Rating'!$G$1:$G$5,'Salary vs. Rating'!$H$1:$H$5)</f>
        <v>3</v>
      </c>
    </row>
    <row r="109" spans="1:11" x14ac:dyDescent="0.35">
      <c r="A109" t="s">
        <v>197</v>
      </c>
      <c r="B109" t="s">
        <v>15</v>
      </c>
      <c r="C109" t="s">
        <v>9</v>
      </c>
      <c r="D109">
        <v>20</v>
      </c>
      <c r="E109" s="6">
        <v>44683</v>
      </c>
      <c r="F109" s="28">
        <v>79570</v>
      </c>
      <c r="G109" t="s">
        <v>16</v>
      </c>
      <c r="H109" t="s">
        <v>206</v>
      </c>
      <c r="I109" s="11">
        <f ca="1">(TODAY()-All_staff[[#This Row],[Date Joined]])/365</f>
        <v>2.1671232876712327</v>
      </c>
      <c r="J109" s="11">
        <f ca="1">(IF(All_staff[[#This Row],[Tenure]]&gt;2,3%,2%))*All_staff[[#This Row],[Salary]]</f>
        <v>2387.1</v>
      </c>
      <c r="K109">
        <f>_xlfn.XLOOKUP(All_staff[[#This Row],[Rating]],'Salary vs. Rating'!$G$1:$G$5,'Salary vs. Rating'!$H$1:$H$5)</f>
        <v>3</v>
      </c>
    </row>
    <row r="110" spans="1:11" x14ac:dyDescent="0.35">
      <c r="A110" t="s">
        <v>39</v>
      </c>
      <c r="B110" t="s">
        <v>8</v>
      </c>
      <c r="C110" t="s">
        <v>12</v>
      </c>
      <c r="D110">
        <v>25</v>
      </c>
      <c r="E110" s="6">
        <v>44694</v>
      </c>
      <c r="F110" s="28">
        <v>80700</v>
      </c>
      <c r="G110" t="s">
        <v>13</v>
      </c>
      <c r="H110" t="s">
        <v>204</v>
      </c>
      <c r="I110" s="11">
        <f ca="1">(TODAY()-All_staff[[#This Row],[Date Joined]])/365</f>
        <v>2.1369863013698631</v>
      </c>
      <c r="J110" s="11">
        <f ca="1">(IF(All_staff[[#This Row],[Tenure]]&gt;2,3%,2%))*All_staff[[#This Row],[Salary]]</f>
        <v>2421</v>
      </c>
      <c r="K110">
        <f>_xlfn.XLOOKUP(All_staff[[#This Row],[Rating]],'Salary vs. Rating'!$G$1:$G$5,'Salary vs. Rating'!$H$1:$H$5)</f>
        <v>4</v>
      </c>
    </row>
    <row r="111" spans="1:11" x14ac:dyDescent="0.35">
      <c r="A111" t="s">
        <v>133</v>
      </c>
      <c r="B111" t="s">
        <v>8</v>
      </c>
      <c r="C111" t="s">
        <v>12</v>
      </c>
      <c r="D111">
        <v>25</v>
      </c>
      <c r="E111" s="6">
        <v>44633</v>
      </c>
      <c r="F111" s="28">
        <v>80700</v>
      </c>
      <c r="G111" t="s">
        <v>13</v>
      </c>
      <c r="H111" t="s">
        <v>206</v>
      </c>
      <c r="I111" s="11">
        <f ca="1">(TODAY()-All_staff[[#This Row],[Date Joined]])/365</f>
        <v>2.3041095890410959</v>
      </c>
      <c r="J111" s="11">
        <f ca="1">(IF(All_staff[[#This Row],[Tenure]]&gt;2,3%,2%))*All_staff[[#This Row],[Salary]]</f>
        <v>2421</v>
      </c>
      <c r="K111">
        <f>_xlfn.XLOOKUP(All_staff[[#This Row],[Rating]],'Salary vs. Rating'!$G$1:$G$5,'Salary vs. Rating'!$H$1:$H$5)</f>
        <v>4</v>
      </c>
    </row>
    <row r="112" spans="1:11" x14ac:dyDescent="0.35">
      <c r="A112" t="s">
        <v>92</v>
      </c>
      <c r="B112" t="s">
        <v>8</v>
      </c>
      <c r="C112" t="s">
        <v>12</v>
      </c>
      <c r="D112">
        <v>27</v>
      </c>
      <c r="E112" s="6">
        <v>44686</v>
      </c>
      <c r="F112" s="28">
        <v>83750</v>
      </c>
      <c r="G112" t="s">
        <v>16</v>
      </c>
      <c r="H112" t="s">
        <v>204</v>
      </c>
      <c r="I112" s="11">
        <f ca="1">(TODAY()-All_staff[[#This Row],[Date Joined]])/365</f>
        <v>2.1589041095890411</v>
      </c>
      <c r="J112" s="11">
        <f ca="1">(IF(All_staff[[#This Row],[Tenure]]&gt;2,3%,2%))*All_staff[[#This Row],[Salary]]</f>
        <v>2512.5</v>
      </c>
      <c r="K112">
        <f>_xlfn.XLOOKUP(All_staff[[#This Row],[Rating]],'Salary vs. Rating'!$G$1:$G$5,'Salary vs. Rating'!$H$1:$H$5)</f>
        <v>3</v>
      </c>
    </row>
    <row r="113" spans="1:11" x14ac:dyDescent="0.35">
      <c r="A113" t="s">
        <v>185</v>
      </c>
      <c r="B113" t="s">
        <v>8</v>
      </c>
      <c r="C113" t="s">
        <v>12</v>
      </c>
      <c r="D113">
        <v>27</v>
      </c>
      <c r="E113" s="6">
        <v>44625</v>
      </c>
      <c r="F113" s="28">
        <v>83750</v>
      </c>
      <c r="G113" t="s">
        <v>16</v>
      </c>
      <c r="H113" t="s">
        <v>206</v>
      </c>
      <c r="I113" s="11">
        <f ca="1">(TODAY()-All_staff[[#This Row],[Date Joined]])/365</f>
        <v>2.3260273972602739</v>
      </c>
      <c r="J113" s="11">
        <f ca="1">(IF(All_staff[[#This Row],[Tenure]]&gt;2,3%,2%))*All_staff[[#This Row],[Salary]]</f>
        <v>2512.5</v>
      </c>
      <c r="K113">
        <f>_xlfn.XLOOKUP(All_staff[[#This Row],[Rating]],'Salary vs. Rating'!$G$1:$G$5,'Salary vs. Rating'!$H$1:$H$5)</f>
        <v>3</v>
      </c>
    </row>
    <row r="114" spans="1:11" x14ac:dyDescent="0.35">
      <c r="A114" t="s">
        <v>28</v>
      </c>
      <c r="B114" t="s">
        <v>8</v>
      </c>
      <c r="C114" t="s">
        <v>21</v>
      </c>
      <c r="D114">
        <v>34</v>
      </c>
      <c r="E114" s="6">
        <v>44459</v>
      </c>
      <c r="F114" s="28">
        <v>85000</v>
      </c>
      <c r="G114" t="s">
        <v>16</v>
      </c>
      <c r="H114" t="s">
        <v>204</v>
      </c>
      <c r="I114" s="11">
        <f ca="1">(TODAY()-All_staff[[#This Row],[Date Joined]])/365</f>
        <v>2.7808219178082192</v>
      </c>
      <c r="J114" s="11">
        <f ca="1">(IF(All_staff[[#This Row],[Tenure]]&gt;2,3%,2%))*All_staff[[#This Row],[Salary]]</f>
        <v>2550</v>
      </c>
      <c r="K114">
        <f>_xlfn.XLOOKUP(All_staff[[#This Row],[Rating]],'Salary vs. Rating'!$G$1:$G$5,'Salary vs. Rating'!$H$1:$H$5)</f>
        <v>3</v>
      </c>
    </row>
    <row r="115" spans="1:11" x14ac:dyDescent="0.35">
      <c r="A115" t="s">
        <v>122</v>
      </c>
      <c r="B115" t="s">
        <v>8</v>
      </c>
      <c r="C115" t="s">
        <v>21</v>
      </c>
      <c r="D115">
        <v>34</v>
      </c>
      <c r="E115" s="6">
        <v>44397</v>
      </c>
      <c r="F115" s="28">
        <v>85000</v>
      </c>
      <c r="G115" t="s">
        <v>16</v>
      </c>
      <c r="H115" t="s">
        <v>206</v>
      </c>
      <c r="I115" s="11">
        <f ca="1">(TODAY()-All_staff[[#This Row],[Date Joined]])/365</f>
        <v>2.9506849315068493</v>
      </c>
      <c r="J115" s="11">
        <f ca="1">(IF(All_staff[[#This Row],[Tenure]]&gt;2,3%,2%))*All_staff[[#This Row],[Salary]]</f>
        <v>2550</v>
      </c>
      <c r="K115">
        <f>_xlfn.XLOOKUP(All_staff[[#This Row],[Rating]],'Salary vs. Rating'!$G$1:$G$5,'Salary vs. Rating'!$H$1:$H$5)</f>
        <v>3</v>
      </c>
    </row>
    <row r="116" spans="1:11" x14ac:dyDescent="0.35">
      <c r="A116" t="s">
        <v>88</v>
      </c>
      <c r="B116" t="s">
        <v>8</v>
      </c>
      <c r="C116" t="s">
        <v>21</v>
      </c>
      <c r="D116">
        <v>33</v>
      </c>
      <c r="E116" s="6">
        <v>44809</v>
      </c>
      <c r="F116" s="28">
        <v>86570</v>
      </c>
      <c r="G116" t="s">
        <v>16</v>
      </c>
      <c r="H116" t="s">
        <v>204</v>
      </c>
      <c r="I116" s="11">
        <f ca="1">(TODAY()-All_staff[[#This Row],[Date Joined]])/365</f>
        <v>1.821917808219178</v>
      </c>
      <c r="J116" s="11">
        <f ca="1">(IF(All_staff[[#This Row],[Tenure]]&gt;2,3%,2%))*All_staff[[#This Row],[Salary]]</f>
        <v>1731.4</v>
      </c>
      <c r="K116">
        <f>_xlfn.XLOOKUP(All_staff[[#This Row],[Rating]],'Salary vs. Rating'!$G$1:$G$5,'Salary vs. Rating'!$H$1:$H$5)</f>
        <v>3</v>
      </c>
    </row>
    <row r="117" spans="1:11" x14ac:dyDescent="0.35">
      <c r="A117" t="s">
        <v>181</v>
      </c>
      <c r="B117" t="s">
        <v>8</v>
      </c>
      <c r="C117" t="s">
        <v>21</v>
      </c>
      <c r="D117">
        <v>33</v>
      </c>
      <c r="E117" s="6">
        <v>44747</v>
      </c>
      <c r="F117" s="28">
        <v>86570</v>
      </c>
      <c r="G117" t="s">
        <v>16</v>
      </c>
      <c r="H117" t="s">
        <v>206</v>
      </c>
      <c r="I117" s="11">
        <f ca="1">(TODAY()-All_staff[[#This Row],[Date Joined]])/365</f>
        <v>1.9917808219178081</v>
      </c>
      <c r="J117" s="11">
        <f ca="1">(IF(All_staff[[#This Row],[Tenure]]&gt;2,3%,2%))*All_staff[[#This Row],[Salary]]</f>
        <v>1731.4</v>
      </c>
      <c r="K117">
        <f>_xlfn.XLOOKUP(All_staff[[#This Row],[Rating]],'Salary vs. Rating'!$G$1:$G$5,'Salary vs. Rating'!$H$1:$H$5)</f>
        <v>3</v>
      </c>
    </row>
    <row r="118" spans="1:11" x14ac:dyDescent="0.35">
      <c r="A118" t="s">
        <v>74</v>
      </c>
      <c r="B118" t="s">
        <v>8</v>
      </c>
      <c r="C118" t="s">
        <v>12</v>
      </c>
      <c r="D118">
        <v>40</v>
      </c>
      <c r="E118" s="6">
        <v>44337</v>
      </c>
      <c r="F118" s="28">
        <v>87620</v>
      </c>
      <c r="G118" t="s">
        <v>16</v>
      </c>
      <c r="H118" t="s">
        <v>204</v>
      </c>
      <c r="I118" s="11">
        <f ca="1">(TODAY()-All_staff[[#This Row],[Date Joined]])/365</f>
        <v>3.1150684931506851</v>
      </c>
      <c r="J118" s="11">
        <f ca="1">(IF(All_staff[[#This Row],[Tenure]]&gt;2,3%,2%))*All_staff[[#This Row],[Salary]]</f>
        <v>2628.6</v>
      </c>
      <c r="K118">
        <f>_xlfn.XLOOKUP(All_staff[[#This Row],[Rating]],'Salary vs. Rating'!$G$1:$G$5,'Salary vs. Rating'!$H$1:$H$5)</f>
        <v>3</v>
      </c>
    </row>
    <row r="119" spans="1:11" x14ac:dyDescent="0.35">
      <c r="A119" t="s">
        <v>166</v>
      </c>
      <c r="B119" t="s">
        <v>8</v>
      </c>
      <c r="C119" t="s">
        <v>12</v>
      </c>
      <c r="D119">
        <v>40</v>
      </c>
      <c r="E119" s="6">
        <v>44276</v>
      </c>
      <c r="F119" s="28">
        <v>87620</v>
      </c>
      <c r="G119" t="s">
        <v>16</v>
      </c>
      <c r="H119" t="s">
        <v>206</v>
      </c>
      <c r="I119" s="11">
        <f ca="1">(TODAY()-All_staff[[#This Row],[Date Joined]])/365</f>
        <v>3.2821917808219179</v>
      </c>
      <c r="J119" s="11">
        <f ca="1">(IF(All_staff[[#This Row],[Tenure]]&gt;2,3%,2%))*All_staff[[#This Row],[Salary]]</f>
        <v>2628.6</v>
      </c>
      <c r="K119">
        <f>_xlfn.XLOOKUP(All_staff[[#This Row],[Rating]],'Salary vs. Rating'!$G$1:$G$5,'Salary vs. Rating'!$H$1:$H$5)</f>
        <v>3</v>
      </c>
    </row>
    <row r="120" spans="1:11" x14ac:dyDescent="0.35">
      <c r="A120" t="s">
        <v>23</v>
      </c>
      <c r="B120" t="s">
        <v>15</v>
      </c>
      <c r="C120" t="s">
        <v>12</v>
      </c>
      <c r="D120">
        <v>37</v>
      </c>
      <c r="E120" s="6">
        <v>44338</v>
      </c>
      <c r="F120" s="28">
        <v>88050</v>
      </c>
      <c r="G120" t="s">
        <v>24</v>
      </c>
      <c r="H120" t="s">
        <v>204</v>
      </c>
      <c r="I120" s="11">
        <f ca="1">(TODAY()-All_staff[[#This Row],[Date Joined]])/365</f>
        <v>3.1123287671232878</v>
      </c>
      <c r="J120" s="11">
        <f ca="1">(IF(All_staff[[#This Row],[Tenure]]&gt;2,3%,2%))*All_staff[[#This Row],[Salary]]</f>
        <v>2641.5</v>
      </c>
      <c r="K120">
        <f>_xlfn.XLOOKUP(All_staff[[#This Row],[Rating]],'Salary vs. Rating'!$G$1:$G$5,'Salary vs. Rating'!$H$1:$H$5)</f>
        <v>2</v>
      </c>
    </row>
    <row r="121" spans="1:11" x14ac:dyDescent="0.35">
      <c r="A121" t="s">
        <v>118</v>
      </c>
      <c r="B121" t="s">
        <v>15</v>
      </c>
      <c r="C121" t="s">
        <v>12</v>
      </c>
      <c r="D121">
        <v>37</v>
      </c>
      <c r="E121" s="6">
        <v>44277</v>
      </c>
      <c r="F121" s="28">
        <v>88050</v>
      </c>
      <c r="G121" t="s">
        <v>24</v>
      </c>
      <c r="H121" t="s">
        <v>206</v>
      </c>
      <c r="I121" s="11">
        <f ca="1">(TODAY()-All_staff[[#This Row],[Date Joined]])/365</f>
        <v>3.2794520547945205</v>
      </c>
      <c r="J121" s="11">
        <f ca="1">(IF(All_staff[[#This Row],[Tenure]]&gt;2,3%,2%))*All_staff[[#This Row],[Salary]]</f>
        <v>2641.5</v>
      </c>
      <c r="K121">
        <f>_xlfn.XLOOKUP(All_staff[[#This Row],[Rating]],'Salary vs. Rating'!$G$1:$G$5,'Salary vs. Rating'!$H$1:$H$5)</f>
        <v>2</v>
      </c>
    </row>
    <row r="122" spans="1:11" x14ac:dyDescent="0.35">
      <c r="A122" t="s">
        <v>11</v>
      </c>
      <c r="B122" t="s">
        <v>205</v>
      </c>
      <c r="C122" t="s">
        <v>12</v>
      </c>
      <c r="D122">
        <v>26</v>
      </c>
      <c r="E122" s="6">
        <v>44271</v>
      </c>
      <c r="F122" s="28">
        <v>90700</v>
      </c>
      <c r="G122" t="s">
        <v>13</v>
      </c>
      <c r="H122" t="s">
        <v>204</v>
      </c>
      <c r="I122" s="11">
        <f ca="1">(TODAY()-All_staff[[#This Row],[Date Joined]])/365</f>
        <v>3.2958904109589042</v>
      </c>
      <c r="J122" s="11">
        <f ca="1">(IF(All_staff[[#This Row],[Tenure]]&gt;2,3%,2%))*All_staff[[#This Row],[Salary]]</f>
        <v>2721</v>
      </c>
      <c r="K122">
        <f>_xlfn.XLOOKUP(All_staff[[#This Row],[Rating]],'Salary vs. Rating'!$G$1:$G$5,'Salary vs. Rating'!$H$1:$H$5)</f>
        <v>4</v>
      </c>
    </row>
    <row r="123" spans="1:11" x14ac:dyDescent="0.35">
      <c r="A123" t="s">
        <v>112</v>
      </c>
      <c r="B123" t="s">
        <v>205</v>
      </c>
      <c r="C123" t="s">
        <v>12</v>
      </c>
      <c r="D123">
        <v>27</v>
      </c>
      <c r="E123" s="6">
        <v>44212</v>
      </c>
      <c r="F123" s="28">
        <v>90700</v>
      </c>
      <c r="G123" t="s">
        <v>13</v>
      </c>
      <c r="H123" t="s">
        <v>206</v>
      </c>
      <c r="I123" s="11">
        <f ca="1">(TODAY()-All_staff[[#This Row],[Date Joined]])/365</f>
        <v>3.4575342465753423</v>
      </c>
      <c r="J123" s="11">
        <f ca="1">(IF(All_staff[[#This Row],[Tenure]]&gt;2,3%,2%))*All_staff[[#This Row],[Salary]]</f>
        <v>2721</v>
      </c>
      <c r="K123">
        <f>_xlfn.XLOOKUP(All_staff[[#This Row],[Rating]],'Salary vs. Rating'!$G$1:$G$5,'Salary vs. Rating'!$H$1:$H$5)</f>
        <v>4</v>
      </c>
    </row>
    <row r="124" spans="1:11" x14ac:dyDescent="0.35">
      <c r="A124" t="s">
        <v>52</v>
      </c>
      <c r="B124" t="s">
        <v>205</v>
      </c>
      <c r="C124" t="s">
        <v>12</v>
      </c>
      <c r="D124">
        <v>32</v>
      </c>
      <c r="E124" s="6">
        <v>44774</v>
      </c>
      <c r="F124" s="28">
        <v>91310</v>
      </c>
      <c r="G124" t="s">
        <v>16</v>
      </c>
      <c r="H124" t="s">
        <v>204</v>
      </c>
      <c r="I124" s="11">
        <f ca="1">(TODAY()-All_staff[[#This Row],[Date Joined]])/365</f>
        <v>1.9178082191780821</v>
      </c>
      <c r="J124" s="11">
        <f ca="1">(IF(All_staff[[#This Row],[Tenure]]&gt;2,3%,2%))*All_staff[[#This Row],[Salary]]</f>
        <v>1826.2</v>
      </c>
      <c r="K124">
        <f>_xlfn.XLOOKUP(All_staff[[#This Row],[Rating]],'Salary vs. Rating'!$G$1:$G$5,'Salary vs. Rating'!$H$1:$H$5)</f>
        <v>3</v>
      </c>
    </row>
    <row r="125" spans="1:11" x14ac:dyDescent="0.35">
      <c r="A125" t="s">
        <v>145</v>
      </c>
      <c r="B125" t="s">
        <v>205</v>
      </c>
      <c r="C125" t="s">
        <v>12</v>
      </c>
      <c r="D125">
        <v>32</v>
      </c>
      <c r="E125" s="6">
        <v>44713</v>
      </c>
      <c r="F125" s="28">
        <v>91310</v>
      </c>
      <c r="G125" t="s">
        <v>16</v>
      </c>
      <c r="H125" t="s">
        <v>206</v>
      </c>
      <c r="I125" s="11">
        <f ca="1">(TODAY()-All_staff[[#This Row],[Date Joined]])/365</f>
        <v>2.0849315068493151</v>
      </c>
      <c r="J125" s="11">
        <f ca="1">(IF(All_staff[[#This Row],[Tenure]]&gt;2,3%,2%))*All_staff[[#This Row],[Salary]]</f>
        <v>2739.2999999999997</v>
      </c>
      <c r="K125">
        <f>_xlfn.XLOOKUP(All_staff[[#This Row],[Rating]],'Salary vs. Rating'!$G$1:$G$5,'Salary vs. Rating'!$H$1:$H$5)</f>
        <v>3</v>
      </c>
    </row>
    <row r="126" spans="1:11" x14ac:dyDescent="0.35">
      <c r="A126" t="s">
        <v>68</v>
      </c>
      <c r="B126" t="s">
        <v>15</v>
      </c>
      <c r="C126" t="s">
        <v>21</v>
      </c>
      <c r="D126">
        <v>27</v>
      </c>
      <c r="E126" s="6">
        <v>44236</v>
      </c>
      <c r="F126" s="28">
        <v>91650</v>
      </c>
      <c r="G126" t="s">
        <v>13</v>
      </c>
      <c r="H126" t="s">
        <v>204</v>
      </c>
      <c r="I126" s="11">
        <f ca="1">(TODAY()-All_staff[[#This Row],[Date Joined]])/365</f>
        <v>3.3917808219178083</v>
      </c>
      <c r="J126" s="11">
        <f ca="1">(IF(All_staff[[#This Row],[Tenure]]&gt;2,3%,2%))*All_staff[[#This Row],[Salary]]</f>
        <v>2749.5</v>
      </c>
      <c r="K126">
        <f>_xlfn.XLOOKUP(All_staff[[#This Row],[Rating]],'Salary vs. Rating'!$G$1:$G$5,'Salary vs. Rating'!$H$1:$H$5)</f>
        <v>4</v>
      </c>
    </row>
    <row r="127" spans="1:11" x14ac:dyDescent="0.35">
      <c r="A127" t="s">
        <v>160</v>
      </c>
      <c r="B127" t="s">
        <v>15</v>
      </c>
      <c r="C127" t="s">
        <v>21</v>
      </c>
      <c r="D127">
        <v>27</v>
      </c>
      <c r="E127" s="6">
        <v>44174</v>
      </c>
      <c r="F127" s="28">
        <v>91650</v>
      </c>
      <c r="G127" t="s">
        <v>13</v>
      </c>
      <c r="H127" t="s">
        <v>206</v>
      </c>
      <c r="I127" s="11">
        <f ca="1">(TODAY()-All_staff[[#This Row],[Date Joined]])/365</f>
        <v>3.5616438356164384</v>
      </c>
      <c r="J127" s="11">
        <f ca="1">(IF(All_staff[[#This Row],[Tenure]]&gt;2,3%,2%))*All_staff[[#This Row],[Salary]]</f>
        <v>2749.5</v>
      </c>
      <c r="K127">
        <f>_xlfn.XLOOKUP(All_staff[[#This Row],[Rating]],'Salary vs. Rating'!$G$1:$G$5,'Salary vs. Rating'!$H$1:$H$5)</f>
        <v>4</v>
      </c>
    </row>
    <row r="128" spans="1:11" x14ac:dyDescent="0.35">
      <c r="A128" t="s">
        <v>102</v>
      </c>
      <c r="B128" t="s">
        <v>8</v>
      </c>
      <c r="C128" t="s">
        <v>21</v>
      </c>
      <c r="D128">
        <v>34</v>
      </c>
      <c r="E128" s="6">
        <v>44445</v>
      </c>
      <c r="F128" s="28">
        <v>92450</v>
      </c>
      <c r="G128" t="s">
        <v>16</v>
      </c>
      <c r="H128" t="s">
        <v>204</v>
      </c>
      <c r="I128" s="11">
        <f ca="1">(TODAY()-All_staff[[#This Row],[Date Joined]])/365</f>
        <v>2.8191780821917809</v>
      </c>
      <c r="J128" s="11">
        <f ca="1">(IF(All_staff[[#This Row],[Tenure]]&gt;2,3%,2%))*All_staff[[#This Row],[Salary]]</f>
        <v>2773.5</v>
      </c>
      <c r="K128">
        <f>_xlfn.XLOOKUP(All_staff[[#This Row],[Rating]],'Salary vs. Rating'!$G$1:$G$5,'Salary vs. Rating'!$H$1:$H$5)</f>
        <v>3</v>
      </c>
    </row>
    <row r="129" spans="1:11" x14ac:dyDescent="0.35">
      <c r="A129" t="s">
        <v>195</v>
      </c>
      <c r="B129" t="s">
        <v>8</v>
      </c>
      <c r="C129" t="s">
        <v>21</v>
      </c>
      <c r="D129">
        <v>34</v>
      </c>
      <c r="E129" s="6">
        <v>44383</v>
      </c>
      <c r="F129" s="28">
        <v>92450</v>
      </c>
      <c r="G129" t="s">
        <v>16</v>
      </c>
      <c r="H129" t="s">
        <v>206</v>
      </c>
      <c r="I129" s="11">
        <f ca="1">(TODAY()-All_staff[[#This Row],[Date Joined]])/365</f>
        <v>2.989041095890411</v>
      </c>
      <c r="J129" s="11">
        <f ca="1">(IF(All_staff[[#This Row],[Tenure]]&gt;2,3%,2%))*All_staff[[#This Row],[Salary]]</f>
        <v>2773.5</v>
      </c>
      <c r="K129">
        <f>_xlfn.XLOOKUP(All_staff[[#This Row],[Rating]],'Salary vs. Rating'!$G$1:$G$5,'Salary vs. Rating'!$H$1:$H$5)</f>
        <v>3</v>
      </c>
    </row>
    <row r="130" spans="1:11" x14ac:dyDescent="0.35">
      <c r="A130" t="s">
        <v>77</v>
      </c>
      <c r="B130" t="s">
        <v>8</v>
      </c>
      <c r="C130" t="s">
        <v>19</v>
      </c>
      <c r="D130">
        <v>25</v>
      </c>
      <c r="E130" s="6">
        <v>44205</v>
      </c>
      <c r="F130" s="28">
        <v>92700</v>
      </c>
      <c r="G130" t="s">
        <v>16</v>
      </c>
      <c r="H130" t="s">
        <v>204</v>
      </c>
      <c r="I130" s="11">
        <f ca="1">(TODAY()-All_staff[[#This Row],[Date Joined]])/365</f>
        <v>3.4767123287671233</v>
      </c>
      <c r="J130" s="11">
        <f ca="1">(IF(All_staff[[#This Row],[Tenure]]&gt;2,3%,2%))*All_staff[[#This Row],[Salary]]</f>
        <v>2781</v>
      </c>
      <c r="K130">
        <f>_xlfn.XLOOKUP(All_staff[[#This Row],[Rating]],'Salary vs. Rating'!$G$1:$G$5,'Salary vs. Rating'!$H$1:$H$5)</f>
        <v>3</v>
      </c>
    </row>
    <row r="131" spans="1:11" x14ac:dyDescent="0.35">
      <c r="A131" t="s">
        <v>169</v>
      </c>
      <c r="B131" t="s">
        <v>8</v>
      </c>
      <c r="C131" t="s">
        <v>19</v>
      </c>
      <c r="D131">
        <v>25</v>
      </c>
      <c r="E131" s="6">
        <v>44144</v>
      </c>
      <c r="F131" s="28">
        <v>92700</v>
      </c>
      <c r="G131" t="s">
        <v>16</v>
      </c>
      <c r="H131" t="s">
        <v>206</v>
      </c>
      <c r="I131" s="11">
        <f ca="1">(TODAY()-All_staff[[#This Row],[Date Joined]])/365</f>
        <v>3.6438356164383561</v>
      </c>
      <c r="J131" s="11">
        <f ca="1">(IF(All_staff[[#This Row],[Tenure]]&gt;2,3%,2%))*All_staff[[#This Row],[Salary]]</f>
        <v>2781</v>
      </c>
      <c r="K131">
        <f>_xlfn.XLOOKUP(All_staff[[#This Row],[Rating]],'Salary vs. Rating'!$G$1:$G$5,'Salary vs. Rating'!$H$1:$H$5)</f>
        <v>3</v>
      </c>
    </row>
    <row r="132" spans="1:11" x14ac:dyDescent="0.35">
      <c r="A132" t="s">
        <v>71</v>
      </c>
      <c r="B132" t="s">
        <v>8</v>
      </c>
      <c r="C132" t="s">
        <v>12</v>
      </c>
      <c r="D132">
        <v>33</v>
      </c>
      <c r="E132" s="6">
        <v>44190</v>
      </c>
      <c r="F132" s="28">
        <v>96140</v>
      </c>
      <c r="G132" t="s">
        <v>16</v>
      </c>
      <c r="H132" t="s">
        <v>204</v>
      </c>
      <c r="I132" s="11">
        <f ca="1">(TODAY()-All_staff[[#This Row],[Date Joined]])/365</f>
        <v>3.5178082191780824</v>
      </c>
      <c r="J132" s="11">
        <f ca="1">(IF(All_staff[[#This Row],[Tenure]]&gt;2,3%,2%))*All_staff[[#This Row],[Salary]]</f>
        <v>2884.2</v>
      </c>
      <c r="K132">
        <f>_xlfn.XLOOKUP(All_staff[[#This Row],[Rating]],'Salary vs. Rating'!$G$1:$G$5,'Salary vs. Rating'!$H$1:$H$5)</f>
        <v>3</v>
      </c>
    </row>
    <row r="133" spans="1:11" x14ac:dyDescent="0.35">
      <c r="A133" t="s">
        <v>163</v>
      </c>
      <c r="B133" t="s">
        <v>8</v>
      </c>
      <c r="C133" t="s">
        <v>12</v>
      </c>
      <c r="D133">
        <v>33</v>
      </c>
      <c r="E133" s="6">
        <v>44129</v>
      </c>
      <c r="F133" s="28">
        <v>96140</v>
      </c>
      <c r="G133" t="s">
        <v>16</v>
      </c>
      <c r="H133" t="s">
        <v>206</v>
      </c>
      <c r="I133" s="11">
        <f ca="1">(TODAY()-All_staff[[#This Row],[Date Joined]])/365</f>
        <v>3.6849315068493151</v>
      </c>
      <c r="J133" s="11">
        <f ca="1">(IF(All_staff[[#This Row],[Tenure]]&gt;2,3%,2%))*All_staff[[#This Row],[Salary]]</f>
        <v>2884.2</v>
      </c>
      <c r="K133">
        <f>_xlfn.XLOOKUP(All_staff[[#This Row],[Rating]],'Salary vs. Rating'!$G$1:$G$5,'Salary vs. Rating'!$H$1:$H$5)</f>
        <v>3</v>
      </c>
    </row>
    <row r="134" spans="1:11" x14ac:dyDescent="0.35">
      <c r="A134" t="s">
        <v>85</v>
      </c>
      <c r="B134" t="s">
        <v>15</v>
      </c>
      <c r="C134" t="s">
        <v>21</v>
      </c>
      <c r="D134">
        <v>30</v>
      </c>
      <c r="E134" s="6">
        <v>44606</v>
      </c>
      <c r="F134" s="28">
        <v>96800</v>
      </c>
      <c r="G134" t="s">
        <v>16</v>
      </c>
      <c r="H134" t="s">
        <v>204</v>
      </c>
      <c r="I134" s="11">
        <f ca="1">(TODAY()-All_staff[[#This Row],[Date Joined]])/365</f>
        <v>2.3780821917808219</v>
      </c>
      <c r="J134" s="11">
        <f ca="1">(IF(All_staff[[#This Row],[Tenure]]&gt;2,3%,2%))*All_staff[[#This Row],[Salary]]</f>
        <v>2904</v>
      </c>
      <c r="K134">
        <f>_xlfn.XLOOKUP(All_staff[[#This Row],[Rating]],'Salary vs. Rating'!$G$1:$G$5,'Salary vs. Rating'!$H$1:$H$5)</f>
        <v>3</v>
      </c>
    </row>
    <row r="135" spans="1:11" x14ac:dyDescent="0.35">
      <c r="A135" t="s">
        <v>177</v>
      </c>
      <c r="B135" t="s">
        <v>15</v>
      </c>
      <c r="C135" t="s">
        <v>21</v>
      </c>
      <c r="D135">
        <v>30</v>
      </c>
      <c r="E135" s="6">
        <v>44544</v>
      </c>
      <c r="F135" s="28">
        <v>96800</v>
      </c>
      <c r="G135" t="s">
        <v>16</v>
      </c>
      <c r="H135" t="s">
        <v>206</v>
      </c>
      <c r="I135" s="11">
        <f ca="1">(TODAY()-All_staff[[#This Row],[Date Joined]])/365</f>
        <v>2.547945205479452</v>
      </c>
      <c r="J135" s="11">
        <f ca="1">(IF(All_staff[[#This Row],[Tenure]]&gt;2,3%,2%))*All_staff[[#This Row],[Salary]]</f>
        <v>2904</v>
      </c>
      <c r="K135">
        <f>_xlfn.XLOOKUP(All_staff[[#This Row],[Rating]],'Salary vs. Rating'!$G$1:$G$5,'Salary vs. Rating'!$H$1:$H$5)</f>
        <v>3</v>
      </c>
    </row>
    <row r="136" spans="1:11" x14ac:dyDescent="0.35">
      <c r="A136" t="s">
        <v>105</v>
      </c>
      <c r="B136" t="s">
        <v>15</v>
      </c>
      <c r="C136" t="s">
        <v>9</v>
      </c>
      <c r="D136">
        <v>40</v>
      </c>
      <c r="E136" s="6">
        <v>44263</v>
      </c>
      <c r="F136" s="28">
        <v>99750</v>
      </c>
      <c r="G136" t="s">
        <v>16</v>
      </c>
      <c r="H136" t="s">
        <v>204</v>
      </c>
      <c r="I136" s="11">
        <f ca="1">(TODAY()-All_staff[[#This Row],[Date Joined]])/365</f>
        <v>3.3178082191780822</v>
      </c>
      <c r="J136" s="11">
        <f ca="1">(IF(All_staff[[#This Row],[Tenure]]&gt;2,3%,2%))*All_staff[[#This Row],[Salary]]</f>
        <v>2992.5</v>
      </c>
      <c r="K136">
        <f>_xlfn.XLOOKUP(All_staff[[#This Row],[Rating]],'Salary vs. Rating'!$G$1:$G$5,'Salary vs. Rating'!$H$1:$H$5)</f>
        <v>3</v>
      </c>
    </row>
    <row r="137" spans="1:11" x14ac:dyDescent="0.35">
      <c r="A137" t="s">
        <v>198</v>
      </c>
      <c r="B137" t="s">
        <v>15</v>
      </c>
      <c r="C137" t="s">
        <v>9</v>
      </c>
      <c r="D137">
        <v>40</v>
      </c>
      <c r="E137" s="6">
        <v>44204</v>
      </c>
      <c r="F137" s="28">
        <v>99750</v>
      </c>
      <c r="G137" t="s">
        <v>16</v>
      </c>
      <c r="H137" t="s">
        <v>206</v>
      </c>
      <c r="I137" s="11">
        <f ca="1">(TODAY()-All_staff[[#This Row],[Date Joined]])/365</f>
        <v>3.4794520547945207</v>
      </c>
      <c r="J137" s="11">
        <f ca="1">(IF(All_staff[[#This Row],[Tenure]]&gt;2,3%,2%))*All_staff[[#This Row],[Salary]]</f>
        <v>2992.5</v>
      </c>
      <c r="K137">
        <f>_xlfn.XLOOKUP(All_staff[[#This Row],[Rating]],'Salary vs. Rating'!$G$1:$G$5,'Salary vs. Rating'!$H$1:$H$5)</f>
        <v>3</v>
      </c>
    </row>
    <row r="138" spans="1:11" x14ac:dyDescent="0.35">
      <c r="A138" t="s">
        <v>107</v>
      </c>
      <c r="B138" t="s">
        <v>8</v>
      </c>
      <c r="C138" t="s">
        <v>9</v>
      </c>
      <c r="D138">
        <v>28</v>
      </c>
      <c r="E138" s="6">
        <v>44630</v>
      </c>
      <c r="F138" s="28">
        <v>99970</v>
      </c>
      <c r="G138" t="s">
        <v>16</v>
      </c>
      <c r="H138" t="s">
        <v>204</v>
      </c>
      <c r="I138" s="11">
        <f ca="1">(TODAY()-All_staff[[#This Row],[Date Joined]])/365</f>
        <v>2.3123287671232875</v>
      </c>
      <c r="J138" s="11">
        <f ca="1">(IF(All_staff[[#This Row],[Tenure]]&gt;2,3%,2%))*All_staff[[#This Row],[Salary]]</f>
        <v>2999.1</v>
      </c>
      <c r="K138">
        <f>_xlfn.XLOOKUP(All_staff[[#This Row],[Rating]],'Salary vs. Rating'!$G$1:$G$5,'Salary vs. Rating'!$H$1:$H$5)</f>
        <v>3</v>
      </c>
    </row>
    <row r="139" spans="1:11" x14ac:dyDescent="0.35">
      <c r="A139" t="s">
        <v>200</v>
      </c>
      <c r="B139" t="s">
        <v>8</v>
      </c>
      <c r="C139" t="s">
        <v>9</v>
      </c>
      <c r="D139">
        <v>28</v>
      </c>
      <c r="E139" s="6">
        <v>44571</v>
      </c>
      <c r="F139" s="28">
        <v>99970</v>
      </c>
      <c r="G139" t="s">
        <v>16</v>
      </c>
      <c r="H139" t="s">
        <v>206</v>
      </c>
      <c r="I139" s="11">
        <f ca="1">(TODAY()-All_staff[[#This Row],[Date Joined]])/365</f>
        <v>2.473972602739726</v>
      </c>
      <c r="J139" s="11">
        <f ca="1">(IF(All_staff[[#This Row],[Tenure]]&gt;2,3%,2%))*All_staff[[#This Row],[Salary]]</f>
        <v>2999.1</v>
      </c>
      <c r="K139">
        <f>_xlfn.XLOOKUP(All_staff[[#This Row],[Rating]],'Salary vs. Rating'!$G$1:$G$5,'Salary vs. Rating'!$H$1:$H$5)</f>
        <v>3</v>
      </c>
    </row>
    <row r="140" spans="1:11" x14ac:dyDescent="0.35">
      <c r="A140" t="s">
        <v>103</v>
      </c>
      <c r="B140" t="s">
        <v>15</v>
      </c>
      <c r="C140" t="s">
        <v>12</v>
      </c>
      <c r="D140">
        <v>24</v>
      </c>
      <c r="E140" s="6">
        <v>44686</v>
      </c>
      <c r="F140" s="28">
        <v>100420</v>
      </c>
      <c r="G140" t="s">
        <v>16</v>
      </c>
      <c r="H140" t="s">
        <v>204</v>
      </c>
      <c r="I140" s="11">
        <f ca="1">(TODAY()-All_staff[[#This Row],[Date Joined]])/365</f>
        <v>2.1589041095890411</v>
      </c>
      <c r="J140" s="11">
        <f ca="1">(IF(All_staff[[#This Row],[Tenure]]&gt;2,3%,2%))*All_staff[[#This Row],[Salary]]</f>
        <v>3012.6</v>
      </c>
      <c r="K140">
        <f>_xlfn.XLOOKUP(All_staff[[#This Row],[Rating]],'Salary vs. Rating'!$G$1:$G$5,'Salary vs. Rating'!$H$1:$H$5)</f>
        <v>3</v>
      </c>
    </row>
    <row r="141" spans="1:11" x14ac:dyDescent="0.35">
      <c r="A141" t="s">
        <v>196</v>
      </c>
      <c r="B141" t="s">
        <v>15</v>
      </c>
      <c r="C141" t="s">
        <v>12</v>
      </c>
      <c r="D141">
        <v>24</v>
      </c>
      <c r="E141" s="6">
        <v>44625</v>
      </c>
      <c r="F141" s="28">
        <v>100420</v>
      </c>
      <c r="G141" t="s">
        <v>16</v>
      </c>
      <c r="H141" t="s">
        <v>206</v>
      </c>
      <c r="I141" s="11">
        <f ca="1">(TODAY()-All_staff[[#This Row],[Date Joined]])/365</f>
        <v>2.3260273972602739</v>
      </c>
      <c r="J141" s="11">
        <f ca="1">(IF(All_staff[[#This Row],[Tenure]]&gt;2,3%,2%))*All_staff[[#This Row],[Salary]]</f>
        <v>3012.6</v>
      </c>
      <c r="K141">
        <f>_xlfn.XLOOKUP(All_staff[[#This Row],[Rating]],'Salary vs. Rating'!$G$1:$G$5,'Salary vs. Rating'!$H$1:$H$5)</f>
        <v>3</v>
      </c>
    </row>
    <row r="142" spans="1:11" x14ac:dyDescent="0.35">
      <c r="A142" t="s">
        <v>50</v>
      </c>
      <c r="B142" t="s">
        <v>15</v>
      </c>
      <c r="C142" t="s">
        <v>9</v>
      </c>
      <c r="D142">
        <v>31</v>
      </c>
      <c r="E142" s="6">
        <v>44724</v>
      </c>
      <c r="F142" s="28">
        <v>103550</v>
      </c>
      <c r="G142" t="s">
        <v>16</v>
      </c>
      <c r="H142" t="s">
        <v>204</v>
      </c>
      <c r="I142" s="11">
        <f ca="1">(TODAY()-All_staff[[#This Row],[Date Joined]])/365</f>
        <v>2.0547945205479454</v>
      </c>
      <c r="J142" s="11">
        <f ca="1">(IF(All_staff[[#This Row],[Tenure]]&gt;2,3%,2%))*All_staff[[#This Row],[Salary]]</f>
        <v>3106.5</v>
      </c>
      <c r="K142">
        <f>_xlfn.XLOOKUP(All_staff[[#This Row],[Rating]],'Salary vs. Rating'!$G$1:$G$5,'Salary vs. Rating'!$H$1:$H$5)</f>
        <v>3</v>
      </c>
    </row>
    <row r="143" spans="1:11" x14ac:dyDescent="0.35">
      <c r="A143" t="s">
        <v>143</v>
      </c>
      <c r="B143" t="s">
        <v>15</v>
      </c>
      <c r="C143" t="s">
        <v>9</v>
      </c>
      <c r="D143">
        <v>31</v>
      </c>
      <c r="E143" s="6">
        <v>44663</v>
      </c>
      <c r="F143" s="28">
        <v>103550</v>
      </c>
      <c r="G143" t="s">
        <v>16</v>
      </c>
      <c r="H143" t="s">
        <v>206</v>
      </c>
      <c r="I143" s="11">
        <f ca="1">(TODAY()-All_staff[[#This Row],[Date Joined]])/365</f>
        <v>2.2219178082191782</v>
      </c>
      <c r="J143" s="11">
        <f ca="1">(IF(All_staff[[#This Row],[Tenure]]&gt;2,3%,2%))*All_staff[[#This Row],[Salary]]</f>
        <v>3106.5</v>
      </c>
      <c r="K143">
        <f>_xlfn.XLOOKUP(All_staff[[#This Row],[Rating]],'Salary vs. Rating'!$G$1:$G$5,'Salary vs. Rating'!$H$1:$H$5)</f>
        <v>3</v>
      </c>
    </row>
    <row r="144" spans="1:11" x14ac:dyDescent="0.35">
      <c r="A144" t="s">
        <v>96</v>
      </c>
      <c r="B144" t="s">
        <v>8</v>
      </c>
      <c r="C144" t="s">
        <v>9</v>
      </c>
      <c r="D144">
        <v>28</v>
      </c>
      <c r="E144" s="6">
        <v>44649</v>
      </c>
      <c r="F144" s="28">
        <v>104120</v>
      </c>
      <c r="G144" t="s">
        <v>16</v>
      </c>
      <c r="H144" t="s">
        <v>204</v>
      </c>
      <c r="I144" s="11">
        <f ca="1">(TODAY()-All_staff[[#This Row],[Date Joined]])/365</f>
        <v>2.2602739726027399</v>
      </c>
      <c r="J144" s="11">
        <f ca="1">(IF(All_staff[[#This Row],[Tenure]]&gt;2,3%,2%))*All_staff[[#This Row],[Salary]]</f>
        <v>3123.6</v>
      </c>
      <c r="K144">
        <f>_xlfn.XLOOKUP(All_staff[[#This Row],[Rating]],'Salary vs. Rating'!$G$1:$G$5,'Salary vs. Rating'!$H$1:$H$5)</f>
        <v>3</v>
      </c>
    </row>
    <row r="145" spans="1:11" x14ac:dyDescent="0.35">
      <c r="A145" t="s">
        <v>189</v>
      </c>
      <c r="B145" t="s">
        <v>8</v>
      </c>
      <c r="C145" t="s">
        <v>9</v>
      </c>
      <c r="D145">
        <v>28</v>
      </c>
      <c r="E145" s="6">
        <v>44590</v>
      </c>
      <c r="F145" s="28">
        <v>104120</v>
      </c>
      <c r="G145" t="s">
        <v>16</v>
      </c>
      <c r="H145" t="s">
        <v>206</v>
      </c>
      <c r="I145" s="11">
        <f ca="1">(TODAY()-All_staff[[#This Row],[Date Joined]])/365</f>
        <v>2.4219178082191779</v>
      </c>
      <c r="J145" s="11">
        <f ca="1">(IF(All_staff[[#This Row],[Tenure]]&gt;2,3%,2%))*All_staff[[#This Row],[Salary]]</f>
        <v>3123.6</v>
      </c>
      <c r="K145">
        <f>_xlfn.XLOOKUP(All_staff[[#This Row],[Rating]],'Salary vs. Rating'!$G$1:$G$5,'Salary vs. Rating'!$H$1:$H$5)</f>
        <v>3</v>
      </c>
    </row>
    <row r="146" spans="1:11" x14ac:dyDescent="0.35">
      <c r="A146" t="s">
        <v>101</v>
      </c>
      <c r="B146" t="s">
        <v>8</v>
      </c>
      <c r="C146" t="s">
        <v>12</v>
      </c>
      <c r="D146">
        <v>40</v>
      </c>
      <c r="E146" s="6">
        <v>44381</v>
      </c>
      <c r="F146" s="28">
        <v>104410</v>
      </c>
      <c r="G146" t="s">
        <v>16</v>
      </c>
      <c r="H146" t="s">
        <v>204</v>
      </c>
      <c r="I146" s="11">
        <f ca="1">(TODAY()-All_staff[[#This Row],[Date Joined]])/365</f>
        <v>2.9945205479452053</v>
      </c>
      <c r="J146" s="11">
        <f ca="1">(IF(All_staff[[#This Row],[Tenure]]&gt;2,3%,2%))*All_staff[[#This Row],[Salary]]</f>
        <v>3132.2999999999997</v>
      </c>
      <c r="K146">
        <f>_xlfn.XLOOKUP(All_staff[[#This Row],[Rating]],'Salary vs. Rating'!$G$1:$G$5,'Salary vs. Rating'!$H$1:$H$5)</f>
        <v>3</v>
      </c>
    </row>
    <row r="147" spans="1:11" x14ac:dyDescent="0.35">
      <c r="A147" t="s">
        <v>194</v>
      </c>
      <c r="B147" t="s">
        <v>8</v>
      </c>
      <c r="C147" t="s">
        <v>12</v>
      </c>
      <c r="D147">
        <v>40</v>
      </c>
      <c r="E147" s="6">
        <v>44320</v>
      </c>
      <c r="F147" s="28">
        <v>104410</v>
      </c>
      <c r="G147" t="s">
        <v>16</v>
      </c>
      <c r="H147" t="s">
        <v>206</v>
      </c>
      <c r="I147" s="11">
        <f ca="1">(TODAY()-All_staff[[#This Row],[Date Joined]])/365</f>
        <v>3.1616438356164385</v>
      </c>
      <c r="J147" s="11">
        <f ca="1">(IF(All_staff[[#This Row],[Tenure]]&gt;2,3%,2%))*All_staff[[#This Row],[Salary]]</f>
        <v>3132.2999999999997</v>
      </c>
      <c r="K147">
        <f>_xlfn.XLOOKUP(All_staff[[#This Row],[Rating]],'Salary vs. Rating'!$G$1:$G$5,'Salary vs. Rating'!$H$1:$H$5)</f>
        <v>3</v>
      </c>
    </row>
    <row r="148" spans="1:11" x14ac:dyDescent="0.35">
      <c r="A148" t="s">
        <v>43</v>
      </c>
      <c r="B148" t="s">
        <v>8</v>
      </c>
      <c r="C148" t="s">
        <v>9</v>
      </c>
      <c r="D148">
        <v>28</v>
      </c>
      <c r="E148" s="6">
        <v>44486</v>
      </c>
      <c r="F148" s="28">
        <v>104770</v>
      </c>
      <c r="G148" t="s">
        <v>16</v>
      </c>
      <c r="H148" t="s">
        <v>204</v>
      </c>
      <c r="I148" s="11">
        <f ca="1">(TODAY()-All_staff[[#This Row],[Date Joined]])/365</f>
        <v>2.7068493150684931</v>
      </c>
      <c r="J148" s="11">
        <f ca="1">(IF(All_staff[[#This Row],[Tenure]]&gt;2,3%,2%))*All_staff[[#This Row],[Salary]]</f>
        <v>3143.1</v>
      </c>
      <c r="K148">
        <f>_xlfn.XLOOKUP(All_staff[[#This Row],[Rating]],'Salary vs. Rating'!$G$1:$G$5,'Salary vs. Rating'!$H$1:$H$5)</f>
        <v>3</v>
      </c>
    </row>
    <row r="149" spans="1:11" x14ac:dyDescent="0.35">
      <c r="A149" t="s">
        <v>136</v>
      </c>
      <c r="B149" t="s">
        <v>8</v>
      </c>
      <c r="C149" t="s">
        <v>9</v>
      </c>
      <c r="D149">
        <v>28</v>
      </c>
      <c r="E149" s="6">
        <v>44425</v>
      </c>
      <c r="F149" s="28">
        <v>104770</v>
      </c>
      <c r="G149" t="s">
        <v>16</v>
      </c>
      <c r="H149" t="s">
        <v>206</v>
      </c>
      <c r="I149" s="11">
        <f ca="1">(TODAY()-All_staff[[#This Row],[Date Joined]])/365</f>
        <v>2.8739726027397259</v>
      </c>
      <c r="J149" s="11">
        <f ca="1">(IF(All_staff[[#This Row],[Tenure]]&gt;2,3%,2%))*All_staff[[#This Row],[Salary]]</f>
        <v>3143.1</v>
      </c>
      <c r="K149">
        <f>_xlfn.XLOOKUP(All_staff[[#This Row],[Rating]],'Salary vs. Rating'!$G$1:$G$5,'Salary vs. Rating'!$H$1:$H$5)</f>
        <v>3</v>
      </c>
    </row>
    <row r="150" spans="1:11" x14ac:dyDescent="0.35">
      <c r="A150" t="s">
        <v>69</v>
      </c>
      <c r="B150" t="s">
        <v>15</v>
      </c>
      <c r="C150" t="s">
        <v>9</v>
      </c>
      <c r="D150">
        <v>23</v>
      </c>
      <c r="E150" s="6">
        <v>44440</v>
      </c>
      <c r="F150" s="28">
        <v>106460</v>
      </c>
      <c r="G150" t="s">
        <v>16</v>
      </c>
      <c r="H150" t="s">
        <v>204</v>
      </c>
      <c r="I150" s="11">
        <f ca="1">(TODAY()-All_staff[[#This Row],[Date Joined]])/365</f>
        <v>2.8328767123287673</v>
      </c>
      <c r="J150" s="11">
        <f ca="1">(IF(All_staff[[#This Row],[Tenure]]&gt;2,3%,2%))*All_staff[[#This Row],[Salary]]</f>
        <v>3193.7999999999997</v>
      </c>
      <c r="K150">
        <f>_xlfn.XLOOKUP(All_staff[[#This Row],[Rating]],'Salary vs. Rating'!$G$1:$G$5,'Salary vs. Rating'!$H$1:$H$5)</f>
        <v>3</v>
      </c>
    </row>
    <row r="151" spans="1:11" x14ac:dyDescent="0.35">
      <c r="A151" t="s">
        <v>161</v>
      </c>
      <c r="B151" t="s">
        <v>15</v>
      </c>
      <c r="C151" t="s">
        <v>9</v>
      </c>
      <c r="D151">
        <v>23</v>
      </c>
      <c r="E151" s="6">
        <v>44378</v>
      </c>
      <c r="F151" s="28">
        <v>106460</v>
      </c>
      <c r="G151" t="s">
        <v>16</v>
      </c>
      <c r="H151" t="s">
        <v>206</v>
      </c>
      <c r="I151" s="11">
        <f ca="1">(TODAY()-All_staff[[#This Row],[Date Joined]])/365</f>
        <v>3.0027397260273974</v>
      </c>
      <c r="J151" s="11">
        <f ca="1">(IF(All_staff[[#This Row],[Tenure]]&gt;2,3%,2%))*All_staff[[#This Row],[Salary]]</f>
        <v>3193.7999999999997</v>
      </c>
      <c r="K151">
        <f>_xlfn.XLOOKUP(All_staff[[#This Row],[Rating]],'Salary vs. Rating'!$G$1:$G$5,'Salary vs. Rating'!$H$1:$H$5)</f>
        <v>3</v>
      </c>
    </row>
    <row r="152" spans="1:11" x14ac:dyDescent="0.35">
      <c r="A152" t="s">
        <v>22</v>
      </c>
      <c r="B152" t="s">
        <v>15</v>
      </c>
      <c r="C152" t="s">
        <v>12</v>
      </c>
      <c r="D152">
        <v>20</v>
      </c>
      <c r="E152" s="6">
        <v>44459</v>
      </c>
      <c r="F152" s="28">
        <v>107700</v>
      </c>
      <c r="G152" t="s">
        <v>16</v>
      </c>
      <c r="H152" t="s">
        <v>204</v>
      </c>
      <c r="I152" s="11">
        <f ca="1">(TODAY()-All_staff[[#This Row],[Date Joined]])/365</f>
        <v>2.7808219178082192</v>
      </c>
      <c r="J152" s="11">
        <f ca="1">(IF(All_staff[[#This Row],[Tenure]]&gt;2,3%,2%))*All_staff[[#This Row],[Salary]]</f>
        <v>3231</v>
      </c>
      <c r="K152">
        <f>_xlfn.XLOOKUP(All_staff[[#This Row],[Rating]],'Salary vs. Rating'!$G$1:$G$5,'Salary vs. Rating'!$H$1:$H$5)</f>
        <v>3</v>
      </c>
    </row>
    <row r="153" spans="1:11" x14ac:dyDescent="0.35">
      <c r="A153" t="s">
        <v>117</v>
      </c>
      <c r="B153" t="s">
        <v>15</v>
      </c>
      <c r="C153" t="s">
        <v>12</v>
      </c>
      <c r="D153">
        <v>20</v>
      </c>
      <c r="E153" s="6">
        <v>44397</v>
      </c>
      <c r="F153" s="28">
        <v>107700</v>
      </c>
      <c r="G153" t="s">
        <v>16</v>
      </c>
      <c r="H153" t="s">
        <v>206</v>
      </c>
      <c r="I153" s="11">
        <f ca="1">(TODAY()-All_staff[[#This Row],[Date Joined]])/365</f>
        <v>2.9506849315068493</v>
      </c>
      <c r="J153" s="11">
        <f ca="1">(IF(All_staff[[#This Row],[Tenure]]&gt;2,3%,2%))*All_staff[[#This Row],[Salary]]</f>
        <v>3231</v>
      </c>
      <c r="K153">
        <f>_xlfn.XLOOKUP(All_staff[[#This Row],[Rating]],'Salary vs. Rating'!$G$1:$G$5,'Salary vs. Rating'!$H$1:$H$5)</f>
        <v>3</v>
      </c>
    </row>
    <row r="154" spans="1:11" x14ac:dyDescent="0.35">
      <c r="A154" t="s">
        <v>33</v>
      </c>
      <c r="B154" t="s">
        <v>8</v>
      </c>
      <c r="C154" t="s">
        <v>19</v>
      </c>
      <c r="D154">
        <v>38</v>
      </c>
      <c r="E154" s="6">
        <v>44377</v>
      </c>
      <c r="F154" s="28">
        <v>109160</v>
      </c>
      <c r="G154" t="s">
        <v>10</v>
      </c>
      <c r="H154" t="s">
        <v>204</v>
      </c>
      <c r="I154" s="11">
        <f ca="1">(TODAY()-All_staff[[#This Row],[Date Joined]])/365</f>
        <v>3.0054794520547947</v>
      </c>
      <c r="J154" s="11">
        <f ca="1">(IF(All_staff[[#This Row],[Tenure]]&gt;2,3%,2%))*All_staff[[#This Row],[Salary]]</f>
        <v>3274.7999999999997</v>
      </c>
      <c r="K154">
        <f>_xlfn.XLOOKUP(All_staff[[#This Row],[Rating]],'Salary vs. Rating'!$G$1:$G$5,'Salary vs. Rating'!$H$1:$H$5)</f>
        <v>5</v>
      </c>
    </row>
    <row r="155" spans="1:11" x14ac:dyDescent="0.35">
      <c r="A155" t="s">
        <v>127</v>
      </c>
      <c r="B155" t="s">
        <v>8</v>
      </c>
      <c r="C155" t="s">
        <v>19</v>
      </c>
      <c r="D155">
        <v>38</v>
      </c>
      <c r="E155" s="6">
        <v>44316</v>
      </c>
      <c r="F155" s="28">
        <v>109160</v>
      </c>
      <c r="G155" t="s">
        <v>10</v>
      </c>
      <c r="H155" t="s">
        <v>206</v>
      </c>
      <c r="I155" s="11">
        <f ca="1">(TODAY()-All_staff[[#This Row],[Date Joined]])/365</f>
        <v>3.1726027397260275</v>
      </c>
      <c r="J155" s="11">
        <f ca="1">(IF(All_staff[[#This Row],[Tenure]]&gt;2,3%,2%))*All_staff[[#This Row],[Salary]]</f>
        <v>3274.7999999999997</v>
      </c>
      <c r="K155">
        <f>_xlfn.XLOOKUP(All_staff[[#This Row],[Rating]],'Salary vs. Rating'!$G$1:$G$5,'Salary vs. Rating'!$H$1:$H$5)</f>
        <v>5</v>
      </c>
    </row>
    <row r="156" spans="1:11" x14ac:dyDescent="0.35">
      <c r="A156" t="s">
        <v>34</v>
      </c>
      <c r="B156" t="s">
        <v>15</v>
      </c>
      <c r="C156" t="s">
        <v>9</v>
      </c>
      <c r="D156">
        <v>25</v>
      </c>
      <c r="E156" s="6">
        <v>44726</v>
      </c>
      <c r="F156" s="28">
        <v>109190</v>
      </c>
      <c r="G156" t="s">
        <v>13</v>
      </c>
      <c r="H156" t="s">
        <v>204</v>
      </c>
      <c r="I156" s="11">
        <f ca="1">(TODAY()-All_staff[[#This Row],[Date Joined]])/365</f>
        <v>2.0493150684931507</v>
      </c>
      <c r="J156" s="11">
        <f ca="1">(IF(All_staff[[#This Row],[Tenure]]&gt;2,3%,2%))*All_staff[[#This Row],[Salary]]</f>
        <v>3275.7</v>
      </c>
      <c r="K156">
        <f>_xlfn.XLOOKUP(All_staff[[#This Row],[Rating]],'Salary vs. Rating'!$G$1:$G$5,'Salary vs. Rating'!$H$1:$H$5)</f>
        <v>4</v>
      </c>
    </row>
    <row r="157" spans="1:11" x14ac:dyDescent="0.35">
      <c r="A157" t="s">
        <v>128</v>
      </c>
      <c r="B157" t="s">
        <v>15</v>
      </c>
      <c r="C157" t="s">
        <v>9</v>
      </c>
      <c r="D157">
        <v>25</v>
      </c>
      <c r="E157" s="6">
        <v>44665</v>
      </c>
      <c r="F157" s="28">
        <v>109190</v>
      </c>
      <c r="G157" t="s">
        <v>13</v>
      </c>
      <c r="H157" t="s">
        <v>206</v>
      </c>
      <c r="I157" s="11">
        <f ca="1">(TODAY()-All_staff[[#This Row],[Date Joined]])/365</f>
        <v>2.2164383561643834</v>
      </c>
      <c r="J157" s="11">
        <f ca="1">(IF(All_staff[[#This Row],[Tenure]]&gt;2,3%,2%))*All_staff[[#This Row],[Salary]]</f>
        <v>3275.7</v>
      </c>
      <c r="K157">
        <f>_xlfn.XLOOKUP(All_staff[[#This Row],[Rating]],'Salary vs. Rating'!$G$1:$G$5,'Salary vs. Rating'!$H$1:$H$5)</f>
        <v>4</v>
      </c>
    </row>
    <row r="158" spans="1:11" x14ac:dyDescent="0.35">
      <c r="A158" t="s">
        <v>87</v>
      </c>
      <c r="B158" t="s">
        <v>15</v>
      </c>
      <c r="C158" t="s">
        <v>12</v>
      </c>
      <c r="D158">
        <v>29</v>
      </c>
      <c r="E158" s="6">
        <v>44180</v>
      </c>
      <c r="F158" s="28">
        <v>112110</v>
      </c>
      <c r="G158" t="s">
        <v>24</v>
      </c>
      <c r="H158" t="s">
        <v>204</v>
      </c>
      <c r="I158" s="11">
        <f ca="1">(TODAY()-All_staff[[#This Row],[Date Joined]])/365</f>
        <v>3.5452054794520547</v>
      </c>
      <c r="J158" s="11">
        <f ca="1">(IF(All_staff[[#This Row],[Tenure]]&gt;2,3%,2%))*All_staff[[#This Row],[Salary]]</f>
        <v>3363.2999999999997</v>
      </c>
      <c r="K158">
        <f>_xlfn.XLOOKUP(All_staff[[#This Row],[Rating]],'Salary vs. Rating'!$G$1:$G$5,'Salary vs. Rating'!$H$1:$H$5)</f>
        <v>2</v>
      </c>
    </row>
    <row r="159" spans="1:11" x14ac:dyDescent="0.35">
      <c r="A159" t="s">
        <v>180</v>
      </c>
      <c r="B159" t="s">
        <v>15</v>
      </c>
      <c r="C159" t="s">
        <v>12</v>
      </c>
      <c r="D159">
        <v>29</v>
      </c>
      <c r="E159" s="6">
        <v>44119</v>
      </c>
      <c r="F159" s="28">
        <v>112110</v>
      </c>
      <c r="G159" t="s">
        <v>24</v>
      </c>
      <c r="H159" t="s">
        <v>206</v>
      </c>
      <c r="I159" s="11">
        <f ca="1">(TODAY()-All_staff[[#This Row],[Date Joined]])/365</f>
        <v>3.7123287671232879</v>
      </c>
      <c r="J159" s="11">
        <f ca="1">(IF(All_staff[[#This Row],[Tenure]]&gt;2,3%,2%))*All_staff[[#This Row],[Salary]]</f>
        <v>3363.2999999999997</v>
      </c>
      <c r="K159">
        <f>_xlfn.XLOOKUP(All_staff[[#This Row],[Rating]],'Salary vs. Rating'!$G$1:$G$5,'Salary vs. Rating'!$H$1:$H$5)</f>
        <v>2</v>
      </c>
    </row>
    <row r="160" spans="1:11" x14ac:dyDescent="0.35">
      <c r="A160" t="s">
        <v>81</v>
      </c>
      <c r="B160" t="s">
        <v>8</v>
      </c>
      <c r="C160" t="s">
        <v>9</v>
      </c>
      <c r="D160">
        <v>30</v>
      </c>
      <c r="E160" s="6">
        <v>44861</v>
      </c>
      <c r="F160" s="28">
        <v>112570</v>
      </c>
      <c r="G160" t="s">
        <v>16</v>
      </c>
      <c r="H160" t="s">
        <v>204</v>
      </c>
      <c r="I160" s="11">
        <f ca="1">(TODAY()-All_staff[[#This Row],[Date Joined]])/365</f>
        <v>1.6794520547945206</v>
      </c>
      <c r="J160" s="11">
        <f ca="1">(IF(All_staff[[#This Row],[Tenure]]&gt;2,3%,2%))*All_staff[[#This Row],[Salary]]</f>
        <v>2251.4</v>
      </c>
      <c r="K160">
        <f>_xlfn.XLOOKUP(All_staff[[#This Row],[Rating]],'Salary vs. Rating'!$G$1:$G$5,'Salary vs. Rating'!$H$1:$H$5)</f>
        <v>3</v>
      </c>
    </row>
    <row r="161" spans="1:11" x14ac:dyDescent="0.35">
      <c r="A161" t="s">
        <v>173</v>
      </c>
      <c r="B161" t="s">
        <v>8</v>
      </c>
      <c r="C161" t="s">
        <v>9</v>
      </c>
      <c r="D161">
        <v>30</v>
      </c>
      <c r="E161" s="6">
        <v>44800</v>
      </c>
      <c r="F161" s="28">
        <v>112570</v>
      </c>
      <c r="G161" t="s">
        <v>16</v>
      </c>
      <c r="H161" t="s">
        <v>206</v>
      </c>
      <c r="I161" s="11">
        <f ca="1">(TODAY()-All_staff[[#This Row],[Date Joined]])/365</f>
        <v>1.8465753424657534</v>
      </c>
      <c r="J161" s="11">
        <f ca="1">(IF(All_staff[[#This Row],[Tenure]]&gt;2,3%,2%))*All_staff[[#This Row],[Salary]]</f>
        <v>2251.4</v>
      </c>
      <c r="K161">
        <f>_xlfn.XLOOKUP(All_staff[[#This Row],[Rating]],'Salary vs. Rating'!$G$1:$G$5,'Salary vs. Rating'!$H$1:$H$5)</f>
        <v>3</v>
      </c>
    </row>
    <row r="162" spans="1:11" x14ac:dyDescent="0.35">
      <c r="A162" t="s">
        <v>64</v>
      </c>
      <c r="B162" t="s">
        <v>15</v>
      </c>
      <c r="C162" t="s">
        <v>12</v>
      </c>
      <c r="D162">
        <v>20</v>
      </c>
      <c r="E162" s="6">
        <v>44183</v>
      </c>
      <c r="F162" s="28">
        <v>112650</v>
      </c>
      <c r="G162" t="s">
        <v>16</v>
      </c>
      <c r="H162" t="s">
        <v>204</v>
      </c>
      <c r="I162" s="11">
        <f ca="1">(TODAY()-All_staff[[#This Row],[Date Joined]])/365</f>
        <v>3.536986301369863</v>
      </c>
      <c r="J162" s="11">
        <f ca="1">(IF(All_staff[[#This Row],[Tenure]]&gt;2,3%,2%))*All_staff[[#This Row],[Salary]]</f>
        <v>3379.5</v>
      </c>
      <c r="K162">
        <f>_xlfn.XLOOKUP(All_staff[[#This Row],[Rating]],'Salary vs. Rating'!$G$1:$G$5,'Salary vs. Rating'!$H$1:$H$5)</f>
        <v>3</v>
      </c>
    </row>
    <row r="163" spans="1:11" x14ac:dyDescent="0.35">
      <c r="A163" t="s">
        <v>156</v>
      </c>
      <c r="B163" t="s">
        <v>15</v>
      </c>
      <c r="C163" t="s">
        <v>12</v>
      </c>
      <c r="D163">
        <v>20</v>
      </c>
      <c r="E163" s="6">
        <v>44122</v>
      </c>
      <c r="F163" s="28">
        <v>112650</v>
      </c>
      <c r="G163" t="s">
        <v>16</v>
      </c>
      <c r="H163" t="s">
        <v>206</v>
      </c>
      <c r="I163" s="11">
        <f ca="1">(TODAY()-All_staff[[#This Row],[Date Joined]])/365</f>
        <v>3.7041095890410958</v>
      </c>
      <c r="J163" s="11">
        <f ca="1">(IF(All_staff[[#This Row],[Tenure]]&gt;2,3%,2%))*All_staff[[#This Row],[Salary]]</f>
        <v>3379.5</v>
      </c>
      <c r="K163">
        <f>_xlfn.XLOOKUP(All_staff[[#This Row],[Rating]],'Salary vs. Rating'!$G$1:$G$5,'Salary vs. Rating'!$H$1:$H$5)</f>
        <v>3</v>
      </c>
    </row>
    <row r="164" spans="1:11" x14ac:dyDescent="0.35">
      <c r="A164" t="s">
        <v>178</v>
      </c>
      <c r="B164" t="s">
        <v>15</v>
      </c>
      <c r="C164" t="s">
        <v>9</v>
      </c>
      <c r="D164">
        <v>34</v>
      </c>
      <c r="E164" s="6">
        <v>44642</v>
      </c>
      <c r="F164" s="28">
        <v>112650</v>
      </c>
      <c r="G164" t="s">
        <v>16</v>
      </c>
      <c r="H164" t="s">
        <v>206</v>
      </c>
      <c r="I164" s="11">
        <f ca="1">(TODAY()-All_staff[[#This Row],[Date Joined]])/365</f>
        <v>2.2794520547945205</v>
      </c>
      <c r="J164" s="11">
        <f ca="1">(IF(All_staff[[#This Row],[Tenure]]&gt;2,3%,2%))*All_staff[[#This Row],[Salary]]</f>
        <v>3379.5</v>
      </c>
      <c r="K164">
        <f>_xlfn.XLOOKUP(All_staff[[#This Row],[Rating]],'Salary vs. Rating'!$G$1:$G$5,'Salary vs. Rating'!$H$1:$H$5)</f>
        <v>3</v>
      </c>
    </row>
    <row r="165" spans="1:11" x14ac:dyDescent="0.35">
      <c r="A165" t="s">
        <v>58</v>
      </c>
      <c r="B165" t="s">
        <v>15</v>
      </c>
      <c r="C165" t="s">
        <v>19</v>
      </c>
      <c r="D165">
        <v>22</v>
      </c>
      <c r="E165" s="6">
        <v>44446</v>
      </c>
      <c r="F165" s="28">
        <v>112780</v>
      </c>
      <c r="G165" t="s">
        <v>13</v>
      </c>
      <c r="H165" t="s">
        <v>204</v>
      </c>
      <c r="I165" s="11">
        <f ca="1">(TODAY()-All_staff[[#This Row],[Date Joined]])/365</f>
        <v>2.8164383561643835</v>
      </c>
      <c r="J165" s="11">
        <f ca="1">(IF(All_staff[[#This Row],[Tenure]]&gt;2,3%,2%))*All_staff[[#This Row],[Salary]]</f>
        <v>3383.4</v>
      </c>
      <c r="K165">
        <f>_xlfn.XLOOKUP(All_staff[[#This Row],[Rating]],'Salary vs. Rating'!$G$1:$G$5,'Salary vs. Rating'!$H$1:$H$5)</f>
        <v>4</v>
      </c>
    </row>
    <row r="166" spans="1:11" x14ac:dyDescent="0.35">
      <c r="A166" t="s">
        <v>150</v>
      </c>
      <c r="B166" t="s">
        <v>15</v>
      </c>
      <c r="C166" t="s">
        <v>19</v>
      </c>
      <c r="D166">
        <v>22</v>
      </c>
      <c r="E166" s="6">
        <v>44384</v>
      </c>
      <c r="F166" s="28">
        <v>112780</v>
      </c>
      <c r="G166" t="s">
        <v>13</v>
      </c>
      <c r="H166" t="s">
        <v>206</v>
      </c>
      <c r="I166" s="11">
        <f ca="1">(TODAY()-All_staff[[#This Row],[Date Joined]])/365</f>
        <v>2.9863013698630136</v>
      </c>
      <c r="J166" s="11">
        <f ca="1">(IF(All_staff[[#This Row],[Tenure]]&gt;2,3%,2%))*All_staff[[#This Row],[Salary]]</f>
        <v>3383.4</v>
      </c>
      <c r="K166">
        <f>_xlfn.XLOOKUP(All_staff[[#This Row],[Rating]],'Salary vs. Rating'!$G$1:$G$5,'Salary vs. Rating'!$H$1:$H$5)</f>
        <v>4</v>
      </c>
    </row>
    <row r="167" spans="1:11" x14ac:dyDescent="0.35">
      <c r="A167" t="s">
        <v>98</v>
      </c>
      <c r="B167" t="s">
        <v>15</v>
      </c>
      <c r="C167" t="s">
        <v>9</v>
      </c>
      <c r="D167">
        <v>27</v>
      </c>
      <c r="E167" s="6">
        <v>44609</v>
      </c>
      <c r="F167" s="28">
        <v>113280</v>
      </c>
      <c r="G167" t="s">
        <v>42</v>
      </c>
      <c r="H167" t="s">
        <v>204</v>
      </c>
      <c r="I167" s="11">
        <f ca="1">(TODAY()-All_staff[[#This Row],[Date Joined]])/365</f>
        <v>2.3698630136986303</v>
      </c>
      <c r="J167" s="11">
        <f ca="1">(IF(All_staff[[#This Row],[Tenure]]&gt;2,3%,2%))*All_staff[[#This Row],[Salary]]</f>
        <v>3398.4</v>
      </c>
      <c r="K167">
        <f>_xlfn.XLOOKUP(All_staff[[#This Row],[Rating]],'Salary vs. Rating'!$G$1:$G$5,'Salary vs. Rating'!$H$1:$H$5)</f>
        <v>1</v>
      </c>
    </row>
    <row r="168" spans="1:11" x14ac:dyDescent="0.35">
      <c r="A168" t="s">
        <v>191</v>
      </c>
      <c r="B168" t="s">
        <v>15</v>
      </c>
      <c r="C168" t="s">
        <v>9</v>
      </c>
      <c r="D168">
        <v>27</v>
      </c>
      <c r="E168" s="6">
        <v>44547</v>
      </c>
      <c r="F168" s="28">
        <v>113280</v>
      </c>
      <c r="G168" t="s">
        <v>42</v>
      </c>
      <c r="H168" t="s">
        <v>206</v>
      </c>
      <c r="I168" s="11">
        <f ca="1">(TODAY()-All_staff[[#This Row],[Date Joined]])/365</f>
        <v>2.5397260273972604</v>
      </c>
      <c r="J168" s="11">
        <f ca="1">(IF(All_staff[[#This Row],[Tenure]]&gt;2,3%,2%))*All_staff[[#This Row],[Salary]]</f>
        <v>3398.4</v>
      </c>
      <c r="K168">
        <f>_xlfn.XLOOKUP(All_staff[[#This Row],[Rating]],'Salary vs. Rating'!$G$1:$G$5,'Salary vs. Rating'!$H$1:$H$5)</f>
        <v>1</v>
      </c>
    </row>
    <row r="169" spans="1:11" x14ac:dyDescent="0.35">
      <c r="A169" t="s">
        <v>54</v>
      </c>
      <c r="B169" t="s">
        <v>8</v>
      </c>
      <c r="C169" t="s">
        <v>9</v>
      </c>
      <c r="D169">
        <v>30</v>
      </c>
      <c r="E169" s="6">
        <v>44850</v>
      </c>
      <c r="F169" s="28">
        <v>114180</v>
      </c>
      <c r="G169" t="s">
        <v>16</v>
      </c>
      <c r="H169" t="s">
        <v>204</v>
      </c>
      <c r="I169" s="11">
        <f ca="1">(TODAY()-All_staff[[#This Row],[Date Joined]])/365</f>
        <v>1.7095890410958905</v>
      </c>
      <c r="J169" s="11">
        <f ca="1">(IF(All_staff[[#This Row],[Tenure]]&gt;2,3%,2%))*All_staff[[#This Row],[Salary]]</f>
        <v>2283.6</v>
      </c>
      <c r="K169">
        <f>_xlfn.XLOOKUP(All_staff[[#This Row],[Rating]],'Salary vs. Rating'!$G$1:$G$5,'Salary vs. Rating'!$H$1:$H$5)</f>
        <v>3</v>
      </c>
    </row>
    <row r="170" spans="1:11" x14ac:dyDescent="0.35">
      <c r="A170" t="s">
        <v>147</v>
      </c>
      <c r="B170" t="s">
        <v>8</v>
      </c>
      <c r="C170" t="s">
        <v>9</v>
      </c>
      <c r="D170">
        <v>30</v>
      </c>
      <c r="E170" s="6">
        <v>44789</v>
      </c>
      <c r="F170" s="28">
        <v>114180</v>
      </c>
      <c r="G170" t="s">
        <v>16</v>
      </c>
      <c r="H170" t="s">
        <v>206</v>
      </c>
      <c r="I170" s="11">
        <f ca="1">(TODAY()-All_staff[[#This Row],[Date Joined]])/365</f>
        <v>1.8767123287671232</v>
      </c>
      <c r="J170" s="11">
        <f ca="1">(IF(All_staff[[#This Row],[Tenure]]&gt;2,3%,2%))*All_staff[[#This Row],[Salary]]</f>
        <v>2283.6</v>
      </c>
      <c r="K170">
        <f>_xlfn.XLOOKUP(All_staff[[#This Row],[Rating]],'Salary vs. Rating'!$G$1:$G$5,'Salary vs. Rating'!$H$1:$H$5)</f>
        <v>3</v>
      </c>
    </row>
    <row r="171" spans="1:11" x14ac:dyDescent="0.35">
      <c r="A171" t="s">
        <v>17</v>
      </c>
      <c r="B171" t="s">
        <v>8</v>
      </c>
      <c r="C171" t="s">
        <v>12</v>
      </c>
      <c r="D171">
        <v>43</v>
      </c>
      <c r="E171" s="6">
        <v>45045</v>
      </c>
      <c r="F171" s="28">
        <v>114870</v>
      </c>
      <c r="G171" t="s">
        <v>16</v>
      </c>
      <c r="H171" t="s">
        <v>204</v>
      </c>
      <c r="I171" s="11">
        <f ca="1">(TODAY()-All_staff[[#This Row],[Date Joined]])/365</f>
        <v>1.1753424657534246</v>
      </c>
      <c r="J171" s="11">
        <f ca="1">(IF(All_staff[[#This Row],[Tenure]]&gt;2,3%,2%))*All_staff[[#This Row],[Salary]]</f>
        <v>2297.4</v>
      </c>
      <c r="K171">
        <f>_xlfn.XLOOKUP(All_staff[[#This Row],[Rating]],'Salary vs. Rating'!$G$1:$G$5,'Salary vs. Rating'!$H$1:$H$5)</f>
        <v>3</v>
      </c>
    </row>
    <row r="172" spans="1:11" x14ac:dyDescent="0.35">
      <c r="A172" t="s">
        <v>114</v>
      </c>
      <c r="B172" t="s">
        <v>8</v>
      </c>
      <c r="C172" t="s">
        <v>12</v>
      </c>
      <c r="D172">
        <v>44</v>
      </c>
      <c r="E172" s="6">
        <v>44985</v>
      </c>
      <c r="F172" s="28">
        <v>114870</v>
      </c>
      <c r="G172" t="s">
        <v>16</v>
      </c>
      <c r="H172" t="s">
        <v>206</v>
      </c>
      <c r="I172" s="11">
        <f ca="1">(TODAY()-All_staff[[#This Row],[Date Joined]])/365</f>
        <v>1.3397260273972602</v>
      </c>
      <c r="J172" s="11">
        <f ca="1">(IF(All_staff[[#This Row],[Tenure]]&gt;2,3%,2%))*All_staff[[#This Row],[Salary]]</f>
        <v>2297.4</v>
      </c>
      <c r="K172">
        <f>_xlfn.XLOOKUP(All_staff[[#This Row],[Rating]],'Salary vs. Rating'!$G$1:$G$5,'Salary vs. Rating'!$H$1:$H$5)</f>
        <v>3</v>
      </c>
    </row>
    <row r="173" spans="1:11" x14ac:dyDescent="0.35">
      <c r="A173" t="s">
        <v>83</v>
      </c>
      <c r="B173" t="s">
        <v>8</v>
      </c>
      <c r="C173" t="s">
        <v>9</v>
      </c>
      <c r="D173">
        <v>36</v>
      </c>
      <c r="E173" s="6">
        <v>44085</v>
      </c>
      <c r="F173" s="28">
        <v>114890</v>
      </c>
      <c r="G173" t="s">
        <v>16</v>
      </c>
      <c r="H173" t="s">
        <v>204</v>
      </c>
      <c r="I173" s="11">
        <f ca="1">(TODAY()-All_staff[[#This Row],[Date Joined]])/365</f>
        <v>3.8054794520547945</v>
      </c>
      <c r="J173" s="11">
        <f ca="1">(IF(All_staff[[#This Row],[Tenure]]&gt;2,3%,2%))*All_staff[[#This Row],[Salary]]</f>
        <v>3446.7</v>
      </c>
      <c r="K173">
        <f>_xlfn.XLOOKUP(All_staff[[#This Row],[Rating]],'Salary vs. Rating'!$G$1:$G$5,'Salary vs. Rating'!$H$1:$H$5)</f>
        <v>3</v>
      </c>
    </row>
    <row r="174" spans="1:11" x14ac:dyDescent="0.35">
      <c r="A174" t="s">
        <v>175</v>
      </c>
      <c r="B174" t="s">
        <v>8</v>
      </c>
      <c r="C174" t="s">
        <v>9</v>
      </c>
      <c r="D174">
        <v>36</v>
      </c>
      <c r="E174" s="6">
        <v>44023</v>
      </c>
      <c r="F174" s="28">
        <v>114890</v>
      </c>
      <c r="G174" t="s">
        <v>16</v>
      </c>
      <c r="H174" t="s">
        <v>206</v>
      </c>
      <c r="I174" s="11">
        <f ca="1">(TODAY()-All_staff[[#This Row],[Date Joined]])/365</f>
        <v>3.9753424657534246</v>
      </c>
      <c r="J174" s="11">
        <f ca="1">(IF(All_staff[[#This Row],[Tenure]]&gt;2,3%,2%))*All_staff[[#This Row],[Salary]]</f>
        <v>3446.7</v>
      </c>
      <c r="K174">
        <f>_xlfn.XLOOKUP(All_staff[[#This Row],[Rating]],'Salary vs. Rating'!$G$1:$G$5,'Salary vs. Rating'!$H$1:$H$5)</f>
        <v>3</v>
      </c>
    </row>
    <row r="175" spans="1:11" x14ac:dyDescent="0.35">
      <c r="A175" t="s">
        <v>49</v>
      </c>
      <c r="B175" t="s">
        <v>205</v>
      </c>
      <c r="C175" t="s">
        <v>21</v>
      </c>
      <c r="D175">
        <v>37</v>
      </c>
      <c r="E175" s="6">
        <v>44146</v>
      </c>
      <c r="F175" s="28">
        <v>115440</v>
      </c>
      <c r="G175" t="s">
        <v>24</v>
      </c>
      <c r="H175" t="s">
        <v>204</v>
      </c>
      <c r="I175" s="11">
        <f ca="1">(TODAY()-All_staff[[#This Row],[Date Joined]])/365</f>
        <v>3.6383561643835618</v>
      </c>
      <c r="J175" s="11">
        <f ca="1">(IF(All_staff[[#This Row],[Tenure]]&gt;2,3%,2%))*All_staff[[#This Row],[Salary]]</f>
        <v>3463.2</v>
      </c>
      <c r="K175">
        <f>_xlfn.XLOOKUP(All_staff[[#This Row],[Rating]],'Salary vs. Rating'!$G$1:$G$5,'Salary vs. Rating'!$H$1:$H$5)</f>
        <v>2</v>
      </c>
    </row>
    <row r="176" spans="1:11" x14ac:dyDescent="0.35">
      <c r="A176" t="s">
        <v>142</v>
      </c>
      <c r="B176" t="s">
        <v>205</v>
      </c>
      <c r="C176" t="s">
        <v>21</v>
      </c>
      <c r="D176">
        <v>37</v>
      </c>
      <c r="E176" s="6">
        <v>44085</v>
      </c>
      <c r="F176" s="28">
        <v>115440</v>
      </c>
      <c r="G176" t="s">
        <v>24</v>
      </c>
      <c r="H176" t="s">
        <v>206</v>
      </c>
      <c r="I176" s="11">
        <f ca="1">(TODAY()-All_staff[[#This Row],[Date Joined]])/365</f>
        <v>3.8054794520547945</v>
      </c>
      <c r="J176" s="11">
        <f ca="1">(IF(All_staff[[#This Row],[Tenure]]&gt;2,3%,2%))*All_staff[[#This Row],[Salary]]</f>
        <v>3463.2</v>
      </c>
      <c r="K176">
        <f>_xlfn.XLOOKUP(All_staff[[#This Row],[Rating]],'Salary vs. Rating'!$G$1:$G$5,'Salary vs. Rating'!$H$1:$H$5)</f>
        <v>2</v>
      </c>
    </row>
    <row r="177" spans="1:11" x14ac:dyDescent="0.35">
      <c r="A177" t="s">
        <v>40</v>
      </c>
      <c r="B177" t="s">
        <v>15</v>
      </c>
      <c r="C177" t="s">
        <v>9</v>
      </c>
      <c r="D177">
        <v>33</v>
      </c>
      <c r="E177" s="6">
        <v>44164</v>
      </c>
      <c r="F177" s="28">
        <v>115920</v>
      </c>
      <c r="G177" t="s">
        <v>16</v>
      </c>
      <c r="H177" t="s">
        <v>204</v>
      </c>
      <c r="I177" s="11">
        <f ca="1">(TODAY()-All_staff[[#This Row],[Date Joined]])/365</f>
        <v>3.5890410958904111</v>
      </c>
      <c r="J177" s="11">
        <f ca="1">(IF(All_staff[[#This Row],[Tenure]]&gt;2,3%,2%))*All_staff[[#This Row],[Salary]]</f>
        <v>3477.6</v>
      </c>
      <c r="K177">
        <f>_xlfn.XLOOKUP(All_staff[[#This Row],[Rating]],'Salary vs. Rating'!$G$1:$G$5,'Salary vs. Rating'!$H$1:$H$5)</f>
        <v>3</v>
      </c>
    </row>
    <row r="178" spans="1:11" x14ac:dyDescent="0.35">
      <c r="A178" t="s">
        <v>134</v>
      </c>
      <c r="B178" t="s">
        <v>15</v>
      </c>
      <c r="C178" t="s">
        <v>9</v>
      </c>
      <c r="D178">
        <v>33</v>
      </c>
      <c r="E178" s="6">
        <v>44103</v>
      </c>
      <c r="F178" s="28">
        <v>115920</v>
      </c>
      <c r="G178" t="s">
        <v>16</v>
      </c>
      <c r="H178" t="s">
        <v>206</v>
      </c>
      <c r="I178" s="11">
        <f ca="1">(TODAY()-All_staff[[#This Row],[Date Joined]])/365</f>
        <v>3.7561643835616438</v>
      </c>
      <c r="J178" s="11">
        <f ca="1">(IF(All_staff[[#This Row],[Tenure]]&gt;2,3%,2%))*All_staff[[#This Row],[Salary]]</f>
        <v>3477.6</v>
      </c>
      <c r="K178">
        <f>_xlfn.XLOOKUP(All_staff[[#This Row],[Rating]],'Salary vs. Rating'!$G$1:$G$5,'Salary vs. Rating'!$H$1:$H$5)</f>
        <v>3</v>
      </c>
    </row>
    <row r="179" spans="1:11" x14ac:dyDescent="0.35">
      <c r="A179" t="s">
        <v>55</v>
      </c>
      <c r="B179" t="s">
        <v>8</v>
      </c>
      <c r="C179" t="s">
        <v>56</v>
      </c>
      <c r="D179">
        <v>37</v>
      </c>
      <c r="E179" s="6">
        <v>44451</v>
      </c>
      <c r="F179" s="28">
        <v>118100</v>
      </c>
      <c r="G179" t="s">
        <v>16</v>
      </c>
      <c r="H179" t="s">
        <v>204</v>
      </c>
      <c r="I179" s="11">
        <f ca="1">(TODAY()-All_staff[[#This Row],[Date Joined]])/365</f>
        <v>2.8027397260273972</v>
      </c>
      <c r="J179" s="11">
        <f ca="1">(IF(All_staff[[#This Row],[Tenure]]&gt;2,3%,2%))*All_staff[[#This Row],[Salary]]</f>
        <v>3543</v>
      </c>
      <c r="K179">
        <f>_xlfn.XLOOKUP(All_staff[[#This Row],[Rating]],'Salary vs. Rating'!$G$1:$G$5,'Salary vs. Rating'!$H$1:$H$5)</f>
        <v>3</v>
      </c>
    </row>
    <row r="180" spans="1:11" x14ac:dyDescent="0.35">
      <c r="A180" t="s">
        <v>148</v>
      </c>
      <c r="B180" t="s">
        <v>8</v>
      </c>
      <c r="C180" t="s">
        <v>56</v>
      </c>
      <c r="D180">
        <v>37</v>
      </c>
      <c r="E180" s="6">
        <v>44389</v>
      </c>
      <c r="F180" s="28">
        <v>118100</v>
      </c>
      <c r="G180" t="s">
        <v>16</v>
      </c>
      <c r="H180" t="s">
        <v>206</v>
      </c>
      <c r="I180" s="11">
        <f ca="1">(TODAY()-All_staff[[#This Row],[Date Joined]])/365</f>
        <v>2.9726027397260273</v>
      </c>
      <c r="J180" s="11">
        <f ca="1">(IF(All_staff[[#This Row],[Tenure]]&gt;2,3%,2%))*All_staff[[#This Row],[Salary]]</f>
        <v>3543</v>
      </c>
      <c r="K180">
        <f>_xlfn.XLOOKUP(All_staff[[#This Row],[Rating]],'Salary vs. Rating'!$G$1:$G$5,'Salary vs. Rating'!$H$1:$H$5)</f>
        <v>3</v>
      </c>
    </row>
    <row r="181" spans="1:11" x14ac:dyDescent="0.35">
      <c r="A181" t="s">
        <v>106</v>
      </c>
      <c r="B181" t="s">
        <v>15</v>
      </c>
      <c r="C181" t="s">
        <v>12</v>
      </c>
      <c r="D181">
        <v>36</v>
      </c>
      <c r="E181" s="6">
        <v>44019</v>
      </c>
      <c r="F181" s="28">
        <v>118840</v>
      </c>
      <c r="G181" t="s">
        <v>16</v>
      </c>
      <c r="H181" t="s">
        <v>204</v>
      </c>
      <c r="I181" s="11">
        <f ca="1">(TODAY()-All_staff[[#This Row],[Date Joined]])/365</f>
        <v>3.9863013698630136</v>
      </c>
      <c r="J181" s="11">
        <f ca="1">(IF(All_staff[[#This Row],[Tenure]]&gt;2,3%,2%))*All_staff[[#This Row],[Salary]]</f>
        <v>3565.2</v>
      </c>
      <c r="K181">
        <f>_xlfn.XLOOKUP(All_staff[[#This Row],[Rating]],'Salary vs. Rating'!$G$1:$G$5,'Salary vs. Rating'!$H$1:$H$5)</f>
        <v>3</v>
      </c>
    </row>
    <row r="182" spans="1:11" x14ac:dyDescent="0.35">
      <c r="A182" t="s">
        <v>199</v>
      </c>
      <c r="B182" t="s">
        <v>15</v>
      </c>
      <c r="C182" t="s">
        <v>12</v>
      </c>
      <c r="D182">
        <v>36</v>
      </c>
      <c r="E182" s="6">
        <v>43958</v>
      </c>
      <c r="F182" s="28">
        <v>118840</v>
      </c>
      <c r="G182" t="s">
        <v>16</v>
      </c>
      <c r="H182" t="s">
        <v>206</v>
      </c>
      <c r="I182" s="11">
        <f ca="1">(TODAY()-All_staff[[#This Row],[Date Joined]])/365</f>
        <v>4.1534246575342468</v>
      </c>
      <c r="J182" s="11">
        <f ca="1">(IF(All_staff[[#This Row],[Tenure]]&gt;2,3%,2%))*All_staff[[#This Row],[Salary]]</f>
        <v>3565.2</v>
      </c>
      <c r="K182">
        <f>_xlfn.XLOOKUP(All_staff[[#This Row],[Rating]],'Salary vs. Rating'!$G$1:$G$5,'Salary vs. Rating'!$H$1:$H$5)</f>
        <v>3</v>
      </c>
    </row>
    <row r="183" spans="1:11" x14ac:dyDescent="0.35">
      <c r="A183" t="s">
        <v>60</v>
      </c>
      <c r="B183" t="s">
        <v>8</v>
      </c>
      <c r="C183" t="s">
        <v>56</v>
      </c>
      <c r="D183">
        <v>27</v>
      </c>
      <c r="E183" s="6">
        <v>44122</v>
      </c>
      <c r="F183" s="28">
        <v>119110</v>
      </c>
      <c r="G183" t="s">
        <v>16</v>
      </c>
      <c r="H183" t="s">
        <v>204</v>
      </c>
      <c r="I183" s="11">
        <f ca="1">(TODAY()-All_staff[[#This Row],[Date Joined]])/365</f>
        <v>3.7041095890410958</v>
      </c>
      <c r="J183" s="11">
        <f ca="1">(IF(All_staff[[#This Row],[Tenure]]&gt;2,3%,2%))*All_staff[[#This Row],[Salary]]</f>
        <v>3573.2999999999997</v>
      </c>
      <c r="K183">
        <f>_xlfn.XLOOKUP(All_staff[[#This Row],[Rating]],'Salary vs. Rating'!$G$1:$G$5,'Salary vs. Rating'!$H$1:$H$5)</f>
        <v>3</v>
      </c>
    </row>
    <row r="184" spans="1:11" x14ac:dyDescent="0.35">
      <c r="A184" t="s">
        <v>152</v>
      </c>
      <c r="B184" t="s">
        <v>8</v>
      </c>
      <c r="C184" t="s">
        <v>56</v>
      </c>
      <c r="D184">
        <v>27</v>
      </c>
      <c r="E184" s="6">
        <v>44061</v>
      </c>
      <c r="F184" s="28">
        <v>119110</v>
      </c>
      <c r="G184" t="s">
        <v>16</v>
      </c>
      <c r="H184" t="s">
        <v>206</v>
      </c>
      <c r="I184" s="11">
        <f ca="1">(TODAY()-All_staff[[#This Row],[Date Joined]])/365</f>
        <v>3.871232876712329</v>
      </c>
      <c r="J184" s="11">
        <f ca="1">(IF(All_staff[[#This Row],[Tenure]]&gt;2,3%,2%))*All_staff[[#This Row],[Salary]]</f>
        <v>3573.2999999999997</v>
      </c>
      <c r="K184">
        <f>_xlfn.XLOOKUP(All_staff[[#This Row],[Rating]],'Salary vs. Rating'!$G$1:$G$5,'Salary vs. Rating'!$H$1:$H$5)</f>
        <v>3</v>
      </c>
    </row>
    <row r="185" spans="1:11" x14ac:dyDescent="0.35">
      <c r="E185" s="6"/>
      <c r="J185" s="11">
        <f>(IF(All_staff[[#This Row],[Tenure]]&gt;2,3%,2%))*All_staff[[#This Row],[Salary]]</f>
        <v>0</v>
      </c>
      <c r="K185" t="e">
        <f>_xlfn.XLOOKUP(All_staff[[#This Row],[Rating]],'Salary vs. Rating'!$G$1:$G$5,'Salary vs. Rating'!$H$1:$H$5)</f>
        <v>#N/A</v>
      </c>
    </row>
  </sheetData>
  <conditionalFormatting sqref="F1:F1048576">
    <cfRule type="colorScale" priority="1">
      <colorScale>
        <cfvo type="min"/>
        <cfvo type="percentile" val="50"/>
        <cfvo type="max"/>
        <color rgb="FF5A8AC6"/>
        <color rgb="FFFCFCFF"/>
        <color rgb="FFF8696B"/>
      </colorScale>
    </cfRule>
  </conditionalFormatting>
  <pageMargins left="0.7" right="0.7" top="0.75" bottom="0.75" header="0.3" footer="0.3"/>
  <tableParts count="1">
    <tablePart r:id="rId1"/>
  </tableParts>
  <extLst>
    <ext xmlns:x14="http://schemas.microsoft.com/office/spreadsheetml/2009/9/main" uri="{05C60535-1F16-4fd2-B633-F4F36F0B64E0}">
      <x14:sparklineGroups xmlns:xm="http://schemas.microsoft.com/office/excel/2006/main">
        <x14:sparklineGroup type="column" displayEmptyCellsAs="gap" xr2:uid="{325358BD-8DAF-41EF-B76C-93C87FBD3040}">
          <x14:colorSeries rgb="FF376092"/>
          <x14:colorNegative rgb="FFD00000"/>
          <x14:colorAxis rgb="FF000000"/>
          <x14:colorMarkers rgb="FFD00000"/>
          <x14:colorFirst rgb="FFD00000"/>
          <x14:colorLast rgb="FFD00000"/>
          <x14:colorHigh rgb="FFD00000"/>
          <x14:colorLow rgb="FFD00000"/>
          <x14:sparklines>
            <x14:sparkline>
              <xm:f>'All Staff'!E:E</xm:f>
              <xm:sqref>I1</xm:sqref>
            </x14:sparkline>
            <x14:sparkline>
              <xm:f>'All Staff'!F:F</xm:f>
              <xm:sqref>J1</xm:sqref>
            </x14:sparkline>
            <x14:sparkline>
              <xm:f>'All Staff'!G:G</xm:f>
              <xm:sqref>K1</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zoomScale="70" zoomScaleNormal="70" workbookViewId="0">
      <selection activeCell="E121" sqref="E121"/>
    </sheetView>
  </sheetViews>
  <sheetFormatPr defaultRowHeight="14.5" x14ac:dyDescent="0.35"/>
  <cols>
    <col min="2" max="2" width="28.1796875" bestFit="1" customWidth="1"/>
    <col min="3" max="4" width="9.453125" customWidth="1"/>
    <col min="5" max="5" width="13.1796875" bestFit="1" customWidth="1"/>
    <col min="6" max="6" width="12.6328125" customWidth="1"/>
    <col min="7" max="7" width="13.08984375" customWidth="1"/>
    <col min="8" max="8" width="9.453125" customWidth="1"/>
  </cols>
  <sheetData>
    <row r="2" spans="2:8" x14ac:dyDescent="0.35">
      <c r="B2" t="s">
        <v>0</v>
      </c>
      <c r="C2" t="s">
        <v>1</v>
      </c>
      <c r="D2" t="s">
        <v>3</v>
      </c>
      <c r="E2" t="s">
        <v>6</v>
      </c>
      <c r="F2" t="s">
        <v>4</v>
      </c>
      <c r="G2" t="s">
        <v>2</v>
      </c>
      <c r="H2" t="s">
        <v>5</v>
      </c>
    </row>
    <row r="3" spans="2:8" x14ac:dyDescent="0.35">
      <c r="B3" t="s">
        <v>156</v>
      </c>
      <c r="C3" t="s">
        <v>15</v>
      </c>
      <c r="D3">
        <v>20</v>
      </c>
      <c r="E3" t="s">
        <v>16</v>
      </c>
      <c r="F3" s="4">
        <v>44122</v>
      </c>
      <c r="G3" t="s">
        <v>12</v>
      </c>
      <c r="H3">
        <v>112650</v>
      </c>
    </row>
    <row r="4" spans="2:8" x14ac:dyDescent="0.35">
      <c r="B4" t="s">
        <v>176</v>
      </c>
      <c r="C4" t="s">
        <v>8</v>
      </c>
      <c r="D4">
        <v>32</v>
      </c>
      <c r="E4" t="s">
        <v>13</v>
      </c>
      <c r="F4" s="4">
        <v>44293</v>
      </c>
      <c r="G4" t="s">
        <v>12</v>
      </c>
      <c r="H4">
        <v>43840</v>
      </c>
    </row>
    <row r="5" spans="2:8" x14ac:dyDescent="0.35">
      <c r="B5" t="s">
        <v>143</v>
      </c>
      <c r="C5" t="s">
        <v>15</v>
      </c>
      <c r="D5">
        <v>31</v>
      </c>
      <c r="E5" t="s">
        <v>16</v>
      </c>
      <c r="F5" s="4">
        <v>44663</v>
      </c>
      <c r="G5" t="s">
        <v>9</v>
      </c>
      <c r="H5">
        <v>103550</v>
      </c>
    </row>
    <row r="6" spans="2:8" x14ac:dyDescent="0.35">
      <c r="B6" t="s">
        <v>201</v>
      </c>
      <c r="C6" t="s">
        <v>8</v>
      </c>
      <c r="D6">
        <v>32</v>
      </c>
      <c r="E6" t="s">
        <v>16</v>
      </c>
      <c r="F6" s="4">
        <v>44339</v>
      </c>
      <c r="G6" t="s">
        <v>56</v>
      </c>
      <c r="H6">
        <v>45510</v>
      </c>
    </row>
    <row r="7" spans="2:8" x14ac:dyDescent="0.35">
      <c r="B7" t="s">
        <v>142</v>
      </c>
      <c r="D7">
        <v>37</v>
      </c>
      <c r="E7" t="s">
        <v>24</v>
      </c>
      <c r="F7" s="4">
        <v>44085</v>
      </c>
      <c r="G7" t="s">
        <v>21</v>
      </c>
      <c r="H7">
        <v>115440</v>
      </c>
    </row>
    <row r="8" spans="2:8" x14ac:dyDescent="0.35">
      <c r="B8" t="s">
        <v>202</v>
      </c>
      <c r="C8" t="s">
        <v>8</v>
      </c>
      <c r="D8">
        <v>38</v>
      </c>
      <c r="E8" t="s">
        <v>13</v>
      </c>
      <c r="F8" s="4">
        <v>44268</v>
      </c>
      <c r="G8" t="s">
        <v>19</v>
      </c>
      <c r="H8">
        <v>56870</v>
      </c>
    </row>
    <row r="9" spans="2:8" x14ac:dyDescent="0.35">
      <c r="B9" t="s">
        <v>169</v>
      </c>
      <c r="C9" t="s">
        <v>8</v>
      </c>
      <c r="D9">
        <v>25</v>
      </c>
      <c r="E9" t="s">
        <v>16</v>
      </c>
      <c r="F9" s="4">
        <v>44144</v>
      </c>
      <c r="G9" t="s">
        <v>19</v>
      </c>
      <c r="H9">
        <v>92700</v>
      </c>
    </row>
    <row r="10" spans="2:8" x14ac:dyDescent="0.35">
      <c r="B10" t="s">
        <v>145</v>
      </c>
      <c r="D10">
        <v>32</v>
      </c>
      <c r="E10" t="s">
        <v>16</v>
      </c>
      <c r="F10" s="4">
        <v>44713</v>
      </c>
      <c r="G10" t="s">
        <v>12</v>
      </c>
      <c r="H10">
        <v>91310</v>
      </c>
    </row>
    <row r="11" spans="2:8" x14ac:dyDescent="0.35">
      <c r="B11" t="s">
        <v>115</v>
      </c>
      <c r="C11" t="s">
        <v>15</v>
      </c>
      <c r="D11">
        <v>33</v>
      </c>
      <c r="E11" t="s">
        <v>16</v>
      </c>
      <c r="F11" s="4">
        <v>44324</v>
      </c>
      <c r="G11" t="s">
        <v>19</v>
      </c>
      <c r="H11">
        <v>74550</v>
      </c>
    </row>
    <row r="12" spans="2:8" x14ac:dyDescent="0.35">
      <c r="B12" t="s">
        <v>128</v>
      </c>
      <c r="C12" t="s">
        <v>15</v>
      </c>
      <c r="D12">
        <v>25</v>
      </c>
      <c r="E12" t="s">
        <v>13</v>
      </c>
      <c r="F12" s="4">
        <v>44665</v>
      </c>
      <c r="G12" t="s">
        <v>9</v>
      </c>
      <c r="H12">
        <v>109190</v>
      </c>
    </row>
    <row r="13" spans="2:8" x14ac:dyDescent="0.35">
      <c r="B13" t="s">
        <v>194</v>
      </c>
      <c r="C13" t="s">
        <v>8</v>
      </c>
      <c r="D13">
        <v>40</v>
      </c>
      <c r="E13" t="s">
        <v>16</v>
      </c>
      <c r="F13" s="4">
        <v>44320</v>
      </c>
      <c r="G13" t="s">
        <v>12</v>
      </c>
      <c r="H13">
        <v>104410</v>
      </c>
    </row>
    <row r="14" spans="2:8" x14ac:dyDescent="0.35">
      <c r="B14" t="s">
        <v>177</v>
      </c>
      <c r="C14" t="s">
        <v>15</v>
      </c>
      <c r="D14">
        <v>30</v>
      </c>
      <c r="E14" t="s">
        <v>16</v>
      </c>
      <c r="F14" s="4">
        <v>44544</v>
      </c>
      <c r="G14" t="s">
        <v>21</v>
      </c>
      <c r="H14">
        <v>96800</v>
      </c>
    </row>
    <row r="15" spans="2:8" x14ac:dyDescent="0.35">
      <c r="B15" t="s">
        <v>123</v>
      </c>
      <c r="C15" t="s">
        <v>15</v>
      </c>
      <c r="D15">
        <v>28</v>
      </c>
      <c r="E15" t="s">
        <v>13</v>
      </c>
      <c r="F15" s="4">
        <v>43980</v>
      </c>
      <c r="G15" t="s">
        <v>21</v>
      </c>
      <c r="H15">
        <v>48170</v>
      </c>
    </row>
    <row r="16" spans="2:8" x14ac:dyDescent="0.35">
      <c r="B16" t="s">
        <v>140</v>
      </c>
      <c r="C16" t="s">
        <v>15</v>
      </c>
      <c r="D16">
        <v>21</v>
      </c>
      <c r="E16" t="s">
        <v>16</v>
      </c>
      <c r="F16" s="4">
        <v>44042</v>
      </c>
      <c r="G16" t="s">
        <v>9</v>
      </c>
      <c r="H16">
        <v>37920</v>
      </c>
    </row>
    <row r="17" spans="2:8" x14ac:dyDescent="0.35">
      <c r="B17" t="s">
        <v>178</v>
      </c>
      <c r="C17" t="s">
        <v>15</v>
      </c>
      <c r="D17">
        <v>34</v>
      </c>
      <c r="E17" t="s">
        <v>16</v>
      </c>
      <c r="F17" s="4">
        <v>44642</v>
      </c>
      <c r="G17" t="s">
        <v>9</v>
      </c>
      <c r="H17">
        <v>112650</v>
      </c>
    </row>
    <row r="18" spans="2:8" x14ac:dyDescent="0.35">
      <c r="B18" t="s">
        <v>165</v>
      </c>
      <c r="C18" t="s">
        <v>8</v>
      </c>
      <c r="D18">
        <v>34</v>
      </c>
      <c r="E18" t="s">
        <v>24</v>
      </c>
      <c r="F18" s="4">
        <v>44660</v>
      </c>
      <c r="G18" t="s">
        <v>19</v>
      </c>
      <c r="H18">
        <v>49630</v>
      </c>
    </row>
    <row r="19" spans="2:8" x14ac:dyDescent="0.35">
      <c r="B19" t="s">
        <v>199</v>
      </c>
      <c r="C19" t="s">
        <v>15</v>
      </c>
      <c r="D19">
        <v>36</v>
      </c>
      <c r="E19" t="s">
        <v>16</v>
      </c>
      <c r="F19" s="4">
        <v>43958</v>
      </c>
      <c r="G19" t="s">
        <v>12</v>
      </c>
      <c r="H19">
        <v>118840</v>
      </c>
    </row>
    <row r="20" spans="2:8" x14ac:dyDescent="0.35">
      <c r="B20" t="s">
        <v>159</v>
      </c>
      <c r="C20" t="s">
        <v>15</v>
      </c>
      <c r="D20">
        <v>30</v>
      </c>
      <c r="E20" t="s">
        <v>16</v>
      </c>
      <c r="F20" s="4">
        <v>44789</v>
      </c>
      <c r="G20" t="s">
        <v>12</v>
      </c>
      <c r="H20">
        <v>69710</v>
      </c>
    </row>
    <row r="21" spans="2:8" x14ac:dyDescent="0.35">
      <c r="B21" t="s">
        <v>197</v>
      </c>
      <c r="C21" t="s">
        <v>15</v>
      </c>
      <c r="D21">
        <v>20</v>
      </c>
      <c r="E21" t="s">
        <v>16</v>
      </c>
      <c r="F21" s="4">
        <v>44683</v>
      </c>
      <c r="G21" t="s">
        <v>9</v>
      </c>
      <c r="H21">
        <v>79570</v>
      </c>
    </row>
    <row r="22" spans="2:8" x14ac:dyDescent="0.35">
      <c r="B22" t="s">
        <v>154</v>
      </c>
      <c r="C22" t="s">
        <v>8</v>
      </c>
      <c r="D22">
        <v>22</v>
      </c>
      <c r="E22" t="s">
        <v>13</v>
      </c>
      <c r="F22" s="4">
        <v>44388</v>
      </c>
      <c r="G22" t="s">
        <v>9</v>
      </c>
      <c r="H22">
        <v>76900</v>
      </c>
    </row>
    <row r="23" spans="2:8" x14ac:dyDescent="0.35">
      <c r="B23" t="s">
        <v>182</v>
      </c>
      <c r="C23" t="s">
        <v>15</v>
      </c>
      <c r="D23">
        <v>27</v>
      </c>
      <c r="E23" t="s">
        <v>16</v>
      </c>
      <c r="F23" s="4">
        <v>44073</v>
      </c>
      <c r="G23" t="s">
        <v>19</v>
      </c>
      <c r="H23">
        <v>54970</v>
      </c>
    </row>
    <row r="24" spans="2:8" x14ac:dyDescent="0.35">
      <c r="B24" t="s">
        <v>118</v>
      </c>
      <c r="C24" t="s">
        <v>15</v>
      </c>
      <c r="D24">
        <v>37</v>
      </c>
      <c r="E24" t="s">
        <v>24</v>
      </c>
      <c r="F24" s="4">
        <v>44277</v>
      </c>
      <c r="G24" t="s">
        <v>12</v>
      </c>
      <c r="H24">
        <v>88050</v>
      </c>
    </row>
    <row r="25" spans="2:8" x14ac:dyDescent="0.35">
      <c r="B25" t="s">
        <v>192</v>
      </c>
      <c r="C25" t="s">
        <v>15</v>
      </c>
      <c r="D25">
        <v>43</v>
      </c>
      <c r="E25" t="s">
        <v>16</v>
      </c>
      <c r="F25" s="4">
        <v>44558</v>
      </c>
      <c r="G25" t="s">
        <v>19</v>
      </c>
      <c r="H25">
        <v>36040</v>
      </c>
    </row>
    <row r="26" spans="2:8" x14ac:dyDescent="0.35">
      <c r="B26" t="s">
        <v>111</v>
      </c>
      <c r="C26" t="s">
        <v>8</v>
      </c>
      <c r="D26">
        <v>42</v>
      </c>
      <c r="E26" t="s">
        <v>10</v>
      </c>
      <c r="F26" s="4">
        <v>44718</v>
      </c>
      <c r="G26" t="s">
        <v>9</v>
      </c>
      <c r="H26">
        <v>75000</v>
      </c>
    </row>
    <row r="27" spans="2:8" x14ac:dyDescent="0.35">
      <c r="B27" t="s">
        <v>149</v>
      </c>
      <c r="C27" t="s">
        <v>15</v>
      </c>
      <c r="D27">
        <v>35</v>
      </c>
      <c r="E27" t="s">
        <v>16</v>
      </c>
      <c r="F27" s="4">
        <v>44666</v>
      </c>
      <c r="G27" t="s">
        <v>9</v>
      </c>
      <c r="H27">
        <v>40400</v>
      </c>
    </row>
    <row r="28" spans="2:8" x14ac:dyDescent="0.35">
      <c r="B28" t="s">
        <v>196</v>
      </c>
      <c r="C28" t="s">
        <v>15</v>
      </c>
      <c r="D28">
        <v>24</v>
      </c>
      <c r="E28" t="s">
        <v>16</v>
      </c>
      <c r="F28" s="4">
        <v>44625</v>
      </c>
      <c r="G28" t="s">
        <v>12</v>
      </c>
      <c r="H28">
        <v>100420</v>
      </c>
    </row>
    <row r="29" spans="2:8" x14ac:dyDescent="0.35">
      <c r="B29" t="s">
        <v>120</v>
      </c>
      <c r="C29" t="s">
        <v>8</v>
      </c>
      <c r="D29">
        <v>31</v>
      </c>
      <c r="E29" t="s">
        <v>16</v>
      </c>
      <c r="F29" s="4">
        <v>44604</v>
      </c>
      <c r="G29" t="s">
        <v>12</v>
      </c>
      <c r="H29">
        <v>58100</v>
      </c>
    </row>
    <row r="30" spans="2:8" x14ac:dyDescent="0.35">
      <c r="B30" t="s">
        <v>114</v>
      </c>
      <c r="C30" t="s">
        <v>8</v>
      </c>
      <c r="D30">
        <v>44</v>
      </c>
      <c r="E30" t="s">
        <v>16</v>
      </c>
      <c r="F30" s="4">
        <v>44985</v>
      </c>
      <c r="G30" t="s">
        <v>12</v>
      </c>
      <c r="H30">
        <v>114870</v>
      </c>
    </row>
    <row r="31" spans="2:8" x14ac:dyDescent="0.35">
      <c r="B31" t="s">
        <v>158</v>
      </c>
      <c r="C31" t="s">
        <v>8</v>
      </c>
      <c r="D31">
        <v>32</v>
      </c>
      <c r="E31" t="s">
        <v>16</v>
      </c>
      <c r="F31" s="4">
        <v>44549</v>
      </c>
      <c r="G31" t="s">
        <v>9</v>
      </c>
      <c r="H31">
        <v>41570</v>
      </c>
    </row>
    <row r="32" spans="2:8" x14ac:dyDescent="0.35">
      <c r="B32" t="s">
        <v>173</v>
      </c>
      <c r="C32" t="s">
        <v>8</v>
      </c>
      <c r="D32">
        <v>30</v>
      </c>
      <c r="E32" t="s">
        <v>16</v>
      </c>
      <c r="F32" s="4">
        <v>44800</v>
      </c>
      <c r="G32" t="s">
        <v>9</v>
      </c>
      <c r="H32">
        <v>112570</v>
      </c>
    </row>
    <row r="33" spans="2:8" x14ac:dyDescent="0.35">
      <c r="B33" t="s">
        <v>151</v>
      </c>
      <c r="C33" t="s">
        <v>15</v>
      </c>
      <c r="D33">
        <v>26</v>
      </c>
      <c r="E33" t="s">
        <v>16</v>
      </c>
      <c r="F33" s="4">
        <v>44164</v>
      </c>
      <c r="G33" t="s">
        <v>9</v>
      </c>
      <c r="H33">
        <v>47360</v>
      </c>
    </row>
    <row r="34" spans="2:8" x14ac:dyDescent="0.35">
      <c r="B34" t="s">
        <v>126</v>
      </c>
      <c r="C34" t="s">
        <v>8</v>
      </c>
      <c r="D34">
        <v>21</v>
      </c>
      <c r="E34" t="s">
        <v>16</v>
      </c>
      <c r="F34" s="4">
        <v>44256</v>
      </c>
      <c r="G34" t="s">
        <v>21</v>
      </c>
      <c r="H34">
        <v>65920</v>
      </c>
    </row>
    <row r="35" spans="2:8" x14ac:dyDescent="0.35">
      <c r="B35" t="s">
        <v>200</v>
      </c>
      <c r="C35" t="s">
        <v>8</v>
      </c>
      <c r="D35">
        <v>28</v>
      </c>
      <c r="E35" t="s">
        <v>16</v>
      </c>
      <c r="F35" s="4">
        <v>44571</v>
      </c>
      <c r="G35" t="s">
        <v>9</v>
      </c>
      <c r="H35">
        <v>99970</v>
      </c>
    </row>
    <row r="36" spans="2:8" x14ac:dyDescent="0.35">
      <c r="B36" t="s">
        <v>133</v>
      </c>
      <c r="C36" t="s">
        <v>8</v>
      </c>
      <c r="D36">
        <v>25</v>
      </c>
      <c r="E36" t="s">
        <v>13</v>
      </c>
      <c r="F36" s="4">
        <v>44633</v>
      </c>
      <c r="G36" t="s">
        <v>12</v>
      </c>
      <c r="H36">
        <v>80700</v>
      </c>
    </row>
    <row r="37" spans="2:8" x14ac:dyDescent="0.35">
      <c r="B37" t="s">
        <v>155</v>
      </c>
      <c r="C37" t="s">
        <v>15</v>
      </c>
      <c r="D37">
        <v>24</v>
      </c>
      <c r="E37" t="s">
        <v>24</v>
      </c>
      <c r="F37" s="4">
        <v>44375</v>
      </c>
      <c r="G37" t="s">
        <v>21</v>
      </c>
      <c r="H37">
        <v>52610</v>
      </c>
    </row>
    <row r="38" spans="2:8" x14ac:dyDescent="0.35">
      <c r="B38" t="s">
        <v>180</v>
      </c>
      <c r="C38" t="s">
        <v>15</v>
      </c>
      <c r="D38">
        <v>29</v>
      </c>
      <c r="E38" t="s">
        <v>24</v>
      </c>
      <c r="F38" s="4">
        <v>44119</v>
      </c>
      <c r="G38" t="s">
        <v>12</v>
      </c>
      <c r="H38">
        <v>112110</v>
      </c>
    </row>
    <row r="39" spans="2:8" x14ac:dyDescent="0.35">
      <c r="B39" t="s">
        <v>152</v>
      </c>
      <c r="C39" t="s">
        <v>8</v>
      </c>
      <c r="D39">
        <v>27</v>
      </c>
      <c r="E39" t="s">
        <v>16</v>
      </c>
      <c r="F39" s="4">
        <v>44061</v>
      </c>
      <c r="G39" t="s">
        <v>56</v>
      </c>
      <c r="H39">
        <v>119110</v>
      </c>
    </row>
    <row r="40" spans="2:8" x14ac:dyDescent="0.35">
      <c r="B40" t="s">
        <v>150</v>
      </c>
      <c r="C40" t="s">
        <v>15</v>
      </c>
      <c r="D40">
        <v>22</v>
      </c>
      <c r="E40" t="s">
        <v>13</v>
      </c>
      <c r="F40" s="4">
        <v>44384</v>
      </c>
      <c r="G40" t="s">
        <v>19</v>
      </c>
      <c r="H40">
        <v>112780</v>
      </c>
    </row>
    <row r="41" spans="2:8" x14ac:dyDescent="0.35">
      <c r="B41" t="s">
        <v>175</v>
      </c>
      <c r="C41" t="s">
        <v>8</v>
      </c>
      <c r="D41">
        <v>36</v>
      </c>
      <c r="E41" t="s">
        <v>16</v>
      </c>
      <c r="F41" s="4">
        <v>44023</v>
      </c>
      <c r="G41" t="s">
        <v>9</v>
      </c>
      <c r="H41">
        <v>114890</v>
      </c>
    </row>
    <row r="42" spans="2:8" x14ac:dyDescent="0.35">
      <c r="B42" t="s">
        <v>146</v>
      </c>
      <c r="C42" t="s">
        <v>15</v>
      </c>
      <c r="D42">
        <v>27</v>
      </c>
      <c r="E42" t="s">
        <v>16</v>
      </c>
      <c r="F42" s="4">
        <v>44506</v>
      </c>
      <c r="G42" t="s">
        <v>21</v>
      </c>
      <c r="H42">
        <v>48980</v>
      </c>
    </row>
    <row r="43" spans="2:8" x14ac:dyDescent="0.35">
      <c r="B43" t="s">
        <v>170</v>
      </c>
      <c r="C43" t="s">
        <v>15</v>
      </c>
      <c r="D43">
        <v>21</v>
      </c>
      <c r="E43" t="s">
        <v>16</v>
      </c>
      <c r="F43" s="4">
        <v>44180</v>
      </c>
      <c r="G43" t="s">
        <v>56</v>
      </c>
      <c r="H43">
        <v>75880</v>
      </c>
    </row>
    <row r="44" spans="2:8" x14ac:dyDescent="0.35">
      <c r="B44" t="s">
        <v>167</v>
      </c>
      <c r="C44" t="s">
        <v>8</v>
      </c>
      <c r="D44">
        <v>28</v>
      </c>
      <c r="E44" t="s">
        <v>16</v>
      </c>
      <c r="F44" s="4">
        <v>44296</v>
      </c>
      <c r="G44" t="s">
        <v>19</v>
      </c>
      <c r="H44">
        <v>53240</v>
      </c>
    </row>
    <row r="45" spans="2:8" x14ac:dyDescent="0.35">
      <c r="B45" t="s">
        <v>122</v>
      </c>
      <c r="C45" t="s">
        <v>8</v>
      </c>
      <c r="D45">
        <v>34</v>
      </c>
      <c r="E45" t="s">
        <v>16</v>
      </c>
      <c r="F45" s="4">
        <v>44397</v>
      </c>
      <c r="G45" t="s">
        <v>21</v>
      </c>
      <c r="H45">
        <v>85000</v>
      </c>
    </row>
    <row r="46" spans="2:8" x14ac:dyDescent="0.35">
      <c r="B46" t="s">
        <v>179</v>
      </c>
      <c r="C46" t="s">
        <v>8</v>
      </c>
      <c r="D46">
        <v>21</v>
      </c>
      <c r="E46" t="s">
        <v>16</v>
      </c>
      <c r="F46" s="4">
        <v>44619</v>
      </c>
      <c r="G46" t="s">
        <v>12</v>
      </c>
      <c r="H46">
        <v>33920</v>
      </c>
    </row>
    <row r="47" spans="2:8" x14ac:dyDescent="0.35">
      <c r="B47" t="s">
        <v>188</v>
      </c>
      <c r="C47" t="s">
        <v>8</v>
      </c>
      <c r="D47">
        <v>33</v>
      </c>
      <c r="E47" t="s">
        <v>16</v>
      </c>
      <c r="F47" s="4">
        <v>44253</v>
      </c>
      <c r="G47" t="s">
        <v>12</v>
      </c>
      <c r="H47">
        <v>75280</v>
      </c>
    </row>
    <row r="48" spans="2:8" x14ac:dyDescent="0.35">
      <c r="B48" t="s">
        <v>130</v>
      </c>
      <c r="C48" t="s">
        <v>8</v>
      </c>
      <c r="D48">
        <v>34</v>
      </c>
      <c r="E48" t="s">
        <v>16</v>
      </c>
      <c r="F48" s="4">
        <v>44594</v>
      </c>
      <c r="G48" t="s">
        <v>21</v>
      </c>
      <c r="H48">
        <v>58940</v>
      </c>
    </row>
    <row r="49" spans="2:8" x14ac:dyDescent="0.35">
      <c r="B49" t="s">
        <v>136</v>
      </c>
      <c r="C49" t="s">
        <v>8</v>
      </c>
      <c r="D49">
        <v>28</v>
      </c>
      <c r="E49" t="s">
        <v>16</v>
      </c>
      <c r="F49" s="4">
        <v>44425</v>
      </c>
      <c r="G49" t="s">
        <v>9</v>
      </c>
      <c r="H49">
        <v>104770</v>
      </c>
    </row>
    <row r="50" spans="2:8" x14ac:dyDescent="0.35">
      <c r="B50" t="s">
        <v>125</v>
      </c>
      <c r="C50" t="s">
        <v>15</v>
      </c>
      <c r="D50">
        <v>21</v>
      </c>
      <c r="E50" t="s">
        <v>16</v>
      </c>
      <c r="F50" s="4">
        <v>44701</v>
      </c>
      <c r="G50" t="s">
        <v>9</v>
      </c>
      <c r="H50">
        <v>57090</v>
      </c>
    </row>
    <row r="51" spans="2:8" x14ac:dyDescent="0.35">
      <c r="B51" t="s">
        <v>160</v>
      </c>
      <c r="C51" t="s">
        <v>15</v>
      </c>
      <c r="D51">
        <v>27</v>
      </c>
      <c r="E51" t="s">
        <v>13</v>
      </c>
      <c r="F51" s="4">
        <v>44174</v>
      </c>
      <c r="G51" t="s">
        <v>21</v>
      </c>
      <c r="H51">
        <v>91650</v>
      </c>
    </row>
    <row r="52" spans="2:8" x14ac:dyDescent="0.35">
      <c r="B52" t="s">
        <v>183</v>
      </c>
      <c r="C52" t="s">
        <v>15</v>
      </c>
      <c r="D52">
        <v>42</v>
      </c>
      <c r="E52" t="s">
        <v>24</v>
      </c>
      <c r="F52" s="4">
        <v>44670</v>
      </c>
      <c r="G52" t="s">
        <v>21</v>
      </c>
      <c r="H52">
        <v>70270</v>
      </c>
    </row>
    <row r="53" spans="2:8" x14ac:dyDescent="0.35">
      <c r="B53" t="s">
        <v>129</v>
      </c>
      <c r="C53" t="s">
        <v>8</v>
      </c>
      <c r="D53">
        <v>28</v>
      </c>
      <c r="E53" t="s">
        <v>16</v>
      </c>
      <c r="F53" s="4">
        <v>44124</v>
      </c>
      <c r="G53" t="s">
        <v>21</v>
      </c>
      <c r="H53">
        <v>75970</v>
      </c>
    </row>
    <row r="54" spans="2:8" x14ac:dyDescent="0.35">
      <c r="B54" t="s">
        <v>112</v>
      </c>
      <c r="D54">
        <v>27</v>
      </c>
      <c r="E54" t="s">
        <v>13</v>
      </c>
      <c r="F54" s="4">
        <v>44212</v>
      </c>
      <c r="G54" t="s">
        <v>12</v>
      </c>
      <c r="H54">
        <v>90700</v>
      </c>
    </row>
    <row r="55" spans="2:8" x14ac:dyDescent="0.35">
      <c r="B55" t="s">
        <v>131</v>
      </c>
      <c r="C55" t="s">
        <v>15</v>
      </c>
      <c r="D55">
        <v>30</v>
      </c>
      <c r="E55" t="s">
        <v>16</v>
      </c>
      <c r="F55" s="4">
        <v>44607</v>
      </c>
      <c r="G55" t="s">
        <v>9</v>
      </c>
      <c r="H55">
        <v>60570</v>
      </c>
    </row>
    <row r="56" spans="2:8" x14ac:dyDescent="0.35">
      <c r="B56" t="s">
        <v>134</v>
      </c>
      <c r="C56" t="s">
        <v>15</v>
      </c>
      <c r="D56">
        <v>33</v>
      </c>
      <c r="E56" t="s">
        <v>16</v>
      </c>
      <c r="F56" s="4">
        <v>44103</v>
      </c>
      <c r="G56" t="s">
        <v>9</v>
      </c>
      <c r="H56">
        <v>115920</v>
      </c>
    </row>
    <row r="57" spans="2:8" x14ac:dyDescent="0.35">
      <c r="B57" t="s">
        <v>186</v>
      </c>
      <c r="C57" t="s">
        <v>8</v>
      </c>
      <c r="D57">
        <v>33</v>
      </c>
      <c r="E57" t="s">
        <v>16</v>
      </c>
      <c r="F57" s="4">
        <v>44006</v>
      </c>
      <c r="G57" t="s">
        <v>21</v>
      </c>
      <c r="H57">
        <v>65360</v>
      </c>
    </row>
    <row r="58" spans="2:8" x14ac:dyDescent="0.35">
      <c r="B58" t="s">
        <v>116</v>
      </c>
      <c r="D58">
        <v>30</v>
      </c>
      <c r="E58" t="s">
        <v>16</v>
      </c>
      <c r="F58" s="4">
        <v>44535</v>
      </c>
      <c r="G58" t="s">
        <v>21</v>
      </c>
      <c r="H58">
        <v>64000</v>
      </c>
    </row>
    <row r="59" spans="2:8" x14ac:dyDescent="0.35">
      <c r="B59" t="s">
        <v>195</v>
      </c>
      <c r="C59" t="s">
        <v>8</v>
      </c>
      <c r="D59">
        <v>34</v>
      </c>
      <c r="E59" t="s">
        <v>16</v>
      </c>
      <c r="F59" s="4">
        <v>44383</v>
      </c>
      <c r="G59" t="s">
        <v>21</v>
      </c>
      <c r="H59">
        <v>92450</v>
      </c>
    </row>
    <row r="60" spans="2:8" x14ac:dyDescent="0.35">
      <c r="B60" t="s">
        <v>113</v>
      </c>
      <c r="C60" t="s">
        <v>15</v>
      </c>
      <c r="D60">
        <v>31</v>
      </c>
      <c r="E60" t="s">
        <v>16</v>
      </c>
      <c r="F60" s="4">
        <v>44450</v>
      </c>
      <c r="G60" t="s">
        <v>12</v>
      </c>
      <c r="H60">
        <v>48950</v>
      </c>
    </row>
    <row r="61" spans="2:8" x14ac:dyDescent="0.35">
      <c r="B61" t="s">
        <v>185</v>
      </c>
      <c r="C61" t="s">
        <v>8</v>
      </c>
      <c r="D61">
        <v>27</v>
      </c>
      <c r="E61" t="s">
        <v>16</v>
      </c>
      <c r="F61" s="4">
        <v>44625</v>
      </c>
      <c r="G61" t="s">
        <v>12</v>
      </c>
      <c r="H61">
        <v>83750</v>
      </c>
    </row>
    <row r="62" spans="2:8" x14ac:dyDescent="0.35">
      <c r="B62" t="s">
        <v>166</v>
      </c>
      <c r="C62" t="s">
        <v>8</v>
      </c>
      <c r="D62">
        <v>40</v>
      </c>
      <c r="E62" t="s">
        <v>16</v>
      </c>
      <c r="F62" s="4">
        <v>44276</v>
      </c>
      <c r="G62" t="s">
        <v>12</v>
      </c>
      <c r="H62">
        <v>87620</v>
      </c>
    </row>
    <row r="63" spans="2:8" x14ac:dyDescent="0.35">
      <c r="B63" t="s">
        <v>184</v>
      </c>
      <c r="C63" t="s">
        <v>8</v>
      </c>
      <c r="D63">
        <v>20</v>
      </c>
      <c r="E63" t="s">
        <v>24</v>
      </c>
      <c r="F63" s="4">
        <v>44476</v>
      </c>
      <c r="G63" t="s">
        <v>19</v>
      </c>
      <c r="H63">
        <v>68900</v>
      </c>
    </row>
    <row r="64" spans="2:8" x14ac:dyDescent="0.35">
      <c r="B64" t="s">
        <v>157</v>
      </c>
      <c r="C64" t="s">
        <v>15</v>
      </c>
      <c r="D64">
        <v>32</v>
      </c>
      <c r="E64" t="s">
        <v>16</v>
      </c>
      <c r="F64" s="4">
        <v>44403</v>
      </c>
      <c r="G64" t="s">
        <v>19</v>
      </c>
      <c r="H64">
        <v>53540</v>
      </c>
    </row>
    <row r="65" spans="2:8" x14ac:dyDescent="0.35">
      <c r="B65" t="s">
        <v>172</v>
      </c>
      <c r="C65" t="s">
        <v>15</v>
      </c>
      <c r="D65">
        <v>28</v>
      </c>
      <c r="E65" t="s">
        <v>42</v>
      </c>
      <c r="F65" s="4">
        <v>44758</v>
      </c>
      <c r="G65" t="s">
        <v>19</v>
      </c>
      <c r="H65">
        <v>43510</v>
      </c>
    </row>
    <row r="66" spans="2:8" x14ac:dyDescent="0.35">
      <c r="B66" t="s">
        <v>127</v>
      </c>
      <c r="C66" t="s">
        <v>8</v>
      </c>
      <c r="D66">
        <v>38</v>
      </c>
      <c r="E66" t="s">
        <v>10</v>
      </c>
      <c r="F66" s="4">
        <v>44316</v>
      </c>
      <c r="G66" t="s">
        <v>19</v>
      </c>
      <c r="H66">
        <v>109160</v>
      </c>
    </row>
    <row r="67" spans="2:8" x14ac:dyDescent="0.35">
      <c r="B67" t="s">
        <v>198</v>
      </c>
      <c r="C67" t="s">
        <v>15</v>
      </c>
      <c r="D67">
        <v>40</v>
      </c>
      <c r="E67" t="s">
        <v>16</v>
      </c>
      <c r="F67" s="4">
        <v>44204</v>
      </c>
      <c r="G67" t="s">
        <v>9</v>
      </c>
      <c r="H67">
        <v>99750</v>
      </c>
    </row>
    <row r="68" spans="2:8" x14ac:dyDescent="0.35">
      <c r="B68" t="s">
        <v>124</v>
      </c>
      <c r="C68" t="s">
        <v>8</v>
      </c>
      <c r="D68">
        <v>31</v>
      </c>
      <c r="E68" t="s">
        <v>16</v>
      </c>
      <c r="F68" s="4">
        <v>44084</v>
      </c>
      <c r="G68" t="s">
        <v>12</v>
      </c>
      <c r="H68">
        <v>41980</v>
      </c>
    </row>
    <row r="69" spans="2:8" x14ac:dyDescent="0.35">
      <c r="B69" t="s">
        <v>187</v>
      </c>
      <c r="C69" t="s">
        <v>15</v>
      </c>
      <c r="D69">
        <v>36</v>
      </c>
      <c r="E69" t="s">
        <v>16</v>
      </c>
      <c r="F69" s="4">
        <v>44272</v>
      </c>
      <c r="G69" t="s">
        <v>21</v>
      </c>
      <c r="H69">
        <v>71380</v>
      </c>
    </row>
    <row r="70" spans="2:8" x14ac:dyDescent="0.35">
      <c r="B70" t="s">
        <v>191</v>
      </c>
      <c r="C70" t="s">
        <v>15</v>
      </c>
      <c r="D70">
        <v>27</v>
      </c>
      <c r="E70" t="s">
        <v>42</v>
      </c>
      <c r="F70" s="4">
        <v>44547</v>
      </c>
      <c r="G70" t="s">
        <v>9</v>
      </c>
      <c r="H70">
        <v>113280</v>
      </c>
    </row>
    <row r="71" spans="2:8" x14ac:dyDescent="0.35">
      <c r="B71" t="s">
        <v>181</v>
      </c>
      <c r="C71" t="s">
        <v>8</v>
      </c>
      <c r="D71">
        <v>33</v>
      </c>
      <c r="E71" t="s">
        <v>16</v>
      </c>
      <c r="F71" s="4">
        <v>44747</v>
      </c>
      <c r="G71" t="s">
        <v>21</v>
      </c>
      <c r="H71">
        <v>86570</v>
      </c>
    </row>
    <row r="72" spans="2:8" x14ac:dyDescent="0.35">
      <c r="B72" t="s">
        <v>139</v>
      </c>
      <c r="C72" t="s">
        <v>15</v>
      </c>
      <c r="D72">
        <v>26</v>
      </c>
      <c r="E72" t="s">
        <v>16</v>
      </c>
      <c r="F72" s="4">
        <v>44350</v>
      </c>
      <c r="G72" t="s">
        <v>9</v>
      </c>
      <c r="H72">
        <v>53540</v>
      </c>
    </row>
    <row r="73" spans="2:8" x14ac:dyDescent="0.35">
      <c r="B73" t="s">
        <v>190</v>
      </c>
      <c r="C73" t="s">
        <v>15</v>
      </c>
      <c r="D73">
        <v>37</v>
      </c>
      <c r="E73" t="s">
        <v>16</v>
      </c>
      <c r="F73" s="4">
        <v>44640</v>
      </c>
      <c r="G73" t="s">
        <v>12</v>
      </c>
      <c r="H73">
        <v>69070</v>
      </c>
    </row>
    <row r="74" spans="2:8" x14ac:dyDescent="0.35">
      <c r="B74" t="s">
        <v>121</v>
      </c>
      <c r="C74" t="s">
        <v>8</v>
      </c>
      <c r="D74">
        <v>30</v>
      </c>
      <c r="E74" t="s">
        <v>24</v>
      </c>
      <c r="F74" s="4">
        <v>44328</v>
      </c>
      <c r="G74" t="s">
        <v>21</v>
      </c>
      <c r="H74">
        <v>67910</v>
      </c>
    </row>
    <row r="75" spans="2:8" x14ac:dyDescent="0.35">
      <c r="B75" t="s">
        <v>119</v>
      </c>
      <c r="C75" t="s">
        <v>15</v>
      </c>
      <c r="D75">
        <v>30</v>
      </c>
      <c r="E75" t="s">
        <v>16</v>
      </c>
      <c r="F75" s="4">
        <v>44214</v>
      </c>
      <c r="G75" t="s">
        <v>12</v>
      </c>
      <c r="H75">
        <v>69120</v>
      </c>
    </row>
    <row r="76" spans="2:8" x14ac:dyDescent="0.35">
      <c r="B76" t="s">
        <v>132</v>
      </c>
      <c r="C76" t="s">
        <v>8</v>
      </c>
      <c r="D76">
        <v>34</v>
      </c>
      <c r="E76" t="s">
        <v>16</v>
      </c>
      <c r="F76" s="4">
        <v>44550</v>
      </c>
      <c r="G76" t="s">
        <v>21</v>
      </c>
      <c r="H76">
        <v>60130</v>
      </c>
    </row>
    <row r="77" spans="2:8" x14ac:dyDescent="0.35">
      <c r="B77" t="s">
        <v>161</v>
      </c>
      <c r="C77" t="s">
        <v>15</v>
      </c>
      <c r="D77">
        <v>23</v>
      </c>
      <c r="E77" t="s">
        <v>16</v>
      </c>
      <c r="F77" s="4">
        <v>44378</v>
      </c>
      <c r="G77" t="s">
        <v>9</v>
      </c>
      <c r="H77">
        <v>106460</v>
      </c>
    </row>
    <row r="78" spans="2:8" x14ac:dyDescent="0.35">
      <c r="B78" t="s">
        <v>148</v>
      </c>
      <c r="C78" t="s">
        <v>8</v>
      </c>
      <c r="D78">
        <v>37</v>
      </c>
      <c r="E78" t="s">
        <v>16</v>
      </c>
      <c r="F78" s="4">
        <v>44389</v>
      </c>
      <c r="G78" t="s">
        <v>56</v>
      </c>
      <c r="H78">
        <v>118100</v>
      </c>
    </row>
    <row r="79" spans="2:8" x14ac:dyDescent="0.35">
      <c r="B79" t="s">
        <v>164</v>
      </c>
      <c r="C79" t="s">
        <v>8</v>
      </c>
      <c r="D79">
        <v>36</v>
      </c>
      <c r="E79" t="s">
        <v>16</v>
      </c>
      <c r="F79" s="4">
        <v>44468</v>
      </c>
      <c r="G79" t="s">
        <v>9</v>
      </c>
      <c r="H79">
        <v>78390</v>
      </c>
    </row>
    <row r="80" spans="2:8" x14ac:dyDescent="0.35">
      <c r="B80" t="s">
        <v>147</v>
      </c>
      <c r="C80" t="s">
        <v>8</v>
      </c>
      <c r="D80">
        <v>30</v>
      </c>
      <c r="E80" t="s">
        <v>16</v>
      </c>
      <c r="F80" s="4">
        <v>44789</v>
      </c>
      <c r="G80" t="s">
        <v>9</v>
      </c>
      <c r="H80">
        <v>114180</v>
      </c>
    </row>
    <row r="81" spans="2:8" x14ac:dyDescent="0.35">
      <c r="B81" t="s">
        <v>189</v>
      </c>
      <c r="C81" t="s">
        <v>8</v>
      </c>
      <c r="D81">
        <v>28</v>
      </c>
      <c r="E81" t="s">
        <v>16</v>
      </c>
      <c r="F81" s="4">
        <v>44590</v>
      </c>
      <c r="G81" t="s">
        <v>9</v>
      </c>
      <c r="H81">
        <v>104120</v>
      </c>
    </row>
    <row r="82" spans="2:8" x14ac:dyDescent="0.35">
      <c r="B82" t="s">
        <v>138</v>
      </c>
      <c r="C82" t="s">
        <v>15</v>
      </c>
      <c r="D82">
        <v>30</v>
      </c>
      <c r="E82" t="s">
        <v>16</v>
      </c>
      <c r="F82" s="4">
        <v>44640</v>
      </c>
      <c r="G82" t="s">
        <v>9</v>
      </c>
      <c r="H82">
        <v>67950</v>
      </c>
    </row>
    <row r="83" spans="2:8" x14ac:dyDescent="0.35">
      <c r="B83" t="s">
        <v>137</v>
      </c>
      <c r="C83" t="s">
        <v>8</v>
      </c>
      <c r="D83">
        <v>29</v>
      </c>
      <c r="E83" t="s">
        <v>16</v>
      </c>
      <c r="F83" s="4">
        <v>43962</v>
      </c>
      <c r="G83" t="s">
        <v>12</v>
      </c>
      <c r="H83">
        <v>34980</v>
      </c>
    </row>
    <row r="84" spans="2:8" x14ac:dyDescent="0.35">
      <c r="B84" t="s">
        <v>153</v>
      </c>
      <c r="C84" t="s">
        <v>8</v>
      </c>
      <c r="D84">
        <v>24</v>
      </c>
      <c r="E84" t="s">
        <v>16</v>
      </c>
      <c r="F84" s="4">
        <v>44087</v>
      </c>
      <c r="G84" t="s">
        <v>12</v>
      </c>
      <c r="H84">
        <v>62780</v>
      </c>
    </row>
    <row r="85" spans="2:8" x14ac:dyDescent="0.35">
      <c r="B85" t="s">
        <v>117</v>
      </c>
      <c r="C85" t="s">
        <v>15</v>
      </c>
      <c r="D85">
        <v>20</v>
      </c>
      <c r="E85" t="s">
        <v>16</v>
      </c>
      <c r="F85" s="4">
        <v>44397</v>
      </c>
      <c r="G85" t="s">
        <v>12</v>
      </c>
      <c r="H85">
        <v>107700</v>
      </c>
    </row>
    <row r="86" spans="2:8" x14ac:dyDescent="0.35">
      <c r="B86" t="s">
        <v>168</v>
      </c>
      <c r="C86" t="s">
        <v>15</v>
      </c>
      <c r="D86">
        <v>25</v>
      </c>
      <c r="E86" t="s">
        <v>16</v>
      </c>
      <c r="F86" s="4">
        <v>44322</v>
      </c>
      <c r="G86" t="s">
        <v>19</v>
      </c>
      <c r="H86">
        <v>65700</v>
      </c>
    </row>
    <row r="87" spans="2:8" x14ac:dyDescent="0.35">
      <c r="B87" t="s">
        <v>135</v>
      </c>
      <c r="C87" t="s">
        <v>8</v>
      </c>
      <c r="D87">
        <v>33</v>
      </c>
      <c r="E87" t="s">
        <v>42</v>
      </c>
      <c r="F87" s="4">
        <v>44313</v>
      </c>
      <c r="G87" t="s">
        <v>12</v>
      </c>
      <c r="H87">
        <v>75480</v>
      </c>
    </row>
    <row r="88" spans="2:8" x14ac:dyDescent="0.35">
      <c r="B88" t="s">
        <v>174</v>
      </c>
      <c r="C88" t="s">
        <v>15</v>
      </c>
      <c r="D88">
        <v>33</v>
      </c>
      <c r="E88" t="s">
        <v>16</v>
      </c>
      <c r="F88" s="4">
        <v>44448</v>
      </c>
      <c r="G88" t="s">
        <v>12</v>
      </c>
      <c r="H88">
        <v>53870</v>
      </c>
    </row>
    <row r="89" spans="2:8" x14ac:dyDescent="0.35">
      <c r="B89" t="s">
        <v>141</v>
      </c>
      <c r="C89" t="s">
        <v>8</v>
      </c>
      <c r="D89">
        <v>36</v>
      </c>
      <c r="E89" t="s">
        <v>16</v>
      </c>
      <c r="F89" s="4">
        <v>44433</v>
      </c>
      <c r="G89" t="s">
        <v>19</v>
      </c>
      <c r="H89">
        <v>78540</v>
      </c>
    </row>
    <row r="90" spans="2:8" x14ac:dyDescent="0.35">
      <c r="B90" t="s">
        <v>193</v>
      </c>
      <c r="C90" t="s">
        <v>15</v>
      </c>
      <c r="D90">
        <v>19</v>
      </c>
      <c r="E90" t="s">
        <v>16</v>
      </c>
      <c r="F90" s="4">
        <v>44218</v>
      </c>
      <c r="G90" t="s">
        <v>9</v>
      </c>
      <c r="H90">
        <v>58960</v>
      </c>
    </row>
    <row r="91" spans="2:8" x14ac:dyDescent="0.35">
      <c r="B91" t="s">
        <v>162</v>
      </c>
      <c r="C91" t="s">
        <v>15</v>
      </c>
      <c r="D91">
        <v>46</v>
      </c>
      <c r="E91" t="s">
        <v>16</v>
      </c>
      <c r="F91" s="4">
        <v>44697</v>
      </c>
      <c r="G91" t="s">
        <v>9</v>
      </c>
      <c r="H91">
        <v>70610</v>
      </c>
    </row>
    <row r="92" spans="2:8" x14ac:dyDescent="0.35">
      <c r="B92" t="s">
        <v>171</v>
      </c>
      <c r="C92" t="s">
        <v>15</v>
      </c>
      <c r="D92">
        <v>33</v>
      </c>
      <c r="E92" t="s">
        <v>16</v>
      </c>
      <c r="F92" s="4">
        <v>44181</v>
      </c>
      <c r="G92" t="s">
        <v>21</v>
      </c>
      <c r="H92">
        <v>59430</v>
      </c>
    </row>
    <row r="93" spans="2:8" x14ac:dyDescent="0.35">
      <c r="B93" t="s">
        <v>144</v>
      </c>
      <c r="C93" t="s">
        <v>15</v>
      </c>
      <c r="D93">
        <v>33</v>
      </c>
      <c r="E93" t="s">
        <v>13</v>
      </c>
      <c r="F93" s="4">
        <v>44640</v>
      </c>
      <c r="G93" t="s">
        <v>9</v>
      </c>
      <c r="H93">
        <v>48530</v>
      </c>
    </row>
    <row r="94" spans="2:8" x14ac:dyDescent="0.35">
      <c r="B94" t="s">
        <v>163</v>
      </c>
      <c r="C94" t="s">
        <v>8</v>
      </c>
      <c r="D94">
        <v>33</v>
      </c>
      <c r="E94" t="s">
        <v>16</v>
      </c>
      <c r="F94" s="4">
        <v>44129</v>
      </c>
      <c r="G94" t="s">
        <v>12</v>
      </c>
      <c r="H94">
        <v>96140</v>
      </c>
    </row>
    <row r="95" spans="2:8" x14ac:dyDescent="0.35">
      <c r="B95" t="s">
        <v>156</v>
      </c>
      <c r="C95" t="s">
        <v>15</v>
      </c>
      <c r="D95">
        <v>20</v>
      </c>
      <c r="E95" t="s">
        <v>16</v>
      </c>
      <c r="F95" s="4">
        <v>44122</v>
      </c>
      <c r="G95" t="s">
        <v>12</v>
      </c>
      <c r="H95">
        <v>112650</v>
      </c>
    </row>
    <row r="96" spans="2:8" x14ac:dyDescent="0.35">
      <c r="B96" t="s">
        <v>176</v>
      </c>
      <c r="C96" t="s">
        <v>8</v>
      </c>
      <c r="D96">
        <v>32</v>
      </c>
      <c r="E96" t="s">
        <v>13</v>
      </c>
      <c r="F96" s="4">
        <v>44293</v>
      </c>
      <c r="G96" t="s">
        <v>12</v>
      </c>
      <c r="H96">
        <v>43840</v>
      </c>
    </row>
    <row r="97" spans="2:8" x14ac:dyDescent="0.35">
      <c r="B97" t="s">
        <v>143</v>
      </c>
      <c r="C97" t="s">
        <v>15</v>
      </c>
      <c r="D97">
        <v>31</v>
      </c>
      <c r="E97" t="s">
        <v>16</v>
      </c>
      <c r="F97" s="4">
        <v>44663</v>
      </c>
      <c r="G97" t="s">
        <v>9</v>
      </c>
      <c r="H97">
        <v>103550</v>
      </c>
    </row>
    <row r="98" spans="2:8" x14ac:dyDescent="0.35">
      <c r="B98" t="s">
        <v>201</v>
      </c>
      <c r="C98" t="s">
        <v>8</v>
      </c>
      <c r="D98">
        <v>32</v>
      </c>
      <c r="E98" t="s">
        <v>16</v>
      </c>
      <c r="F98" s="4">
        <v>44339</v>
      </c>
      <c r="G98" t="s">
        <v>56</v>
      </c>
      <c r="H98">
        <v>45510</v>
      </c>
    </row>
    <row r="99" spans="2:8" x14ac:dyDescent="0.35">
      <c r="B99" t="s">
        <v>142</v>
      </c>
      <c r="D99">
        <v>37</v>
      </c>
      <c r="E99" t="s">
        <v>24</v>
      </c>
      <c r="F99" s="4">
        <v>44085</v>
      </c>
      <c r="G99" t="s">
        <v>21</v>
      </c>
      <c r="H99">
        <v>115440</v>
      </c>
    </row>
    <row r="100" spans="2:8" x14ac:dyDescent="0.35">
      <c r="B100" t="s">
        <v>202</v>
      </c>
      <c r="C100" t="s">
        <v>8</v>
      </c>
      <c r="D100">
        <v>38</v>
      </c>
      <c r="E100" t="s">
        <v>13</v>
      </c>
      <c r="F100" s="4">
        <v>44268</v>
      </c>
      <c r="G100" t="s">
        <v>19</v>
      </c>
      <c r="H100">
        <v>56870</v>
      </c>
    </row>
    <row r="101" spans="2:8" x14ac:dyDescent="0.35">
      <c r="B101" t="s">
        <v>169</v>
      </c>
      <c r="C101" t="s">
        <v>8</v>
      </c>
      <c r="D101">
        <v>25</v>
      </c>
      <c r="E101" t="s">
        <v>16</v>
      </c>
      <c r="F101" s="4">
        <v>44144</v>
      </c>
      <c r="G101" t="s">
        <v>19</v>
      </c>
      <c r="H101">
        <v>92700</v>
      </c>
    </row>
    <row r="102" spans="2:8" x14ac:dyDescent="0.35">
      <c r="B102" t="s">
        <v>145</v>
      </c>
      <c r="D102">
        <v>32</v>
      </c>
      <c r="E102" t="s">
        <v>16</v>
      </c>
      <c r="F102" s="4">
        <v>44713</v>
      </c>
      <c r="G102" t="s">
        <v>12</v>
      </c>
      <c r="H102">
        <v>91310</v>
      </c>
    </row>
    <row r="103" spans="2:8" x14ac:dyDescent="0.35">
      <c r="B103" t="s">
        <v>115</v>
      </c>
      <c r="C103" t="s">
        <v>15</v>
      </c>
      <c r="D103">
        <v>33</v>
      </c>
      <c r="E103" t="s">
        <v>16</v>
      </c>
      <c r="F103" s="4">
        <v>44324</v>
      </c>
      <c r="G103" t="s">
        <v>19</v>
      </c>
      <c r="H103">
        <v>74550</v>
      </c>
    </row>
    <row r="104" spans="2:8" x14ac:dyDescent="0.35">
      <c r="B104" t="s">
        <v>128</v>
      </c>
      <c r="C104" t="s">
        <v>15</v>
      </c>
      <c r="D104">
        <v>25</v>
      </c>
      <c r="E104" t="s">
        <v>13</v>
      </c>
      <c r="F104" s="4">
        <v>44665</v>
      </c>
      <c r="G104" t="s">
        <v>9</v>
      </c>
      <c r="H104">
        <v>109190</v>
      </c>
    </row>
    <row r="105" spans="2:8" x14ac:dyDescent="0.35">
      <c r="B105" t="s">
        <v>194</v>
      </c>
      <c r="C105" t="s">
        <v>8</v>
      </c>
      <c r="D105">
        <v>40</v>
      </c>
      <c r="E105" t="s">
        <v>16</v>
      </c>
      <c r="F105" s="4">
        <v>44320</v>
      </c>
      <c r="G105" t="s">
        <v>12</v>
      </c>
      <c r="H105">
        <v>104410</v>
      </c>
    </row>
    <row r="106" spans="2:8" x14ac:dyDescent="0.35">
      <c r="B106" t="s">
        <v>177</v>
      </c>
      <c r="C106" t="s">
        <v>15</v>
      </c>
      <c r="D106">
        <v>30</v>
      </c>
      <c r="E106" t="s">
        <v>16</v>
      </c>
      <c r="F106" s="4">
        <v>44544</v>
      </c>
      <c r="G106" t="s">
        <v>21</v>
      </c>
      <c r="H106">
        <v>96800</v>
      </c>
    </row>
    <row r="107" spans="2:8" x14ac:dyDescent="0.35">
      <c r="B107" t="s">
        <v>123</v>
      </c>
      <c r="C107" t="s">
        <v>15</v>
      </c>
      <c r="D107">
        <v>28</v>
      </c>
      <c r="E107" t="s">
        <v>13</v>
      </c>
      <c r="F107" s="4">
        <v>43980</v>
      </c>
      <c r="G107" t="s">
        <v>21</v>
      </c>
      <c r="H107">
        <v>48170</v>
      </c>
    </row>
    <row r="108" spans="2:8" x14ac:dyDescent="0.35">
      <c r="B108" t="s">
        <v>140</v>
      </c>
      <c r="C108" t="s">
        <v>15</v>
      </c>
      <c r="D108">
        <v>21</v>
      </c>
      <c r="E108" t="s">
        <v>16</v>
      </c>
      <c r="F108" s="4">
        <v>44042</v>
      </c>
      <c r="G108" t="s">
        <v>9</v>
      </c>
      <c r="H108">
        <v>37920</v>
      </c>
    </row>
    <row r="109" spans="2:8" x14ac:dyDescent="0.35">
      <c r="B109" t="s">
        <v>178</v>
      </c>
      <c r="C109" t="s">
        <v>15</v>
      </c>
      <c r="D109">
        <v>34</v>
      </c>
      <c r="E109" t="s">
        <v>16</v>
      </c>
      <c r="F109" s="4">
        <v>44642</v>
      </c>
      <c r="G109" t="s">
        <v>9</v>
      </c>
      <c r="H109">
        <v>112650</v>
      </c>
    </row>
    <row r="110" spans="2:8" x14ac:dyDescent="0.35">
      <c r="B110" t="s">
        <v>165</v>
      </c>
      <c r="C110" t="s">
        <v>8</v>
      </c>
      <c r="D110">
        <v>34</v>
      </c>
      <c r="E110" t="s">
        <v>24</v>
      </c>
      <c r="F110" s="4">
        <v>44660</v>
      </c>
      <c r="G110" t="s">
        <v>19</v>
      </c>
      <c r="H110">
        <v>49630</v>
      </c>
    </row>
    <row r="111" spans="2:8" x14ac:dyDescent="0.35">
      <c r="B111" t="s">
        <v>199</v>
      </c>
      <c r="C111" t="s">
        <v>15</v>
      </c>
      <c r="D111">
        <v>36</v>
      </c>
      <c r="E111" t="s">
        <v>16</v>
      </c>
      <c r="F111" s="4">
        <v>43958</v>
      </c>
      <c r="G111" t="s">
        <v>12</v>
      </c>
      <c r="H111">
        <v>118840</v>
      </c>
    </row>
    <row r="112" spans="2:8" x14ac:dyDescent="0.35">
      <c r="B112" t="s">
        <v>159</v>
      </c>
      <c r="C112" t="s">
        <v>15</v>
      </c>
      <c r="D112">
        <v>30</v>
      </c>
      <c r="E112" t="s">
        <v>16</v>
      </c>
      <c r="F112" s="4">
        <v>44789</v>
      </c>
      <c r="G112" t="s">
        <v>12</v>
      </c>
      <c r="H112">
        <v>69710</v>
      </c>
    </row>
    <row r="113" spans="2:8" x14ac:dyDescent="0.35">
      <c r="B113" t="s">
        <v>197</v>
      </c>
      <c r="C113" t="s">
        <v>15</v>
      </c>
      <c r="D113">
        <v>20</v>
      </c>
      <c r="E113" t="s">
        <v>16</v>
      </c>
      <c r="F113" s="4">
        <v>44683</v>
      </c>
      <c r="G113" t="s">
        <v>9</v>
      </c>
      <c r="H113">
        <v>79570</v>
      </c>
    </row>
    <row r="114" spans="2:8" x14ac:dyDescent="0.3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DE26-CE63-4502-B79B-CB70F84AD588}">
  <dimension ref="A1"/>
  <sheetViews>
    <sheetView workbookViewId="0">
      <selection activeCell="K8" sqref="K8"/>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353E7-0D0D-4B1C-A743-3CA7887CC83B}">
  <dimension ref="A1:H6"/>
  <sheetViews>
    <sheetView tabSelected="1" workbookViewId="0">
      <selection activeCell="K6" sqref="K6"/>
    </sheetView>
  </sheetViews>
  <sheetFormatPr defaultRowHeight="14.5" x14ac:dyDescent="0.35"/>
  <cols>
    <col min="1" max="1" width="13.1796875" bestFit="1" customWidth="1"/>
    <col min="2" max="2" width="15.26953125" bestFit="1" customWidth="1"/>
    <col min="3" max="3" width="13.54296875" bestFit="1" customWidth="1"/>
    <col min="7" max="7" width="13.1796875" bestFit="1" customWidth="1"/>
  </cols>
  <sheetData>
    <row r="1" spans="1:8" x14ac:dyDescent="0.35">
      <c r="A1" s="25" t="s">
        <v>227</v>
      </c>
      <c r="B1" t="s">
        <v>223</v>
      </c>
      <c r="C1" t="s">
        <v>221</v>
      </c>
      <c r="G1" s="26" t="s">
        <v>10</v>
      </c>
      <c r="H1">
        <v>5</v>
      </c>
    </row>
    <row r="2" spans="1:8" x14ac:dyDescent="0.35">
      <c r="A2" s="26" t="s">
        <v>10</v>
      </c>
      <c r="B2" s="28">
        <v>92080</v>
      </c>
      <c r="C2">
        <v>4</v>
      </c>
      <c r="G2" s="26" t="s">
        <v>13</v>
      </c>
      <c r="H2">
        <v>4</v>
      </c>
    </row>
    <row r="3" spans="1:8" x14ac:dyDescent="0.35">
      <c r="A3" s="26" t="s">
        <v>13</v>
      </c>
      <c r="B3" s="28">
        <v>75933</v>
      </c>
      <c r="C3">
        <v>20</v>
      </c>
      <c r="G3" s="26" t="s">
        <v>16</v>
      </c>
      <c r="H3">
        <v>3</v>
      </c>
    </row>
    <row r="4" spans="1:8" x14ac:dyDescent="0.35">
      <c r="A4" s="26" t="s">
        <v>16</v>
      </c>
      <c r="B4" s="28">
        <v>76798.759124087592</v>
      </c>
      <c r="C4">
        <v>137</v>
      </c>
      <c r="G4" s="26" t="s">
        <v>24</v>
      </c>
      <c r="H4">
        <v>2</v>
      </c>
    </row>
    <row r="5" spans="1:8" x14ac:dyDescent="0.35">
      <c r="A5" s="26" t="s">
        <v>24</v>
      </c>
      <c r="B5" s="28">
        <v>78115</v>
      </c>
      <c r="C5">
        <v>16</v>
      </c>
      <c r="G5" s="26" t="s">
        <v>42</v>
      </c>
      <c r="H5">
        <v>1</v>
      </c>
    </row>
    <row r="6" spans="1:8" x14ac:dyDescent="0.35">
      <c r="A6" s="26" t="s">
        <v>42</v>
      </c>
      <c r="B6" s="28">
        <v>77423.333333333328</v>
      </c>
      <c r="C6">
        <v>6</v>
      </c>
    </row>
  </sheetData>
  <conditionalFormatting pivot="1" sqref="B2:B6">
    <cfRule type="dataBar" priority="1">
      <dataBar>
        <cfvo type="min"/>
        <cfvo type="max"/>
        <color rgb="FF638EC6"/>
      </dataBar>
      <extLst>
        <ext xmlns:x14="http://schemas.microsoft.com/office/spreadsheetml/2009/9/main" uri="{B025F937-C7B1-47D3-B67F-A62EFF666E3E}">
          <x14:id>{39CD50AC-73C1-4B21-9398-8D502826ECD8}</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9CD50AC-73C1-4B21-9398-8D502826ECD8}">
            <x14:dataBar minLength="0" maxLength="100" border="1" negativeBarBorderColorSameAsPositive="0">
              <x14:cfvo type="autoMin"/>
              <x14:cfvo type="autoMax"/>
              <x14:borderColor rgb="FF638EC6"/>
              <x14:negativeFillColor rgb="FFFF0000"/>
              <x14:negativeBorderColor rgb="FFFF0000"/>
              <x14:axisColor rgb="FF000000"/>
            </x14:dataBar>
          </x14:cfRule>
          <xm:sqref>B2:B6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B3C551-8CE0-47C0-9D8F-2458859274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Nz Staff</vt:lpstr>
      <vt:lpstr>Male vs. Female</vt:lpstr>
      <vt:lpstr>All Staff</vt:lpstr>
      <vt:lpstr>India Staff</vt:lpstr>
      <vt:lpstr>Salary spread</vt:lpstr>
      <vt:lpstr>Salary vs. 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Snehasish Ghosh</cp:lastModifiedBy>
  <dcterms:created xsi:type="dcterms:W3CDTF">2021-03-14T20:21:32Z</dcterms:created>
  <dcterms:modified xsi:type="dcterms:W3CDTF">2024-07-01T14:36:46Z</dcterms:modified>
</cp:coreProperties>
</file>