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NEH PATEL\Desktop\Projects\Excel\"/>
    </mc:Choice>
  </mc:AlternateContent>
  <xr:revisionPtr revIDLastSave="0" documentId="13_ncr:1_{9553A3ED-D9C8-4A1A-B4AA-78C2B86EE5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" r:id="rId1"/>
    <sheet name="Backend" sheetId="4" r:id="rId2"/>
    <sheet name="Datasource" sheetId="2" r:id="rId3"/>
    <sheet name="Datasource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F2" i="4" l="1"/>
  <c r="A9" i="4" l="1"/>
  <c r="C9" i="4"/>
  <c r="D3" i="4"/>
  <c r="D4" i="4"/>
  <c r="D5" i="4"/>
  <c r="D2" i="4"/>
  <c r="D9" i="4" l="1"/>
  <c r="I136" i="2" s="1"/>
  <c r="I7" i="4"/>
  <c r="I6" i="4"/>
  <c r="I4" i="4"/>
  <c r="T10" i="4"/>
  <c r="T8" i="4"/>
  <c r="M8" i="4"/>
  <c r="I13" i="4"/>
  <c r="A10" i="4"/>
  <c r="I8" i="2"/>
  <c r="I40" i="2"/>
  <c r="I72" i="2"/>
  <c r="I104" i="2"/>
  <c r="I186" i="2"/>
  <c r="I202" i="2"/>
  <c r="I218" i="2"/>
  <c r="I234" i="2"/>
  <c r="I250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24" i="2"/>
  <c r="I56" i="2"/>
  <c r="I88" i="2"/>
  <c r="I120" i="2"/>
  <c r="I152" i="2"/>
  <c r="I178" i="2"/>
  <c r="I194" i="2"/>
  <c r="I210" i="2"/>
  <c r="I641" i="2"/>
  <c r="I625" i="2"/>
  <c r="I617" i="2"/>
  <c r="I601" i="2"/>
  <c r="I593" i="2"/>
  <c r="I577" i="2"/>
  <c r="I569" i="2"/>
  <c r="I553" i="2"/>
  <c r="I545" i="2"/>
  <c r="I529" i="2"/>
  <c r="I513" i="2"/>
  <c r="I498" i="2"/>
  <c r="I466" i="2"/>
  <c r="I450" i="2"/>
  <c r="I418" i="2"/>
  <c r="I386" i="2"/>
  <c r="I370" i="2"/>
  <c r="I338" i="2"/>
  <c r="I322" i="2"/>
  <c r="I290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6" i="2"/>
  <c r="I490" i="2"/>
  <c r="I474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42" i="2"/>
  <c r="I649" i="2"/>
  <c r="I633" i="2"/>
  <c r="I609" i="2"/>
  <c r="I585" i="2"/>
  <c r="I561" i="2"/>
  <c r="I537" i="2"/>
  <c r="I521" i="2"/>
  <c r="I482" i="2"/>
  <c r="I434" i="2"/>
  <c r="I402" i="2"/>
  <c r="I354" i="2"/>
  <c r="I306" i="2"/>
  <c r="I274" i="2"/>
  <c r="I258" i="2"/>
  <c r="I226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4" i="2"/>
  <c r="I246" i="2"/>
  <c r="I238" i="2"/>
  <c r="I230" i="2"/>
  <c r="I222" i="2"/>
  <c r="I214" i="2"/>
  <c r="I206" i="2"/>
  <c r="I198" i="2"/>
  <c r="I190" i="2"/>
  <c r="I182" i="2"/>
  <c r="I174" i="2"/>
  <c r="I160" i="2"/>
  <c r="I144" i="2"/>
  <c r="I128" i="2"/>
  <c r="I112" i="2"/>
  <c r="I96" i="2"/>
  <c r="I80" i="2"/>
  <c r="I64" i="2"/>
  <c r="I48" i="2"/>
  <c r="I32" i="2"/>
  <c r="I16" i="2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5" i="5"/>
  <c r="L9" i="5"/>
  <c r="L13" i="5"/>
  <c r="L17" i="5"/>
  <c r="L21" i="5"/>
  <c r="L25" i="5"/>
  <c r="L29" i="5"/>
  <c r="L33" i="5"/>
  <c r="L37" i="5"/>
  <c r="L41" i="5"/>
  <c r="L45" i="5"/>
  <c r="L3" i="5"/>
  <c r="L7" i="5"/>
  <c r="L11" i="5"/>
  <c r="L15" i="5"/>
  <c r="L19" i="5"/>
  <c r="L23" i="5"/>
  <c r="L27" i="5"/>
  <c r="L31" i="5"/>
  <c r="L35" i="5"/>
  <c r="L39" i="5"/>
  <c r="L43" i="5"/>
  <c r="I2" i="2"/>
  <c r="I168" i="2" l="1"/>
  <c r="W5" i="4" s="1"/>
  <c r="J2" i="4"/>
  <c r="J4" i="4" s="1"/>
  <c r="J3" i="4"/>
  <c r="W3" i="4"/>
  <c r="U2" i="4"/>
  <c r="T6" i="4"/>
  <c r="U6" i="4"/>
  <c r="T5" i="4"/>
  <c r="W4" i="4"/>
  <c r="T2" i="4"/>
  <c r="P4" i="4"/>
  <c r="O2" i="4"/>
  <c r="M3" i="4"/>
  <c r="M2" i="4"/>
  <c r="M4" i="4"/>
  <c r="N4" i="4"/>
  <c r="J8" i="4"/>
  <c r="J9" i="4"/>
  <c r="J5" i="4"/>
  <c r="J7" i="4" l="1"/>
  <c r="P3" i="4"/>
  <c r="T4" i="4"/>
  <c r="U5" i="4"/>
  <c r="U4" i="4"/>
  <c r="N3" i="4"/>
  <c r="V6" i="4"/>
  <c r="X6" i="4" s="1"/>
  <c r="V5" i="4"/>
  <c r="X5" i="4" s="1"/>
  <c r="O4" i="4"/>
  <c r="V3" i="4"/>
  <c r="X3" i="4" s="1"/>
  <c r="W2" i="4"/>
  <c r="T3" i="4"/>
  <c r="N2" i="4"/>
  <c r="U3" i="4"/>
  <c r="V2" i="4"/>
  <c r="X2" i="4" s="1"/>
  <c r="P2" i="4"/>
  <c r="V4" i="4"/>
  <c r="X4" i="4" s="1"/>
  <c r="O3" i="4"/>
  <c r="W6" i="4"/>
  <c r="J13" i="4"/>
  <c r="J15" i="4" s="1"/>
  <c r="J6" i="4"/>
  <c r="U13" i="4" l="1"/>
  <c r="W13" i="4" s="1"/>
  <c r="U12" i="4"/>
  <c r="V12" i="4" s="1"/>
  <c r="U14" i="4"/>
  <c r="V14" i="4" s="1"/>
  <c r="W14" i="4" l="1"/>
  <c r="W12" i="4"/>
  <c r="V13" i="4"/>
</calcChain>
</file>

<file path=xl/sharedStrings.xml><?xml version="1.0" encoding="utf-8"?>
<sst xmlns="http://schemas.openxmlformats.org/spreadsheetml/2006/main" count="2980" uniqueCount="154">
  <si>
    <t>Month</t>
  </si>
  <si>
    <t>Inbound Calls</t>
  </si>
  <si>
    <t>Average Speed of Answer in Secs</t>
  </si>
  <si>
    <t>Abandoned Calls</t>
  </si>
  <si>
    <t>Call Abandonment Rate</t>
  </si>
  <si>
    <t>In-person visits</t>
  </si>
  <si>
    <t>Department</t>
  </si>
  <si>
    <t>Will Fresh</t>
  </si>
  <si>
    <t>Peter Anni</t>
  </si>
  <si>
    <t>Sali Faith</t>
  </si>
  <si>
    <t>Call Id</t>
  </si>
  <si>
    <t>Agents</t>
  </si>
  <si>
    <t>Satisfaction status</t>
  </si>
  <si>
    <t>y</t>
  </si>
  <si>
    <t>Mumin Yusha</t>
  </si>
  <si>
    <t>Sales</t>
  </si>
  <si>
    <t>Logistic</t>
  </si>
  <si>
    <t>Production</t>
  </si>
  <si>
    <t>N</t>
  </si>
  <si>
    <t>cid1001</t>
  </si>
  <si>
    <t>cid1002</t>
  </si>
  <si>
    <t>cid1003</t>
  </si>
  <si>
    <t>cid1004</t>
  </si>
  <si>
    <t>cid1005</t>
  </si>
  <si>
    <t>cid1006</t>
  </si>
  <si>
    <t>cid1007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</si>
  <si>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</si>
  <si>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</si>
  <si>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</si>
  <si>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</si>
  <si>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</si>
  <si>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</si>
  <si>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</si>
  <si>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</si>
  <si>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</si>
  <si>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</si>
  <si>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</si>
  <si>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</si>
  <si>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</si>
  <si>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</si>
  <si>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</si>
  <si>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</si>
  <si>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</si>
  <si>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</si>
  <si>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</si>
  <si>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</si>
  <si>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</si>
  <si>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</si>
  <si>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</si>
  <si>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</si>
  <si>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</si>
  <si>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</si>
  <si>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</si>
  <si>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</si>
  <si>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</si>
  <si>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</si>
  <si>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</si>
  <si>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</si>
  <si>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</si>
  <si>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</si>
  <si>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</si>
  <si>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</si>
  <si>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</si>
  <si>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</si>
  <si>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</si>
  <si>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</si>
  <si>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</si>
  <si>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</si>
  <si>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</si>
  <si>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</si>
  <si>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</si>
  <si>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</si>
  <si>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</si>
  <si>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</si>
  <si>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</si>
  <si>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</si>
  <si>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</si>
  <si>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</si>
  <si>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</si>
  <si>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</si>
  <si>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</si>
  <si>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</si>
  <si>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</si>
  <si>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</si>
  <si>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</si>
  <si>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</si>
  <si>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</si>
  <si>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</si>
  <si>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</si>
  <si>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</si>
  <si>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</si>
  <si>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</si>
  <si>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</si>
  <si>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</si>
  <si>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</si>
  <si>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</si>
  <si>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</si>
  <si>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</si>
  <si>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</si>
  <si>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</si>
  <si>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</si>
  <si>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</si>
  <si>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</si>
  <si>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</si>
  <si>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</si>
  <si>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</si>
  <si>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</si>
  <si>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</si>
  <si>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</si>
  <si>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</si>
  <si>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</si>
  <si>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</si>
  <si>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</si>
  <si>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</si>
  <si>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</si>
  <si>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</si>
  <si>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</si>
  <si>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</si>
  <si>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</si>
  <si>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</si>
  <si>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</si>
  <si>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</si>
  <si>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</si>
  <si>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</si>
  <si>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</si>
  <si>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Start</t>
  </si>
  <si>
    <t>End</t>
  </si>
  <si>
    <t>January</t>
  </si>
  <si>
    <t>February</t>
  </si>
  <si>
    <t>March</t>
  </si>
  <si>
    <t>April</t>
  </si>
  <si>
    <t>Freda Grek</t>
  </si>
  <si>
    <t>Months Filter</t>
  </si>
  <si>
    <t>Metrics</t>
  </si>
  <si>
    <t>Months</t>
  </si>
  <si>
    <t>Lookup</t>
  </si>
  <si>
    <t>Condition</t>
  </si>
  <si>
    <t>Values</t>
  </si>
  <si>
    <t>Y</t>
  </si>
  <si>
    <t>Calls Answered</t>
  </si>
  <si>
    <t>Call Answered</t>
  </si>
  <si>
    <t>Satisfactory Calls</t>
  </si>
  <si>
    <t>Not Satisfied</t>
  </si>
  <si>
    <t>Calls Answered(Y/N)</t>
  </si>
  <si>
    <t>Answered</t>
  </si>
  <si>
    <t>Not Answered</t>
  </si>
  <si>
    <t>Satisfied</t>
  </si>
  <si>
    <t>Dought Chart</t>
  </si>
  <si>
    <t>Support 1</t>
  </si>
  <si>
    <t>Support 2</t>
  </si>
  <si>
    <t>Position</t>
  </si>
  <si>
    <t>Date on your dashboard</t>
  </si>
  <si>
    <t>Unique Value</t>
  </si>
  <si>
    <t>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</si>
</sst>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mmm:yyyy"/>
    <numFmt numFmtId="166" formatCode="0.0000000000000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6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14" fontId="0" fillId="0" borderId="0" xfId="0" applyNumberFormat="1"/>
    <xf numFmtId="0" fontId="2" fillId="3" borderId="0" xfId="0" applyFont="1" applyFill="1"/>
    <xf numFmtId="0" fontId="0" fillId="0" borderId="2" xfId="0" applyBorder="1"/>
    <xf numFmtId="14" fontId="0" fillId="0" borderId="2" xfId="0" applyNumberFormat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0" fillId="0" borderId="3" xfId="0" applyBorder="1"/>
    <xf numFmtId="9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4" fontId="0" fillId="0" borderId="0" xfId="0" applyNumberFormat="1"/>
    <xf numFmtId="0" fontId="3" fillId="0" borderId="0" xfId="0" applyFont="1" applyAlignment="1">
      <alignment horizontal="centerContinuous"/>
    </xf>
    <xf numFmtId="3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2" xfId="0" applyNumberFormat="1" applyBorder="1"/>
    <xf numFmtId="10" fontId="0" fillId="0" borderId="2" xfId="0" applyNumberFormat="1" applyBorder="1"/>
    <xf numFmtId="0" fontId="2" fillId="3" borderId="0" xfId="0" applyFont="1" applyFill="1" applyAlignment="1">
      <alignment horizontal="centerContinuous"/>
    </xf>
    <xf numFmtId="166" fontId="0" fillId="0" borderId="0" xfId="0" applyNumberFormat="1"/>
    <xf numFmtId="0" fontId="2" fillId="3" borderId="4" xfId="0" applyFont="1" applyFill="1" applyBorder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left" indent="9"/>
    </xf>
    <xf numFmtId="167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168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numFmt numFmtId="168" formatCode="m/d/yyyy"/>
    </dxf>
    <dxf>
      <border outline="0">
        <right style="thin">
          <color rgb="FF9BC2E6"/>
        </right>
      </border>
    </dxf>
    <dxf>
      <border outline="0">
        <right style="thin">
          <color theme="4" tint="0.39997558519241921"/>
        </right>
      </border>
    </dxf>
    <dxf>
      <font>
        <b/>
        <i val="0"/>
        <color theme="0" tint="-4.9989318521683403E-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255D8F"/>
        </patternFill>
      </fill>
      <border diagonalUp="0" diagonalDown="0">
        <left/>
        <right/>
        <top/>
        <bottom/>
        <vertical/>
        <horizontal/>
      </border>
    </dxf>
    <dxf>
      <font>
        <color theme="0" tint="-0.1499679555650502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0000000-0011-0000-FFFF-FFFF00000000}">
      <tableStyleElement type="wholeTable" dxfId="14"/>
      <tableStyleElement type="headerRow" dxfId="13"/>
    </tableStyle>
    <tableStyle name="SlicerStyleLight1 3" pivot="0" table="0" count="10" xr9:uid="{00000000-0011-0000-FFFF-FFFF01000000}">
      <tableStyleElement type="wholeTable" dxfId="12"/>
      <tableStyleElement type="headerRow" dxfId="11"/>
    </tableStyle>
  </tableStyles>
  <colors>
    <mruColors>
      <color rgb="FFFF0066"/>
      <color rgb="FF600027"/>
      <color rgb="FFFF579B"/>
      <color rgb="FF0066FF"/>
      <color rgb="FF276195"/>
      <color rgb="FF255D8F"/>
      <color rgb="FF2B6BA5"/>
      <color rgb="FFCC0066"/>
      <color rgb="FFA80044"/>
      <color rgb="FF721C55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 tint="0.59999389629810485"/>
              <bgColor rgb="FF276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 tint="-4.9989318521683403E-2"/>
          </font>
          <fill>
            <patternFill patternType="solid">
              <fgColor indexed="64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Backend!$M$8</c:f>
          <c:strCache>
            <c:ptCount val="1"/>
            <c:pt idx="0">
              <c:v>Call progress at the departmental level for the month of FEBRUARY</c:v>
            </c:pt>
          </c:strCache>
        </c:strRef>
      </c:tx>
      <c:layout>
        <c:manualLayout>
          <c:xMode val="edge"/>
          <c:yMode val="edge"/>
          <c:x val="7.6840991890939001E-2"/>
          <c:y val="3.497215789202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Backend!$M$1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74-4480-B273-5D5083174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Backend!$M$2:$M$4</c:f>
              <c:numCache>
                <c:formatCode>General</c:formatCode>
                <c:ptCount val="3"/>
                <c:pt idx="0">
                  <c:v>28</c:v>
                </c:pt>
                <c:pt idx="1">
                  <c:v>63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C92-861D-891F015362F5}"/>
            </c:ext>
          </c:extLst>
        </c:ser>
        <c:ser>
          <c:idx val="1"/>
          <c:order val="1"/>
          <c:tx>
            <c:strRef>
              <c:f>Backend!$N$1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Backend!$N$2:$N$4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34056"/>
        <c:axId val="268531760"/>
      </c:barChart>
      <c:lineChart>
        <c:grouping val="standard"/>
        <c:varyColors val="0"/>
        <c:ser>
          <c:idx val="2"/>
          <c:order val="2"/>
          <c:tx>
            <c:strRef>
              <c:f>Backend!$O$1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 cmpd="dbl">
              <a:solidFill>
                <a:srgbClr val="92D050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cat>
            <c:strRef>
              <c:f>Backend!$L$2:$L$4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Backend!$O$2:$O$4</c:f>
              <c:numCache>
                <c:formatCode>General</c:formatCode>
                <c:ptCount val="3"/>
                <c:pt idx="0">
                  <c:v>21</c:v>
                </c:pt>
                <c:pt idx="1">
                  <c:v>63</c:v>
                </c:pt>
                <c:pt idx="2">
                  <c:v>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70144"/>
        <c:axId val="353074408"/>
      </c:lineChart>
      <c:catAx>
        <c:axId val="2685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1760"/>
        <c:crosses val="autoZero"/>
        <c:auto val="1"/>
        <c:lblAlgn val="ctr"/>
        <c:lblOffset val="100"/>
        <c:noMultiLvlLbl val="0"/>
      </c:catAx>
      <c:valAx>
        <c:axId val="26853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534056"/>
        <c:crosses val="autoZero"/>
        <c:crossBetween val="between"/>
      </c:valAx>
      <c:valAx>
        <c:axId val="353074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070144"/>
        <c:crosses val="max"/>
        <c:crossBetween val="between"/>
      </c:valAx>
      <c:catAx>
        <c:axId val="35307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Backend!$T$8</c:f>
          <c:strCache>
            <c:ptCount val="1"/>
            <c:pt idx="0">
              <c:v>Inbound calls at agents level for the month of  FEBRUARY</c:v>
            </c:pt>
          </c:strCache>
        </c:strRef>
      </c:tx>
      <c:layout>
        <c:manualLayout>
          <c:xMode val="edge"/>
          <c:yMode val="edge"/>
          <c:x val="3.4270778652668414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Backend!$T$1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Backend!$T$2:$T$6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FFD-A1D6-E3461D27254E}"/>
            </c:ext>
          </c:extLst>
        </c:ser>
        <c:ser>
          <c:idx val="1"/>
          <c:order val="1"/>
          <c:tx>
            <c:strRef>
              <c:f>Backend!$U$1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Backend!$U$2:$U$6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FFD-A1D6-E3461D27254E}"/>
            </c:ext>
          </c:extLst>
        </c:ser>
        <c:ser>
          <c:idx val="2"/>
          <c:order val="2"/>
          <c:tx>
            <c:strRef>
              <c:f>Backend!$V$1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Backend!$V$2:$V$6</c:f>
              <c:numCache>
                <c:formatCode>General</c:formatCode>
                <c:ptCount val="5"/>
                <c:pt idx="0">
                  <c:v>21</c:v>
                </c:pt>
                <c:pt idx="1">
                  <c:v>35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FFD-A1D6-E3461D27254E}"/>
            </c:ext>
          </c:extLst>
        </c:ser>
        <c:ser>
          <c:idx val="3"/>
          <c:order val="3"/>
          <c:tx>
            <c:strRef>
              <c:f>Backend!$W$1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Backend!$W$2:$W$6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28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C-4FFD-A1D6-E3461D27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56516888"/>
        <c:axId val="356517216"/>
      </c:barChart>
      <c:catAx>
        <c:axId val="3565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7216"/>
        <c:crosses val="autoZero"/>
        <c:auto val="1"/>
        <c:lblAlgn val="ctr"/>
        <c:lblOffset val="100"/>
        <c:noMultiLvlLbl val="0"/>
      </c:catAx>
      <c:valAx>
        <c:axId val="3565172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65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0651793525822"/>
          <c:y val="0.43945856767904012"/>
          <c:w val="0.19300459317585303"/>
          <c:h val="0.4285744281964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8-4D7D-A36F-FAF5845BBE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8-4D7D-A36F-FAF5845BBED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8-4D7D-A36F-FAF5845BBEDB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8-4D7D-A36F-FAF5845BBEDB}"/>
              </c:ext>
            </c:extLst>
          </c:dPt>
          <c:val>
            <c:numLit>
              <c:formatCode>General</c:formatCode>
              <c:ptCount val="4"/>
              <c:pt idx="0">
                <c:v>50</c:v>
              </c:pt>
              <c:pt idx="1">
                <c:v>20</c:v>
              </c:pt>
              <c:pt idx="2">
                <c:v>30</c:v>
              </c:pt>
              <c:pt idx="3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8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8"/>
      </c:doughnutChart>
      <c:pieChart>
        <c:varyColors val="1"/>
        <c:ser>
          <c:idx val="1"/>
          <c:order val="1"/>
          <c:spPr>
            <a:noFill/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55D-4F72-A4AF-9D5D5E708F74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glow rad="63500">
                  <a:schemeClr val="bg1">
                    <a:alpha val="40000"/>
                  </a:schemeClr>
                </a:glow>
                <a:outerShdw blurRad="50800" dist="38100" dir="10800000" algn="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D28-4D7D-A36F-FAF5845BBED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E-CD28-4D7D-A36F-FAF5845BBEDB}"/>
              </c:ext>
            </c:extLst>
          </c:dPt>
          <c:val>
            <c:numRef>
              <c:f>Backend!$J$13:$J$15</c:f>
              <c:numCache>
                <c:formatCode>0%</c:formatCode>
                <c:ptCount val="3"/>
                <c:pt idx="0" formatCode="0.0%">
                  <c:v>0.63636363636363646</c:v>
                </c:pt>
                <c:pt idx="1">
                  <c:v>0.01</c:v>
                </c:pt>
                <c:pt idx="2" formatCode="0.00%">
                  <c:v>1.3536363636363635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Backend!$T$10</c:f>
          <c:strCache>
            <c:ptCount val="1"/>
            <c:pt idx="0">
              <c:v>Top-3 Agents with the highest call satisfaction in the month of FEBRUARY</c:v>
            </c:pt>
          </c:strCache>
        </c:strRef>
      </c:tx>
      <c:layout>
        <c:manualLayout>
          <c:xMode val="edge"/>
          <c:yMode val="edge"/>
          <c:x val="0.15528743859995553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Backend!$V$12:$V$14</c:f>
              <c:strCache>
                <c:ptCount val="3"/>
                <c:pt idx="0">
                  <c:v>Will Fresh</c:v>
                </c:pt>
                <c:pt idx="1">
                  <c:v>Freda Grek</c:v>
                </c:pt>
                <c:pt idx="2">
                  <c:v>Mumin Yusha</c:v>
                </c:pt>
              </c:strCache>
            </c:strRef>
          </c:cat>
          <c:val>
            <c:numRef>
              <c:f>Backend!$W$12:$W$14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B5A-8285-1ED49261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404770792"/>
        <c:axId val="404773744"/>
      </c:barChart>
      <c:catAx>
        <c:axId val="40477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73744"/>
        <c:crosses val="autoZero"/>
        <c:auto val="1"/>
        <c:lblAlgn val="ctr"/>
        <c:lblOffset val="100"/>
        <c:noMultiLvlLbl val="0"/>
      </c:catAx>
      <c:valAx>
        <c:axId val="40477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1701957653634E-2"/>
          <c:y val="0.32347764487916519"/>
          <c:w val="0.90156596084692731"/>
          <c:h val="0.59589061747904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CB6-8DF3-88996645F8A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CB6-8DF3-88996645F8A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7-4CB6-8DF3-88996645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238104"/>
        <c:axId val="350238432"/>
      </c:barChart>
      <c:catAx>
        <c:axId val="3502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38432"/>
        <c:crosses val="autoZero"/>
        <c:auto val="1"/>
        <c:lblAlgn val="ctr"/>
        <c:lblOffset val="100"/>
        <c:noMultiLvlLbl val="0"/>
      </c:catAx>
      <c:valAx>
        <c:axId val="35023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2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33997737973325"/>
          <c:y val="0.15686274509803921"/>
          <c:w val="0.47820366931338915"/>
          <c:h val="0.2116499105431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6198830409357E-2"/>
          <c:y val="0.30034776902887145"/>
          <c:w val="0.89707602339181292"/>
          <c:h val="0.5922528433945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Backend!$L$2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22F-BF81-08446838108D}"/>
            </c:ext>
          </c:extLst>
        </c:ser>
        <c:ser>
          <c:idx val="1"/>
          <c:order val="1"/>
          <c:tx>
            <c:strRef>
              <c:f>Backend!$L$3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22F-BF81-08446838108D}"/>
            </c:ext>
          </c:extLst>
        </c:ser>
        <c:ser>
          <c:idx val="2"/>
          <c:order val="2"/>
          <c:tx>
            <c:strRef>
              <c:f>Backend!$L$4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Backend!$P$4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22F-BF81-0844683810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705752"/>
        <c:axId val="456710016"/>
      </c:barChart>
      <c:catAx>
        <c:axId val="4567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0016"/>
        <c:crosses val="autoZero"/>
        <c:auto val="1"/>
        <c:lblAlgn val="ctr"/>
        <c:lblOffset val="100"/>
        <c:noMultiLvlLbl val="0"/>
      </c:catAx>
      <c:valAx>
        <c:axId val="45671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7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98314684348668"/>
          <c:y val="2.7777777777777776E-2"/>
          <c:w val="0.38789298706082792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Backend!$B$1" horiz="1" max="4" min="1" page="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18" Type="http://schemas.openxmlformats.org/officeDocument/2006/relationships/image" Target="../media/image11.png"/><Relationship Id="rId3" Type="http://schemas.openxmlformats.org/officeDocument/2006/relationships/chart" Target="../charts/chart3.xml"/><Relationship Id="rId21" Type="http://schemas.openxmlformats.org/officeDocument/2006/relationships/image" Target="../media/image12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png"/><Relationship Id="rId10" Type="http://schemas.microsoft.com/office/2007/relationships/hdphoto" Target="../media/hdphoto2.wdp"/><Relationship Id="rId19" Type="http://schemas.microsoft.com/office/2007/relationships/hdphoto" Target="../media/hdphoto4.wdp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Relationship Id="rId22" Type="http://schemas.microsoft.com/office/2007/relationships/hdphoto" Target="../media/hdphoto5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104775</xdr:rowOff>
    </xdr:from>
    <xdr:to>
      <xdr:col>20</xdr:col>
      <xdr:colOff>47625</xdr:colOff>
      <xdr:row>31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150" y="495300"/>
          <a:ext cx="11601450" cy="5534025"/>
        </a:xfrm>
        <a:prstGeom prst="roundRect">
          <a:avLst>
            <a:gd name="adj" fmla="val 307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114300</xdr:colOff>
      <xdr:row>3</xdr:row>
      <xdr:rowOff>171450</xdr:rowOff>
    </xdr:from>
    <xdr:to>
      <xdr:col>20</xdr:col>
      <xdr:colOff>190500</xdr:colOff>
      <xdr:row>32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43075" y="752475"/>
          <a:ext cx="10439400" cy="5353050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85724</xdr:rowOff>
    </xdr:from>
    <xdr:to>
      <xdr:col>15</xdr:col>
      <xdr:colOff>171450</xdr:colOff>
      <xdr:row>31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14600" y="476249"/>
          <a:ext cx="6600825" cy="55626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66674</xdr:rowOff>
    </xdr:from>
    <xdr:to>
      <xdr:col>15</xdr:col>
      <xdr:colOff>171450</xdr:colOff>
      <xdr:row>7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14600" y="457199"/>
          <a:ext cx="6600825" cy="1066801"/>
        </a:xfrm>
        <a:prstGeom prst="rect">
          <a:avLst/>
        </a:prstGeom>
        <a:gradFill flip="none" rotWithShape="1">
          <a:gsLst>
            <a:gs pos="4000">
              <a:schemeClr val="accent1">
                <a:lumMod val="50000"/>
              </a:schemeClr>
            </a:gs>
            <a:gs pos="100000">
              <a:schemeClr val="bg1"/>
            </a:gs>
          </a:gsLst>
          <a:lin ang="54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285750</xdr:colOff>
      <xdr:row>0</xdr:row>
      <xdr:rowOff>0</xdr:rowOff>
    </xdr:from>
    <xdr:to>
      <xdr:col>15</xdr:col>
      <xdr:colOff>180975</xdr:colOff>
      <xdr:row>2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33725" y="0"/>
          <a:ext cx="5991225" cy="4953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2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 Call Performance Dashboard KPI</a:t>
          </a:r>
          <a:endParaRPr lang="en-US" sz="24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552451</xdr:colOff>
      <xdr:row>7</xdr:row>
      <xdr:rowOff>123825</xdr:rowOff>
    </xdr:from>
    <xdr:to>
      <xdr:col>15</xdr:col>
      <xdr:colOff>76199</xdr:colOff>
      <xdr:row>20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58026" y="1466850"/>
          <a:ext cx="1962148" cy="24574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85725</xdr:colOff>
      <xdr:row>2</xdr:row>
      <xdr:rowOff>142875</xdr:rowOff>
    </xdr:from>
    <xdr:to>
      <xdr:col>3</xdr:col>
      <xdr:colOff>38100</xdr:colOff>
      <xdr:row>4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95300" y="533400"/>
          <a:ext cx="1171575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Call Center</a:t>
          </a:r>
          <a:endParaRPr lang="en-US" sz="1600" b="0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561975</xdr:colOff>
      <xdr:row>20</xdr:row>
      <xdr:rowOff>184149</xdr:rowOff>
    </xdr:from>
    <xdr:to>
      <xdr:col>15</xdr:col>
      <xdr:colOff>76198</xdr:colOff>
      <xdr:row>31</xdr:row>
      <xdr:rowOff>47624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067550" y="4010024"/>
          <a:ext cx="1952623" cy="19526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209550</xdr:colOff>
      <xdr:row>4</xdr:row>
      <xdr:rowOff>57150</xdr:rowOff>
    </xdr:from>
    <xdr:to>
      <xdr:col>20</xdr:col>
      <xdr:colOff>133349</xdr:colOff>
      <xdr:row>31</xdr:row>
      <xdr:rowOff>95250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9633527" y="814820"/>
          <a:ext cx="3134879" cy="5103669"/>
          <a:chOff x="9363075" y="828675"/>
          <a:chExt cx="2971799" cy="5181600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942022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rgbClr val="FF0066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936307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16</xdr:col>
      <xdr:colOff>408732</xdr:colOff>
      <xdr:row>2</xdr:row>
      <xdr:rowOff>55060</xdr:rowOff>
    </xdr:from>
    <xdr:to>
      <xdr:col>18</xdr:col>
      <xdr:colOff>258031</xdr:colOff>
      <xdr:row>3</xdr:row>
      <xdr:rowOff>176056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962307" y="445585"/>
          <a:ext cx="1068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Detailed KPI</a:t>
          </a:r>
        </a:p>
      </xdr:txBody>
    </xdr:sp>
    <xdr:clientData/>
  </xdr:twoCellAnchor>
  <xdr:twoCellAnchor editAs="absolute">
    <xdr:from>
      <xdr:col>15</xdr:col>
      <xdr:colOff>257175</xdr:colOff>
      <xdr:row>4</xdr:row>
      <xdr:rowOff>133350</xdr:rowOff>
    </xdr:from>
    <xdr:to>
      <xdr:col>20</xdr:col>
      <xdr:colOff>28575</xdr:colOff>
      <xdr:row>18</xdr:row>
      <xdr:rowOff>114300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201150" y="904875"/>
          <a:ext cx="2819400" cy="26479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61913</xdr:colOff>
      <xdr:row>11</xdr:row>
      <xdr:rowOff>0</xdr:rowOff>
    </xdr:from>
    <xdr:to>
      <xdr:col>3</xdr:col>
      <xdr:colOff>71438</xdr:colOff>
      <xdr:row>13</xdr:row>
      <xdr:rowOff>171450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71488" y="210502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63342</xdr:colOff>
      <xdr:row>14</xdr:row>
      <xdr:rowOff>42863</xdr:rowOff>
    </xdr:from>
    <xdr:to>
      <xdr:col>3</xdr:col>
      <xdr:colOff>72867</xdr:colOff>
      <xdr:row>17</xdr:row>
      <xdr:rowOff>23813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72917" y="2719388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64770</xdr:colOff>
      <xdr:row>17</xdr:row>
      <xdr:rowOff>85726</xdr:rowOff>
    </xdr:from>
    <xdr:to>
      <xdr:col>3</xdr:col>
      <xdr:colOff>74295</xdr:colOff>
      <xdr:row>20</xdr:row>
      <xdr:rowOff>66676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74345" y="3333751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9</xdr:row>
          <xdr:rowOff>12700</xdr:rowOff>
        </xdr:from>
        <xdr:to>
          <xdr:col>3</xdr:col>
          <xdr:colOff>57150</xdr:colOff>
          <xdr:row>10</xdr:row>
          <xdr:rowOff>69850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1</xdr:col>
      <xdr:colOff>9525</xdr:colOff>
      <xdr:row>7</xdr:row>
      <xdr:rowOff>178885</xdr:rowOff>
    </xdr:from>
    <xdr:to>
      <xdr:col>3</xdr:col>
      <xdr:colOff>153800</xdr:colOff>
      <xdr:row>9</xdr:row>
      <xdr:rowOff>36737</xdr:rowOff>
    </xdr:to>
    <xdr:sp macro="" textlink="Backend!A10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442780" y="1488573"/>
          <a:ext cx="1427504" cy="2282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DBF1523-5603-49F7-BEEC-C615804E05DF}" type="TxLink">
            <a:rPr lang="en-US" sz="9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pPr algn="ctr"/>
            <a:t>FEBRUARY Selected </a:t>
          </a:fld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absolute">
    <xdr:from>
      <xdr:col>1</xdr:col>
      <xdr:colOff>60484</xdr:colOff>
      <xdr:row>20</xdr:row>
      <xdr:rowOff>128588</xdr:rowOff>
    </xdr:from>
    <xdr:to>
      <xdr:col>3</xdr:col>
      <xdr:colOff>70009</xdr:colOff>
      <xdr:row>23</xdr:row>
      <xdr:rowOff>109538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470059" y="3948113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59055</xdr:colOff>
      <xdr:row>23</xdr:row>
      <xdr:rowOff>171450</xdr:rowOff>
    </xdr:from>
    <xdr:to>
      <xdr:col>3</xdr:col>
      <xdr:colOff>68580</xdr:colOff>
      <xdr:row>26</xdr:row>
      <xdr:rowOff>152400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468630" y="456247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483723</xdr:colOff>
      <xdr:row>4</xdr:row>
      <xdr:rowOff>83635</xdr:rowOff>
    </xdr:from>
    <xdr:to>
      <xdr:col>7</xdr:col>
      <xdr:colOff>576989</xdr:colOff>
      <xdr:row>6</xdr:row>
      <xdr:rowOff>181232</xdr:rowOff>
    </xdr:to>
    <xdr:sp macro="" textlink="Backend!J4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4125051" y="837698"/>
          <a:ext cx="734881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8C443A39-5E9E-4C0A-87CE-329A74F41068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16.1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304799</xdr:colOff>
      <xdr:row>2</xdr:row>
      <xdr:rowOff>45535</xdr:rowOff>
    </xdr:from>
    <xdr:to>
      <xdr:col>8</xdr:col>
      <xdr:colOff>142874</xdr:colOff>
      <xdr:row>4</xdr:row>
      <xdr:rowOff>76200</xdr:rowOff>
    </xdr:to>
    <xdr:sp macro="" textlink="Backend!I4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543174" y="436060"/>
          <a:ext cx="2276475" cy="41166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D2E7FDB7-0DE4-474B-8D26-97A1DA2F947F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Avg Speed Answer (Secs) 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590620</xdr:colOff>
      <xdr:row>4</xdr:row>
      <xdr:rowOff>112210</xdr:rowOff>
    </xdr:from>
    <xdr:to>
      <xdr:col>11</xdr:col>
      <xdr:colOff>266628</xdr:colOff>
      <xdr:row>7</xdr:row>
      <xdr:rowOff>24598</xdr:rowOff>
    </xdr:to>
    <xdr:sp macro="" textlink="Backend!J6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156792" y="866273"/>
          <a:ext cx="959237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3A977A74-4C1A-4641-9F6D-87B5FA05881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27.6%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397033</xdr:colOff>
      <xdr:row>2</xdr:row>
      <xdr:rowOff>45535</xdr:rowOff>
    </xdr:from>
    <xdr:to>
      <xdr:col>11</xdr:col>
      <xdr:colOff>269724</xdr:colOff>
      <xdr:row>4</xdr:row>
      <xdr:rowOff>95250</xdr:rowOff>
    </xdr:to>
    <xdr:sp macro="" textlink="Backend!I6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073808" y="436060"/>
          <a:ext cx="1701491" cy="43071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9C7A128-1F0C-401A-B419-95B9EC63B356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Abandonment Rate 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295876</xdr:colOff>
      <xdr:row>4</xdr:row>
      <xdr:rowOff>102685</xdr:rowOff>
    </xdr:from>
    <xdr:to>
      <xdr:col>14</xdr:col>
      <xdr:colOff>542326</xdr:colOff>
      <xdr:row>7</xdr:row>
      <xdr:rowOff>15073</xdr:rowOff>
    </xdr:to>
    <xdr:sp macro="" textlink="Backend!J7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428506" y="856748"/>
          <a:ext cx="888065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152D6C61-721B-4D20-B0FA-40FA16FEB315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3,089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9525</xdr:colOff>
      <xdr:row>2</xdr:row>
      <xdr:rowOff>45535</xdr:rowOff>
    </xdr:from>
    <xdr:to>
      <xdr:col>14</xdr:col>
      <xdr:colOff>530423</xdr:colOff>
      <xdr:row>4</xdr:row>
      <xdr:rowOff>143195</xdr:rowOff>
    </xdr:to>
    <xdr:sp macro="" textlink="Backend!I7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500541" y="429181"/>
          <a:ext cx="1804127" cy="468077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ED3D7229-A1D5-43B2-8383-30EF5F8D5F0E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In-person visits in February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194726</xdr:colOff>
      <xdr:row>16</xdr:row>
      <xdr:rowOff>78872</xdr:rowOff>
    </xdr:from>
    <xdr:to>
      <xdr:col>3</xdr:col>
      <xdr:colOff>71981</xdr:colOff>
      <xdr:row>17</xdr:row>
      <xdr:rowOff>168577</xdr:rowOff>
    </xdr:to>
    <xdr:sp macro="" textlink="Backend!I3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04301" y="3136397"/>
          <a:ext cx="1096455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24B4B15A-C2C8-42D9-A5E4-95A218039704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Answered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309561</xdr:colOff>
      <xdr:row>17</xdr:row>
      <xdr:rowOff>140493</xdr:rowOff>
    </xdr:from>
    <xdr:to>
      <xdr:col>2</xdr:col>
      <xdr:colOff>566736</xdr:colOff>
      <xdr:row>17</xdr:row>
      <xdr:rowOff>140493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719136" y="3388518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48222</xdr:colOff>
      <xdr:row>20</xdr:row>
      <xdr:rowOff>64584</xdr:rowOff>
    </xdr:from>
    <xdr:to>
      <xdr:col>3</xdr:col>
      <xdr:colOff>85135</xdr:colOff>
      <xdr:row>21</xdr:row>
      <xdr:rowOff>154289</xdr:rowOff>
    </xdr:to>
    <xdr:sp macro="" textlink="Backend!I5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57797" y="3884109"/>
          <a:ext cx="1256113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A9BA4438-5BAE-4EBA-A100-5789DDBFBED8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Abandoned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314324</xdr:colOff>
      <xdr:row>21</xdr:row>
      <xdr:rowOff>119061</xdr:rowOff>
    </xdr:from>
    <xdr:to>
      <xdr:col>2</xdr:col>
      <xdr:colOff>571499</xdr:colOff>
      <xdr:row>21</xdr:row>
      <xdr:rowOff>119061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723899" y="4129086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13876</xdr:colOff>
      <xdr:row>24</xdr:row>
      <xdr:rowOff>50296</xdr:rowOff>
    </xdr:from>
    <xdr:to>
      <xdr:col>3</xdr:col>
      <xdr:colOff>62332</xdr:colOff>
      <xdr:row>25</xdr:row>
      <xdr:rowOff>140001</xdr:rowOff>
    </xdr:to>
    <xdr:sp macro="" textlink="Backend!I8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423451" y="4631821"/>
          <a:ext cx="1267656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89A6A472-1900-4659-917D-47905EBC763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Satisfactory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309562</xdr:colOff>
      <xdr:row>25</xdr:row>
      <xdr:rowOff>116679</xdr:rowOff>
    </xdr:from>
    <xdr:to>
      <xdr:col>2</xdr:col>
      <xdr:colOff>566737</xdr:colOff>
      <xdr:row>25</xdr:row>
      <xdr:rowOff>116679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719137" y="4888704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549961</xdr:colOff>
      <xdr:row>11</xdr:row>
      <xdr:rowOff>16960</xdr:rowOff>
    </xdr:from>
    <xdr:to>
      <xdr:col>2</xdr:col>
      <xdr:colOff>593040</xdr:colOff>
      <xdr:row>13</xdr:row>
      <xdr:rowOff>103973</xdr:rowOff>
    </xdr:to>
    <xdr:sp macro="" textlink="Backend!J2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59536" y="2121985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71AE682C-E845-4825-A147-C72EFB23D6C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203</a:t>
          </a:fld>
          <a:endParaRPr lang="en-US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236763</xdr:colOff>
      <xdr:row>12</xdr:row>
      <xdr:rowOff>112210</xdr:rowOff>
    </xdr:from>
    <xdr:to>
      <xdr:col>3</xdr:col>
      <xdr:colOff>68043</xdr:colOff>
      <xdr:row>14</xdr:row>
      <xdr:rowOff>11415</xdr:rowOff>
    </xdr:to>
    <xdr:sp macro="" textlink="Backend!I2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646338" y="2407735"/>
          <a:ext cx="105048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A101359C-7FC3-4106-86A8-B0262B55E97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Inbound Calls</a:t>
          </a:fld>
          <a:endParaRPr lang="en-US" sz="1000" b="1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314325</xdr:colOff>
      <xdr:row>13</xdr:row>
      <xdr:rowOff>142875</xdr:rowOff>
    </xdr:from>
    <xdr:to>
      <xdr:col>2</xdr:col>
      <xdr:colOff>571500</xdr:colOff>
      <xdr:row>13</xdr:row>
      <xdr:rowOff>142875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723900" y="262890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588061</xdr:colOff>
      <xdr:row>15</xdr:row>
      <xdr:rowOff>12197</xdr:rowOff>
    </xdr:from>
    <xdr:to>
      <xdr:col>3</xdr:col>
      <xdr:colOff>21540</xdr:colOff>
      <xdr:row>17</xdr:row>
      <xdr:rowOff>99210</xdr:rowOff>
    </xdr:to>
    <xdr:sp macro="" textlink="Backend!J3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97636" y="2879222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ECEBBE0-7C2C-44B3-B348-73DA7D1DB430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147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75513</xdr:colOff>
      <xdr:row>18</xdr:row>
      <xdr:rowOff>169359</xdr:rowOff>
    </xdr:from>
    <xdr:to>
      <xdr:col>2</xdr:col>
      <xdr:colOff>572188</xdr:colOff>
      <xdr:row>21</xdr:row>
      <xdr:rowOff>65872</xdr:rowOff>
    </xdr:to>
    <xdr:sp macro="" textlink="Backend!J5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094688" y="3607884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9403884-80EA-433E-A1C0-18CA6217C811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56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559486</xdr:colOff>
      <xdr:row>22</xdr:row>
      <xdr:rowOff>155071</xdr:rowOff>
    </xdr:from>
    <xdr:to>
      <xdr:col>2</xdr:col>
      <xdr:colOff>602565</xdr:colOff>
      <xdr:row>25</xdr:row>
      <xdr:rowOff>51584</xdr:rowOff>
    </xdr:to>
    <xdr:sp macro="" textlink="Backend!J8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69061" y="4355596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D8AF7D73-7F02-46B1-9F2B-B2549E7897AC}" type="TxLink">
            <a:rPr lang="en-US" sz="2400" b="1" i="0" u="none" strike="noStrike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126</a:t>
          </a:fld>
          <a:endParaRPr lang="en-US" sz="2400" b="1" i="0" u="none" strike="noStrike" cap="none" spc="0">
            <a:ln w="0"/>
            <a:solidFill>
              <a:srgbClr val="92D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608913</xdr:colOff>
      <xdr:row>26</xdr:row>
      <xdr:rowOff>140785</xdr:rowOff>
    </xdr:from>
    <xdr:to>
      <xdr:col>2</xdr:col>
      <xdr:colOff>495988</xdr:colOff>
      <xdr:row>29</xdr:row>
      <xdr:rowOff>37298</xdr:rowOff>
    </xdr:to>
    <xdr:sp macro="" textlink="Backend!J9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018488" y="5103310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B961491D-7D02-4DB9-A36B-C945C99C1664}" type="TxLink">
            <a:rPr lang="en-US" sz="2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77</a:t>
          </a:fld>
          <a:endParaRPr lang="en-US" sz="2400" b="1" i="0" u="none" strike="noStrike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240668</xdr:colOff>
      <xdr:row>28</xdr:row>
      <xdr:rowOff>55060</xdr:rowOff>
    </xdr:from>
    <xdr:to>
      <xdr:col>3</xdr:col>
      <xdr:colOff>26038</xdr:colOff>
      <xdr:row>29</xdr:row>
      <xdr:rowOff>144765</xdr:rowOff>
    </xdr:to>
    <xdr:sp macro="" textlink="Backend!I9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650243" y="5398585"/>
          <a:ext cx="100457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3CEF5FDC-DC42-4558-B7F9-BB70B3C93F87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Not Satisfied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29</xdr:row>
      <xdr:rowOff>123825</xdr:rowOff>
    </xdr:from>
    <xdr:to>
      <xdr:col>2</xdr:col>
      <xdr:colOff>523875</xdr:colOff>
      <xdr:row>29</xdr:row>
      <xdr:rowOff>123825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676275" y="565785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400048</xdr:colOff>
      <xdr:row>7</xdr:row>
      <xdr:rowOff>133350</xdr:rowOff>
    </xdr:from>
    <xdr:to>
      <xdr:col>11</xdr:col>
      <xdr:colOff>438149</xdr:colOff>
      <xdr:row>20</xdr:row>
      <xdr:rowOff>114300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638423" y="1476375"/>
          <a:ext cx="4305301" cy="24574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7</xdr:row>
      <xdr:rowOff>66675</xdr:rowOff>
    </xdr:from>
    <xdr:to>
      <xdr:col>10</xdr:col>
      <xdr:colOff>400050</xdr:colOff>
      <xdr:row>20</xdr:row>
      <xdr:rowOff>171450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419098</xdr:colOff>
      <xdr:row>21</xdr:row>
      <xdr:rowOff>38100</xdr:rowOff>
    </xdr:from>
    <xdr:to>
      <xdr:col>11</xdr:col>
      <xdr:colOff>457199</xdr:colOff>
      <xdr:row>31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657473" y="4048125"/>
          <a:ext cx="4305301" cy="1895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21</xdr:row>
      <xdr:rowOff>0</xdr:rowOff>
    </xdr:from>
    <xdr:to>
      <xdr:col>11</xdr:col>
      <xdr:colOff>533400</xdr:colOff>
      <xdr:row>31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4</xdr:row>
      <xdr:rowOff>142875</xdr:rowOff>
    </xdr:from>
    <xdr:to>
      <xdr:col>20</xdr:col>
      <xdr:colOff>577846</xdr:colOff>
      <xdr:row>17</xdr:row>
      <xdr:rowOff>47623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9</xdr:row>
      <xdr:rowOff>180975</xdr:rowOff>
    </xdr:from>
    <xdr:to>
      <xdr:col>17</xdr:col>
      <xdr:colOff>581025</xdr:colOff>
      <xdr:row>11</xdr:row>
      <xdr:rowOff>104775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439400" y="1905000"/>
          <a:ext cx="304800" cy="304800"/>
        </a:xfrm>
        <a:prstGeom prst="flowChartConnector">
          <a:avLst/>
        </a:prstGeom>
        <a:solidFill>
          <a:srgbClr val="600027"/>
        </a:solidFill>
        <a:ln w="28575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10</xdr:row>
      <xdr:rowOff>104775</xdr:rowOff>
    </xdr:from>
    <xdr:to>
      <xdr:col>17</xdr:col>
      <xdr:colOff>457200</xdr:colOff>
      <xdr:row>10</xdr:row>
      <xdr:rowOff>180975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544175" y="2019300"/>
          <a:ext cx="76200" cy="76200"/>
        </a:xfrm>
        <a:prstGeom prst="flowChartConnector">
          <a:avLst/>
        </a:prstGeom>
        <a:solidFill>
          <a:schemeClr val="bg1"/>
        </a:solidFill>
        <a:ln>
          <a:solidFill>
            <a:schemeClr val="bg1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457200</xdr:colOff>
      <xdr:row>11</xdr:row>
      <xdr:rowOff>36010</xdr:rowOff>
    </xdr:from>
    <xdr:to>
      <xdr:col>18</xdr:col>
      <xdr:colOff>561975</xdr:colOff>
      <xdr:row>15</xdr:row>
      <xdr:rowOff>1717</xdr:rowOff>
    </xdr:to>
    <xdr:sp macro="" textlink="Backend!J13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0514674" y="2086531"/>
          <a:ext cx="1388004" cy="70654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1DC3FF0A-BD63-4A48-9DA3-E9F97D263E58}" type="TxLink">
            <a:rPr lang="en-US" sz="4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pPr algn="ctr"/>
            <a:t>63.6%</a:t>
          </a:fld>
          <a:endParaRPr lang="en-US" sz="4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15</xdr:col>
      <xdr:colOff>333375</xdr:colOff>
      <xdr:row>14</xdr:row>
      <xdr:rowOff>83635</xdr:rowOff>
    </xdr:from>
    <xdr:to>
      <xdr:col>19</xdr:col>
      <xdr:colOff>600074</xdr:colOff>
      <xdr:row>18</xdr:row>
      <xdr:rowOff>3689</xdr:rowOff>
    </xdr:to>
    <xdr:sp macro="" textlink="Backend!I13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749234" y="2689781"/>
          <a:ext cx="2833158" cy="66088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5145B78A-3459-47D4-901E-8F869ED4FED5}" type="TxLink">
            <a:rPr lang="en-US" sz="12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Satisfactory calls and not satisfined  percentage change in the month of FEBRUARY</a:t>
          </a:fld>
          <a:endParaRPr 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11</xdr:col>
      <xdr:colOff>542925</xdr:colOff>
      <xdr:row>8</xdr:row>
      <xdr:rowOff>152400</xdr:rowOff>
    </xdr:from>
    <xdr:to>
      <xdr:col>15</xdr:col>
      <xdr:colOff>28575</xdr:colOff>
      <xdr:row>20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048500" y="1685925"/>
          <a:ext cx="192405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This chart at the left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shows the inbound calls from various department plus how many of those calls were satisfied by the customers.</a:t>
          </a:r>
        </a:p>
        <a:p>
          <a:pPr algn="ctr"/>
          <a:endParaRPr lang="en-US" sz="1100" b="1" baseline="0">
            <a:solidFill>
              <a:schemeClr val="bg2">
                <a:lumMod val="50000"/>
              </a:schemeClr>
            </a:solidFill>
          </a:endParaRPr>
        </a:p>
        <a:p>
          <a:pPr algn="ctr"/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The trend line shows the satisfactory level of each calls.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590550</xdr:colOff>
      <xdr:row>21</xdr:row>
      <xdr:rowOff>9525</xdr:rowOff>
    </xdr:from>
    <xdr:to>
      <xdr:col>15</xdr:col>
      <xdr:colOff>57150</xdr:colOff>
      <xdr:row>32</xdr:row>
      <xdr:rowOff>142875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7096125" y="4019550"/>
          <a:ext cx="190500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This Agents level chart shows how many of the inbound calls were answered, not answered, satisfied and not satisfied.</a:t>
          </a:r>
        </a:p>
        <a:p>
          <a:pPr marL="0" indent="0" algn="ctr"/>
          <a:endParaRPr lang="en-US" sz="11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The legend with their color indicator will glimps you to the charts.</a:t>
          </a:r>
        </a:p>
      </xdr:txBody>
    </xdr:sp>
    <xdr:clientData/>
  </xdr:twoCellAnchor>
  <xdr:twoCellAnchor editAs="absolute">
    <xdr:from>
      <xdr:col>12</xdr:col>
      <xdr:colOff>85726</xdr:colOff>
      <xdr:row>8</xdr:row>
      <xdr:rowOff>76200</xdr:rowOff>
    </xdr:from>
    <xdr:to>
      <xdr:col>14</xdr:col>
      <xdr:colOff>542926</xdr:colOff>
      <xdr:row>10</xdr:row>
      <xdr:rowOff>9525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200901" y="1609725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Department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12</xdr:col>
      <xdr:colOff>104776</xdr:colOff>
      <xdr:row>20</xdr:row>
      <xdr:rowOff>180975</xdr:rowOff>
    </xdr:from>
    <xdr:to>
      <xdr:col>14</xdr:col>
      <xdr:colOff>561976</xdr:colOff>
      <xdr:row>22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219951" y="4000500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Agent Level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15</xdr:col>
      <xdr:colOff>247650</xdr:colOff>
      <xdr:row>19</xdr:row>
      <xdr:rowOff>0</xdr:rowOff>
    </xdr:from>
    <xdr:to>
      <xdr:col>20</xdr:col>
      <xdr:colOff>19050</xdr:colOff>
      <xdr:row>31</xdr:row>
      <xdr:rowOff>38100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9191625" y="3629025"/>
          <a:ext cx="2819400" cy="23241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257175</xdr:colOff>
      <xdr:row>19</xdr:row>
      <xdr:rowOff>57150</xdr:rowOff>
    </xdr:from>
    <xdr:to>
      <xdr:col>20</xdr:col>
      <xdr:colOff>247650</xdr:colOff>
      <xdr:row>31</xdr:row>
      <xdr:rowOff>57150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8</xdr:col>
      <xdr:colOff>9525</xdr:colOff>
      <xdr:row>6</xdr:row>
      <xdr:rowOff>57150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68630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</xdr:row>
      <xdr:rowOff>66675</xdr:rowOff>
    </xdr:from>
    <xdr:to>
      <xdr:col>11</xdr:col>
      <xdr:colOff>257175</xdr:colOff>
      <xdr:row>6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676275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4</xdr:row>
      <xdr:rowOff>66675</xdr:rowOff>
    </xdr:from>
    <xdr:to>
      <xdr:col>14</xdr:col>
      <xdr:colOff>476250</xdr:colOff>
      <xdr:row>6</xdr:row>
      <xdr:rowOff>57150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8810625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38100</xdr:rowOff>
    </xdr:from>
    <xdr:to>
      <xdr:col>4</xdr:col>
      <xdr:colOff>276226</xdr:colOff>
      <xdr:row>30</xdr:row>
      <xdr:rowOff>171450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069811" y="983384"/>
          <a:ext cx="566017" cy="4823691"/>
          <a:chOff x="1981200" y="1000125"/>
          <a:chExt cx="533401" cy="4895850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19812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0193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rgbClr val="FF57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</xdr:col>
      <xdr:colOff>412135</xdr:colOff>
      <xdr:row>8</xdr:row>
      <xdr:rowOff>57150</xdr:rowOff>
    </xdr:from>
    <xdr:to>
      <xdr:col>4</xdr:col>
      <xdr:colOff>210232</xdr:colOff>
      <xdr:row>27</xdr:row>
      <xdr:rowOff>152399</xdr:rowOff>
    </xdr:to>
    <xdr:sp macro="" textlink="Backend!F2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2129521" y="1565275"/>
          <a:ext cx="440313" cy="3659908"/>
        </a:xfrm>
        <a:prstGeom prst="rect">
          <a:avLst/>
        </a:prstGeom>
        <a:noFill/>
        <a:effectLst/>
      </xdr:spPr>
      <xdr:txBody>
        <a:bodyPr vert="wordArtVert" wrap="square" lIns="91440" tIns="45720" rIns="91440" bIns="45720">
          <a:spAutoFit/>
        </a:bodyPr>
        <a:lstStyle/>
        <a:p>
          <a:pPr marL="0" indent="0" algn="ctr"/>
          <a:fld id="{31CAB236-EEC1-48BA-9861-31BA3A9D832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September:2024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571501</xdr:colOff>
      <xdr:row>4</xdr:row>
      <xdr:rowOff>118111</xdr:rowOff>
    </xdr:from>
    <xdr:to>
      <xdr:col>6</xdr:col>
      <xdr:colOff>381001</xdr:colOff>
      <xdr:row>6</xdr:row>
      <xdr:rowOff>156211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889636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359550</xdr:colOff>
      <xdr:row>4</xdr:row>
      <xdr:rowOff>121998</xdr:rowOff>
    </xdr:from>
    <xdr:to>
      <xdr:col>2</xdr:col>
      <xdr:colOff>285750</xdr:colOff>
      <xdr:row>6</xdr:row>
      <xdr:rowOff>142301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893523"/>
          <a:ext cx="535800" cy="401303"/>
        </a:xfrm>
        <a:prstGeom prst="rect">
          <a:avLst/>
        </a:prstGeom>
      </xdr:spPr>
    </xdr:pic>
    <xdr:clientData/>
  </xdr:twoCellAnchor>
  <xdr:twoCellAnchor editAs="oneCell">
    <xdr:from>
      <xdr:col>9</xdr:col>
      <xdr:colOff>110871</xdr:colOff>
      <xdr:row>4</xdr:row>
      <xdr:rowOff>146686</xdr:rowOff>
    </xdr:from>
    <xdr:to>
      <xdr:col>9</xdr:col>
      <xdr:colOff>516635</xdr:colOff>
      <xdr:row>6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246" y="918211"/>
          <a:ext cx="405764" cy="405764"/>
        </a:xfrm>
        <a:prstGeom prst="rect">
          <a:avLst/>
        </a:prstGeom>
      </xdr:spPr>
    </xdr:pic>
    <xdr:clientData/>
  </xdr:twoCellAnchor>
  <xdr:twoCellAnchor editAs="oneCell">
    <xdr:from>
      <xdr:col>18</xdr:col>
      <xdr:colOff>495299</xdr:colOff>
      <xdr:row>5</xdr:row>
      <xdr:rowOff>35572</xdr:rowOff>
    </xdr:from>
    <xdr:to>
      <xdr:col>19</xdr:col>
      <xdr:colOff>540038</xdr:colOff>
      <xdr:row>7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4" y="997597"/>
          <a:ext cx="654339" cy="440678"/>
        </a:xfrm>
        <a:prstGeom prst="rect">
          <a:avLst/>
        </a:prstGeom>
      </xdr:spPr>
    </xdr:pic>
    <xdr:clientData/>
  </xdr:twoCellAnchor>
  <xdr:twoCellAnchor editAs="oneCell">
    <xdr:from>
      <xdr:col>1</xdr:col>
      <xdr:colOff>308492</xdr:colOff>
      <xdr:row>11</xdr:row>
      <xdr:rowOff>7659</xdr:rowOff>
    </xdr:from>
    <xdr:to>
      <xdr:col>2</xdr:col>
      <xdr:colOff>0</xdr:colOff>
      <xdr:row>13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100000"/>
                  </a14:imgEffect>
                  <a14:imgEffect>
                    <a14:brightnessContrast bright="10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067" y="2112684"/>
          <a:ext cx="301108" cy="3733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18</xdr:row>
      <xdr:rowOff>136118</xdr:rowOff>
    </xdr:from>
    <xdr:to>
      <xdr:col>2</xdr:col>
      <xdr:colOff>19050</xdr:colOff>
      <xdr:row>20</xdr:row>
      <xdr:rowOff>136118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57464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22</xdr:row>
      <xdr:rowOff>123825</xdr:rowOff>
    </xdr:from>
    <xdr:to>
      <xdr:col>2</xdr:col>
      <xdr:colOff>47625</xdr:colOff>
      <xdr:row>24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324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27</xdr:row>
      <xdr:rowOff>5730</xdr:rowOff>
    </xdr:from>
    <xdr:to>
      <xdr:col>2</xdr:col>
      <xdr:colOff>14039</xdr:colOff>
      <xdr:row>28</xdr:row>
      <xdr:rowOff>146160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158755"/>
          <a:ext cx="328364" cy="33093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23</xdr:row>
      <xdr:rowOff>41680</xdr:rowOff>
    </xdr:from>
    <xdr:to>
      <xdr:col>11</xdr:col>
      <xdr:colOff>333375</xdr:colOff>
      <xdr:row>25</xdr:row>
      <xdr:rowOff>143232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4432705"/>
          <a:ext cx="685800" cy="482552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19</xdr:row>
      <xdr:rowOff>146455</xdr:rowOff>
    </xdr:from>
    <xdr:to>
      <xdr:col>16</xdr:col>
      <xdr:colOff>108254</xdr:colOff>
      <xdr:row>21</xdr:row>
      <xdr:rowOff>76200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rgbClr val="FF0066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775480"/>
          <a:ext cx="441629" cy="31074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4</xdr:row>
      <xdr:rowOff>114300</xdr:rowOff>
    </xdr:from>
    <xdr:to>
      <xdr:col>13</xdr:col>
      <xdr:colOff>314325</xdr:colOff>
      <xdr:row>6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85825"/>
          <a:ext cx="495300" cy="447675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66675</xdr:rowOff>
    </xdr:from>
    <xdr:to>
      <xdr:col>4</xdr:col>
      <xdr:colOff>257175</xdr:colOff>
      <xdr:row>6</xdr:row>
      <xdr:rowOff>123825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2136486" y="1199573"/>
          <a:ext cx="480291" cy="57150"/>
          <a:chOff x="5334000" y="523875"/>
          <a:chExt cx="447675" cy="57150"/>
        </a:xfrm>
      </xdr:grpSpPr>
      <xdr:sp macro="" textlink="">
        <xdr:nvSpPr>
          <xdr:cNvPr id="28" name="Flowchart: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Flowchart: Connector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Flowchart: Connector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228600</xdr:colOff>
      <xdr:row>17</xdr:row>
      <xdr:rowOff>152400</xdr:rowOff>
    </xdr:from>
    <xdr:to>
      <xdr:col>18</xdr:col>
      <xdr:colOff>66675</xdr:colOff>
      <xdr:row>18</xdr:row>
      <xdr:rowOff>19050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937009" y="3349048"/>
          <a:ext cx="480291" cy="54263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95" name="Flowchart: Connector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Flowchart: Connector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390525</xdr:colOff>
      <xdr:row>6</xdr:row>
      <xdr:rowOff>171450</xdr:rowOff>
    </xdr:from>
    <xdr:to>
      <xdr:col>2</xdr:col>
      <xdr:colOff>228600</xdr:colOff>
      <xdr:row>7</xdr:row>
      <xdr:rowOff>38100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823480" y="1304348"/>
          <a:ext cx="480290" cy="54263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100" name="Flowchart: Connector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Flowchart: Connector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Flowchart: Connector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409575</xdr:colOff>
      <xdr:row>6</xdr:row>
      <xdr:rowOff>152400</xdr:rowOff>
    </xdr:from>
    <xdr:to>
      <xdr:col>12</xdr:col>
      <xdr:colOff>28574</xdr:colOff>
      <xdr:row>21</xdr:row>
      <xdr:rowOff>47625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9</xdr:col>
      <xdr:colOff>603061</xdr:colOff>
      <xdr:row>7</xdr:row>
      <xdr:rowOff>131260</xdr:rowOff>
    </xdr:from>
    <xdr:to>
      <xdr:col>11</xdr:col>
      <xdr:colOff>333375</xdr:colOff>
      <xdr:row>9</xdr:row>
      <xdr:rowOff>9695</xdr:rowOff>
    </xdr:to>
    <xdr:sp macro="" textlink="Backend!P1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169233" y="1440948"/>
          <a:ext cx="1013543" cy="248851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0D50DF-D2C6-4B2F-9F1B-E4E2F059C90F}" type="TxLink">
            <a:rPr lang="en-US" sz="1000" b="0" i="0" u="none" strike="noStrike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 (Body)"/>
              <a:ea typeface="+mn-ea"/>
              <a:cs typeface="+mn-cs"/>
            </a:rPr>
            <a:pPr marL="0" indent="0" algn="ctr"/>
            <a:t>Not Satisfied</a:t>
          </a:fld>
          <a:endParaRPr lang="en-US" sz="1050" b="0" i="0" u="none" strike="noStrike" cap="none" spc="0">
            <a:ln w="0"/>
            <a:solidFill>
              <a:schemeClr val="tx1">
                <a:lumMod val="50000"/>
                <a:lumOff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 (Body)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247650</xdr:colOff>
      <xdr:row>14</xdr:row>
      <xdr:rowOff>166600</xdr:rowOff>
    </xdr:from>
    <xdr:to>
      <xdr:col>2</xdr:col>
      <xdr:colOff>114300</xdr:colOff>
      <xdr:row>16</xdr:row>
      <xdr:rowOff>142301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43125"/>
          <a:ext cx="476250" cy="35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9</xdr:row>
      <xdr:rowOff>114300</xdr:rowOff>
    </xdr:from>
    <xdr:to>
      <xdr:col>17</xdr:col>
      <xdr:colOff>47624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ta" displayName="TableData" ref="A1:I650" totalsRowShown="0" tableBorderDxfId="10" headerRowCellStyle="Normal" dataCellStyle="Normal">
  <autoFilter ref="A1:I650" xr:uid="{00000000-0009-0000-0100-000001000000}"/>
  <tableColumns count="9">
    <tableColumn id="1" xr3:uid="{00000000-0010-0000-0000-000001000000}" name="Call Id" dataCellStyle="Normal"/>
    <tableColumn id="2" xr3:uid="{00000000-0010-0000-0000-000002000000}" name="Month" dataDxfId="0" dataCellStyle="Normal"/>
    <tableColumn id="3" xr3:uid="{00000000-0010-0000-0000-000003000000}" name="Agents" dataCellStyle="Normal"/>
    <tableColumn id="4" xr3:uid="{00000000-0010-0000-0000-000004000000}" name="Department" dataCellStyle="Normal"/>
    <tableColumn id="6" xr3:uid="{00000000-0010-0000-0000-000006000000}" name="Average Speed of Answer in Secs" dataDxfId="5" dataCellStyle="Normal"/>
    <tableColumn id="14" xr3:uid="{00000000-0010-0000-0000-00000E000000}" name="In-person visits" dataDxfId="4"/>
    <tableColumn id="13" xr3:uid="{00000000-0010-0000-0000-00000D000000}" name="Calls Answered(Y/N)" dataDxfId="3"/>
    <tableColumn id="10" xr3:uid="{00000000-0010-0000-0000-00000A000000}" name="Satisfaction status" dataDxfId="1" dataCellStyle="Normal"/>
    <tableColumn id="11" xr3:uid="{00000000-0010-0000-0000-00000B000000}" name="Months Filter" dataDxfId="2" dataCellStyle="Normal">
      <calculatedColumnFormula>IF(AND(TableData[[#This Row],[Month]]&gt;=Backend!$C$9,TableData[[#This Row],[Month]]&lt;=Backend!$D$9),TRUE,FALSE)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ata3" displayName="TableData3" ref="A1:L107" totalsRowShown="0" tableBorderDxfId="9" headerRowCellStyle="Normal" dataCellStyle="Normal">
  <autoFilter ref="A1:L107" xr:uid="{00000000-0009-0000-0100-000002000000}"/>
  <tableColumns count="12">
    <tableColumn id="1" xr3:uid="{00000000-0010-0000-0100-000001000000}" name="Call Id" dataCellStyle="Normal"/>
    <tableColumn id="2" xr3:uid="{00000000-0010-0000-0100-000002000000}" name="Month" dataDxfId="8" dataCellStyle="Normal"/>
    <tableColumn id="3" xr3:uid="{00000000-0010-0000-0100-000003000000}" name="Agents" dataCellStyle="Normal"/>
    <tableColumn id="4" xr3:uid="{00000000-0010-0000-0100-000004000000}" name="Department" dataCellStyle="Normal"/>
    <tableColumn id="5" xr3:uid="{00000000-0010-0000-0100-000005000000}" name="Inbound Calls" dataCellStyle="Normal"/>
    <tableColumn id="6" xr3:uid="{00000000-0010-0000-0100-000006000000}" name="Average Speed of Answer in Secs" dataCellStyle="Normal"/>
    <tableColumn id="7" xr3:uid="{00000000-0010-0000-0100-000007000000}" name="Abandoned Calls" dataCellStyle="Normal"/>
    <tableColumn id="8" xr3:uid="{00000000-0010-0000-0100-000008000000}" name="Call Abandonment Rate" dataCellStyle="Normal"/>
    <tableColumn id="9" xr3:uid="{00000000-0010-0000-0100-000009000000}" name="In-person visits" dataCellStyle="Normal"/>
    <tableColumn id="13" xr3:uid="{00000000-0010-0000-0100-00000D000000}" name="Calls Answered" dataDxfId="7"/>
    <tableColumn id="10" xr3:uid="{00000000-0010-0000-0100-00000A000000}" name="Satisfaction status" dataCellStyle="Normal"/>
    <tableColumn id="11" xr3:uid="{00000000-0010-0000-0100-00000B000000}" name="Months Filter" dataDxfId="6" dataCellStyle="Normal">
      <calculatedColumnFormula>IF(AND(TableData3[[#This Row],[Month]]&gt;=Backend!$C$9,TableData3[[#This Row],[Month]]&lt;=Backend!$D$9),TRUE,FALSE)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"/>
  <sheetViews>
    <sheetView showGridLines="0" tabSelected="1" zoomScale="88" zoomScaleNormal="100" workbookViewId="0">
      <selection activeCell="U14" sqref="U14"/>
    </sheetView>
  </sheetViews>
  <sheetFormatPr defaultColWidth="9.1796875" defaultRowHeight="14.5" x14ac:dyDescent="0.35"/>
  <cols>
    <col min="1" max="1" width="6.1796875" style="2" customWidth="1"/>
    <col min="2" max="16384" width="9.1796875" style="2"/>
  </cols>
  <sheetData>
    <row r="2" spans="2:20" ht="15.5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88900</xdr:colOff>
                    <xdr:row>9</xdr:row>
                    <xdr:rowOff>12700</xdr:rowOff>
                  </from>
                  <to>
                    <xdr:col>3</xdr:col>
                    <xdr:colOff>57150</xdr:colOff>
                    <xdr:row>10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showGridLines="0" zoomScale="47" workbookViewId="0">
      <selection activeCell="M13" sqref="M13"/>
    </sheetView>
  </sheetViews>
  <sheetFormatPr defaultRowHeight="14.5" x14ac:dyDescent="0.35"/>
  <cols>
    <col min="1" max="1" width="17.26953125" customWidth="1"/>
    <col min="4" max="4" width="11.54296875" bestFit="1" customWidth="1"/>
    <col min="6" max="6" width="24.1796875" bestFit="1" customWidth="1"/>
    <col min="9" max="9" width="33.54296875" bestFit="1" customWidth="1"/>
    <col min="10" max="10" width="30.81640625" bestFit="1" customWidth="1"/>
    <col min="11" max="11" width="16" bestFit="1" customWidth="1"/>
    <col min="12" max="12" width="22.26953125" bestFit="1" customWidth="1"/>
    <col min="13" max="13" width="14.7265625" bestFit="1" customWidth="1"/>
    <col min="14" max="14" width="17.26953125" bestFit="1" customWidth="1"/>
    <col min="15" max="15" width="8.7265625" bestFit="1" customWidth="1"/>
    <col min="16" max="16" width="12.453125" bestFit="1" customWidth="1"/>
    <col min="17" max="17" width="7.26953125" bestFit="1" customWidth="1"/>
    <col min="18" max="18" width="12.54296875" bestFit="1" customWidth="1"/>
    <col min="19" max="19" width="12.81640625" bestFit="1" customWidth="1"/>
    <col min="20" max="20" width="10" bestFit="1" customWidth="1"/>
    <col min="21" max="21" width="13.81640625" bestFit="1" customWidth="1"/>
    <col min="22" max="22" width="12.81640625" bestFit="1" customWidth="1"/>
    <col min="23" max="23" width="12.453125" bestFit="1" customWidth="1"/>
    <col min="24" max="24" width="13.26953125" bestFit="1" customWidth="1"/>
  </cols>
  <sheetData>
    <row r="1" spans="1:24" x14ac:dyDescent="0.35">
      <c r="A1" s="9" t="s">
        <v>134</v>
      </c>
      <c r="B1" s="8">
        <v>2</v>
      </c>
      <c r="C1" s="9" t="s">
        <v>125</v>
      </c>
      <c r="D1" s="9" t="s">
        <v>126</v>
      </c>
      <c r="F1" s="23" t="s">
        <v>151</v>
      </c>
      <c r="I1" s="5" t="s">
        <v>133</v>
      </c>
      <c r="J1" s="5" t="s">
        <v>137</v>
      </c>
      <c r="L1" s="9" t="s">
        <v>6</v>
      </c>
      <c r="M1" s="9" t="s">
        <v>144</v>
      </c>
      <c r="N1" s="5" t="s">
        <v>145</v>
      </c>
      <c r="O1" s="5" t="s">
        <v>146</v>
      </c>
      <c r="P1" s="5" t="s">
        <v>142</v>
      </c>
      <c r="S1" s="5" t="s">
        <v>11</v>
      </c>
      <c r="T1" s="9" t="s">
        <v>144</v>
      </c>
      <c r="U1" s="5" t="s">
        <v>145</v>
      </c>
      <c r="V1" s="5" t="s">
        <v>146</v>
      </c>
      <c r="W1" s="5" t="s">
        <v>142</v>
      </c>
      <c r="X1" s="5" t="s">
        <v>152</v>
      </c>
    </row>
    <row r="2" spans="1:24" x14ac:dyDescent="0.35">
      <c r="A2" s="6" t="s">
        <v>127</v>
      </c>
      <c r="B2" s="6">
        <v>1</v>
      </c>
      <c r="C2" s="7">
        <v>43831</v>
      </c>
      <c r="D2" s="7">
        <f>EOMONTH(C2,0)</f>
        <v>43861</v>
      </c>
      <c r="F2" s="24">
        <f ca="1">TODAY()</f>
        <v>45553</v>
      </c>
      <c r="I2" s="6" t="s">
        <v>1</v>
      </c>
      <c r="J2" s="6">
        <f>COUNTIF((TableData[Months Filter]),TRUE)</f>
        <v>203</v>
      </c>
      <c r="L2" s="6" t="s">
        <v>17</v>
      </c>
      <c r="M2" s="6">
        <f>SUMPRODUCT((TableData[Department]=L2)*(TableData[Months Filter]=TRUE)*(TableData[Calls Answered(Y/N)]="Y"))</f>
        <v>28</v>
      </c>
      <c r="N2" s="6">
        <f>SUMPRODUCT((TableData[Department]=L2)*(TableData[Months Filter]=TRUE)*(TableData[Calls Answered(Y/N)]="N"))</f>
        <v>7</v>
      </c>
      <c r="O2" s="6">
        <f>SUMPRODUCT((TableData[Department]=L2)*(TableData[Months Filter]=TRUE)*(TableData[Satisfaction status]=1))</f>
        <v>21</v>
      </c>
      <c r="P2" s="6">
        <f>SUMPRODUCT((TableData[Department]=L2)*(TableData[Months Filter]=TRUE)*(TableData[Satisfaction status]=0))</f>
        <v>14</v>
      </c>
      <c r="S2" s="6" t="s">
        <v>9</v>
      </c>
      <c r="T2" s="6">
        <f>SUMPRODUCT((TableData[Agents]=S2)*(TableData[Months Filter]=TRUE)*(TableData[Calls Answered(Y/N)]="Y"))</f>
        <v>28</v>
      </c>
      <c r="U2" s="6">
        <f>SUMPRODUCT((TableData[Agents]=S2)*(TableData[Months Filter]=TRUE)*(TableData[Calls Answered(Y/N)]="n"))</f>
        <v>7</v>
      </c>
      <c r="V2" s="6">
        <f>SUMPRODUCT((TableData[Agents]=S2)*(TableData[Months Filter]=TRUE)*(TableData[Satisfaction status]=1))</f>
        <v>21</v>
      </c>
      <c r="W2" s="6">
        <f>SUMPRODUCT((TableData[Agents]=S2)*(TableData[Months Filter]=TRUE)*(TableData[Satisfaction status]=0))</f>
        <v>14</v>
      </c>
      <c r="X2" s="6">
        <f>V2+ROWS($V$2:V2)/100000</f>
        <v>21.00001</v>
      </c>
    </row>
    <row r="3" spans="1:24" x14ac:dyDescent="0.35">
      <c r="A3" s="6" t="s">
        <v>128</v>
      </c>
      <c r="B3" s="6">
        <v>2</v>
      </c>
      <c r="C3" s="7">
        <v>43862</v>
      </c>
      <c r="D3" s="7">
        <f t="shared" ref="D3:D5" si="0">EOMONTH(C3,0)</f>
        <v>43890</v>
      </c>
      <c r="I3" s="6" t="s">
        <v>140</v>
      </c>
      <c r="J3" s="6">
        <f>SUMPRODUCT((TableData[Months Filter]=TRUE)*(TableData[Calls Answered(Y/N)]="Y"))</f>
        <v>147</v>
      </c>
      <c r="L3" s="6" t="s">
        <v>15</v>
      </c>
      <c r="M3" s="6">
        <f>SUMPRODUCT((TableData[Department]=L3)*(TableData[Months Filter]=TRUE)*(TableData[Calls Answered(Y/N)]="Y"))</f>
        <v>63</v>
      </c>
      <c r="N3" s="6">
        <f>SUMPRODUCT((TableData[Department]=L3)*(TableData[Months Filter]=TRUE)*(TableData[Calls Answered(Y/N)]="N"))</f>
        <v>21</v>
      </c>
      <c r="O3" s="6">
        <f>SUMPRODUCT((TableData[Department]=L3)*(TableData[Months Filter]=TRUE)*(TableData[Satisfaction status]=1))</f>
        <v>63</v>
      </c>
      <c r="P3" s="6">
        <f>SUMPRODUCT((TableData[Department]=L3)*(TableData[Months Filter]=TRUE)*(TableData[Satisfaction status]=0))</f>
        <v>21</v>
      </c>
      <c r="S3" s="6" t="s">
        <v>7</v>
      </c>
      <c r="T3" s="6">
        <f>SUMPRODUCT((TableData[Agents]=S3)*(TableData[Months Filter]=TRUE)*(TableData[Calls Answered(Y/N)]="Y"))</f>
        <v>35</v>
      </c>
      <c r="U3" s="6">
        <f>SUMPRODUCT((TableData[Agents]=S3)*(TableData[Months Filter]=TRUE)*(TableData[Calls Answered(Y/N)]="n"))</f>
        <v>7</v>
      </c>
      <c r="V3" s="6">
        <f>SUMPRODUCT((TableData[Agents]=S3)*(TableData[Months Filter]=TRUE)*(TableData[Satisfaction status]=1))</f>
        <v>35</v>
      </c>
      <c r="W3" s="6">
        <f>SUMPRODUCT((TableData[Agents]=S3)*(TableData[Months Filter]=TRUE)*(TableData[Satisfaction status]=0))</f>
        <v>7</v>
      </c>
      <c r="X3" s="6">
        <f>V3+ROWS($V$2:V3)/100000</f>
        <v>35.000019999999999</v>
      </c>
    </row>
    <row r="4" spans="1:24" x14ac:dyDescent="0.35">
      <c r="A4" s="6" t="s">
        <v>129</v>
      </c>
      <c r="B4" s="6">
        <v>3</v>
      </c>
      <c r="C4" s="7">
        <v>43891</v>
      </c>
      <c r="D4" s="7">
        <f t="shared" si="0"/>
        <v>43921</v>
      </c>
      <c r="I4" s="6" t="str">
        <f>"Avg Speed Answer (Secs)  in "&amp;A9</f>
        <v>Avg Speed Answer (Secs)  in February</v>
      </c>
      <c r="J4" s="26">
        <f>SUMPRODUCT(--(TableData[Months Filter]=TRUE),(TableData[Average Speed of Answer in Secs]))/J2</f>
        <v>16.073891625615765</v>
      </c>
      <c r="L4" s="6" t="s">
        <v>16</v>
      </c>
      <c r="M4" s="6">
        <f>SUMPRODUCT((TableData[Department]=L4)*(TableData[Months Filter]=TRUE)*(TableData[Calls Answered(Y/N)]="Y"))</f>
        <v>56</v>
      </c>
      <c r="N4" s="6">
        <f>SUMPRODUCT((TableData[Department]=L4)*(TableData[Months Filter]=TRUE)*(TableData[Calls Answered(Y/N)]="N"))</f>
        <v>28</v>
      </c>
      <c r="O4" s="6">
        <f>SUMPRODUCT((TableData[Department]=L4)*(TableData[Months Filter]=TRUE)*(TableData[Satisfaction status]=1))</f>
        <v>42</v>
      </c>
      <c r="P4" s="6">
        <f>SUMPRODUCT((TableData[Department]=L4)*(TableData[Months Filter]=TRUE)*(TableData[Satisfaction status]=0))</f>
        <v>42</v>
      </c>
      <c r="S4" s="6" t="s">
        <v>8</v>
      </c>
      <c r="T4" s="6">
        <f>SUMPRODUCT((TableData[Agents]=S4)*(TableData[Months Filter]=TRUE)*(TableData[Calls Answered(Y/N)]="Y"))</f>
        <v>21</v>
      </c>
      <c r="U4" s="6">
        <f>SUMPRODUCT((TableData[Agents]=S4)*(TableData[Months Filter]=TRUE)*(TableData[Calls Answered(Y/N)]="n"))</f>
        <v>21</v>
      </c>
      <c r="V4" s="6">
        <f>SUMPRODUCT((TableData[Agents]=S4)*(TableData[Months Filter]=TRUE)*(TableData[Satisfaction status]=1))</f>
        <v>14</v>
      </c>
      <c r="W4" s="6">
        <f>SUMPRODUCT((TableData[Agents]=S4)*(TableData[Months Filter]=TRUE)*(TableData[Satisfaction status]=0))</f>
        <v>28</v>
      </c>
      <c r="X4" s="6">
        <f>V4+ROWS($V$2:V4)/100000</f>
        <v>14.000030000000001</v>
      </c>
    </row>
    <row r="5" spans="1:24" x14ac:dyDescent="0.35">
      <c r="A5" s="6" t="s">
        <v>130</v>
      </c>
      <c r="B5" s="6">
        <v>4</v>
      </c>
      <c r="C5" s="7">
        <v>43922</v>
      </c>
      <c r="D5" s="7">
        <f t="shared" si="0"/>
        <v>43951</v>
      </c>
      <c r="I5" s="6" t="s">
        <v>3</v>
      </c>
      <c r="J5" s="6">
        <f>SUMPRODUCT((TableData[Months Filter]=TRUE)*(TableData[Calls Answered(Y/N)]="N"))</f>
        <v>56</v>
      </c>
      <c r="L5" s="6"/>
      <c r="M5" s="6"/>
      <c r="N5" s="6"/>
      <c r="O5" s="6"/>
      <c r="P5" s="6"/>
      <c r="S5" s="6" t="s">
        <v>14</v>
      </c>
      <c r="T5" s="6">
        <f>SUMPRODUCT((TableData[Agents]=S5)*(TableData[Months Filter]=TRUE)*(TableData[Calls Answered(Y/N)]="Y"))</f>
        <v>28</v>
      </c>
      <c r="U5" s="6">
        <f>SUMPRODUCT((TableData[Agents]=S5)*(TableData[Months Filter]=TRUE)*(TableData[Calls Answered(Y/N)]="n"))</f>
        <v>14</v>
      </c>
      <c r="V5" s="6">
        <f>SUMPRODUCT((TableData[Agents]=S5)*(TableData[Months Filter]=TRUE)*(TableData[Satisfaction status]=1))</f>
        <v>28</v>
      </c>
      <c r="W5" s="6">
        <f>SUMPRODUCT((TableData[Agents]=S5)*(TableData[Months Filter]=TRUE)*(TableData[Satisfaction status]=0))</f>
        <v>14</v>
      </c>
      <c r="X5" s="6">
        <f>V5+ROWS($V$2:V5)/100000</f>
        <v>28.000039999999998</v>
      </c>
    </row>
    <row r="6" spans="1:24" x14ac:dyDescent="0.35">
      <c r="I6" s="6" t="str">
        <f>"Call Abandonment Rate  in "&amp;A9</f>
        <v>Call Abandonment Rate  in February</v>
      </c>
      <c r="J6" s="14">
        <f>(J2-J3)/J2</f>
        <v>0.27586206896551724</v>
      </c>
      <c r="L6" s="6"/>
      <c r="M6" s="6"/>
      <c r="N6" s="6"/>
      <c r="O6" s="6"/>
      <c r="P6" s="6"/>
      <c r="S6" s="6" t="s">
        <v>131</v>
      </c>
      <c r="T6" s="6">
        <f>SUMPRODUCT((TableData[Agents]=S6)*(TableData[Months Filter]=TRUE)*(TableData[Calls Answered(Y/N)]="Y"))</f>
        <v>35</v>
      </c>
      <c r="U6" s="6">
        <f>SUMPRODUCT((TableData[Agents]=S6)*(TableData[Months Filter]=TRUE)*(TableData[Calls Answered(Y/N)]="n"))</f>
        <v>7</v>
      </c>
      <c r="V6" s="6">
        <f>SUMPRODUCT((TableData[Agents]=S6)*(TableData[Months Filter]=TRUE)*(TableData[Satisfaction status]=1))</f>
        <v>28</v>
      </c>
      <c r="W6" s="6">
        <f>SUMPRODUCT((TableData[Agents]=S6)*(TableData[Months Filter]=TRUE)*(TableData[Satisfaction status]=0))</f>
        <v>14</v>
      </c>
      <c r="X6" s="6">
        <f>V6+ROWS($V$2:V6)/100000</f>
        <v>28.000050000000002</v>
      </c>
    </row>
    <row r="7" spans="1:24" x14ac:dyDescent="0.35">
      <c r="I7" s="6" t="str">
        <f>"In-person visits in "&amp;A9</f>
        <v>In-person visits in February</v>
      </c>
      <c r="J7" s="17">
        <f>SUMPRODUCT((TableData[Months Filter]=TRUE)*(TableData[In-person visits]))</f>
        <v>3089</v>
      </c>
    </row>
    <row r="8" spans="1:24" x14ac:dyDescent="0.35">
      <c r="A8" s="10" t="s">
        <v>136</v>
      </c>
      <c r="B8" s="9" t="s">
        <v>135</v>
      </c>
      <c r="C8" s="9" t="s">
        <v>125</v>
      </c>
      <c r="D8" s="9" t="s">
        <v>126</v>
      </c>
      <c r="I8" s="6" t="s">
        <v>141</v>
      </c>
      <c r="J8" s="17">
        <f>SUMPRODUCT((TableData[Months Filter]=TRUE)*(TableData[Satisfaction status]=1))</f>
        <v>126</v>
      </c>
      <c r="M8" t="str">
        <f>"Call progress at the departmental level for the month of " &amp;UPPER(A9)</f>
        <v>Call progress at the departmental level for the month of FEBRUARY</v>
      </c>
      <c r="T8" t="str">
        <f>"Inbound calls at agents level for the month of  " &amp;UPPER(A9)</f>
        <v>Inbound calls at agents level for the month of  FEBRUARY</v>
      </c>
    </row>
    <row r="9" spans="1:24" x14ac:dyDescent="0.35">
      <c r="A9" s="6" t="str">
        <f>INDEX(A2:A5,MATCH(B1,B2:B5,0))</f>
        <v>February</v>
      </c>
      <c r="B9" s="11">
        <f>B1</f>
        <v>2</v>
      </c>
      <c r="C9" s="7">
        <f>INDEX(C2:D5,MATCH($B$1,B2:B5,0),MATCH($C$8,C1:D1,0))</f>
        <v>43862</v>
      </c>
      <c r="D9" s="7">
        <f>INDEX(C2:D5,MATCH($B$1,B2:B5,0),MATCH($D$8,C1:D1,0))</f>
        <v>43890</v>
      </c>
      <c r="I9" s="6" t="s">
        <v>142</v>
      </c>
      <c r="J9" s="17">
        <f>SUMPRODUCT((TableData[Months Filter]=TRUE)*(TableData[Satisfaction status]=0))</f>
        <v>77</v>
      </c>
    </row>
    <row r="10" spans="1:24" x14ac:dyDescent="0.35">
      <c r="A10" s="6" t="str">
        <f>UPPER(A9)&amp;" Selected "</f>
        <v xml:space="preserve">FEBRUARY Selected </v>
      </c>
      <c r="T10" s="16" t="str">
        <f>"Top-3 Agents with the highest call satisfaction in the month of "&amp;UPPER(A9)</f>
        <v>Top-3 Agents with the highest call satisfaction in the month of FEBRUARY</v>
      </c>
      <c r="U10" s="16"/>
      <c r="V10" s="16"/>
      <c r="W10" s="16"/>
    </row>
    <row r="11" spans="1:24" x14ac:dyDescent="0.35">
      <c r="J11" s="15"/>
      <c r="T11" s="5" t="s">
        <v>150</v>
      </c>
      <c r="U11" s="5" t="s">
        <v>153</v>
      </c>
      <c r="V11" s="5" t="s">
        <v>11</v>
      </c>
      <c r="W11" s="5" t="s">
        <v>146</v>
      </c>
    </row>
    <row r="12" spans="1:24" x14ac:dyDescent="0.35">
      <c r="C12" s="7"/>
      <c r="D12" s="7"/>
      <c r="I12" s="21" t="s">
        <v>147</v>
      </c>
      <c r="J12" s="21"/>
      <c r="T12" s="6">
        <v>1</v>
      </c>
      <c r="U12" s="6">
        <f>LARGE($X$2:$X$6,T12)</f>
        <v>35.000019999999999</v>
      </c>
      <c r="V12" s="6" t="str">
        <f>INDEX($S$2:$X$6,MATCH($U12,$X$2:$X$6,0),MATCH(V$11,$S$1:$X$1,0))</f>
        <v>Will Fresh</v>
      </c>
      <c r="W12" s="6">
        <f>INDEX($S$2:$X$6,MATCH($U12,$X$2:$X$6,0),MATCH(W$11,$S$1:$X$1,0))</f>
        <v>35</v>
      </c>
    </row>
    <row r="13" spans="1:24" ht="46.5" customHeight="1" x14ac:dyDescent="0.35">
      <c r="I13" s="18" t="str">
        <f>"Satisfactory calls and not satisfined  percentage change in the month of "&amp;UPPER(A9)</f>
        <v>Satisfactory calls and not satisfined  percentage change in the month of FEBRUARY</v>
      </c>
      <c r="J13" s="14">
        <f>J8/J9-1</f>
        <v>0.63636363636363646</v>
      </c>
      <c r="T13" s="6">
        <v>2</v>
      </c>
      <c r="U13" s="6">
        <f t="shared" ref="U13:U14" si="1">LARGE($X$2:$X$6,T13)</f>
        <v>28.000050000000002</v>
      </c>
      <c r="V13" s="6" t="str">
        <f t="shared" ref="V13:V14" si="2">INDEX($S$2:$X$6,MATCH(U13,$X$2:$X$6,0),MATCH($V$11,$S$1:$X$1,0))</f>
        <v>Freda Grek</v>
      </c>
      <c r="W13" s="6">
        <f t="shared" ref="W13:W14" si="3">INDEX($S$2:$X$6,MATCH($U13,$X$2:$X$6,0),MATCH(W$11,$S$1:$X$1,0))</f>
        <v>28</v>
      </c>
    </row>
    <row r="14" spans="1:24" x14ac:dyDescent="0.35">
      <c r="I14" s="6" t="s">
        <v>148</v>
      </c>
      <c r="J14" s="19">
        <v>0.01</v>
      </c>
      <c r="T14" s="6">
        <v>3</v>
      </c>
      <c r="U14" s="6">
        <f t="shared" si="1"/>
        <v>28.000039999999998</v>
      </c>
      <c r="V14" s="6" t="str">
        <f t="shared" si="2"/>
        <v>Mumin Yusha</v>
      </c>
      <c r="W14" s="6">
        <f t="shared" si="3"/>
        <v>28</v>
      </c>
    </row>
    <row r="15" spans="1:24" x14ac:dyDescent="0.35">
      <c r="I15" s="6" t="s">
        <v>149</v>
      </c>
      <c r="J15" s="20">
        <f>200%-SUM(J13:J14)</f>
        <v>1.3536363636363635</v>
      </c>
    </row>
    <row r="16" spans="1:24" x14ac:dyDescent="0.35">
      <c r="J16" s="22"/>
    </row>
    <row r="17" spans="6:6" x14ac:dyDescent="0.35">
      <c r="F17" s="25"/>
    </row>
    <row r="18" spans="6:6" x14ac:dyDescent="0.35">
      <c r="F18" s="25"/>
    </row>
    <row r="19" spans="6:6" x14ac:dyDescent="0.35">
      <c r="F19" s="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0"/>
  <sheetViews>
    <sheetView workbookViewId="0">
      <selection activeCell="J643" sqref="J643"/>
    </sheetView>
  </sheetViews>
  <sheetFormatPr defaultRowHeight="14.5" x14ac:dyDescent="0.35"/>
  <cols>
    <col min="2" max="2" width="16.26953125" style="29" bestFit="1" customWidth="1"/>
    <col min="3" max="4" width="13.81640625" customWidth="1"/>
    <col min="5" max="5" width="32.26953125" style="28" customWidth="1"/>
    <col min="6" max="6" width="16.7265625" style="28" customWidth="1"/>
    <col min="7" max="7" width="20.26953125" style="28" bestFit="1" customWidth="1"/>
    <col min="8" max="8" width="18.54296875" style="27" bestFit="1" customWidth="1"/>
    <col min="9" max="9" width="19.54296875" style="28" bestFit="1" customWidth="1"/>
    <col min="11" max="11" width="12.81640625" bestFit="1" customWidth="1"/>
  </cols>
  <sheetData>
    <row r="1" spans="1:9" x14ac:dyDescent="0.35">
      <c r="A1" t="s">
        <v>10</v>
      </c>
      <c r="B1" s="29" t="s">
        <v>0</v>
      </c>
      <c r="C1" t="s">
        <v>11</v>
      </c>
      <c r="D1" t="s">
        <v>6</v>
      </c>
      <c r="E1" s="28" t="s">
        <v>2</v>
      </c>
      <c r="F1" s="28" t="s">
        <v>5</v>
      </c>
      <c r="G1" s="27" t="s">
        <v>143</v>
      </c>
      <c r="H1" s="28" t="s">
        <v>12</v>
      </c>
      <c r="I1" s="28" t="s">
        <v>132</v>
      </c>
    </row>
    <row r="2" spans="1:9" x14ac:dyDescent="0.35">
      <c r="A2" t="s">
        <v>19</v>
      </c>
      <c r="B2" s="29">
        <v>43831</v>
      </c>
      <c r="C2" s="3" t="s">
        <v>9</v>
      </c>
      <c r="D2" s="3" t="s">
        <v>17</v>
      </c>
      <c r="E2" s="28">
        <v>17</v>
      </c>
      <c r="F2" s="28">
        <v>10</v>
      </c>
      <c r="G2" s="28" t="s">
        <v>138</v>
      </c>
      <c r="H2" s="28">
        <v>1</v>
      </c>
      <c r="I2" s="28" t="b">
        <f>IF(AND(TableData[[#This Row],[Month]]&gt;=Backend!$C$9,TableData[[#This Row],[Month]]&lt;=Backend!$D$9),TRUE,FALSE)</f>
        <v>0</v>
      </c>
    </row>
    <row r="3" spans="1:9" x14ac:dyDescent="0.35">
      <c r="A3" t="s">
        <v>20</v>
      </c>
      <c r="B3" s="29">
        <v>43832</v>
      </c>
      <c r="C3" s="3" t="s">
        <v>7</v>
      </c>
      <c r="D3" s="3" t="s">
        <v>15</v>
      </c>
      <c r="E3" s="28">
        <v>14</v>
      </c>
      <c r="F3" s="28">
        <v>39</v>
      </c>
      <c r="G3" s="28" t="s">
        <v>138</v>
      </c>
      <c r="H3" s="28">
        <v>0</v>
      </c>
      <c r="I3" s="28" t="b">
        <f>IF(AND(TableData[[#This Row],[Month]]&gt;=Backend!$C$9,TableData[[#This Row],[Month]]&lt;=Backend!$D$9),TRUE,FALSE)</f>
        <v>0</v>
      </c>
    </row>
    <row r="4" spans="1:9" x14ac:dyDescent="0.35">
      <c r="A4" t="s">
        <v>21</v>
      </c>
      <c r="B4" s="29">
        <v>43833</v>
      </c>
      <c r="C4" s="3" t="s">
        <v>8</v>
      </c>
      <c r="D4" s="3" t="s">
        <v>16</v>
      </c>
      <c r="E4" s="28">
        <v>22</v>
      </c>
      <c r="F4" s="28">
        <v>4</v>
      </c>
      <c r="G4" s="28" t="s">
        <v>138</v>
      </c>
      <c r="H4" s="28">
        <v>1</v>
      </c>
      <c r="I4" s="28" t="b">
        <f>IF(AND(TableData[[#This Row],[Month]]&gt;=Backend!$C$9,TableData[[#This Row],[Month]]&lt;=Backend!$D$9),TRUE,FALSE)</f>
        <v>0</v>
      </c>
    </row>
    <row r="5" spans="1:9" x14ac:dyDescent="0.35">
      <c r="A5" t="s">
        <v>22</v>
      </c>
      <c r="B5" s="29">
        <v>43834</v>
      </c>
      <c r="C5" t="s">
        <v>14</v>
      </c>
      <c r="D5" s="3" t="s">
        <v>15</v>
      </c>
      <c r="E5" s="28">
        <v>24</v>
      </c>
      <c r="F5" s="28">
        <v>5</v>
      </c>
      <c r="G5" s="28" t="s">
        <v>138</v>
      </c>
      <c r="H5" s="28">
        <v>1</v>
      </c>
      <c r="I5" s="28" t="b">
        <f>IF(AND(TableData[[#This Row],[Month]]&gt;=Backend!$C$9,TableData[[#This Row],[Month]]&lt;=Backend!$D$9),TRUE,FALSE)</f>
        <v>0</v>
      </c>
    </row>
    <row r="6" spans="1:9" x14ac:dyDescent="0.35">
      <c r="A6" t="s">
        <v>23</v>
      </c>
      <c r="B6" s="29">
        <v>43835</v>
      </c>
      <c r="C6" t="s">
        <v>131</v>
      </c>
      <c r="D6" s="3" t="s">
        <v>16</v>
      </c>
      <c r="E6" s="28">
        <v>14</v>
      </c>
      <c r="F6" s="28">
        <v>0</v>
      </c>
      <c r="G6" s="28" t="s">
        <v>13</v>
      </c>
      <c r="H6" s="28">
        <v>1</v>
      </c>
      <c r="I6" s="28" t="b">
        <f>IF(AND(TableData[[#This Row],[Month]]&gt;=Backend!$C$9,TableData[[#This Row],[Month]]&lt;=Backend!$D$9),TRUE,FALSE)</f>
        <v>0</v>
      </c>
    </row>
    <row r="7" spans="1:9" x14ac:dyDescent="0.35">
      <c r="A7" t="s">
        <v>24</v>
      </c>
      <c r="B7" s="29">
        <v>43836</v>
      </c>
      <c r="C7" s="3" t="s">
        <v>9</v>
      </c>
      <c r="D7" s="3" t="s">
        <v>17</v>
      </c>
      <c r="E7" s="28">
        <v>12</v>
      </c>
      <c r="F7" s="28">
        <v>50</v>
      </c>
      <c r="G7" s="28" t="s">
        <v>138</v>
      </c>
      <c r="H7" s="28">
        <v>1</v>
      </c>
      <c r="I7" s="28" t="b">
        <f>IF(AND(TableData[[#This Row],[Month]]&gt;=Backend!$C$9,TableData[[#This Row],[Month]]&lt;=Backend!$D$9),TRUE,FALSE)</f>
        <v>0</v>
      </c>
    </row>
    <row r="8" spans="1:9" x14ac:dyDescent="0.35">
      <c r="A8" t="s">
        <v>25</v>
      </c>
      <c r="B8" s="29">
        <v>43837</v>
      </c>
      <c r="C8" s="3" t="s">
        <v>7</v>
      </c>
      <c r="D8" s="3" t="s">
        <v>15</v>
      </c>
      <c r="F8" s="28">
        <v>4</v>
      </c>
      <c r="G8" s="28" t="s">
        <v>18</v>
      </c>
      <c r="H8" s="28"/>
      <c r="I8" s="28" t="b">
        <f>IF(AND(TableData[[#This Row],[Month]]&gt;=Backend!$C$9,TableData[[#This Row],[Month]]&lt;=Backend!$D$9),TRUE,FALSE)</f>
        <v>0</v>
      </c>
    </row>
    <row r="9" spans="1:9" x14ac:dyDescent="0.35">
      <c r="A9" t="s">
        <v>26</v>
      </c>
      <c r="B9" s="29">
        <v>43838</v>
      </c>
      <c r="C9" s="3" t="s">
        <v>8</v>
      </c>
      <c r="D9" s="3" t="s">
        <v>16</v>
      </c>
      <c r="F9" s="28">
        <v>2</v>
      </c>
      <c r="G9" s="28" t="s">
        <v>18</v>
      </c>
      <c r="H9" s="28"/>
      <c r="I9" s="28" t="b">
        <f>IF(AND(TableData[[#This Row],[Month]]&gt;=Backend!$C$9,TableData[[#This Row],[Month]]&lt;=Backend!$D$9),TRUE,FALSE)</f>
        <v>0</v>
      </c>
    </row>
    <row r="10" spans="1:9" x14ac:dyDescent="0.35">
      <c r="A10" t="s">
        <v>27</v>
      </c>
      <c r="B10" s="29">
        <v>43839</v>
      </c>
      <c r="C10" t="s">
        <v>14</v>
      </c>
      <c r="D10" s="3" t="s">
        <v>15</v>
      </c>
      <c r="E10" s="28">
        <v>19</v>
      </c>
      <c r="F10" s="28">
        <v>70</v>
      </c>
      <c r="G10" s="28" t="s">
        <v>138</v>
      </c>
      <c r="H10" s="28">
        <v>1</v>
      </c>
      <c r="I10" s="28" t="b">
        <f>IF(AND(TableData[[#This Row],[Month]]&gt;=Backend!$C$9,TableData[[#This Row],[Month]]&lt;=Backend!$D$9),TRUE,FALSE)</f>
        <v>0</v>
      </c>
    </row>
    <row r="11" spans="1:9" x14ac:dyDescent="0.35">
      <c r="A11" t="s">
        <v>28</v>
      </c>
      <c r="B11" s="29">
        <v>43840</v>
      </c>
      <c r="C11" t="s">
        <v>131</v>
      </c>
      <c r="D11" s="3" t="s">
        <v>16</v>
      </c>
      <c r="E11" s="28">
        <v>15</v>
      </c>
      <c r="F11" s="28">
        <v>50</v>
      </c>
      <c r="G11" s="28" t="s">
        <v>138</v>
      </c>
      <c r="H11" s="28">
        <v>1</v>
      </c>
      <c r="I11" s="28" t="b">
        <f>IF(AND(TableData[[#This Row],[Month]]&gt;=Backend!$C$9,TableData[[#This Row],[Month]]&lt;=Backend!$D$9),TRUE,FALSE)</f>
        <v>0</v>
      </c>
    </row>
    <row r="12" spans="1:9" x14ac:dyDescent="0.35">
      <c r="A12" t="s">
        <v>29</v>
      </c>
      <c r="B12" s="29">
        <v>43841</v>
      </c>
      <c r="C12" s="3" t="s">
        <v>9</v>
      </c>
      <c r="D12" s="3" t="s">
        <v>17</v>
      </c>
      <c r="E12" s="28">
        <v>21</v>
      </c>
      <c r="F12" s="28">
        <v>12</v>
      </c>
      <c r="G12" s="28" t="s">
        <v>138</v>
      </c>
      <c r="H12" s="28">
        <v>1</v>
      </c>
      <c r="I12" s="28" t="b">
        <f>IF(AND(TableData[[#This Row],[Month]]&gt;=Backend!$C$9,TableData[[#This Row],[Month]]&lt;=Backend!$D$9),TRUE,FALSE)</f>
        <v>0</v>
      </c>
    </row>
    <row r="13" spans="1:9" x14ac:dyDescent="0.35">
      <c r="A13" t="s">
        <v>30</v>
      </c>
      <c r="B13" s="29">
        <v>43842</v>
      </c>
      <c r="C13" s="3" t="s">
        <v>7</v>
      </c>
      <c r="D13" s="3" t="s">
        <v>15</v>
      </c>
      <c r="E13" s="28">
        <v>20</v>
      </c>
      <c r="F13" s="28">
        <v>1</v>
      </c>
      <c r="G13" s="28" t="s">
        <v>138</v>
      </c>
      <c r="H13" s="28">
        <v>1</v>
      </c>
      <c r="I13" s="28" t="b">
        <f>IF(AND(TableData[[#This Row],[Month]]&gt;=Backend!$C$9,TableData[[#This Row],[Month]]&lt;=Backend!$D$9),TRUE,FALSE)</f>
        <v>0</v>
      </c>
    </row>
    <row r="14" spans="1:9" x14ac:dyDescent="0.35">
      <c r="A14" t="s">
        <v>31</v>
      </c>
      <c r="B14" s="29">
        <v>43843</v>
      </c>
      <c r="C14" s="3" t="s">
        <v>8</v>
      </c>
      <c r="D14" s="3" t="s">
        <v>16</v>
      </c>
      <c r="E14" s="28">
        <v>28</v>
      </c>
      <c r="F14" s="28">
        <v>2</v>
      </c>
      <c r="G14" s="28" t="s">
        <v>138</v>
      </c>
      <c r="H14" s="28">
        <v>1</v>
      </c>
      <c r="I14" s="28" t="b">
        <f>IF(AND(TableData[[#This Row],[Month]]&gt;=Backend!$C$9,TableData[[#This Row],[Month]]&lt;=Backend!$D$9),TRUE,FALSE)</f>
        <v>0</v>
      </c>
    </row>
    <row r="15" spans="1:9" x14ac:dyDescent="0.35">
      <c r="A15" t="s">
        <v>32</v>
      </c>
      <c r="B15" s="29">
        <v>43844</v>
      </c>
      <c r="C15" t="s">
        <v>14</v>
      </c>
      <c r="D15" s="3" t="s">
        <v>15</v>
      </c>
      <c r="E15" s="28">
        <v>18</v>
      </c>
      <c r="F15" s="28">
        <v>3</v>
      </c>
      <c r="G15" s="28" t="s">
        <v>138</v>
      </c>
      <c r="H15" s="28">
        <v>1</v>
      </c>
      <c r="I15" s="28" t="b">
        <f>IF(AND(TableData[[#This Row],[Month]]&gt;=Backend!$C$9,TableData[[#This Row],[Month]]&lt;=Backend!$D$9),TRUE,FALSE)</f>
        <v>0</v>
      </c>
    </row>
    <row r="16" spans="1:9" x14ac:dyDescent="0.35">
      <c r="A16" t="s">
        <v>33</v>
      </c>
      <c r="B16" s="29">
        <v>43845</v>
      </c>
      <c r="C16" t="s">
        <v>131</v>
      </c>
      <c r="D16" s="3" t="s">
        <v>16</v>
      </c>
      <c r="F16" s="28">
        <v>9</v>
      </c>
      <c r="G16" s="28" t="s">
        <v>18</v>
      </c>
      <c r="H16" s="28"/>
      <c r="I16" s="28" t="b">
        <f>IF(AND(TableData[[#This Row],[Month]]&gt;=Backend!$C$9,TableData[[#This Row],[Month]]&lt;=Backend!$D$9),TRUE,FALSE)</f>
        <v>0</v>
      </c>
    </row>
    <row r="17" spans="1:9" x14ac:dyDescent="0.35">
      <c r="A17" t="s">
        <v>34</v>
      </c>
      <c r="B17" s="29">
        <v>43846</v>
      </c>
      <c r="C17" s="3" t="s">
        <v>9</v>
      </c>
      <c r="D17" s="3" t="s">
        <v>17</v>
      </c>
      <c r="F17" s="28">
        <v>4</v>
      </c>
      <c r="G17" s="28" t="s">
        <v>18</v>
      </c>
      <c r="H17" s="28"/>
      <c r="I17" s="28" t="b">
        <f>IF(AND(TableData[[#This Row],[Month]]&gt;=Backend!$C$9,TableData[[#This Row],[Month]]&lt;=Backend!$D$9),TRUE,FALSE)</f>
        <v>0</v>
      </c>
    </row>
    <row r="18" spans="1:9" x14ac:dyDescent="0.35">
      <c r="A18" t="s">
        <v>35</v>
      </c>
      <c r="B18" s="29">
        <v>43847</v>
      </c>
      <c r="C18" s="3" t="s">
        <v>7</v>
      </c>
      <c r="D18" s="3" t="s">
        <v>15</v>
      </c>
      <c r="F18" s="28">
        <v>10</v>
      </c>
      <c r="G18" s="28" t="s">
        <v>18</v>
      </c>
      <c r="H18" s="28"/>
      <c r="I18" s="28" t="b">
        <f>IF(AND(TableData[[#This Row],[Month]]&gt;=Backend!$C$9,TableData[[#This Row],[Month]]&lt;=Backend!$D$9),TRUE,FALSE)</f>
        <v>0</v>
      </c>
    </row>
    <row r="19" spans="1:9" x14ac:dyDescent="0.35">
      <c r="A19" t="s">
        <v>36</v>
      </c>
      <c r="B19" s="29">
        <v>43848</v>
      </c>
      <c r="C19" s="3" t="s">
        <v>8</v>
      </c>
      <c r="D19" s="3" t="s">
        <v>16</v>
      </c>
      <c r="E19" s="28">
        <v>12</v>
      </c>
      <c r="F19" s="28">
        <v>9</v>
      </c>
      <c r="G19" s="28" t="s">
        <v>138</v>
      </c>
      <c r="H19" s="28">
        <v>1</v>
      </c>
      <c r="I19" s="28" t="b">
        <f>IF(AND(TableData[[#This Row],[Month]]&gt;=Backend!$C$9,TableData[[#This Row],[Month]]&lt;=Backend!$D$9),TRUE,FALSE)</f>
        <v>0</v>
      </c>
    </row>
    <row r="20" spans="1:9" x14ac:dyDescent="0.35">
      <c r="A20" t="s">
        <v>37</v>
      </c>
      <c r="B20" s="29">
        <v>43849</v>
      </c>
      <c r="C20" t="s">
        <v>14</v>
      </c>
      <c r="D20" s="3" t="s">
        <v>15</v>
      </c>
      <c r="E20" s="28">
        <v>11</v>
      </c>
      <c r="F20" s="28">
        <v>2</v>
      </c>
      <c r="G20" s="28" t="s">
        <v>138</v>
      </c>
      <c r="H20" s="28">
        <v>1</v>
      </c>
      <c r="I20" s="28" t="b">
        <f>IF(AND(TableData[[#This Row],[Month]]&gt;=Backend!$C$9,TableData[[#This Row],[Month]]&lt;=Backend!$D$9),TRUE,FALSE)</f>
        <v>0</v>
      </c>
    </row>
    <row r="21" spans="1:9" x14ac:dyDescent="0.35">
      <c r="A21" t="s">
        <v>38</v>
      </c>
      <c r="B21" s="29">
        <v>43850</v>
      </c>
      <c r="C21" t="s">
        <v>131</v>
      </c>
      <c r="D21" s="3" t="s">
        <v>16</v>
      </c>
      <c r="E21" s="28">
        <v>11</v>
      </c>
      <c r="F21" s="28">
        <v>13</v>
      </c>
      <c r="G21" s="28" t="s">
        <v>138</v>
      </c>
      <c r="H21" s="28">
        <v>1</v>
      </c>
      <c r="I21" s="28" t="b">
        <f>IF(AND(TableData[[#This Row],[Month]]&gt;=Backend!$C$9,TableData[[#This Row],[Month]]&lt;=Backend!$D$9),TRUE,FALSE)</f>
        <v>0</v>
      </c>
    </row>
    <row r="22" spans="1:9" x14ac:dyDescent="0.35">
      <c r="A22" t="s">
        <v>39</v>
      </c>
      <c r="B22" s="29">
        <v>43851</v>
      </c>
      <c r="C22" s="3" t="s">
        <v>9</v>
      </c>
      <c r="D22" s="3" t="s">
        <v>17</v>
      </c>
      <c r="E22" s="28">
        <v>10</v>
      </c>
      <c r="F22" s="28">
        <v>15</v>
      </c>
      <c r="G22" s="28" t="s">
        <v>138</v>
      </c>
      <c r="H22" s="28">
        <v>0</v>
      </c>
      <c r="I22" s="28" t="b">
        <f>IF(AND(TableData[[#This Row],[Month]]&gt;=Backend!$C$9,TableData[[#This Row],[Month]]&lt;=Backend!$D$9),TRUE,FALSE)</f>
        <v>0</v>
      </c>
    </row>
    <row r="23" spans="1:9" x14ac:dyDescent="0.35">
      <c r="A23" t="s">
        <v>40</v>
      </c>
      <c r="B23" s="29">
        <v>43852</v>
      </c>
      <c r="C23" s="3" t="s">
        <v>7</v>
      </c>
      <c r="D23" s="3" t="s">
        <v>15</v>
      </c>
      <c r="E23" s="28">
        <v>16</v>
      </c>
      <c r="F23" s="28">
        <v>18</v>
      </c>
      <c r="G23" s="28" t="s">
        <v>138</v>
      </c>
      <c r="H23" s="28">
        <v>0</v>
      </c>
      <c r="I23" s="28" t="b">
        <f>IF(AND(TableData[[#This Row],[Month]]&gt;=Backend!$C$9,TableData[[#This Row],[Month]]&lt;=Backend!$D$9),TRUE,FALSE)</f>
        <v>0</v>
      </c>
    </row>
    <row r="24" spans="1:9" x14ac:dyDescent="0.35">
      <c r="A24" t="s">
        <v>41</v>
      </c>
      <c r="B24" s="29">
        <v>43853</v>
      </c>
      <c r="C24" s="3" t="s">
        <v>8</v>
      </c>
      <c r="D24" s="3" t="s">
        <v>16</v>
      </c>
      <c r="E24" s="28">
        <v>29</v>
      </c>
      <c r="F24" s="28">
        <v>10</v>
      </c>
      <c r="G24" s="28" t="s">
        <v>13</v>
      </c>
      <c r="H24" s="28">
        <v>0</v>
      </c>
      <c r="I24" s="28" t="b">
        <f>IF(AND(TableData[[#This Row],[Month]]&gt;=Backend!$C$9,TableData[[#This Row],[Month]]&lt;=Backend!$D$9),TRUE,FALSE)</f>
        <v>0</v>
      </c>
    </row>
    <row r="25" spans="1:9" x14ac:dyDescent="0.35">
      <c r="A25" t="s">
        <v>42</v>
      </c>
      <c r="B25" s="29">
        <v>43854</v>
      </c>
      <c r="C25" t="s">
        <v>14</v>
      </c>
      <c r="D25" s="3" t="s">
        <v>15</v>
      </c>
      <c r="E25" s="28">
        <v>31</v>
      </c>
      <c r="F25" s="28">
        <v>39</v>
      </c>
      <c r="G25" s="28" t="s">
        <v>138</v>
      </c>
      <c r="H25" s="28">
        <v>1</v>
      </c>
      <c r="I25" s="28" t="b">
        <f>IF(AND(TableData[[#This Row],[Month]]&gt;=Backend!$C$9,TableData[[#This Row],[Month]]&lt;=Backend!$D$9),TRUE,FALSE)</f>
        <v>0</v>
      </c>
    </row>
    <row r="26" spans="1:9" x14ac:dyDescent="0.35">
      <c r="A26" t="s">
        <v>43</v>
      </c>
      <c r="B26" s="29">
        <v>43855</v>
      </c>
      <c r="C26" t="s">
        <v>131</v>
      </c>
      <c r="D26" s="3" t="s">
        <v>16</v>
      </c>
      <c r="F26" s="28">
        <v>4</v>
      </c>
      <c r="G26" s="28" t="s">
        <v>18</v>
      </c>
      <c r="H26" s="28"/>
      <c r="I26" s="28" t="b">
        <f>IF(AND(TableData[[#This Row],[Month]]&gt;=Backend!$C$9,TableData[[#This Row],[Month]]&lt;=Backend!$D$9),TRUE,FALSE)</f>
        <v>0</v>
      </c>
    </row>
    <row r="27" spans="1:9" x14ac:dyDescent="0.35">
      <c r="A27" t="s">
        <v>44</v>
      </c>
      <c r="B27" s="29">
        <v>43856</v>
      </c>
      <c r="C27" s="3" t="s">
        <v>9</v>
      </c>
      <c r="D27" s="3" t="s">
        <v>17</v>
      </c>
      <c r="F27" s="28">
        <v>5</v>
      </c>
      <c r="G27" s="28" t="s">
        <v>18</v>
      </c>
      <c r="H27" s="28"/>
      <c r="I27" s="28" t="b">
        <f>IF(AND(TableData[[#This Row],[Month]]&gt;=Backend!$C$9,TableData[[#This Row],[Month]]&lt;=Backend!$D$9),TRUE,FALSE)</f>
        <v>0</v>
      </c>
    </row>
    <row r="28" spans="1:9" x14ac:dyDescent="0.35">
      <c r="A28" t="s">
        <v>45</v>
      </c>
      <c r="B28" s="29">
        <v>43857</v>
      </c>
      <c r="C28" s="3" t="s">
        <v>7</v>
      </c>
      <c r="D28" s="3" t="s">
        <v>15</v>
      </c>
      <c r="E28" s="28">
        <v>13</v>
      </c>
      <c r="F28" s="28">
        <v>0</v>
      </c>
      <c r="G28" s="28" t="s">
        <v>138</v>
      </c>
      <c r="H28" s="28">
        <v>1</v>
      </c>
      <c r="I28" s="28" t="b">
        <f>IF(AND(TableData[[#This Row],[Month]]&gt;=Backend!$C$9,TableData[[#This Row],[Month]]&lt;=Backend!$D$9),TRUE,FALSE)</f>
        <v>0</v>
      </c>
    </row>
    <row r="29" spans="1:9" x14ac:dyDescent="0.35">
      <c r="A29" t="s">
        <v>46</v>
      </c>
      <c r="B29" s="29">
        <v>43858</v>
      </c>
      <c r="C29" s="3" t="s">
        <v>8</v>
      </c>
      <c r="D29" s="3" t="s">
        <v>16</v>
      </c>
      <c r="E29" s="28">
        <v>28</v>
      </c>
      <c r="F29" s="28">
        <v>50</v>
      </c>
      <c r="G29" s="28" t="s">
        <v>138</v>
      </c>
      <c r="H29" s="28">
        <v>1</v>
      </c>
      <c r="I29" s="28" t="b">
        <f>IF(AND(TableData[[#This Row],[Month]]&gt;=Backend!$C$9,TableData[[#This Row],[Month]]&lt;=Backend!$D$9),TRUE,FALSE)</f>
        <v>0</v>
      </c>
    </row>
    <row r="30" spans="1:9" x14ac:dyDescent="0.35">
      <c r="A30" t="s">
        <v>47</v>
      </c>
      <c r="B30" s="29">
        <v>43859</v>
      </c>
      <c r="C30" t="s">
        <v>14</v>
      </c>
      <c r="D30" s="3" t="s">
        <v>15</v>
      </c>
      <c r="E30" s="28">
        <v>32</v>
      </c>
      <c r="F30" s="28">
        <v>4</v>
      </c>
      <c r="G30" s="28" t="s">
        <v>138</v>
      </c>
      <c r="H30" s="28">
        <v>1</v>
      </c>
      <c r="I30" s="28" t="b">
        <f>IF(AND(TableData[[#This Row],[Month]]&gt;=Backend!$C$9,TableData[[#This Row],[Month]]&lt;=Backend!$D$9),TRUE,FALSE)</f>
        <v>0</v>
      </c>
    </row>
    <row r="31" spans="1:9" x14ac:dyDescent="0.35">
      <c r="A31" t="s">
        <v>48</v>
      </c>
      <c r="B31" s="29">
        <v>43860</v>
      </c>
      <c r="C31" t="s">
        <v>131</v>
      </c>
      <c r="D31" s="3" t="s">
        <v>16</v>
      </c>
      <c r="E31" s="28">
        <v>16</v>
      </c>
      <c r="F31" s="28">
        <v>2</v>
      </c>
      <c r="G31" s="28" t="s">
        <v>138</v>
      </c>
      <c r="H31" s="28">
        <v>1</v>
      </c>
      <c r="I31" s="28" t="b">
        <f>IF(AND(TableData[[#This Row],[Month]]&gt;=Backend!$C$9,TableData[[#This Row],[Month]]&lt;=Backend!$D$9),TRUE,FALSE)</f>
        <v>0</v>
      </c>
    </row>
    <row r="32" spans="1:9" x14ac:dyDescent="0.35">
      <c r="A32" t="s">
        <v>49</v>
      </c>
      <c r="B32" s="29">
        <v>43861</v>
      </c>
      <c r="C32" s="3" t="s">
        <v>9</v>
      </c>
      <c r="D32" s="3" t="s">
        <v>17</v>
      </c>
      <c r="E32" s="28">
        <v>14</v>
      </c>
      <c r="F32" s="28">
        <v>70</v>
      </c>
      <c r="G32" s="28" t="s">
        <v>138</v>
      </c>
      <c r="H32" s="28">
        <v>1</v>
      </c>
      <c r="I32" s="28" t="b">
        <f>IF(AND(TableData[[#This Row],[Month]]&gt;=Backend!$C$9,TableData[[#This Row],[Month]]&lt;=Backend!$D$9),TRUE,FALSE)</f>
        <v>0</v>
      </c>
    </row>
    <row r="33" spans="1:9" x14ac:dyDescent="0.35">
      <c r="A33" t="s">
        <v>50</v>
      </c>
      <c r="B33" s="29">
        <v>43862</v>
      </c>
      <c r="C33" s="3" t="s">
        <v>7</v>
      </c>
      <c r="D33" s="3" t="s">
        <v>15</v>
      </c>
      <c r="E33" s="28">
        <v>11</v>
      </c>
      <c r="F33" s="28">
        <v>50</v>
      </c>
      <c r="G33" s="28" t="s">
        <v>138</v>
      </c>
      <c r="H33" s="28">
        <v>1</v>
      </c>
      <c r="I33" s="28" t="b">
        <f>IF(AND(TableData[[#This Row],[Month]]&gt;=Backend!$C$9,TableData[[#This Row],[Month]]&lt;=Backend!$D$9),TRUE,FALSE)</f>
        <v>1</v>
      </c>
    </row>
    <row r="34" spans="1:9" x14ac:dyDescent="0.35">
      <c r="A34" t="s">
        <v>51</v>
      </c>
      <c r="B34" s="29">
        <v>43863</v>
      </c>
      <c r="C34" s="3" t="s">
        <v>8</v>
      </c>
      <c r="D34" s="3" t="s">
        <v>16</v>
      </c>
      <c r="F34" s="28">
        <v>12</v>
      </c>
      <c r="G34" s="28" t="s">
        <v>18</v>
      </c>
      <c r="H34" s="28"/>
      <c r="I34" s="28" t="b">
        <f>IF(AND(TableData[[#This Row],[Month]]&gt;=Backend!$C$9,TableData[[#This Row],[Month]]&lt;=Backend!$D$9),TRUE,FALSE)</f>
        <v>1</v>
      </c>
    </row>
    <row r="35" spans="1:9" x14ac:dyDescent="0.35">
      <c r="A35" t="s">
        <v>52</v>
      </c>
      <c r="B35" s="29">
        <v>43864</v>
      </c>
      <c r="C35" t="s">
        <v>14</v>
      </c>
      <c r="D35" s="3" t="s">
        <v>15</v>
      </c>
      <c r="F35" s="28">
        <v>1</v>
      </c>
      <c r="G35" s="28" t="s">
        <v>18</v>
      </c>
      <c r="H35" s="28"/>
      <c r="I35" s="28" t="b">
        <f>IF(AND(TableData[[#This Row],[Month]]&gt;=Backend!$C$9,TableData[[#This Row],[Month]]&lt;=Backend!$D$9),TRUE,FALSE)</f>
        <v>1</v>
      </c>
    </row>
    <row r="36" spans="1:9" x14ac:dyDescent="0.35">
      <c r="A36" t="s">
        <v>53</v>
      </c>
      <c r="B36" s="29">
        <v>43865</v>
      </c>
      <c r="C36" t="s">
        <v>131</v>
      </c>
      <c r="D36" s="3" t="s">
        <v>16</v>
      </c>
      <c r="F36" s="28">
        <v>2</v>
      </c>
      <c r="G36" s="28" t="s">
        <v>18</v>
      </c>
      <c r="H36" s="28"/>
      <c r="I36" s="28" t="b">
        <f>IF(AND(TableData[[#This Row],[Month]]&gt;=Backend!$C$9,TableData[[#This Row],[Month]]&lt;=Backend!$D$9),TRUE,FALSE)</f>
        <v>1</v>
      </c>
    </row>
    <row r="37" spans="1:9" x14ac:dyDescent="0.35">
      <c r="A37" t="s">
        <v>54</v>
      </c>
      <c r="B37" s="29">
        <v>43866</v>
      </c>
      <c r="C37" s="3" t="s">
        <v>9</v>
      </c>
      <c r="D37" s="3" t="s">
        <v>17</v>
      </c>
      <c r="E37" s="28">
        <v>28</v>
      </c>
      <c r="F37" s="28">
        <v>3</v>
      </c>
      <c r="G37" s="28" t="s">
        <v>138</v>
      </c>
      <c r="H37" s="28">
        <v>1</v>
      </c>
      <c r="I37" s="28" t="b">
        <f>IF(AND(TableData[[#This Row],[Month]]&gt;=Backend!$C$9,TableData[[#This Row],[Month]]&lt;=Backend!$D$9),TRUE,FALSE)</f>
        <v>1</v>
      </c>
    </row>
    <row r="38" spans="1:9" x14ac:dyDescent="0.35">
      <c r="A38" t="s">
        <v>55</v>
      </c>
      <c r="B38" s="29">
        <v>43867</v>
      </c>
      <c r="C38" s="3" t="s">
        <v>7</v>
      </c>
      <c r="D38" s="3" t="s">
        <v>15</v>
      </c>
      <c r="E38" s="28">
        <v>31</v>
      </c>
      <c r="G38" s="28" t="s">
        <v>138</v>
      </c>
      <c r="H38" s="28">
        <v>1</v>
      </c>
      <c r="I38" s="28" t="b">
        <f>IF(AND(TableData[[#This Row],[Month]]&gt;=Backend!$C$9,TableData[[#This Row],[Month]]&lt;=Backend!$D$9),TRUE,FALSE)</f>
        <v>1</v>
      </c>
    </row>
    <row r="39" spans="1:9" x14ac:dyDescent="0.35">
      <c r="A39" t="s">
        <v>56</v>
      </c>
      <c r="B39" s="29">
        <v>43868</v>
      </c>
      <c r="C39" s="3" t="s">
        <v>8</v>
      </c>
      <c r="D39" s="3" t="s">
        <v>16</v>
      </c>
      <c r="E39" s="28">
        <v>27</v>
      </c>
      <c r="F39" s="28">
        <v>4</v>
      </c>
      <c r="G39" s="28" t="s">
        <v>138</v>
      </c>
      <c r="H39" s="28">
        <v>1</v>
      </c>
      <c r="I39" s="28" t="b">
        <f>IF(AND(TableData[[#This Row],[Month]]&gt;=Backend!$C$9,TableData[[#This Row],[Month]]&lt;=Backend!$D$9),TRUE,FALSE)</f>
        <v>1</v>
      </c>
    </row>
    <row r="40" spans="1:9" x14ac:dyDescent="0.35">
      <c r="A40" t="s">
        <v>57</v>
      </c>
      <c r="B40" s="29">
        <v>43869</v>
      </c>
      <c r="C40" t="s">
        <v>14</v>
      </c>
      <c r="D40" s="3" t="s">
        <v>15</v>
      </c>
      <c r="E40" s="28">
        <v>16</v>
      </c>
      <c r="F40" s="28">
        <v>10</v>
      </c>
      <c r="G40" s="28" t="s">
        <v>138</v>
      </c>
      <c r="H40" s="28">
        <v>1</v>
      </c>
      <c r="I40" s="28" t="b">
        <f>IF(AND(TableData[[#This Row],[Month]]&gt;=Backend!$C$9,TableData[[#This Row],[Month]]&lt;=Backend!$D$9),TRUE,FALSE)</f>
        <v>1</v>
      </c>
    </row>
    <row r="41" spans="1:9" x14ac:dyDescent="0.35">
      <c r="A41" t="s">
        <v>58</v>
      </c>
      <c r="B41" s="29">
        <v>43870</v>
      </c>
      <c r="C41" t="s">
        <v>131</v>
      </c>
      <c r="D41" s="3" t="s">
        <v>16</v>
      </c>
      <c r="E41" s="28">
        <v>25</v>
      </c>
      <c r="F41" s="28">
        <v>9</v>
      </c>
      <c r="G41" s="28" t="s">
        <v>138</v>
      </c>
      <c r="H41" s="28">
        <v>1</v>
      </c>
      <c r="I41" s="28" t="b">
        <f>IF(AND(TableData[[#This Row],[Month]]&gt;=Backend!$C$9,TableData[[#This Row],[Month]]&lt;=Backend!$D$9),TRUE,FALSE)</f>
        <v>1</v>
      </c>
    </row>
    <row r="42" spans="1:9" x14ac:dyDescent="0.35">
      <c r="A42" t="s">
        <v>59</v>
      </c>
      <c r="B42" s="29">
        <v>43871</v>
      </c>
      <c r="C42" s="3" t="s">
        <v>9</v>
      </c>
      <c r="D42" s="3" t="s">
        <v>17</v>
      </c>
      <c r="E42" s="28">
        <v>31</v>
      </c>
      <c r="F42" s="28">
        <v>2</v>
      </c>
      <c r="G42" s="28" t="s">
        <v>13</v>
      </c>
      <c r="H42" s="28">
        <v>1</v>
      </c>
      <c r="I42" s="28" t="b">
        <f>IF(AND(TableData[[#This Row],[Month]]&gt;=Backend!$C$9,TableData[[#This Row],[Month]]&lt;=Backend!$D$9),TRUE,FALSE)</f>
        <v>1</v>
      </c>
    </row>
    <row r="43" spans="1:9" x14ac:dyDescent="0.35">
      <c r="A43" t="s">
        <v>60</v>
      </c>
      <c r="B43" s="29">
        <v>43872</v>
      </c>
      <c r="C43" s="3" t="s">
        <v>7</v>
      </c>
      <c r="D43" s="3" t="s">
        <v>15</v>
      </c>
      <c r="E43" s="28">
        <v>15</v>
      </c>
      <c r="F43" s="28">
        <v>13</v>
      </c>
      <c r="G43" s="28" t="s">
        <v>138</v>
      </c>
      <c r="H43" s="28">
        <v>1</v>
      </c>
      <c r="I43" s="28" t="b">
        <f>IF(AND(TableData[[#This Row],[Month]]&gt;=Backend!$C$9,TableData[[#This Row],[Month]]&lt;=Backend!$D$9),TRUE,FALSE)</f>
        <v>1</v>
      </c>
    </row>
    <row r="44" spans="1:9" x14ac:dyDescent="0.35">
      <c r="A44" t="s">
        <v>61</v>
      </c>
      <c r="B44" s="29">
        <v>43873</v>
      </c>
      <c r="C44" s="3" t="s">
        <v>8</v>
      </c>
      <c r="D44" s="3" t="s">
        <v>16</v>
      </c>
      <c r="F44" s="28">
        <v>15</v>
      </c>
      <c r="G44" s="28" t="s">
        <v>18</v>
      </c>
      <c r="H44" s="28"/>
      <c r="I44" s="28" t="b">
        <f>IF(AND(TableData[[#This Row],[Month]]&gt;=Backend!$C$9,TableData[[#This Row],[Month]]&lt;=Backend!$D$9),TRUE,FALSE)</f>
        <v>1</v>
      </c>
    </row>
    <row r="45" spans="1:9" x14ac:dyDescent="0.35">
      <c r="A45" t="s">
        <v>62</v>
      </c>
      <c r="B45" s="29">
        <v>43874</v>
      </c>
      <c r="C45" t="s">
        <v>14</v>
      </c>
      <c r="D45" s="3" t="s">
        <v>15</v>
      </c>
      <c r="F45" s="28">
        <v>18</v>
      </c>
      <c r="G45" s="28" t="s">
        <v>18</v>
      </c>
      <c r="H45" s="28"/>
      <c r="I45" s="28" t="b">
        <f>IF(AND(TableData[[#This Row],[Month]]&gt;=Backend!$C$9,TableData[[#This Row],[Month]]&lt;=Backend!$D$9),TRUE,FALSE)</f>
        <v>1</v>
      </c>
    </row>
    <row r="46" spans="1:9" x14ac:dyDescent="0.35">
      <c r="A46" t="s">
        <v>63</v>
      </c>
      <c r="B46" s="29">
        <v>43875</v>
      </c>
      <c r="C46" t="s">
        <v>131</v>
      </c>
      <c r="D46" s="3" t="s">
        <v>16</v>
      </c>
      <c r="E46" s="28">
        <v>15</v>
      </c>
      <c r="F46" s="28">
        <v>10</v>
      </c>
      <c r="G46" s="28" t="s">
        <v>138</v>
      </c>
      <c r="H46" s="28">
        <v>1</v>
      </c>
      <c r="I46" s="28" t="b">
        <f>IF(AND(TableData[[#This Row],[Month]]&gt;=Backend!$C$9,TableData[[#This Row],[Month]]&lt;=Backend!$D$9),TRUE,FALSE)</f>
        <v>1</v>
      </c>
    </row>
    <row r="47" spans="1:9" x14ac:dyDescent="0.35">
      <c r="A47" t="s">
        <v>64</v>
      </c>
      <c r="B47" s="29">
        <v>43876</v>
      </c>
      <c r="C47" s="3" t="s">
        <v>9</v>
      </c>
      <c r="D47" s="3" t="s">
        <v>17</v>
      </c>
      <c r="E47" s="28">
        <v>39</v>
      </c>
      <c r="F47" s="28">
        <v>39</v>
      </c>
      <c r="G47" s="28" t="s">
        <v>138</v>
      </c>
      <c r="H47" s="28">
        <v>1</v>
      </c>
      <c r="I47" s="28" t="b">
        <f>IF(AND(TableData[[#This Row],[Month]]&gt;=Backend!$C$9,TableData[[#This Row],[Month]]&lt;=Backend!$D$9),TRUE,FALSE)</f>
        <v>1</v>
      </c>
    </row>
    <row r="48" spans="1:9" x14ac:dyDescent="0.35">
      <c r="A48" t="s">
        <v>65</v>
      </c>
      <c r="B48" s="29">
        <v>43877</v>
      </c>
      <c r="C48" s="3" t="s">
        <v>7</v>
      </c>
      <c r="D48" s="3" t="s">
        <v>15</v>
      </c>
      <c r="E48" s="28">
        <v>20</v>
      </c>
      <c r="F48" s="28">
        <v>4</v>
      </c>
      <c r="G48" s="28" t="s">
        <v>138</v>
      </c>
      <c r="H48" s="28">
        <v>1</v>
      </c>
      <c r="I48" s="28" t="b">
        <f>IF(AND(TableData[[#This Row],[Month]]&gt;=Backend!$C$9,TableData[[#This Row],[Month]]&lt;=Backend!$D$9),TRUE,FALSE)</f>
        <v>1</v>
      </c>
    </row>
    <row r="49" spans="1:9" x14ac:dyDescent="0.35">
      <c r="A49" t="s">
        <v>66</v>
      </c>
      <c r="B49" s="29">
        <v>43878</v>
      </c>
      <c r="C49" s="3" t="s">
        <v>8</v>
      </c>
      <c r="D49" s="3" t="s">
        <v>16</v>
      </c>
      <c r="E49" s="28">
        <v>13</v>
      </c>
      <c r="F49" s="28">
        <v>5</v>
      </c>
      <c r="G49" s="28" t="s">
        <v>138</v>
      </c>
      <c r="H49" s="28">
        <v>0</v>
      </c>
      <c r="I49" s="28" t="b">
        <f>IF(AND(TableData[[#This Row],[Month]]&gt;=Backend!$C$9,TableData[[#This Row],[Month]]&lt;=Backend!$D$9),TRUE,FALSE)</f>
        <v>1</v>
      </c>
    </row>
    <row r="50" spans="1:9" x14ac:dyDescent="0.35">
      <c r="A50" t="s">
        <v>67</v>
      </c>
      <c r="B50" s="29">
        <v>43879</v>
      </c>
      <c r="C50" t="s">
        <v>14</v>
      </c>
      <c r="D50" s="3" t="s">
        <v>15</v>
      </c>
      <c r="E50" s="28">
        <v>28</v>
      </c>
      <c r="F50" s="28">
        <v>0</v>
      </c>
      <c r="G50" s="28" t="s">
        <v>138</v>
      </c>
      <c r="H50" s="28">
        <v>1</v>
      </c>
      <c r="I50" s="28" t="b">
        <f>IF(AND(TableData[[#This Row],[Month]]&gt;=Backend!$C$9,TableData[[#This Row],[Month]]&lt;=Backend!$D$9),TRUE,FALSE)</f>
        <v>1</v>
      </c>
    </row>
    <row r="51" spans="1:9" x14ac:dyDescent="0.35">
      <c r="A51" t="s">
        <v>68</v>
      </c>
      <c r="B51" s="29">
        <v>43880</v>
      </c>
      <c r="C51" t="s">
        <v>131</v>
      </c>
      <c r="D51" s="3" t="s">
        <v>16</v>
      </c>
      <c r="E51" s="28">
        <v>10</v>
      </c>
      <c r="F51" s="28">
        <v>50</v>
      </c>
      <c r="G51" s="28" t="s">
        <v>138</v>
      </c>
      <c r="H51" s="28">
        <v>0</v>
      </c>
      <c r="I51" s="28" t="b">
        <f>IF(AND(TableData[[#This Row],[Month]]&gt;=Backend!$C$9,TableData[[#This Row],[Month]]&lt;=Backend!$D$9),TRUE,FALSE)</f>
        <v>1</v>
      </c>
    </row>
    <row r="52" spans="1:9" x14ac:dyDescent="0.35">
      <c r="A52" t="s">
        <v>69</v>
      </c>
      <c r="B52" s="29">
        <v>43881</v>
      </c>
      <c r="C52" s="3" t="s">
        <v>9</v>
      </c>
      <c r="D52" s="3" t="s">
        <v>17</v>
      </c>
      <c r="F52" s="28">
        <v>4</v>
      </c>
      <c r="G52" s="28" t="s">
        <v>18</v>
      </c>
      <c r="H52" s="28"/>
      <c r="I52" s="28" t="b">
        <f>IF(AND(TableData[[#This Row],[Month]]&gt;=Backend!$C$9,TableData[[#This Row],[Month]]&lt;=Backend!$D$9),TRUE,FALSE)</f>
        <v>1</v>
      </c>
    </row>
    <row r="53" spans="1:9" x14ac:dyDescent="0.35">
      <c r="A53" t="s">
        <v>70</v>
      </c>
      <c r="B53" s="29">
        <v>43882</v>
      </c>
      <c r="C53" s="3" t="s">
        <v>7</v>
      </c>
      <c r="D53" s="3" t="s">
        <v>15</v>
      </c>
      <c r="F53" s="28">
        <v>2</v>
      </c>
      <c r="G53" s="28" t="s">
        <v>18</v>
      </c>
      <c r="H53" s="28"/>
      <c r="I53" s="28" t="b">
        <f>IF(AND(TableData[[#This Row],[Month]]&gt;=Backend!$C$9,TableData[[#This Row],[Month]]&lt;=Backend!$D$9),TRUE,FALSE)</f>
        <v>1</v>
      </c>
    </row>
    <row r="54" spans="1:9" x14ac:dyDescent="0.35">
      <c r="A54" t="s">
        <v>71</v>
      </c>
      <c r="B54" s="29">
        <v>43883</v>
      </c>
      <c r="C54" s="3" t="s">
        <v>8</v>
      </c>
      <c r="D54" s="3" t="s">
        <v>16</v>
      </c>
      <c r="F54" s="28">
        <v>70</v>
      </c>
      <c r="G54" s="28" t="s">
        <v>18</v>
      </c>
      <c r="H54" s="28"/>
      <c r="I54" s="28" t="b">
        <f>IF(AND(TableData[[#This Row],[Month]]&gt;=Backend!$C$9,TableData[[#This Row],[Month]]&lt;=Backend!$D$9),TRUE,FALSE)</f>
        <v>1</v>
      </c>
    </row>
    <row r="55" spans="1:9" x14ac:dyDescent="0.35">
      <c r="A55" t="s">
        <v>72</v>
      </c>
      <c r="B55" s="29">
        <v>43884</v>
      </c>
      <c r="C55" t="s">
        <v>14</v>
      </c>
      <c r="D55" s="3" t="s">
        <v>15</v>
      </c>
      <c r="E55" s="28">
        <v>8</v>
      </c>
      <c r="F55" s="28">
        <v>50</v>
      </c>
      <c r="G55" s="28" t="s">
        <v>138</v>
      </c>
      <c r="H55" s="28">
        <v>1</v>
      </c>
      <c r="I55" s="28" t="b">
        <f>IF(AND(TableData[[#This Row],[Month]]&gt;=Backend!$C$9,TableData[[#This Row],[Month]]&lt;=Backend!$D$9),TRUE,FALSE)</f>
        <v>1</v>
      </c>
    </row>
    <row r="56" spans="1:9" x14ac:dyDescent="0.35">
      <c r="A56" t="s">
        <v>73</v>
      </c>
      <c r="B56" s="29">
        <v>43885</v>
      </c>
      <c r="C56" t="s">
        <v>131</v>
      </c>
      <c r="D56" s="3" t="s">
        <v>16</v>
      </c>
      <c r="E56" s="28">
        <v>8</v>
      </c>
      <c r="F56" s="28">
        <v>12</v>
      </c>
      <c r="G56" s="28" t="s">
        <v>138</v>
      </c>
      <c r="H56" s="28">
        <v>1</v>
      </c>
      <c r="I56" s="28" t="b">
        <f>IF(AND(TableData[[#This Row],[Month]]&gt;=Backend!$C$9,TableData[[#This Row],[Month]]&lt;=Backend!$D$9),TRUE,FALSE)</f>
        <v>1</v>
      </c>
    </row>
    <row r="57" spans="1:9" x14ac:dyDescent="0.35">
      <c r="A57" t="s">
        <v>74</v>
      </c>
      <c r="B57" s="29">
        <v>43886</v>
      </c>
      <c r="C57" s="3" t="s">
        <v>9</v>
      </c>
      <c r="D57" s="3" t="s">
        <v>17</v>
      </c>
      <c r="E57" s="28">
        <v>9</v>
      </c>
      <c r="F57" s="28">
        <v>1</v>
      </c>
      <c r="G57" s="28" t="s">
        <v>138</v>
      </c>
      <c r="H57" s="28">
        <v>0</v>
      </c>
      <c r="I57" s="28" t="b">
        <f>IF(AND(TableData[[#This Row],[Month]]&gt;=Backend!$C$9,TableData[[#This Row],[Month]]&lt;=Backend!$D$9),TRUE,FALSE)</f>
        <v>1</v>
      </c>
    </row>
    <row r="58" spans="1:9" x14ac:dyDescent="0.35">
      <c r="A58" t="s">
        <v>75</v>
      </c>
      <c r="B58" s="29">
        <v>43887</v>
      </c>
      <c r="C58" s="3" t="s">
        <v>7</v>
      </c>
      <c r="D58" s="3" t="s">
        <v>15</v>
      </c>
      <c r="E58" s="28">
        <v>10</v>
      </c>
      <c r="F58" s="28">
        <v>2</v>
      </c>
      <c r="G58" s="28" t="s">
        <v>138</v>
      </c>
      <c r="H58" s="28">
        <v>1</v>
      </c>
      <c r="I58" s="28" t="b">
        <f>IF(AND(TableData[[#This Row],[Month]]&gt;=Backend!$C$9,TableData[[#This Row],[Month]]&lt;=Backend!$D$9),TRUE,FALSE)</f>
        <v>1</v>
      </c>
    </row>
    <row r="59" spans="1:9" x14ac:dyDescent="0.35">
      <c r="A59" t="s">
        <v>76</v>
      </c>
      <c r="B59" s="29">
        <v>43888</v>
      </c>
      <c r="C59" s="3" t="s">
        <v>8</v>
      </c>
      <c r="D59" s="3" t="s">
        <v>16</v>
      </c>
      <c r="E59" s="28">
        <v>13</v>
      </c>
      <c r="F59" s="28">
        <v>3</v>
      </c>
      <c r="G59" s="28" t="s">
        <v>138</v>
      </c>
      <c r="H59" s="28">
        <v>1</v>
      </c>
      <c r="I59" s="28" t="b">
        <f>IF(AND(TableData[[#This Row],[Month]]&gt;=Backend!$C$9,TableData[[#This Row],[Month]]&lt;=Backend!$D$9),TRUE,FALSE)</f>
        <v>1</v>
      </c>
    </row>
    <row r="60" spans="1:9" x14ac:dyDescent="0.35">
      <c r="A60" t="s">
        <v>77</v>
      </c>
      <c r="B60" s="29">
        <v>43889</v>
      </c>
      <c r="C60" t="s">
        <v>14</v>
      </c>
      <c r="D60" s="3" t="s">
        <v>15</v>
      </c>
      <c r="E60" s="28">
        <v>14</v>
      </c>
      <c r="F60" s="28">
        <v>6</v>
      </c>
      <c r="G60" s="28" t="s">
        <v>13</v>
      </c>
      <c r="H60" s="28">
        <v>1</v>
      </c>
      <c r="I60" s="28" t="b">
        <f>IF(AND(TableData[[#This Row],[Month]]&gt;=Backend!$C$9,TableData[[#This Row],[Month]]&lt;=Backend!$D$9),TRUE,FALSE)</f>
        <v>1</v>
      </c>
    </row>
    <row r="61" spans="1:9" x14ac:dyDescent="0.35">
      <c r="A61" t="s">
        <v>78</v>
      </c>
      <c r="B61" s="29">
        <v>43890</v>
      </c>
      <c r="C61" t="s">
        <v>131</v>
      </c>
      <c r="D61" s="3" t="s">
        <v>16</v>
      </c>
      <c r="E61" s="28">
        <v>10</v>
      </c>
      <c r="F61" s="28">
        <v>4</v>
      </c>
      <c r="G61" s="28" t="s">
        <v>138</v>
      </c>
      <c r="H61" s="28">
        <v>1</v>
      </c>
      <c r="I61" s="28" t="b">
        <f>IF(AND(TableData[[#This Row],[Month]]&gt;=Backend!$C$9,TableData[[#This Row],[Month]]&lt;=Backend!$D$9),TRUE,FALSE)</f>
        <v>1</v>
      </c>
    </row>
    <row r="62" spans="1:9" x14ac:dyDescent="0.35">
      <c r="A62" t="s">
        <v>79</v>
      </c>
      <c r="B62" s="29">
        <v>43891</v>
      </c>
      <c r="C62" s="3" t="s">
        <v>9</v>
      </c>
      <c r="D62" s="3" t="s">
        <v>17</v>
      </c>
      <c r="F62" s="28">
        <v>10</v>
      </c>
      <c r="G62" s="28" t="s">
        <v>18</v>
      </c>
      <c r="H62" s="28"/>
      <c r="I62" s="28" t="b">
        <f>IF(AND(TableData[[#This Row],[Month]]&gt;=Backend!$C$9,TableData[[#This Row],[Month]]&lt;=Backend!$D$9),TRUE,FALSE)</f>
        <v>0</v>
      </c>
    </row>
    <row r="63" spans="1:9" x14ac:dyDescent="0.35">
      <c r="A63" t="s">
        <v>80</v>
      </c>
      <c r="B63" s="29">
        <v>43892</v>
      </c>
      <c r="C63" s="3" t="s">
        <v>7</v>
      </c>
      <c r="D63" s="3" t="s">
        <v>15</v>
      </c>
      <c r="F63" s="28">
        <v>9</v>
      </c>
      <c r="G63" s="28" t="s">
        <v>18</v>
      </c>
      <c r="H63" s="28"/>
      <c r="I63" s="28" t="b">
        <f>IF(AND(TableData[[#This Row],[Month]]&gt;=Backend!$C$9,TableData[[#This Row],[Month]]&lt;=Backend!$D$9),TRUE,FALSE)</f>
        <v>0</v>
      </c>
    </row>
    <row r="64" spans="1:9" x14ac:dyDescent="0.35">
      <c r="A64" t="s">
        <v>81</v>
      </c>
      <c r="B64" s="29">
        <v>43893</v>
      </c>
      <c r="C64" s="3" t="s">
        <v>8</v>
      </c>
      <c r="D64" s="3" t="s">
        <v>16</v>
      </c>
      <c r="E64" s="28">
        <v>12</v>
      </c>
      <c r="F64" s="28">
        <v>2</v>
      </c>
      <c r="G64" s="28" t="s">
        <v>138</v>
      </c>
      <c r="H64" s="28">
        <v>1</v>
      </c>
      <c r="I64" s="28" t="b">
        <f>IF(AND(TableData[[#This Row],[Month]]&gt;=Backend!$C$9,TableData[[#This Row],[Month]]&lt;=Backend!$D$9),TRUE,FALSE)</f>
        <v>0</v>
      </c>
    </row>
    <row r="65" spans="1:11" x14ac:dyDescent="0.35">
      <c r="A65" t="s">
        <v>82</v>
      </c>
      <c r="B65" s="29">
        <v>43894</v>
      </c>
      <c r="C65" t="s">
        <v>14</v>
      </c>
      <c r="D65" s="3" t="s">
        <v>15</v>
      </c>
      <c r="E65" s="28">
        <v>14</v>
      </c>
      <c r="F65" s="28">
        <v>13</v>
      </c>
      <c r="G65" s="28" t="s">
        <v>138</v>
      </c>
      <c r="H65" s="28">
        <v>1</v>
      </c>
      <c r="I65" s="28" t="b">
        <f>IF(AND(TableData[[#This Row],[Month]]&gt;=Backend!$C$9,TableData[[#This Row],[Month]]&lt;=Backend!$D$9),TRUE,FALSE)</f>
        <v>0</v>
      </c>
    </row>
    <row r="66" spans="1:11" x14ac:dyDescent="0.35">
      <c r="A66" t="s">
        <v>83</v>
      </c>
      <c r="B66" s="29">
        <v>43895</v>
      </c>
      <c r="C66" t="s">
        <v>131</v>
      </c>
      <c r="D66" s="3" t="s">
        <v>16</v>
      </c>
      <c r="E66" s="28">
        <v>12</v>
      </c>
      <c r="F66" s="28">
        <v>15</v>
      </c>
      <c r="G66" s="28" t="s">
        <v>138</v>
      </c>
      <c r="H66" s="28">
        <v>1</v>
      </c>
      <c r="I66" s="28" t="b">
        <f>IF(AND(TableData[[#This Row],[Month]]&gt;=Backend!$C$9,TableData[[#This Row],[Month]]&lt;=Backend!$D$9),TRUE,FALSE)</f>
        <v>0</v>
      </c>
    </row>
    <row r="67" spans="1:11" x14ac:dyDescent="0.35">
      <c r="A67" t="s">
        <v>84</v>
      </c>
      <c r="B67" s="29">
        <v>43896</v>
      </c>
      <c r="C67" s="3" t="s">
        <v>9</v>
      </c>
      <c r="D67" s="3" t="s">
        <v>17</v>
      </c>
      <c r="E67" s="28">
        <v>10</v>
      </c>
      <c r="F67" s="28">
        <v>18</v>
      </c>
      <c r="G67" s="28" t="s">
        <v>138</v>
      </c>
      <c r="H67" s="28">
        <v>1</v>
      </c>
      <c r="I67" s="28" t="b">
        <f>IF(AND(TableData[[#This Row],[Month]]&gt;=Backend!$C$9,TableData[[#This Row],[Month]]&lt;=Backend!$D$9),TRUE,FALSE)</f>
        <v>0</v>
      </c>
    </row>
    <row r="68" spans="1:11" x14ac:dyDescent="0.35">
      <c r="A68" t="s">
        <v>85</v>
      </c>
      <c r="B68" s="29">
        <v>43897</v>
      </c>
      <c r="C68" s="3" t="s">
        <v>7</v>
      </c>
      <c r="D68" s="3" t="s">
        <v>15</v>
      </c>
      <c r="E68" s="28">
        <v>12</v>
      </c>
      <c r="F68" s="28">
        <v>10</v>
      </c>
      <c r="G68" s="28" t="s">
        <v>138</v>
      </c>
      <c r="H68" s="28">
        <v>1</v>
      </c>
      <c r="I68" s="28" t="b">
        <f>IF(AND(TableData[[#This Row],[Month]]&gt;=Backend!$C$9,TableData[[#This Row],[Month]]&lt;=Backend!$D$9),TRUE,FALSE)</f>
        <v>0</v>
      </c>
    </row>
    <row r="69" spans="1:11" x14ac:dyDescent="0.35">
      <c r="A69" t="s">
        <v>86</v>
      </c>
      <c r="B69" s="29">
        <v>43898</v>
      </c>
      <c r="C69" s="3" t="s">
        <v>8</v>
      </c>
      <c r="D69" s="3" t="s">
        <v>16</v>
      </c>
      <c r="E69" s="28">
        <v>13</v>
      </c>
      <c r="F69" s="28">
        <v>39</v>
      </c>
      <c r="G69" s="28" t="s">
        <v>138</v>
      </c>
      <c r="H69" s="28">
        <v>1</v>
      </c>
      <c r="I69" s="28" t="b">
        <f>IF(AND(TableData[[#This Row],[Month]]&gt;=Backend!$C$9,TableData[[#This Row],[Month]]&lt;=Backend!$D$9),TRUE,FALSE)</f>
        <v>0</v>
      </c>
    </row>
    <row r="70" spans="1:11" x14ac:dyDescent="0.35">
      <c r="A70" t="s">
        <v>87</v>
      </c>
      <c r="B70" s="29">
        <v>43899</v>
      </c>
      <c r="C70" t="s">
        <v>14</v>
      </c>
      <c r="D70" s="3" t="s">
        <v>15</v>
      </c>
      <c r="F70" s="28">
        <v>4</v>
      </c>
      <c r="G70" s="28" t="s">
        <v>18</v>
      </c>
      <c r="H70" s="28"/>
      <c r="I70" s="28" t="b">
        <f>IF(AND(TableData[[#This Row],[Month]]&gt;=Backend!$C$9,TableData[[#This Row],[Month]]&lt;=Backend!$D$9),TRUE,FALSE)</f>
        <v>0</v>
      </c>
    </row>
    <row r="71" spans="1:11" x14ac:dyDescent="0.35">
      <c r="A71" t="s">
        <v>88</v>
      </c>
      <c r="B71" s="29">
        <v>43900</v>
      </c>
      <c r="C71" t="s">
        <v>131</v>
      </c>
      <c r="D71" s="3" t="s">
        <v>16</v>
      </c>
      <c r="F71" s="28">
        <v>5</v>
      </c>
      <c r="G71" s="28" t="s">
        <v>18</v>
      </c>
      <c r="H71" s="28"/>
      <c r="I71" s="28" t="b">
        <f>IF(AND(TableData[[#This Row],[Month]]&gt;=Backend!$C$9,TableData[[#This Row],[Month]]&lt;=Backend!$D$9),TRUE,FALSE)</f>
        <v>0</v>
      </c>
    </row>
    <row r="72" spans="1:11" x14ac:dyDescent="0.35">
      <c r="A72" t="s">
        <v>89</v>
      </c>
      <c r="B72" s="29">
        <v>43901</v>
      </c>
      <c r="C72" s="3" t="s">
        <v>9</v>
      </c>
      <c r="D72" s="3" t="s">
        <v>17</v>
      </c>
      <c r="F72" s="28">
        <v>0</v>
      </c>
      <c r="G72" s="28" t="s">
        <v>18</v>
      </c>
      <c r="H72" s="28"/>
      <c r="I72" s="28" t="b">
        <f>IF(AND(TableData[[#This Row],[Month]]&gt;=Backend!$C$9,TableData[[#This Row],[Month]]&lt;=Backend!$D$9),TRUE,FALSE)</f>
        <v>0</v>
      </c>
    </row>
    <row r="73" spans="1:11" x14ac:dyDescent="0.35">
      <c r="A73" t="s">
        <v>90</v>
      </c>
      <c r="B73" s="29">
        <v>43902</v>
      </c>
      <c r="C73" s="3" t="s">
        <v>7</v>
      </c>
      <c r="D73" s="3" t="s">
        <v>15</v>
      </c>
      <c r="E73" s="28">
        <v>20</v>
      </c>
      <c r="F73" s="28">
        <v>50</v>
      </c>
      <c r="G73" s="28" t="s">
        <v>138</v>
      </c>
      <c r="H73" s="28">
        <v>1</v>
      </c>
      <c r="I73" s="28" t="b">
        <f>IF(AND(TableData[[#This Row],[Month]]&gt;=Backend!$C$9,TableData[[#This Row],[Month]]&lt;=Backend!$D$9),TRUE,FALSE)</f>
        <v>0</v>
      </c>
    </row>
    <row r="74" spans="1:11" x14ac:dyDescent="0.35">
      <c r="A74" t="s">
        <v>91</v>
      </c>
      <c r="B74" s="29">
        <v>43903</v>
      </c>
      <c r="C74" s="3" t="s">
        <v>8</v>
      </c>
      <c r="D74" s="3" t="s">
        <v>16</v>
      </c>
      <c r="E74" s="28">
        <v>18</v>
      </c>
      <c r="F74" s="28">
        <v>4</v>
      </c>
      <c r="G74" s="28" t="s">
        <v>138</v>
      </c>
      <c r="H74" s="28">
        <v>1</v>
      </c>
      <c r="I74" s="28" t="b">
        <f>IF(AND(TableData[[#This Row],[Month]]&gt;=Backend!$C$9,TableData[[#This Row],[Month]]&lt;=Backend!$D$9),TRUE,FALSE)</f>
        <v>0</v>
      </c>
    </row>
    <row r="75" spans="1:11" x14ac:dyDescent="0.35">
      <c r="A75" t="s">
        <v>92</v>
      </c>
      <c r="B75" s="29">
        <v>43904</v>
      </c>
      <c r="C75" t="s">
        <v>14</v>
      </c>
      <c r="D75" s="3" t="s">
        <v>15</v>
      </c>
      <c r="E75" s="28">
        <v>26</v>
      </c>
      <c r="F75" s="28">
        <v>2</v>
      </c>
      <c r="G75" s="28" t="s">
        <v>138</v>
      </c>
      <c r="H75" s="28">
        <v>1</v>
      </c>
      <c r="I75" s="28" t="b">
        <f>IF(AND(TableData[[#This Row],[Month]]&gt;=Backend!$C$9,TableData[[#This Row],[Month]]&lt;=Backend!$D$9),TRUE,FALSE)</f>
        <v>0</v>
      </c>
    </row>
    <row r="76" spans="1:11" x14ac:dyDescent="0.35">
      <c r="A76" t="s">
        <v>93</v>
      </c>
      <c r="B76" s="29">
        <v>43905</v>
      </c>
      <c r="C76" t="s">
        <v>131</v>
      </c>
      <c r="D76" s="3" t="s">
        <v>16</v>
      </c>
      <c r="E76" s="28">
        <v>15</v>
      </c>
      <c r="F76" s="28">
        <v>70</v>
      </c>
      <c r="G76" s="28" t="s">
        <v>138</v>
      </c>
      <c r="H76" s="28">
        <v>1</v>
      </c>
      <c r="I76" s="28" t="b">
        <f>IF(AND(TableData[[#This Row],[Month]]&gt;=Backend!$C$9,TableData[[#This Row],[Month]]&lt;=Backend!$D$9),TRUE,FALSE)</f>
        <v>0</v>
      </c>
    </row>
    <row r="77" spans="1:11" x14ac:dyDescent="0.35">
      <c r="A77" t="s">
        <v>94</v>
      </c>
      <c r="B77" s="29">
        <v>43906</v>
      </c>
      <c r="C77" s="3" t="s">
        <v>9</v>
      </c>
      <c r="D77" s="3" t="s">
        <v>17</v>
      </c>
      <c r="E77" s="28">
        <v>20</v>
      </c>
      <c r="F77" s="28">
        <v>50</v>
      </c>
      <c r="G77" s="28" t="s">
        <v>138</v>
      </c>
      <c r="H77" s="28">
        <v>1</v>
      </c>
      <c r="I77" s="28" t="b">
        <f>IF(AND(TableData[[#This Row],[Month]]&gt;=Backend!$C$9,TableData[[#This Row],[Month]]&lt;=Backend!$D$9),TRUE,FALSE)</f>
        <v>0</v>
      </c>
      <c r="J77" s="3"/>
      <c r="K77" s="3"/>
    </row>
    <row r="78" spans="1:11" x14ac:dyDescent="0.35">
      <c r="A78" t="s">
        <v>95</v>
      </c>
      <c r="B78" s="29">
        <v>43907</v>
      </c>
      <c r="C78" s="3" t="s">
        <v>7</v>
      </c>
      <c r="D78" s="3" t="s">
        <v>15</v>
      </c>
      <c r="E78" s="28">
        <v>20</v>
      </c>
      <c r="F78" s="28">
        <v>12</v>
      </c>
      <c r="G78" s="28" t="s">
        <v>13</v>
      </c>
      <c r="H78" s="28">
        <v>1</v>
      </c>
      <c r="I78" s="28" t="b">
        <f>IF(AND(TableData[[#This Row],[Month]]&gt;=Backend!$C$9,TableData[[#This Row],[Month]]&lt;=Backend!$D$9),TRUE,FALSE)</f>
        <v>0</v>
      </c>
      <c r="J78" s="3"/>
      <c r="K78" s="3"/>
    </row>
    <row r="79" spans="1:11" x14ac:dyDescent="0.35">
      <c r="A79" t="s">
        <v>96</v>
      </c>
      <c r="B79" s="29">
        <v>43908</v>
      </c>
      <c r="C79" s="3" t="s">
        <v>8</v>
      </c>
      <c r="D79" s="3" t="s">
        <v>16</v>
      </c>
      <c r="E79" s="28">
        <v>20</v>
      </c>
      <c r="F79" s="28">
        <v>1</v>
      </c>
      <c r="G79" s="28" t="s">
        <v>138</v>
      </c>
      <c r="H79" s="28">
        <v>1</v>
      </c>
      <c r="I79" s="28" t="b">
        <f>IF(AND(TableData[[#This Row],[Month]]&gt;=Backend!$C$9,TableData[[#This Row],[Month]]&lt;=Backend!$D$9),TRUE,FALSE)</f>
        <v>0</v>
      </c>
      <c r="J79" s="3"/>
      <c r="K79" s="3"/>
    </row>
    <row r="80" spans="1:11" x14ac:dyDescent="0.35">
      <c r="A80" t="s">
        <v>97</v>
      </c>
      <c r="B80" s="29">
        <v>43909</v>
      </c>
      <c r="C80" t="s">
        <v>14</v>
      </c>
      <c r="D80" s="3" t="s">
        <v>15</v>
      </c>
      <c r="F80" s="28">
        <v>2</v>
      </c>
      <c r="G80" s="28" t="s">
        <v>18</v>
      </c>
      <c r="H80" s="28"/>
      <c r="I80" s="28" t="b">
        <f>IF(AND(TableData[[#This Row],[Month]]&gt;=Backend!$C$9,TableData[[#This Row],[Month]]&lt;=Backend!$D$9),TRUE,FALSE)</f>
        <v>0</v>
      </c>
      <c r="K80" s="3"/>
    </row>
    <row r="81" spans="1:11" x14ac:dyDescent="0.35">
      <c r="A81" t="s">
        <v>98</v>
      </c>
      <c r="B81" s="29">
        <v>43910</v>
      </c>
      <c r="C81" t="s">
        <v>131</v>
      </c>
      <c r="D81" s="3" t="s">
        <v>16</v>
      </c>
      <c r="F81" s="28">
        <v>3</v>
      </c>
      <c r="G81" s="28" t="s">
        <v>18</v>
      </c>
      <c r="H81" s="28"/>
      <c r="I81" s="28" t="b">
        <f>IF(AND(TableData[[#This Row],[Month]]&gt;=Backend!$C$9,TableData[[#This Row],[Month]]&lt;=Backend!$D$9),TRUE,FALSE)</f>
        <v>0</v>
      </c>
      <c r="K81" s="3"/>
    </row>
    <row r="82" spans="1:11" x14ac:dyDescent="0.35">
      <c r="A82" t="s">
        <v>99</v>
      </c>
      <c r="B82" s="29">
        <v>43911</v>
      </c>
      <c r="C82" s="3" t="s">
        <v>9</v>
      </c>
      <c r="D82" s="3" t="s">
        <v>17</v>
      </c>
      <c r="E82" s="28">
        <v>106</v>
      </c>
      <c r="G82" s="28" t="s">
        <v>138</v>
      </c>
      <c r="H82" s="28">
        <v>1</v>
      </c>
      <c r="I82" s="28" t="b">
        <f>IF(AND(TableData[[#This Row],[Month]]&gt;=Backend!$C$9,TableData[[#This Row],[Month]]&lt;=Backend!$D$9),TRUE,FALSE)</f>
        <v>0</v>
      </c>
    </row>
    <row r="83" spans="1:11" x14ac:dyDescent="0.35">
      <c r="A83" t="s">
        <v>100</v>
      </c>
      <c r="B83" s="29">
        <v>43912</v>
      </c>
      <c r="C83" s="3" t="s">
        <v>7</v>
      </c>
      <c r="D83" s="3" t="s">
        <v>15</v>
      </c>
      <c r="E83" s="28">
        <v>224</v>
      </c>
      <c r="F83" s="28">
        <v>4</v>
      </c>
      <c r="G83" s="28" t="s">
        <v>138</v>
      </c>
      <c r="H83" s="28">
        <v>1</v>
      </c>
      <c r="I83" s="28" t="b">
        <f>IF(AND(TableData[[#This Row],[Month]]&gt;=Backend!$C$9,TableData[[#This Row],[Month]]&lt;=Backend!$D$9),TRUE,FALSE)</f>
        <v>0</v>
      </c>
    </row>
    <row r="84" spans="1:11" x14ac:dyDescent="0.35">
      <c r="A84" t="s">
        <v>101</v>
      </c>
      <c r="B84" s="29">
        <v>43913</v>
      </c>
      <c r="C84" s="3" t="s">
        <v>8</v>
      </c>
      <c r="D84" s="3" t="s">
        <v>16</v>
      </c>
      <c r="E84" s="28">
        <v>80</v>
      </c>
      <c r="F84" s="28">
        <v>10</v>
      </c>
      <c r="G84" s="28" t="s">
        <v>138</v>
      </c>
      <c r="H84" s="28">
        <v>1</v>
      </c>
      <c r="I84" s="28" t="b">
        <f>IF(AND(TableData[[#This Row],[Month]]&gt;=Backend!$C$9,TableData[[#This Row],[Month]]&lt;=Backend!$D$9),TRUE,FALSE)</f>
        <v>0</v>
      </c>
    </row>
    <row r="85" spans="1:11" x14ac:dyDescent="0.35">
      <c r="A85" t="s">
        <v>102</v>
      </c>
      <c r="B85" s="29">
        <v>43914</v>
      </c>
      <c r="C85" t="s">
        <v>14</v>
      </c>
      <c r="D85" s="3" t="s">
        <v>15</v>
      </c>
      <c r="E85" s="28">
        <v>83</v>
      </c>
      <c r="F85" s="28">
        <v>9</v>
      </c>
      <c r="G85" s="28" t="s">
        <v>138</v>
      </c>
      <c r="H85" s="28">
        <v>1</v>
      </c>
      <c r="I85" s="28" t="b">
        <f>IF(AND(TableData[[#This Row],[Month]]&gt;=Backend!$C$9,TableData[[#This Row],[Month]]&lt;=Backend!$D$9),TRUE,FALSE)</f>
        <v>0</v>
      </c>
    </row>
    <row r="86" spans="1:11" x14ac:dyDescent="0.35">
      <c r="A86" t="s">
        <v>103</v>
      </c>
      <c r="B86" s="29">
        <v>43915</v>
      </c>
      <c r="C86" t="s">
        <v>131</v>
      </c>
      <c r="D86" s="3" t="s">
        <v>16</v>
      </c>
      <c r="E86" s="28">
        <v>28</v>
      </c>
      <c r="F86" s="28">
        <v>2</v>
      </c>
      <c r="G86" s="28" t="s">
        <v>138</v>
      </c>
      <c r="H86" s="28">
        <v>1</v>
      </c>
      <c r="I86" s="28" t="b">
        <f>IF(AND(TableData[[#This Row],[Month]]&gt;=Backend!$C$9,TableData[[#This Row],[Month]]&lt;=Backend!$D$9),TRUE,FALSE)</f>
        <v>0</v>
      </c>
    </row>
    <row r="87" spans="1:11" x14ac:dyDescent="0.35">
      <c r="A87" t="s">
        <v>104</v>
      </c>
      <c r="B87" s="29">
        <v>43916</v>
      </c>
      <c r="C87" s="3" t="s">
        <v>9</v>
      </c>
      <c r="D87" s="3" t="s">
        <v>17</v>
      </c>
      <c r="E87" s="28">
        <v>23</v>
      </c>
      <c r="F87" s="28">
        <v>13</v>
      </c>
      <c r="G87" s="28" t="s">
        <v>138</v>
      </c>
      <c r="H87" s="28">
        <v>1</v>
      </c>
      <c r="I87" s="28" t="b">
        <f>IF(AND(TableData[[#This Row],[Month]]&gt;=Backend!$C$9,TableData[[#This Row],[Month]]&lt;=Backend!$D$9),TRUE,FALSE)</f>
        <v>0</v>
      </c>
    </row>
    <row r="88" spans="1:11" x14ac:dyDescent="0.35">
      <c r="A88" t="s">
        <v>105</v>
      </c>
      <c r="B88" s="29">
        <v>43917</v>
      </c>
      <c r="C88" s="3" t="s">
        <v>7</v>
      </c>
      <c r="D88" s="3" t="s">
        <v>15</v>
      </c>
      <c r="F88" s="28">
        <v>15</v>
      </c>
      <c r="G88" s="28" t="s">
        <v>18</v>
      </c>
      <c r="H88" s="28"/>
      <c r="I88" s="28" t="b">
        <f>IF(AND(TableData[[#This Row],[Month]]&gt;=Backend!$C$9,TableData[[#This Row],[Month]]&lt;=Backend!$D$9),TRUE,FALSE)</f>
        <v>0</v>
      </c>
    </row>
    <row r="89" spans="1:11" x14ac:dyDescent="0.35">
      <c r="A89" t="s">
        <v>106</v>
      </c>
      <c r="B89" s="29">
        <v>43918</v>
      </c>
      <c r="C89" s="3" t="s">
        <v>8</v>
      </c>
      <c r="D89" s="3" t="s">
        <v>16</v>
      </c>
      <c r="F89" s="28">
        <v>18</v>
      </c>
      <c r="G89" s="28" t="s">
        <v>18</v>
      </c>
      <c r="H89" s="28"/>
      <c r="I89" s="28" t="b">
        <f>IF(AND(TableData[[#This Row],[Month]]&gt;=Backend!$C$9,TableData[[#This Row],[Month]]&lt;=Backend!$D$9),TRUE,FALSE)</f>
        <v>0</v>
      </c>
    </row>
    <row r="90" spans="1:11" x14ac:dyDescent="0.35">
      <c r="A90" t="s">
        <v>107</v>
      </c>
      <c r="B90" s="29">
        <v>43919</v>
      </c>
      <c r="C90" t="s">
        <v>14</v>
      </c>
      <c r="D90" s="3" t="s">
        <v>15</v>
      </c>
      <c r="F90" s="28">
        <v>10</v>
      </c>
      <c r="G90" s="28" t="s">
        <v>18</v>
      </c>
      <c r="H90" s="28"/>
      <c r="I90" s="28" t="b">
        <f>IF(AND(TableData[[#This Row],[Month]]&gt;=Backend!$C$9,TableData[[#This Row],[Month]]&lt;=Backend!$D$9),TRUE,FALSE)</f>
        <v>0</v>
      </c>
    </row>
    <row r="91" spans="1:11" x14ac:dyDescent="0.35">
      <c r="A91" t="s">
        <v>108</v>
      </c>
      <c r="B91" s="29">
        <v>43920</v>
      </c>
      <c r="C91" t="s">
        <v>131</v>
      </c>
      <c r="D91" s="3" t="s">
        <v>16</v>
      </c>
      <c r="E91" s="28">
        <v>15</v>
      </c>
      <c r="F91" s="28">
        <v>39</v>
      </c>
      <c r="G91" s="28" t="s">
        <v>138</v>
      </c>
      <c r="H91" s="28">
        <v>1</v>
      </c>
      <c r="I91" s="28" t="b">
        <f>IF(AND(TableData[[#This Row],[Month]]&gt;=Backend!$C$9,TableData[[#This Row],[Month]]&lt;=Backend!$D$9),TRUE,FALSE)</f>
        <v>0</v>
      </c>
    </row>
    <row r="92" spans="1:11" x14ac:dyDescent="0.35">
      <c r="A92" t="s">
        <v>109</v>
      </c>
      <c r="B92" s="29">
        <v>43921</v>
      </c>
      <c r="C92" s="3" t="s">
        <v>9</v>
      </c>
      <c r="D92" s="3" t="s">
        <v>17</v>
      </c>
      <c r="E92" s="28">
        <v>21</v>
      </c>
      <c r="F92" s="28">
        <v>4</v>
      </c>
      <c r="G92" s="28" t="s">
        <v>138</v>
      </c>
      <c r="H92" s="28">
        <v>1</v>
      </c>
      <c r="I92" s="28" t="b">
        <f>IF(AND(TableData[[#This Row],[Month]]&gt;=Backend!$C$9,TableData[[#This Row],[Month]]&lt;=Backend!$D$9),TRUE,FALSE)</f>
        <v>0</v>
      </c>
    </row>
    <row r="93" spans="1:11" x14ac:dyDescent="0.35">
      <c r="A93" t="s">
        <v>110</v>
      </c>
      <c r="B93" s="29">
        <v>43922</v>
      </c>
      <c r="C93" s="3" t="s">
        <v>7</v>
      </c>
      <c r="D93" s="3" t="s">
        <v>15</v>
      </c>
      <c r="E93" s="28">
        <v>29</v>
      </c>
      <c r="F93" s="28">
        <v>5</v>
      </c>
      <c r="G93" s="28" t="s">
        <v>138</v>
      </c>
      <c r="H93" s="28">
        <v>1</v>
      </c>
      <c r="I93" s="28" t="b">
        <f>IF(AND(TableData[[#This Row],[Month]]&gt;=Backend!$C$9,TableData[[#This Row],[Month]]&lt;=Backend!$D$9),TRUE,FALSE)</f>
        <v>0</v>
      </c>
    </row>
    <row r="94" spans="1:11" x14ac:dyDescent="0.35">
      <c r="A94" t="s">
        <v>111</v>
      </c>
      <c r="B94" s="29">
        <v>43923</v>
      </c>
      <c r="C94" s="3" t="s">
        <v>8</v>
      </c>
      <c r="D94" s="3" t="s">
        <v>16</v>
      </c>
      <c r="E94" s="28">
        <v>21</v>
      </c>
      <c r="F94" s="28">
        <v>0</v>
      </c>
      <c r="G94" s="28" t="s">
        <v>138</v>
      </c>
      <c r="H94" s="28">
        <v>1</v>
      </c>
      <c r="I94" s="28" t="b">
        <f>IF(AND(TableData[[#This Row],[Month]]&gt;=Backend!$C$9,TableData[[#This Row],[Month]]&lt;=Backend!$D$9),TRUE,FALSE)</f>
        <v>0</v>
      </c>
    </row>
    <row r="95" spans="1:11" x14ac:dyDescent="0.35">
      <c r="A95" t="s">
        <v>112</v>
      </c>
      <c r="B95" s="29">
        <v>43924</v>
      </c>
      <c r="C95" t="s">
        <v>14</v>
      </c>
      <c r="D95" s="3" t="s">
        <v>15</v>
      </c>
      <c r="E95" s="28">
        <v>17</v>
      </c>
      <c r="F95" s="28">
        <v>50</v>
      </c>
      <c r="G95" s="28" t="s">
        <v>138</v>
      </c>
      <c r="H95" s="28">
        <v>1</v>
      </c>
      <c r="I95" s="28" t="b">
        <f>IF(AND(TableData[[#This Row],[Month]]&gt;=Backend!$C$9,TableData[[#This Row],[Month]]&lt;=Backend!$D$9),TRUE,FALSE)</f>
        <v>0</v>
      </c>
    </row>
    <row r="96" spans="1:11" x14ac:dyDescent="0.35">
      <c r="A96" t="s">
        <v>113</v>
      </c>
      <c r="B96" s="29">
        <v>43925</v>
      </c>
      <c r="C96" t="s">
        <v>131</v>
      </c>
      <c r="D96" s="3" t="s">
        <v>16</v>
      </c>
      <c r="E96" s="28">
        <v>22</v>
      </c>
      <c r="F96" s="28">
        <v>4</v>
      </c>
      <c r="G96" s="28" t="s">
        <v>13</v>
      </c>
      <c r="H96" s="28">
        <v>1</v>
      </c>
      <c r="I96" s="28" t="b">
        <f>IF(AND(TableData[[#This Row],[Month]]&gt;=Backend!$C$9,TableData[[#This Row],[Month]]&lt;=Backend!$D$9),TRUE,FALSE)</f>
        <v>0</v>
      </c>
    </row>
    <row r="97" spans="1:9" x14ac:dyDescent="0.35">
      <c r="A97" t="s">
        <v>114</v>
      </c>
      <c r="B97" s="29">
        <v>43926</v>
      </c>
      <c r="C97" s="3" t="s">
        <v>9</v>
      </c>
      <c r="D97" s="3" t="s">
        <v>17</v>
      </c>
      <c r="E97" s="28">
        <v>21</v>
      </c>
      <c r="F97" s="28">
        <v>2</v>
      </c>
      <c r="G97" s="28" t="s">
        <v>138</v>
      </c>
      <c r="H97" s="28">
        <v>1</v>
      </c>
      <c r="I97" s="28" t="b">
        <f>IF(AND(TableData[[#This Row],[Month]]&gt;=Backend!$C$9,TableData[[#This Row],[Month]]&lt;=Backend!$D$9),TRUE,FALSE)</f>
        <v>0</v>
      </c>
    </row>
    <row r="98" spans="1:9" x14ac:dyDescent="0.35">
      <c r="A98" t="s">
        <v>115</v>
      </c>
      <c r="B98" s="29">
        <v>43927</v>
      </c>
      <c r="C98" s="3" t="s">
        <v>7</v>
      </c>
      <c r="D98" s="3" t="s">
        <v>15</v>
      </c>
      <c r="F98" s="28">
        <v>70</v>
      </c>
      <c r="G98" s="28" t="s">
        <v>18</v>
      </c>
      <c r="H98" s="28"/>
      <c r="I98" s="28" t="b">
        <f>IF(AND(TableData[[#This Row],[Month]]&gt;=Backend!$C$9,TableData[[#This Row],[Month]]&lt;=Backend!$D$9),TRUE,FALSE)</f>
        <v>0</v>
      </c>
    </row>
    <row r="99" spans="1:9" x14ac:dyDescent="0.35">
      <c r="A99" t="s">
        <v>116</v>
      </c>
      <c r="B99" s="29">
        <v>43928</v>
      </c>
      <c r="C99" s="3" t="s">
        <v>8</v>
      </c>
      <c r="D99" s="3" t="s">
        <v>16</v>
      </c>
      <c r="F99" s="28">
        <v>50</v>
      </c>
      <c r="G99" s="28" t="s">
        <v>18</v>
      </c>
      <c r="H99" s="28"/>
      <c r="I99" s="28" t="b">
        <f>IF(AND(TableData[[#This Row],[Month]]&gt;=Backend!$C$9,TableData[[#This Row],[Month]]&lt;=Backend!$D$9),TRUE,FALSE)</f>
        <v>0</v>
      </c>
    </row>
    <row r="100" spans="1:9" x14ac:dyDescent="0.35">
      <c r="A100" t="s">
        <v>117</v>
      </c>
      <c r="B100" s="29">
        <v>43929</v>
      </c>
      <c r="C100" t="s">
        <v>14</v>
      </c>
      <c r="D100" s="3" t="s">
        <v>15</v>
      </c>
      <c r="E100" s="28">
        <v>44</v>
      </c>
      <c r="F100" s="28">
        <v>12</v>
      </c>
      <c r="G100" s="28" t="s">
        <v>138</v>
      </c>
      <c r="H100" s="28">
        <v>1</v>
      </c>
      <c r="I100" s="28" t="b">
        <f>IF(AND(TableData[[#This Row],[Month]]&gt;=Backend!$C$9,TableData[[#This Row],[Month]]&lt;=Backend!$D$9),TRUE,FALSE)</f>
        <v>0</v>
      </c>
    </row>
    <row r="101" spans="1:9" x14ac:dyDescent="0.35">
      <c r="A101" t="s">
        <v>118</v>
      </c>
      <c r="B101" s="29">
        <v>43930</v>
      </c>
      <c r="C101" t="s">
        <v>131</v>
      </c>
      <c r="D101" s="3" t="s">
        <v>16</v>
      </c>
      <c r="E101" s="28">
        <v>43</v>
      </c>
      <c r="F101" s="28">
        <v>1</v>
      </c>
      <c r="G101" s="28" t="s">
        <v>138</v>
      </c>
      <c r="H101" s="28">
        <v>1</v>
      </c>
      <c r="I101" s="28" t="b">
        <f>IF(AND(TableData[[#This Row],[Month]]&gt;=Backend!$C$9,TableData[[#This Row],[Month]]&lt;=Backend!$D$9),TRUE,FALSE)</f>
        <v>0</v>
      </c>
    </row>
    <row r="102" spans="1:9" x14ac:dyDescent="0.35">
      <c r="A102" t="s">
        <v>119</v>
      </c>
      <c r="B102" s="29">
        <v>43931</v>
      </c>
      <c r="C102" s="3" t="s">
        <v>9</v>
      </c>
      <c r="D102" s="3" t="s">
        <v>17</v>
      </c>
      <c r="E102" s="28">
        <v>62</v>
      </c>
      <c r="F102" s="28">
        <v>2</v>
      </c>
      <c r="G102" s="28" t="s">
        <v>138</v>
      </c>
      <c r="H102" s="28">
        <v>1</v>
      </c>
      <c r="I102" s="28" t="b">
        <f>IF(AND(TableData[[#This Row],[Month]]&gt;=Backend!$C$9,TableData[[#This Row],[Month]]&lt;=Backend!$D$9),TRUE,FALSE)</f>
        <v>0</v>
      </c>
    </row>
    <row r="103" spans="1:9" x14ac:dyDescent="0.35">
      <c r="A103" t="s">
        <v>120</v>
      </c>
      <c r="B103" s="29">
        <v>43932</v>
      </c>
      <c r="C103" s="3" t="s">
        <v>7</v>
      </c>
      <c r="D103" s="3" t="s">
        <v>15</v>
      </c>
      <c r="E103" s="28">
        <v>49</v>
      </c>
      <c r="F103" s="28">
        <v>3</v>
      </c>
      <c r="G103" s="28" t="s">
        <v>138</v>
      </c>
      <c r="H103" s="28">
        <v>1</v>
      </c>
      <c r="I103" s="28" t="b">
        <f>IF(AND(TableData[[#This Row],[Month]]&gt;=Backend!$C$9,TableData[[#This Row],[Month]]&lt;=Backend!$D$9),TRUE,FALSE)</f>
        <v>0</v>
      </c>
    </row>
    <row r="104" spans="1:9" x14ac:dyDescent="0.35">
      <c r="A104" t="s">
        <v>121</v>
      </c>
      <c r="B104" s="29">
        <v>43933</v>
      </c>
      <c r="C104" s="3" t="s">
        <v>8</v>
      </c>
      <c r="D104" s="3" t="s">
        <v>16</v>
      </c>
      <c r="E104" s="28">
        <v>29</v>
      </c>
      <c r="G104" s="28" t="s">
        <v>138</v>
      </c>
      <c r="H104" s="28">
        <v>1</v>
      </c>
      <c r="I104" s="28" t="b">
        <f>IF(AND(TableData[[#This Row],[Month]]&gt;=Backend!$C$9,TableData[[#This Row],[Month]]&lt;=Backend!$D$9),TRUE,FALSE)</f>
        <v>0</v>
      </c>
    </row>
    <row r="105" spans="1:9" x14ac:dyDescent="0.35">
      <c r="A105" t="s">
        <v>122</v>
      </c>
      <c r="B105" s="29">
        <v>43934</v>
      </c>
      <c r="C105" t="s">
        <v>14</v>
      </c>
      <c r="D105" s="3" t="s">
        <v>15</v>
      </c>
      <c r="E105" s="28">
        <v>29</v>
      </c>
      <c r="F105" s="28">
        <v>4</v>
      </c>
      <c r="G105" s="28" t="s">
        <v>138</v>
      </c>
      <c r="H105" s="28">
        <v>1</v>
      </c>
      <c r="I105" s="28" t="b">
        <f>IF(AND(TableData[[#This Row],[Month]]&gt;=Backend!$C$9,TableData[[#This Row],[Month]]&lt;=Backend!$D$9),TRUE,FALSE)</f>
        <v>0</v>
      </c>
    </row>
    <row r="106" spans="1:9" x14ac:dyDescent="0.35">
      <c r="A106" t="s">
        <v>123</v>
      </c>
      <c r="B106" s="29">
        <v>43935</v>
      </c>
      <c r="C106" t="s">
        <v>131</v>
      </c>
      <c r="D106" s="3" t="s">
        <v>16</v>
      </c>
      <c r="F106" s="28">
        <v>10</v>
      </c>
      <c r="G106" s="28" t="s">
        <v>18</v>
      </c>
      <c r="H106" s="28"/>
      <c r="I106" s="28" t="b">
        <f>IF(AND(TableData[[#This Row],[Month]]&gt;=Backend!$C$9,TableData[[#This Row],[Month]]&lt;=Backend!$D$9),TRUE,FALSE)</f>
        <v>0</v>
      </c>
    </row>
    <row r="107" spans="1:9" x14ac:dyDescent="0.35">
      <c r="A107" t="s">
        <v>124</v>
      </c>
      <c r="B107" s="29">
        <v>43936</v>
      </c>
      <c r="C107" s="3" t="s">
        <v>9</v>
      </c>
      <c r="D107" s="3" t="s">
        <v>17</v>
      </c>
      <c r="F107" s="28">
        <v>9</v>
      </c>
      <c r="G107" s="28" t="s">
        <v>18</v>
      </c>
      <c r="H107" s="28"/>
      <c r="I107" s="28" t="b">
        <f>IF(AND(TableData[[#This Row],[Month]]&gt;=Backend!$C$9,TableData[[#This Row],[Month]]&lt;=Backend!$D$9),TRUE,FALSE)</f>
        <v>0</v>
      </c>
    </row>
    <row r="108" spans="1:9" x14ac:dyDescent="0.35">
      <c r="A108" t="s">
        <v>19</v>
      </c>
      <c r="B108" s="29">
        <v>43831</v>
      </c>
      <c r="C108" t="s">
        <v>9</v>
      </c>
      <c r="D108" t="s">
        <v>17</v>
      </c>
      <c r="E108" s="28">
        <v>17</v>
      </c>
      <c r="F108" s="28">
        <v>2</v>
      </c>
      <c r="G108" s="27" t="s">
        <v>138</v>
      </c>
      <c r="H108" s="28">
        <v>1</v>
      </c>
      <c r="I108" s="28" t="b">
        <f>IF(AND(TableData[[#This Row],[Month]]&gt;=Backend!$C$9,TableData[[#This Row],[Month]]&lt;=Backend!$D$9),TRUE,FALSE)</f>
        <v>0</v>
      </c>
    </row>
    <row r="109" spans="1:9" x14ac:dyDescent="0.35">
      <c r="A109" t="s">
        <v>20</v>
      </c>
      <c r="B109" s="29">
        <v>43832</v>
      </c>
      <c r="C109" t="s">
        <v>7</v>
      </c>
      <c r="D109" t="s">
        <v>15</v>
      </c>
      <c r="E109" s="28">
        <v>14</v>
      </c>
      <c r="F109" s="28">
        <v>13</v>
      </c>
      <c r="G109" s="27" t="s">
        <v>138</v>
      </c>
      <c r="H109" s="28">
        <v>0</v>
      </c>
      <c r="I109" s="28" t="b">
        <f>IF(AND(TableData[[#This Row],[Month]]&gt;=Backend!$C$9,TableData[[#This Row],[Month]]&lt;=Backend!$D$9),TRUE,FALSE)</f>
        <v>0</v>
      </c>
    </row>
    <row r="110" spans="1:9" x14ac:dyDescent="0.35">
      <c r="A110" t="s">
        <v>21</v>
      </c>
      <c r="B110" s="29">
        <v>43833</v>
      </c>
      <c r="C110" t="s">
        <v>8</v>
      </c>
      <c r="D110" t="s">
        <v>16</v>
      </c>
      <c r="E110" s="28">
        <v>22</v>
      </c>
      <c r="F110" s="28">
        <v>15</v>
      </c>
      <c r="G110" s="27" t="s">
        <v>138</v>
      </c>
      <c r="H110" s="28">
        <v>1</v>
      </c>
      <c r="I110" s="28" t="b">
        <f>IF(AND(TableData[[#This Row],[Month]]&gt;=Backend!$C$9,TableData[[#This Row],[Month]]&lt;=Backend!$D$9),TRUE,FALSE)</f>
        <v>0</v>
      </c>
    </row>
    <row r="111" spans="1:9" x14ac:dyDescent="0.35">
      <c r="A111" t="s">
        <v>22</v>
      </c>
      <c r="B111" s="29">
        <v>43834</v>
      </c>
      <c r="C111" t="s">
        <v>14</v>
      </c>
      <c r="D111" t="s">
        <v>15</v>
      </c>
      <c r="E111" s="28">
        <v>24</v>
      </c>
      <c r="F111" s="28">
        <v>18</v>
      </c>
      <c r="G111" s="27" t="s">
        <v>138</v>
      </c>
      <c r="H111" s="28">
        <v>1</v>
      </c>
      <c r="I111" s="28" t="b">
        <f>IF(AND(TableData[[#This Row],[Month]]&gt;=Backend!$C$9,TableData[[#This Row],[Month]]&lt;=Backend!$D$9),TRUE,FALSE)</f>
        <v>0</v>
      </c>
    </row>
    <row r="112" spans="1:9" x14ac:dyDescent="0.35">
      <c r="A112" t="s">
        <v>23</v>
      </c>
      <c r="B112" s="29">
        <v>43835</v>
      </c>
      <c r="C112" t="s">
        <v>131</v>
      </c>
      <c r="D112" t="s">
        <v>16</v>
      </c>
      <c r="E112" s="28">
        <v>14</v>
      </c>
      <c r="F112" s="28">
        <v>10</v>
      </c>
      <c r="G112" s="27" t="s">
        <v>13</v>
      </c>
      <c r="H112" s="28">
        <v>1</v>
      </c>
      <c r="I112" s="28" t="b">
        <f>IF(AND(TableData[[#This Row],[Month]]&gt;=Backend!$C$9,TableData[[#This Row],[Month]]&lt;=Backend!$D$9),TRUE,FALSE)</f>
        <v>0</v>
      </c>
    </row>
    <row r="113" spans="1:9" x14ac:dyDescent="0.35">
      <c r="A113" t="s">
        <v>24</v>
      </c>
      <c r="B113" s="29">
        <v>43836</v>
      </c>
      <c r="C113" t="s">
        <v>9</v>
      </c>
      <c r="D113" t="s">
        <v>17</v>
      </c>
      <c r="E113" s="28">
        <v>12</v>
      </c>
      <c r="F113" s="28">
        <v>39</v>
      </c>
      <c r="G113" s="27" t="s">
        <v>138</v>
      </c>
      <c r="H113" s="28">
        <v>1</v>
      </c>
      <c r="I113" s="28" t="b">
        <f>IF(AND(TableData[[#This Row],[Month]]&gt;=Backend!$C$9,TableData[[#This Row],[Month]]&lt;=Backend!$D$9),TRUE,FALSE)</f>
        <v>0</v>
      </c>
    </row>
    <row r="114" spans="1:9" x14ac:dyDescent="0.35">
      <c r="A114" t="s">
        <v>25</v>
      </c>
      <c r="B114" s="29">
        <v>43837</v>
      </c>
      <c r="C114" t="s">
        <v>7</v>
      </c>
      <c r="D114" t="s">
        <v>15</v>
      </c>
      <c r="F114" s="28">
        <v>4</v>
      </c>
      <c r="G114" s="27" t="s">
        <v>18</v>
      </c>
      <c r="H114" s="28"/>
      <c r="I114" s="28" t="b">
        <f>IF(AND(TableData[[#This Row],[Month]]&gt;=Backend!$C$9,TableData[[#This Row],[Month]]&lt;=Backend!$D$9),TRUE,FALSE)</f>
        <v>0</v>
      </c>
    </row>
    <row r="115" spans="1:9" x14ac:dyDescent="0.35">
      <c r="A115" t="s">
        <v>26</v>
      </c>
      <c r="B115" s="29">
        <v>43838</v>
      </c>
      <c r="C115" t="s">
        <v>8</v>
      </c>
      <c r="D115" t="s">
        <v>16</v>
      </c>
      <c r="F115" s="28">
        <v>5</v>
      </c>
      <c r="G115" s="27" t="s">
        <v>18</v>
      </c>
      <c r="H115" s="28"/>
      <c r="I115" s="28" t="b">
        <f>IF(AND(TableData[[#This Row],[Month]]&gt;=Backend!$C$9,TableData[[#This Row],[Month]]&lt;=Backend!$D$9),TRUE,FALSE)</f>
        <v>0</v>
      </c>
    </row>
    <row r="116" spans="1:9" x14ac:dyDescent="0.35">
      <c r="A116" t="s">
        <v>27</v>
      </c>
      <c r="B116" s="29">
        <v>43839</v>
      </c>
      <c r="C116" t="s">
        <v>14</v>
      </c>
      <c r="D116" t="s">
        <v>15</v>
      </c>
      <c r="E116" s="28">
        <v>19</v>
      </c>
      <c r="F116" s="28">
        <v>0</v>
      </c>
      <c r="G116" s="27" t="s">
        <v>138</v>
      </c>
      <c r="H116" s="28">
        <v>1</v>
      </c>
      <c r="I116" s="28" t="b">
        <f>IF(AND(TableData[[#This Row],[Month]]&gt;=Backend!$C$9,TableData[[#This Row],[Month]]&lt;=Backend!$D$9),TRUE,FALSE)</f>
        <v>0</v>
      </c>
    </row>
    <row r="117" spans="1:9" x14ac:dyDescent="0.35">
      <c r="A117" t="s">
        <v>28</v>
      </c>
      <c r="B117" s="29">
        <v>43840</v>
      </c>
      <c r="C117" t="s">
        <v>131</v>
      </c>
      <c r="D117" t="s">
        <v>16</v>
      </c>
      <c r="E117" s="28">
        <v>15</v>
      </c>
      <c r="F117" s="28">
        <v>50</v>
      </c>
      <c r="G117" s="27" t="s">
        <v>138</v>
      </c>
      <c r="H117" s="28">
        <v>1</v>
      </c>
      <c r="I117" s="28" t="b">
        <f>IF(AND(TableData[[#This Row],[Month]]&gt;=Backend!$C$9,TableData[[#This Row],[Month]]&lt;=Backend!$D$9),TRUE,FALSE)</f>
        <v>0</v>
      </c>
    </row>
    <row r="118" spans="1:9" x14ac:dyDescent="0.35">
      <c r="A118" t="s">
        <v>29</v>
      </c>
      <c r="B118" s="29">
        <v>43841</v>
      </c>
      <c r="C118" t="s">
        <v>9</v>
      </c>
      <c r="D118" t="s">
        <v>17</v>
      </c>
      <c r="E118" s="28">
        <v>21</v>
      </c>
      <c r="F118" s="28">
        <v>4</v>
      </c>
      <c r="G118" s="27" t="s">
        <v>138</v>
      </c>
      <c r="H118" s="28">
        <v>1</v>
      </c>
      <c r="I118" s="28" t="b">
        <f>IF(AND(TableData[[#This Row],[Month]]&gt;=Backend!$C$9,TableData[[#This Row],[Month]]&lt;=Backend!$D$9),TRUE,FALSE)</f>
        <v>0</v>
      </c>
    </row>
    <row r="119" spans="1:9" x14ac:dyDescent="0.35">
      <c r="A119" t="s">
        <v>30</v>
      </c>
      <c r="B119" s="29">
        <v>43842</v>
      </c>
      <c r="C119" t="s">
        <v>7</v>
      </c>
      <c r="D119" t="s">
        <v>15</v>
      </c>
      <c r="E119" s="28">
        <v>20</v>
      </c>
      <c r="F119" s="28">
        <v>2</v>
      </c>
      <c r="G119" s="27" t="s">
        <v>138</v>
      </c>
      <c r="H119" s="28">
        <v>1</v>
      </c>
      <c r="I119" s="28" t="b">
        <f>IF(AND(TableData[[#This Row],[Month]]&gt;=Backend!$C$9,TableData[[#This Row],[Month]]&lt;=Backend!$D$9),TRUE,FALSE)</f>
        <v>0</v>
      </c>
    </row>
    <row r="120" spans="1:9" x14ac:dyDescent="0.35">
      <c r="A120" t="s">
        <v>31</v>
      </c>
      <c r="B120" s="29">
        <v>43843</v>
      </c>
      <c r="C120" t="s">
        <v>8</v>
      </c>
      <c r="D120" t="s">
        <v>16</v>
      </c>
      <c r="E120" s="28">
        <v>28</v>
      </c>
      <c r="F120" s="28">
        <v>70</v>
      </c>
      <c r="G120" s="27" t="s">
        <v>138</v>
      </c>
      <c r="H120" s="28">
        <v>1</v>
      </c>
      <c r="I120" s="28" t="b">
        <f>IF(AND(TableData[[#This Row],[Month]]&gt;=Backend!$C$9,TableData[[#This Row],[Month]]&lt;=Backend!$D$9),TRUE,FALSE)</f>
        <v>0</v>
      </c>
    </row>
    <row r="121" spans="1:9" x14ac:dyDescent="0.35">
      <c r="A121" t="s">
        <v>32</v>
      </c>
      <c r="B121" s="29">
        <v>43844</v>
      </c>
      <c r="C121" t="s">
        <v>14</v>
      </c>
      <c r="D121" t="s">
        <v>15</v>
      </c>
      <c r="E121" s="28">
        <v>18</v>
      </c>
      <c r="F121" s="28">
        <v>50</v>
      </c>
      <c r="G121" s="27" t="s">
        <v>138</v>
      </c>
      <c r="H121" s="28">
        <v>1</v>
      </c>
      <c r="I121" s="28" t="b">
        <f>IF(AND(TableData[[#This Row],[Month]]&gt;=Backend!$C$9,TableData[[#This Row],[Month]]&lt;=Backend!$D$9),TRUE,FALSE)</f>
        <v>0</v>
      </c>
    </row>
    <row r="122" spans="1:9" x14ac:dyDescent="0.35">
      <c r="A122" t="s">
        <v>33</v>
      </c>
      <c r="B122" s="29">
        <v>43845</v>
      </c>
      <c r="C122" t="s">
        <v>131</v>
      </c>
      <c r="D122" t="s">
        <v>16</v>
      </c>
      <c r="F122" s="28">
        <v>12</v>
      </c>
      <c r="G122" s="27" t="s">
        <v>18</v>
      </c>
      <c r="H122" s="28"/>
      <c r="I122" s="28" t="b">
        <f>IF(AND(TableData[[#This Row],[Month]]&gt;=Backend!$C$9,TableData[[#This Row],[Month]]&lt;=Backend!$D$9),TRUE,FALSE)</f>
        <v>0</v>
      </c>
    </row>
    <row r="123" spans="1:9" x14ac:dyDescent="0.35">
      <c r="A123" t="s">
        <v>34</v>
      </c>
      <c r="B123" s="29">
        <v>43846</v>
      </c>
      <c r="C123" t="s">
        <v>9</v>
      </c>
      <c r="D123" t="s">
        <v>17</v>
      </c>
      <c r="F123" s="28">
        <v>1</v>
      </c>
      <c r="G123" s="27" t="s">
        <v>18</v>
      </c>
      <c r="H123" s="28"/>
      <c r="I123" s="28" t="b">
        <f>IF(AND(TableData[[#This Row],[Month]]&gt;=Backend!$C$9,TableData[[#This Row],[Month]]&lt;=Backend!$D$9),TRUE,FALSE)</f>
        <v>0</v>
      </c>
    </row>
    <row r="124" spans="1:9" x14ac:dyDescent="0.35">
      <c r="A124" t="s">
        <v>35</v>
      </c>
      <c r="B124" s="29">
        <v>43847</v>
      </c>
      <c r="C124" t="s">
        <v>7</v>
      </c>
      <c r="D124" t="s">
        <v>15</v>
      </c>
      <c r="F124" s="28">
        <v>2</v>
      </c>
      <c r="G124" s="27" t="s">
        <v>18</v>
      </c>
      <c r="H124" s="28"/>
      <c r="I124" s="28" t="b">
        <f>IF(AND(TableData[[#This Row],[Month]]&gt;=Backend!$C$9,TableData[[#This Row],[Month]]&lt;=Backend!$D$9),TRUE,FALSE)</f>
        <v>0</v>
      </c>
    </row>
    <row r="125" spans="1:9" x14ac:dyDescent="0.35">
      <c r="A125" t="s">
        <v>36</v>
      </c>
      <c r="B125" s="29">
        <v>43848</v>
      </c>
      <c r="C125" t="s">
        <v>8</v>
      </c>
      <c r="D125" t="s">
        <v>16</v>
      </c>
      <c r="E125" s="28">
        <v>12</v>
      </c>
      <c r="F125" s="28">
        <v>3</v>
      </c>
      <c r="G125" s="27" t="s">
        <v>138</v>
      </c>
      <c r="H125" s="28">
        <v>1</v>
      </c>
      <c r="I125" s="28" t="b">
        <f>IF(AND(TableData[[#This Row],[Month]]&gt;=Backend!$C$9,TableData[[#This Row],[Month]]&lt;=Backend!$D$9),TRUE,FALSE)</f>
        <v>0</v>
      </c>
    </row>
    <row r="126" spans="1:9" x14ac:dyDescent="0.35">
      <c r="A126" t="s">
        <v>37</v>
      </c>
      <c r="B126" s="29">
        <v>43849</v>
      </c>
      <c r="C126" t="s">
        <v>14</v>
      </c>
      <c r="D126" t="s">
        <v>15</v>
      </c>
      <c r="E126" s="28">
        <v>11</v>
      </c>
      <c r="G126" s="27" t="s">
        <v>138</v>
      </c>
      <c r="H126" s="28">
        <v>1</v>
      </c>
      <c r="I126" s="28" t="b">
        <f>IF(AND(TableData[[#This Row],[Month]]&gt;=Backend!$C$9,TableData[[#This Row],[Month]]&lt;=Backend!$D$9),TRUE,FALSE)</f>
        <v>0</v>
      </c>
    </row>
    <row r="127" spans="1:9" x14ac:dyDescent="0.35">
      <c r="A127" t="s">
        <v>38</v>
      </c>
      <c r="B127" s="29">
        <v>43850</v>
      </c>
      <c r="C127" t="s">
        <v>131</v>
      </c>
      <c r="D127" t="s">
        <v>16</v>
      </c>
      <c r="E127" s="28">
        <v>11</v>
      </c>
      <c r="F127" s="28">
        <v>4</v>
      </c>
      <c r="G127" s="27" t="s">
        <v>138</v>
      </c>
      <c r="H127" s="28">
        <v>1</v>
      </c>
      <c r="I127" s="28" t="b">
        <f>IF(AND(TableData[[#This Row],[Month]]&gt;=Backend!$C$9,TableData[[#This Row],[Month]]&lt;=Backend!$D$9),TRUE,FALSE)</f>
        <v>0</v>
      </c>
    </row>
    <row r="128" spans="1:9" x14ac:dyDescent="0.35">
      <c r="A128" t="s">
        <v>39</v>
      </c>
      <c r="B128" s="29">
        <v>43851</v>
      </c>
      <c r="C128" t="s">
        <v>9</v>
      </c>
      <c r="D128" t="s">
        <v>17</v>
      </c>
      <c r="E128" s="28">
        <v>10</v>
      </c>
      <c r="F128" s="28">
        <v>10</v>
      </c>
      <c r="G128" s="27" t="s">
        <v>138</v>
      </c>
      <c r="H128" s="28">
        <v>0</v>
      </c>
      <c r="I128" s="28" t="b">
        <f>IF(AND(TableData[[#This Row],[Month]]&gt;=Backend!$C$9,TableData[[#This Row],[Month]]&lt;=Backend!$D$9),TRUE,FALSE)</f>
        <v>0</v>
      </c>
    </row>
    <row r="129" spans="1:9" x14ac:dyDescent="0.35">
      <c r="A129" t="s">
        <v>40</v>
      </c>
      <c r="B129" s="29">
        <v>43852</v>
      </c>
      <c r="C129" t="s">
        <v>7</v>
      </c>
      <c r="D129" t="s">
        <v>15</v>
      </c>
      <c r="E129" s="28">
        <v>16</v>
      </c>
      <c r="F129" s="28">
        <v>9</v>
      </c>
      <c r="G129" s="27" t="s">
        <v>138</v>
      </c>
      <c r="H129" s="28">
        <v>0</v>
      </c>
      <c r="I129" s="28" t="b">
        <f>IF(AND(TableData[[#This Row],[Month]]&gt;=Backend!$C$9,TableData[[#This Row],[Month]]&lt;=Backend!$D$9),TRUE,FALSE)</f>
        <v>0</v>
      </c>
    </row>
    <row r="130" spans="1:9" x14ac:dyDescent="0.35">
      <c r="A130" t="s">
        <v>41</v>
      </c>
      <c r="B130" s="29">
        <v>43853</v>
      </c>
      <c r="C130" t="s">
        <v>8</v>
      </c>
      <c r="D130" t="s">
        <v>16</v>
      </c>
      <c r="E130" s="28">
        <v>29</v>
      </c>
      <c r="F130" s="28">
        <v>2</v>
      </c>
      <c r="G130" s="27" t="s">
        <v>13</v>
      </c>
      <c r="H130" s="28">
        <v>0</v>
      </c>
      <c r="I130" s="28" t="b">
        <f>IF(AND(TableData[[#This Row],[Month]]&gt;=Backend!$C$9,TableData[[#This Row],[Month]]&lt;=Backend!$D$9),TRUE,FALSE)</f>
        <v>0</v>
      </c>
    </row>
    <row r="131" spans="1:9" x14ac:dyDescent="0.35">
      <c r="A131" t="s">
        <v>42</v>
      </c>
      <c r="B131" s="29">
        <v>43854</v>
      </c>
      <c r="C131" t="s">
        <v>14</v>
      </c>
      <c r="D131" t="s">
        <v>15</v>
      </c>
      <c r="E131" s="28">
        <v>31</v>
      </c>
      <c r="F131" s="28">
        <v>13</v>
      </c>
      <c r="G131" s="27" t="s">
        <v>138</v>
      </c>
      <c r="H131" s="28">
        <v>1</v>
      </c>
      <c r="I131" s="28" t="b">
        <f>IF(AND(TableData[[#This Row],[Month]]&gt;=Backend!$C$9,TableData[[#This Row],[Month]]&lt;=Backend!$D$9),TRUE,FALSE)</f>
        <v>0</v>
      </c>
    </row>
    <row r="132" spans="1:9" x14ac:dyDescent="0.35">
      <c r="A132" t="s">
        <v>43</v>
      </c>
      <c r="B132" s="29">
        <v>43855</v>
      </c>
      <c r="C132" t="s">
        <v>131</v>
      </c>
      <c r="D132" t="s">
        <v>16</v>
      </c>
      <c r="F132" s="28">
        <v>15</v>
      </c>
      <c r="G132" s="27" t="s">
        <v>18</v>
      </c>
      <c r="H132" s="28"/>
      <c r="I132" s="28" t="b">
        <f>IF(AND(TableData[[#This Row],[Month]]&gt;=Backend!$C$9,TableData[[#This Row],[Month]]&lt;=Backend!$D$9),TRUE,FALSE)</f>
        <v>0</v>
      </c>
    </row>
    <row r="133" spans="1:9" x14ac:dyDescent="0.35">
      <c r="A133" t="s">
        <v>44</v>
      </c>
      <c r="B133" s="29">
        <v>43856</v>
      </c>
      <c r="C133" t="s">
        <v>9</v>
      </c>
      <c r="D133" t="s">
        <v>17</v>
      </c>
      <c r="F133" s="28">
        <v>18</v>
      </c>
      <c r="G133" s="27" t="s">
        <v>18</v>
      </c>
      <c r="H133" s="28"/>
      <c r="I133" s="28" t="b">
        <f>IF(AND(TableData[[#This Row],[Month]]&gt;=Backend!$C$9,TableData[[#This Row],[Month]]&lt;=Backend!$D$9),TRUE,FALSE)</f>
        <v>0</v>
      </c>
    </row>
    <row r="134" spans="1:9" x14ac:dyDescent="0.35">
      <c r="A134" t="s">
        <v>45</v>
      </c>
      <c r="B134" s="29">
        <v>43857</v>
      </c>
      <c r="C134" t="s">
        <v>7</v>
      </c>
      <c r="D134" t="s">
        <v>15</v>
      </c>
      <c r="E134" s="28">
        <v>13</v>
      </c>
      <c r="F134" s="28">
        <v>10</v>
      </c>
      <c r="G134" s="27" t="s">
        <v>138</v>
      </c>
      <c r="H134" s="28">
        <v>1</v>
      </c>
      <c r="I134" s="28" t="b">
        <f>IF(AND(TableData[[#This Row],[Month]]&gt;=Backend!$C$9,TableData[[#This Row],[Month]]&lt;=Backend!$D$9),TRUE,FALSE)</f>
        <v>0</v>
      </c>
    </row>
    <row r="135" spans="1:9" x14ac:dyDescent="0.35">
      <c r="A135" t="s">
        <v>46</v>
      </c>
      <c r="B135" s="29">
        <v>43858</v>
      </c>
      <c r="C135" t="s">
        <v>8</v>
      </c>
      <c r="D135" t="s">
        <v>16</v>
      </c>
      <c r="E135" s="28">
        <v>28</v>
      </c>
      <c r="F135" s="28">
        <v>39</v>
      </c>
      <c r="G135" s="27" t="s">
        <v>138</v>
      </c>
      <c r="H135" s="28">
        <v>1</v>
      </c>
      <c r="I135" s="28" t="b">
        <f>IF(AND(TableData[[#This Row],[Month]]&gt;=Backend!$C$9,TableData[[#This Row],[Month]]&lt;=Backend!$D$9),TRUE,FALSE)</f>
        <v>0</v>
      </c>
    </row>
    <row r="136" spans="1:9" x14ac:dyDescent="0.35">
      <c r="A136" t="s">
        <v>47</v>
      </c>
      <c r="B136" s="29">
        <v>43859</v>
      </c>
      <c r="C136" t="s">
        <v>14</v>
      </c>
      <c r="D136" t="s">
        <v>15</v>
      </c>
      <c r="E136" s="28">
        <v>32</v>
      </c>
      <c r="F136" s="28">
        <v>4</v>
      </c>
      <c r="G136" s="27" t="s">
        <v>138</v>
      </c>
      <c r="H136" s="28">
        <v>1</v>
      </c>
      <c r="I136" s="28" t="b">
        <f>IF(AND(TableData[[#This Row],[Month]]&gt;=Backend!$C$9,TableData[[#This Row],[Month]]&lt;=Backend!$D$9),TRUE,FALSE)</f>
        <v>0</v>
      </c>
    </row>
    <row r="137" spans="1:9" x14ac:dyDescent="0.35">
      <c r="A137" t="s">
        <v>48</v>
      </c>
      <c r="B137" s="29">
        <v>43860</v>
      </c>
      <c r="C137" t="s">
        <v>131</v>
      </c>
      <c r="D137" t="s">
        <v>16</v>
      </c>
      <c r="E137" s="28">
        <v>16</v>
      </c>
      <c r="F137" s="28">
        <v>5</v>
      </c>
      <c r="G137" s="27" t="s">
        <v>138</v>
      </c>
      <c r="H137" s="28">
        <v>1</v>
      </c>
      <c r="I137" s="28" t="b">
        <f>IF(AND(TableData[[#This Row],[Month]]&gt;=Backend!$C$9,TableData[[#This Row],[Month]]&lt;=Backend!$D$9),TRUE,FALSE)</f>
        <v>0</v>
      </c>
    </row>
    <row r="138" spans="1:9" x14ac:dyDescent="0.35">
      <c r="A138" t="s">
        <v>49</v>
      </c>
      <c r="B138" s="29">
        <v>43861</v>
      </c>
      <c r="C138" t="s">
        <v>9</v>
      </c>
      <c r="D138" t="s">
        <v>17</v>
      </c>
      <c r="E138" s="28">
        <v>14</v>
      </c>
      <c r="F138" s="28">
        <v>0</v>
      </c>
      <c r="G138" s="27" t="s">
        <v>138</v>
      </c>
      <c r="H138" s="28">
        <v>1</v>
      </c>
      <c r="I138" s="28" t="b">
        <f>IF(AND(TableData[[#This Row],[Month]]&gt;=Backend!$C$9,TableData[[#This Row],[Month]]&lt;=Backend!$D$9),TRUE,FALSE)</f>
        <v>0</v>
      </c>
    </row>
    <row r="139" spans="1:9" x14ac:dyDescent="0.35">
      <c r="A139" t="s">
        <v>50</v>
      </c>
      <c r="B139" s="29">
        <v>43862</v>
      </c>
      <c r="C139" t="s">
        <v>7</v>
      </c>
      <c r="D139" t="s">
        <v>15</v>
      </c>
      <c r="E139" s="28">
        <v>11</v>
      </c>
      <c r="F139" s="28">
        <v>50</v>
      </c>
      <c r="G139" s="27" t="s">
        <v>138</v>
      </c>
      <c r="H139" s="28">
        <v>1</v>
      </c>
      <c r="I139" s="28" t="b">
        <f>IF(AND(TableData[[#This Row],[Month]]&gt;=Backend!$C$9,TableData[[#This Row],[Month]]&lt;=Backend!$D$9),TRUE,FALSE)</f>
        <v>1</v>
      </c>
    </row>
    <row r="140" spans="1:9" x14ac:dyDescent="0.35">
      <c r="A140" t="s">
        <v>51</v>
      </c>
      <c r="B140" s="29">
        <v>43863</v>
      </c>
      <c r="C140" t="s">
        <v>8</v>
      </c>
      <c r="D140" t="s">
        <v>16</v>
      </c>
      <c r="F140" s="28">
        <v>4</v>
      </c>
      <c r="G140" s="27" t="s">
        <v>18</v>
      </c>
      <c r="H140" s="28"/>
      <c r="I140" s="28" t="b">
        <f>IF(AND(TableData[[#This Row],[Month]]&gt;=Backend!$C$9,TableData[[#This Row],[Month]]&lt;=Backend!$D$9),TRUE,FALSE)</f>
        <v>1</v>
      </c>
    </row>
    <row r="141" spans="1:9" x14ac:dyDescent="0.35">
      <c r="A141" t="s">
        <v>52</v>
      </c>
      <c r="B141" s="29">
        <v>43864</v>
      </c>
      <c r="C141" t="s">
        <v>14</v>
      </c>
      <c r="D141" t="s">
        <v>15</v>
      </c>
      <c r="F141" s="28">
        <v>2</v>
      </c>
      <c r="G141" s="27" t="s">
        <v>18</v>
      </c>
      <c r="H141" s="28"/>
      <c r="I141" s="28" t="b">
        <f>IF(AND(TableData[[#This Row],[Month]]&gt;=Backend!$C$9,TableData[[#This Row],[Month]]&lt;=Backend!$D$9),TRUE,FALSE)</f>
        <v>1</v>
      </c>
    </row>
    <row r="142" spans="1:9" x14ac:dyDescent="0.35">
      <c r="A142" t="s">
        <v>53</v>
      </c>
      <c r="B142" s="29">
        <v>43865</v>
      </c>
      <c r="C142" t="s">
        <v>131</v>
      </c>
      <c r="D142" t="s">
        <v>16</v>
      </c>
      <c r="F142" s="28">
        <v>70</v>
      </c>
      <c r="G142" s="27" t="s">
        <v>18</v>
      </c>
      <c r="H142" s="28"/>
      <c r="I142" s="28" t="b">
        <f>IF(AND(TableData[[#This Row],[Month]]&gt;=Backend!$C$9,TableData[[#This Row],[Month]]&lt;=Backend!$D$9),TRUE,FALSE)</f>
        <v>1</v>
      </c>
    </row>
    <row r="143" spans="1:9" x14ac:dyDescent="0.35">
      <c r="A143" t="s">
        <v>54</v>
      </c>
      <c r="B143" s="29">
        <v>43866</v>
      </c>
      <c r="C143" t="s">
        <v>9</v>
      </c>
      <c r="D143" t="s">
        <v>17</v>
      </c>
      <c r="E143" s="28">
        <v>28</v>
      </c>
      <c r="F143" s="28">
        <v>50</v>
      </c>
      <c r="G143" s="27" t="s">
        <v>138</v>
      </c>
      <c r="H143" s="28">
        <v>1</v>
      </c>
      <c r="I143" s="28" t="b">
        <f>IF(AND(TableData[[#This Row],[Month]]&gt;=Backend!$C$9,TableData[[#This Row],[Month]]&lt;=Backend!$D$9),TRUE,FALSE)</f>
        <v>1</v>
      </c>
    </row>
    <row r="144" spans="1:9" x14ac:dyDescent="0.35">
      <c r="A144" t="s">
        <v>55</v>
      </c>
      <c r="B144" s="29">
        <v>43867</v>
      </c>
      <c r="C144" t="s">
        <v>7</v>
      </c>
      <c r="D144" t="s">
        <v>15</v>
      </c>
      <c r="E144" s="28">
        <v>31</v>
      </c>
      <c r="F144" s="28">
        <v>12</v>
      </c>
      <c r="G144" s="27" t="s">
        <v>138</v>
      </c>
      <c r="H144" s="28">
        <v>1</v>
      </c>
      <c r="I144" s="28" t="b">
        <f>IF(AND(TableData[[#This Row],[Month]]&gt;=Backend!$C$9,TableData[[#This Row],[Month]]&lt;=Backend!$D$9),TRUE,FALSE)</f>
        <v>1</v>
      </c>
    </row>
    <row r="145" spans="1:9" x14ac:dyDescent="0.35">
      <c r="A145" t="s">
        <v>56</v>
      </c>
      <c r="B145" s="29">
        <v>43868</v>
      </c>
      <c r="C145" t="s">
        <v>8</v>
      </c>
      <c r="D145" t="s">
        <v>16</v>
      </c>
      <c r="E145" s="28">
        <v>27</v>
      </c>
      <c r="F145" s="28">
        <v>1</v>
      </c>
      <c r="G145" s="27" t="s">
        <v>138</v>
      </c>
      <c r="H145" s="28">
        <v>1</v>
      </c>
      <c r="I145" s="28" t="b">
        <f>IF(AND(TableData[[#This Row],[Month]]&gt;=Backend!$C$9,TableData[[#This Row],[Month]]&lt;=Backend!$D$9),TRUE,FALSE)</f>
        <v>1</v>
      </c>
    </row>
    <row r="146" spans="1:9" x14ac:dyDescent="0.35">
      <c r="A146" t="s">
        <v>57</v>
      </c>
      <c r="B146" s="29">
        <v>43869</v>
      </c>
      <c r="C146" t="s">
        <v>14</v>
      </c>
      <c r="D146" t="s">
        <v>15</v>
      </c>
      <c r="E146" s="28">
        <v>16</v>
      </c>
      <c r="F146" s="28">
        <v>2</v>
      </c>
      <c r="G146" s="27" t="s">
        <v>138</v>
      </c>
      <c r="H146" s="28">
        <v>1</v>
      </c>
      <c r="I146" s="28" t="b">
        <f>IF(AND(TableData[[#This Row],[Month]]&gt;=Backend!$C$9,TableData[[#This Row],[Month]]&lt;=Backend!$D$9),TRUE,FALSE)</f>
        <v>1</v>
      </c>
    </row>
    <row r="147" spans="1:9" x14ac:dyDescent="0.35">
      <c r="A147" t="s">
        <v>58</v>
      </c>
      <c r="B147" s="29">
        <v>43870</v>
      </c>
      <c r="C147" t="s">
        <v>131</v>
      </c>
      <c r="D147" t="s">
        <v>16</v>
      </c>
      <c r="E147" s="28">
        <v>25</v>
      </c>
      <c r="F147" s="28">
        <v>3</v>
      </c>
      <c r="G147" s="27" t="s">
        <v>138</v>
      </c>
      <c r="H147" s="28">
        <v>1</v>
      </c>
      <c r="I147" s="28" t="b">
        <f>IF(AND(TableData[[#This Row],[Month]]&gt;=Backend!$C$9,TableData[[#This Row],[Month]]&lt;=Backend!$D$9),TRUE,FALSE)</f>
        <v>1</v>
      </c>
    </row>
    <row r="148" spans="1:9" x14ac:dyDescent="0.35">
      <c r="A148" t="s">
        <v>59</v>
      </c>
      <c r="B148" s="29">
        <v>43871</v>
      </c>
      <c r="C148" t="s">
        <v>9</v>
      </c>
      <c r="D148" t="s">
        <v>17</v>
      </c>
      <c r="E148" s="28">
        <v>31</v>
      </c>
      <c r="G148" s="27" t="s">
        <v>13</v>
      </c>
      <c r="H148" s="28">
        <v>1</v>
      </c>
      <c r="I148" s="28" t="b">
        <f>IF(AND(TableData[[#This Row],[Month]]&gt;=Backend!$C$9,TableData[[#This Row],[Month]]&lt;=Backend!$D$9),TRUE,FALSE)</f>
        <v>1</v>
      </c>
    </row>
    <row r="149" spans="1:9" x14ac:dyDescent="0.35">
      <c r="A149" t="s">
        <v>60</v>
      </c>
      <c r="B149" s="29">
        <v>43872</v>
      </c>
      <c r="C149" t="s">
        <v>7</v>
      </c>
      <c r="D149" t="s">
        <v>15</v>
      </c>
      <c r="E149" s="28">
        <v>15</v>
      </c>
      <c r="F149" s="28">
        <v>4</v>
      </c>
      <c r="G149" s="27" t="s">
        <v>138</v>
      </c>
      <c r="H149" s="28">
        <v>1</v>
      </c>
      <c r="I149" s="28" t="b">
        <f>IF(AND(TableData[[#This Row],[Month]]&gt;=Backend!$C$9,TableData[[#This Row],[Month]]&lt;=Backend!$D$9),TRUE,FALSE)</f>
        <v>1</v>
      </c>
    </row>
    <row r="150" spans="1:9" x14ac:dyDescent="0.35">
      <c r="A150" t="s">
        <v>61</v>
      </c>
      <c r="B150" s="29">
        <v>43873</v>
      </c>
      <c r="C150" t="s">
        <v>8</v>
      </c>
      <c r="D150" t="s">
        <v>16</v>
      </c>
      <c r="F150" s="28">
        <v>10</v>
      </c>
      <c r="G150" s="27" t="s">
        <v>18</v>
      </c>
      <c r="H150" s="28"/>
      <c r="I150" s="28" t="b">
        <f>IF(AND(TableData[[#This Row],[Month]]&gt;=Backend!$C$9,TableData[[#This Row],[Month]]&lt;=Backend!$D$9),TRUE,FALSE)</f>
        <v>1</v>
      </c>
    </row>
    <row r="151" spans="1:9" x14ac:dyDescent="0.35">
      <c r="A151" t="s">
        <v>62</v>
      </c>
      <c r="B151" s="29">
        <v>43874</v>
      </c>
      <c r="C151" t="s">
        <v>14</v>
      </c>
      <c r="D151" t="s">
        <v>15</v>
      </c>
      <c r="F151" s="28">
        <v>9</v>
      </c>
      <c r="G151" s="27" t="s">
        <v>18</v>
      </c>
      <c r="H151" s="28"/>
      <c r="I151" s="28" t="b">
        <f>IF(AND(TableData[[#This Row],[Month]]&gt;=Backend!$C$9,TableData[[#This Row],[Month]]&lt;=Backend!$D$9),TRUE,FALSE)</f>
        <v>1</v>
      </c>
    </row>
    <row r="152" spans="1:9" x14ac:dyDescent="0.35">
      <c r="A152" t="s">
        <v>63</v>
      </c>
      <c r="B152" s="29">
        <v>43875</v>
      </c>
      <c r="C152" t="s">
        <v>131</v>
      </c>
      <c r="D152" t="s">
        <v>16</v>
      </c>
      <c r="E152" s="28">
        <v>15</v>
      </c>
      <c r="F152" s="28">
        <v>2</v>
      </c>
      <c r="G152" s="27" t="s">
        <v>138</v>
      </c>
      <c r="H152" s="28">
        <v>1</v>
      </c>
      <c r="I152" s="28" t="b">
        <f>IF(AND(TableData[[#This Row],[Month]]&gt;=Backend!$C$9,TableData[[#This Row],[Month]]&lt;=Backend!$D$9),TRUE,FALSE)</f>
        <v>1</v>
      </c>
    </row>
    <row r="153" spans="1:9" x14ac:dyDescent="0.35">
      <c r="A153" t="s">
        <v>64</v>
      </c>
      <c r="B153" s="29">
        <v>43876</v>
      </c>
      <c r="C153" t="s">
        <v>9</v>
      </c>
      <c r="D153" t="s">
        <v>17</v>
      </c>
      <c r="E153" s="28">
        <v>39</v>
      </c>
      <c r="F153" s="28">
        <v>13</v>
      </c>
      <c r="G153" s="27" t="s">
        <v>138</v>
      </c>
      <c r="H153" s="28">
        <v>1</v>
      </c>
      <c r="I153" s="28" t="b">
        <f>IF(AND(TableData[[#This Row],[Month]]&gt;=Backend!$C$9,TableData[[#This Row],[Month]]&lt;=Backend!$D$9),TRUE,FALSE)</f>
        <v>1</v>
      </c>
    </row>
    <row r="154" spans="1:9" x14ac:dyDescent="0.35">
      <c r="A154" t="s">
        <v>65</v>
      </c>
      <c r="B154" s="29">
        <v>43877</v>
      </c>
      <c r="C154" t="s">
        <v>7</v>
      </c>
      <c r="D154" t="s">
        <v>15</v>
      </c>
      <c r="E154" s="28">
        <v>20</v>
      </c>
      <c r="F154" s="28">
        <v>15</v>
      </c>
      <c r="G154" s="27" t="s">
        <v>138</v>
      </c>
      <c r="H154" s="28">
        <v>1</v>
      </c>
      <c r="I154" s="28" t="b">
        <f>IF(AND(TableData[[#This Row],[Month]]&gt;=Backend!$C$9,TableData[[#This Row],[Month]]&lt;=Backend!$D$9),TRUE,FALSE)</f>
        <v>1</v>
      </c>
    </row>
    <row r="155" spans="1:9" x14ac:dyDescent="0.35">
      <c r="A155" t="s">
        <v>66</v>
      </c>
      <c r="B155" s="29">
        <v>43878</v>
      </c>
      <c r="C155" t="s">
        <v>8</v>
      </c>
      <c r="D155" t="s">
        <v>16</v>
      </c>
      <c r="E155" s="28">
        <v>13</v>
      </c>
      <c r="F155" s="28">
        <v>18</v>
      </c>
      <c r="G155" s="27" t="s">
        <v>138</v>
      </c>
      <c r="H155" s="28">
        <v>0</v>
      </c>
      <c r="I155" s="28" t="b">
        <f>IF(AND(TableData[[#This Row],[Month]]&gt;=Backend!$C$9,TableData[[#This Row],[Month]]&lt;=Backend!$D$9),TRUE,FALSE)</f>
        <v>1</v>
      </c>
    </row>
    <row r="156" spans="1:9" x14ac:dyDescent="0.35">
      <c r="A156" t="s">
        <v>67</v>
      </c>
      <c r="B156" s="29">
        <v>43879</v>
      </c>
      <c r="C156" t="s">
        <v>14</v>
      </c>
      <c r="D156" t="s">
        <v>15</v>
      </c>
      <c r="E156" s="28">
        <v>28</v>
      </c>
      <c r="F156" s="28">
        <v>10</v>
      </c>
      <c r="G156" s="27" t="s">
        <v>138</v>
      </c>
      <c r="H156" s="28">
        <v>1</v>
      </c>
      <c r="I156" s="28" t="b">
        <f>IF(AND(TableData[[#This Row],[Month]]&gt;=Backend!$C$9,TableData[[#This Row],[Month]]&lt;=Backend!$D$9),TRUE,FALSE)</f>
        <v>1</v>
      </c>
    </row>
    <row r="157" spans="1:9" x14ac:dyDescent="0.35">
      <c r="A157" t="s">
        <v>68</v>
      </c>
      <c r="B157" s="29">
        <v>43880</v>
      </c>
      <c r="C157" t="s">
        <v>131</v>
      </c>
      <c r="D157" t="s">
        <v>16</v>
      </c>
      <c r="E157" s="28">
        <v>10</v>
      </c>
      <c r="F157" s="28">
        <v>39</v>
      </c>
      <c r="G157" s="27" t="s">
        <v>138</v>
      </c>
      <c r="H157" s="28">
        <v>0</v>
      </c>
      <c r="I157" s="28" t="b">
        <f>IF(AND(TableData[[#This Row],[Month]]&gt;=Backend!$C$9,TableData[[#This Row],[Month]]&lt;=Backend!$D$9),TRUE,FALSE)</f>
        <v>1</v>
      </c>
    </row>
    <row r="158" spans="1:9" x14ac:dyDescent="0.35">
      <c r="A158" t="s">
        <v>69</v>
      </c>
      <c r="B158" s="29">
        <v>43881</v>
      </c>
      <c r="C158" t="s">
        <v>9</v>
      </c>
      <c r="D158" t="s">
        <v>17</v>
      </c>
      <c r="F158" s="28">
        <v>4</v>
      </c>
      <c r="G158" s="27" t="s">
        <v>18</v>
      </c>
      <c r="H158" s="28"/>
      <c r="I158" s="28" t="b">
        <f>IF(AND(TableData[[#This Row],[Month]]&gt;=Backend!$C$9,TableData[[#This Row],[Month]]&lt;=Backend!$D$9),TRUE,FALSE)</f>
        <v>1</v>
      </c>
    </row>
    <row r="159" spans="1:9" x14ac:dyDescent="0.35">
      <c r="A159" t="s">
        <v>70</v>
      </c>
      <c r="B159" s="29">
        <v>43882</v>
      </c>
      <c r="C159" t="s">
        <v>7</v>
      </c>
      <c r="D159" t="s">
        <v>15</v>
      </c>
      <c r="F159" s="28">
        <v>5</v>
      </c>
      <c r="G159" s="27" t="s">
        <v>18</v>
      </c>
      <c r="H159" s="28"/>
      <c r="I159" s="28" t="b">
        <f>IF(AND(TableData[[#This Row],[Month]]&gt;=Backend!$C$9,TableData[[#This Row],[Month]]&lt;=Backend!$D$9),TRUE,FALSE)</f>
        <v>1</v>
      </c>
    </row>
    <row r="160" spans="1:9" x14ac:dyDescent="0.35">
      <c r="A160" t="s">
        <v>71</v>
      </c>
      <c r="B160" s="29">
        <v>43883</v>
      </c>
      <c r="C160" t="s">
        <v>8</v>
      </c>
      <c r="D160" t="s">
        <v>16</v>
      </c>
      <c r="F160" s="28">
        <v>0</v>
      </c>
      <c r="G160" s="27" t="s">
        <v>18</v>
      </c>
      <c r="H160" s="28"/>
      <c r="I160" s="28" t="b">
        <f>IF(AND(TableData[[#This Row],[Month]]&gt;=Backend!$C$9,TableData[[#This Row],[Month]]&lt;=Backend!$D$9),TRUE,FALSE)</f>
        <v>1</v>
      </c>
    </row>
    <row r="161" spans="1:9" x14ac:dyDescent="0.35">
      <c r="A161" t="s">
        <v>72</v>
      </c>
      <c r="B161" s="29">
        <v>43884</v>
      </c>
      <c r="C161" t="s">
        <v>14</v>
      </c>
      <c r="D161" t="s">
        <v>15</v>
      </c>
      <c r="E161" s="28">
        <v>8</v>
      </c>
      <c r="F161" s="28">
        <v>50</v>
      </c>
      <c r="G161" s="27" t="s">
        <v>138</v>
      </c>
      <c r="H161" s="28">
        <v>1</v>
      </c>
      <c r="I161" s="28" t="b">
        <f>IF(AND(TableData[[#This Row],[Month]]&gt;=Backend!$C$9,TableData[[#This Row],[Month]]&lt;=Backend!$D$9),TRUE,FALSE)</f>
        <v>1</v>
      </c>
    </row>
    <row r="162" spans="1:9" x14ac:dyDescent="0.35">
      <c r="A162" t="s">
        <v>73</v>
      </c>
      <c r="B162" s="29">
        <v>43885</v>
      </c>
      <c r="C162" t="s">
        <v>131</v>
      </c>
      <c r="D162" t="s">
        <v>16</v>
      </c>
      <c r="E162" s="28">
        <v>8</v>
      </c>
      <c r="F162" s="28">
        <v>4</v>
      </c>
      <c r="G162" s="27" t="s">
        <v>138</v>
      </c>
      <c r="H162" s="28">
        <v>1</v>
      </c>
      <c r="I162" s="28" t="b">
        <f>IF(AND(TableData[[#This Row],[Month]]&gt;=Backend!$C$9,TableData[[#This Row],[Month]]&lt;=Backend!$D$9),TRUE,FALSE)</f>
        <v>1</v>
      </c>
    </row>
    <row r="163" spans="1:9" x14ac:dyDescent="0.35">
      <c r="A163" t="s">
        <v>74</v>
      </c>
      <c r="B163" s="29">
        <v>43886</v>
      </c>
      <c r="C163" t="s">
        <v>9</v>
      </c>
      <c r="D163" t="s">
        <v>17</v>
      </c>
      <c r="E163" s="28">
        <v>9</v>
      </c>
      <c r="F163" s="28">
        <v>2</v>
      </c>
      <c r="G163" s="27" t="s">
        <v>138</v>
      </c>
      <c r="H163" s="28">
        <v>0</v>
      </c>
      <c r="I163" s="28" t="b">
        <f>IF(AND(TableData[[#This Row],[Month]]&gt;=Backend!$C$9,TableData[[#This Row],[Month]]&lt;=Backend!$D$9),TRUE,FALSE)</f>
        <v>1</v>
      </c>
    </row>
    <row r="164" spans="1:9" x14ac:dyDescent="0.35">
      <c r="A164" t="s">
        <v>75</v>
      </c>
      <c r="B164" s="29">
        <v>43887</v>
      </c>
      <c r="C164" t="s">
        <v>7</v>
      </c>
      <c r="D164" t="s">
        <v>15</v>
      </c>
      <c r="E164" s="28">
        <v>10</v>
      </c>
      <c r="F164" s="28">
        <v>70</v>
      </c>
      <c r="G164" s="27" t="s">
        <v>138</v>
      </c>
      <c r="H164" s="28">
        <v>1</v>
      </c>
      <c r="I164" s="28" t="b">
        <f>IF(AND(TableData[[#This Row],[Month]]&gt;=Backend!$C$9,TableData[[#This Row],[Month]]&lt;=Backend!$D$9),TRUE,FALSE)</f>
        <v>1</v>
      </c>
    </row>
    <row r="165" spans="1:9" x14ac:dyDescent="0.35">
      <c r="A165" t="s">
        <v>76</v>
      </c>
      <c r="B165" s="29">
        <v>43888</v>
      </c>
      <c r="C165" t="s">
        <v>8</v>
      </c>
      <c r="D165" t="s">
        <v>16</v>
      </c>
      <c r="E165" s="28">
        <v>13</v>
      </c>
      <c r="F165" s="28">
        <v>50</v>
      </c>
      <c r="G165" s="27" t="s">
        <v>138</v>
      </c>
      <c r="H165" s="28">
        <v>1</v>
      </c>
      <c r="I165" s="28" t="b">
        <f>IF(AND(TableData[[#This Row],[Month]]&gt;=Backend!$C$9,TableData[[#This Row],[Month]]&lt;=Backend!$D$9),TRUE,FALSE)</f>
        <v>1</v>
      </c>
    </row>
    <row r="166" spans="1:9" x14ac:dyDescent="0.35">
      <c r="A166" t="s">
        <v>77</v>
      </c>
      <c r="B166" s="29">
        <v>43889</v>
      </c>
      <c r="C166" t="s">
        <v>14</v>
      </c>
      <c r="D166" t="s">
        <v>15</v>
      </c>
      <c r="E166" s="28">
        <v>14</v>
      </c>
      <c r="F166" s="28">
        <v>12</v>
      </c>
      <c r="G166" s="27" t="s">
        <v>13</v>
      </c>
      <c r="H166" s="28">
        <v>1</v>
      </c>
      <c r="I166" s="28" t="b">
        <f>IF(AND(TableData[[#This Row],[Month]]&gt;=Backend!$C$9,TableData[[#This Row],[Month]]&lt;=Backend!$D$9),TRUE,FALSE)</f>
        <v>1</v>
      </c>
    </row>
    <row r="167" spans="1:9" x14ac:dyDescent="0.35">
      <c r="A167" t="s">
        <v>78</v>
      </c>
      <c r="B167" s="29">
        <v>43890</v>
      </c>
      <c r="C167" t="s">
        <v>131</v>
      </c>
      <c r="D167" t="s">
        <v>16</v>
      </c>
      <c r="E167" s="28">
        <v>10</v>
      </c>
      <c r="F167" s="28">
        <v>1</v>
      </c>
      <c r="G167" s="27" t="s">
        <v>138</v>
      </c>
      <c r="H167" s="28">
        <v>1</v>
      </c>
      <c r="I167" s="28" t="b">
        <f>IF(AND(TableData[[#This Row],[Month]]&gt;=Backend!$C$9,TableData[[#This Row],[Month]]&lt;=Backend!$D$9),TRUE,FALSE)</f>
        <v>1</v>
      </c>
    </row>
    <row r="168" spans="1:9" x14ac:dyDescent="0.35">
      <c r="A168" t="s">
        <v>79</v>
      </c>
      <c r="B168" s="29">
        <v>43891</v>
      </c>
      <c r="C168" t="s">
        <v>9</v>
      </c>
      <c r="D168" t="s">
        <v>17</v>
      </c>
      <c r="F168" s="28">
        <v>2</v>
      </c>
      <c r="G168" s="27" t="s">
        <v>18</v>
      </c>
      <c r="H168" s="28"/>
      <c r="I168" s="28" t="b">
        <f>IF(AND(TableData[[#This Row],[Month]]&gt;=Backend!$C$9,TableData[[#This Row],[Month]]&lt;=Backend!$D$9),TRUE,FALSE)</f>
        <v>0</v>
      </c>
    </row>
    <row r="169" spans="1:9" x14ac:dyDescent="0.35">
      <c r="A169" t="s">
        <v>80</v>
      </c>
      <c r="B169" s="29">
        <v>43892</v>
      </c>
      <c r="C169" t="s">
        <v>7</v>
      </c>
      <c r="D169" t="s">
        <v>15</v>
      </c>
      <c r="F169" s="28">
        <v>3</v>
      </c>
      <c r="G169" s="27" t="s">
        <v>18</v>
      </c>
      <c r="H169" s="28"/>
      <c r="I169" s="28" t="b">
        <f>IF(AND(TableData[[#This Row],[Month]]&gt;=Backend!$C$9,TableData[[#This Row],[Month]]&lt;=Backend!$D$9),TRUE,FALSE)</f>
        <v>0</v>
      </c>
    </row>
    <row r="170" spans="1:9" x14ac:dyDescent="0.35">
      <c r="A170" t="s">
        <v>81</v>
      </c>
      <c r="B170" s="29">
        <v>43893</v>
      </c>
      <c r="C170" t="s">
        <v>8</v>
      </c>
      <c r="D170" t="s">
        <v>16</v>
      </c>
      <c r="E170" s="28">
        <v>12</v>
      </c>
      <c r="F170" s="28">
        <v>6</v>
      </c>
      <c r="G170" s="27" t="s">
        <v>138</v>
      </c>
      <c r="H170" s="28">
        <v>1</v>
      </c>
      <c r="I170" s="28" t="b">
        <f>IF(AND(TableData[[#This Row],[Month]]&gt;=Backend!$C$9,TableData[[#This Row],[Month]]&lt;=Backend!$D$9),TRUE,FALSE)</f>
        <v>0</v>
      </c>
    </row>
    <row r="171" spans="1:9" x14ac:dyDescent="0.35">
      <c r="A171" t="s">
        <v>82</v>
      </c>
      <c r="B171" s="29">
        <v>43894</v>
      </c>
      <c r="C171" t="s">
        <v>14</v>
      </c>
      <c r="D171" t="s">
        <v>15</v>
      </c>
      <c r="E171" s="28">
        <v>14</v>
      </c>
      <c r="F171" s="28">
        <v>4</v>
      </c>
      <c r="G171" s="27" t="s">
        <v>138</v>
      </c>
      <c r="H171" s="28">
        <v>1</v>
      </c>
      <c r="I171" s="28" t="b">
        <f>IF(AND(TableData[[#This Row],[Month]]&gt;=Backend!$C$9,TableData[[#This Row],[Month]]&lt;=Backend!$D$9),TRUE,FALSE)</f>
        <v>0</v>
      </c>
    </row>
    <row r="172" spans="1:9" x14ac:dyDescent="0.35">
      <c r="A172" t="s">
        <v>83</v>
      </c>
      <c r="B172" s="29">
        <v>43895</v>
      </c>
      <c r="C172" t="s">
        <v>131</v>
      </c>
      <c r="D172" t="s">
        <v>16</v>
      </c>
      <c r="E172" s="28">
        <v>12</v>
      </c>
      <c r="F172" s="28">
        <v>10</v>
      </c>
      <c r="G172" s="27" t="s">
        <v>138</v>
      </c>
      <c r="H172" s="28">
        <v>1</v>
      </c>
      <c r="I172" s="28" t="b">
        <f>IF(AND(TableData[[#This Row],[Month]]&gt;=Backend!$C$9,TableData[[#This Row],[Month]]&lt;=Backend!$D$9),TRUE,FALSE)</f>
        <v>0</v>
      </c>
    </row>
    <row r="173" spans="1:9" x14ac:dyDescent="0.35">
      <c r="A173" t="s">
        <v>84</v>
      </c>
      <c r="B173" s="29">
        <v>43896</v>
      </c>
      <c r="C173" t="s">
        <v>9</v>
      </c>
      <c r="D173" t="s">
        <v>17</v>
      </c>
      <c r="E173" s="28">
        <v>10</v>
      </c>
      <c r="F173" s="28">
        <v>9</v>
      </c>
      <c r="G173" s="27" t="s">
        <v>138</v>
      </c>
      <c r="H173" s="28">
        <v>1</v>
      </c>
      <c r="I173" s="28" t="b">
        <f>IF(AND(TableData[[#This Row],[Month]]&gt;=Backend!$C$9,TableData[[#This Row],[Month]]&lt;=Backend!$D$9),TRUE,FALSE)</f>
        <v>0</v>
      </c>
    </row>
    <row r="174" spans="1:9" x14ac:dyDescent="0.35">
      <c r="A174" t="s">
        <v>85</v>
      </c>
      <c r="B174" s="29">
        <v>43897</v>
      </c>
      <c r="C174" t="s">
        <v>7</v>
      </c>
      <c r="D174" t="s">
        <v>15</v>
      </c>
      <c r="E174" s="28">
        <v>12</v>
      </c>
      <c r="F174" s="28">
        <v>2</v>
      </c>
      <c r="G174" s="27" t="s">
        <v>138</v>
      </c>
      <c r="H174" s="28">
        <v>1</v>
      </c>
      <c r="I174" s="28" t="b">
        <f>IF(AND(TableData[[#This Row],[Month]]&gt;=Backend!$C$9,TableData[[#This Row],[Month]]&lt;=Backend!$D$9),TRUE,FALSE)</f>
        <v>0</v>
      </c>
    </row>
    <row r="175" spans="1:9" x14ac:dyDescent="0.35">
      <c r="A175" t="s">
        <v>86</v>
      </c>
      <c r="B175" s="29">
        <v>43898</v>
      </c>
      <c r="C175" t="s">
        <v>8</v>
      </c>
      <c r="D175" t="s">
        <v>16</v>
      </c>
      <c r="E175" s="28">
        <v>13</v>
      </c>
      <c r="F175" s="28">
        <v>13</v>
      </c>
      <c r="G175" s="27" t="s">
        <v>138</v>
      </c>
      <c r="H175" s="28">
        <v>1</v>
      </c>
      <c r="I175" s="28" t="b">
        <f>IF(AND(TableData[[#This Row],[Month]]&gt;=Backend!$C$9,TableData[[#This Row],[Month]]&lt;=Backend!$D$9),TRUE,FALSE)</f>
        <v>0</v>
      </c>
    </row>
    <row r="176" spans="1:9" x14ac:dyDescent="0.35">
      <c r="A176" t="s">
        <v>87</v>
      </c>
      <c r="B176" s="29">
        <v>43899</v>
      </c>
      <c r="C176" t="s">
        <v>14</v>
      </c>
      <c r="D176" t="s">
        <v>15</v>
      </c>
      <c r="F176" s="28">
        <v>15</v>
      </c>
      <c r="G176" s="27" t="s">
        <v>18</v>
      </c>
      <c r="H176" s="28"/>
      <c r="I176" s="28" t="b">
        <f>IF(AND(TableData[[#This Row],[Month]]&gt;=Backend!$C$9,TableData[[#This Row],[Month]]&lt;=Backend!$D$9),TRUE,FALSE)</f>
        <v>0</v>
      </c>
    </row>
    <row r="177" spans="1:9" x14ac:dyDescent="0.35">
      <c r="A177" t="s">
        <v>88</v>
      </c>
      <c r="B177" s="29">
        <v>43900</v>
      </c>
      <c r="C177" t="s">
        <v>131</v>
      </c>
      <c r="D177" t="s">
        <v>16</v>
      </c>
      <c r="F177" s="28">
        <v>18</v>
      </c>
      <c r="G177" s="27" t="s">
        <v>18</v>
      </c>
      <c r="H177" s="28"/>
      <c r="I177" s="28" t="b">
        <f>IF(AND(TableData[[#This Row],[Month]]&gt;=Backend!$C$9,TableData[[#This Row],[Month]]&lt;=Backend!$D$9),TRUE,FALSE)</f>
        <v>0</v>
      </c>
    </row>
    <row r="178" spans="1:9" x14ac:dyDescent="0.35">
      <c r="A178" t="s">
        <v>89</v>
      </c>
      <c r="B178" s="29">
        <v>43901</v>
      </c>
      <c r="C178" t="s">
        <v>9</v>
      </c>
      <c r="D178" t="s">
        <v>17</v>
      </c>
      <c r="F178" s="28">
        <v>10</v>
      </c>
      <c r="G178" s="27" t="s">
        <v>18</v>
      </c>
      <c r="H178" s="28"/>
      <c r="I178" s="28" t="b">
        <f>IF(AND(TableData[[#This Row],[Month]]&gt;=Backend!$C$9,TableData[[#This Row],[Month]]&lt;=Backend!$D$9),TRUE,FALSE)</f>
        <v>0</v>
      </c>
    </row>
    <row r="179" spans="1:9" x14ac:dyDescent="0.35">
      <c r="A179" t="s">
        <v>90</v>
      </c>
      <c r="B179" s="29">
        <v>43902</v>
      </c>
      <c r="C179" t="s">
        <v>7</v>
      </c>
      <c r="D179" t="s">
        <v>15</v>
      </c>
      <c r="E179" s="28">
        <v>20</v>
      </c>
      <c r="F179" s="28">
        <v>39</v>
      </c>
      <c r="G179" s="27" t="s">
        <v>138</v>
      </c>
      <c r="H179" s="28">
        <v>1</v>
      </c>
      <c r="I179" s="28" t="b">
        <f>IF(AND(TableData[[#This Row],[Month]]&gt;=Backend!$C$9,TableData[[#This Row],[Month]]&lt;=Backend!$D$9),TRUE,FALSE)</f>
        <v>0</v>
      </c>
    </row>
    <row r="180" spans="1:9" x14ac:dyDescent="0.35">
      <c r="A180" t="s">
        <v>91</v>
      </c>
      <c r="B180" s="29">
        <v>43903</v>
      </c>
      <c r="C180" t="s">
        <v>8</v>
      </c>
      <c r="D180" t="s">
        <v>16</v>
      </c>
      <c r="E180" s="28">
        <v>18</v>
      </c>
      <c r="F180" s="28">
        <v>4</v>
      </c>
      <c r="G180" s="27" t="s">
        <v>138</v>
      </c>
      <c r="H180" s="28">
        <v>1</v>
      </c>
      <c r="I180" s="28" t="b">
        <f>IF(AND(TableData[[#This Row],[Month]]&gt;=Backend!$C$9,TableData[[#This Row],[Month]]&lt;=Backend!$D$9),TRUE,FALSE)</f>
        <v>0</v>
      </c>
    </row>
    <row r="181" spans="1:9" x14ac:dyDescent="0.35">
      <c r="A181" t="s">
        <v>92</v>
      </c>
      <c r="B181" s="29">
        <v>43904</v>
      </c>
      <c r="C181" t="s">
        <v>14</v>
      </c>
      <c r="D181" t="s">
        <v>15</v>
      </c>
      <c r="E181" s="28">
        <v>26</v>
      </c>
      <c r="F181" s="28">
        <v>5</v>
      </c>
      <c r="G181" s="27" t="s">
        <v>138</v>
      </c>
      <c r="H181" s="28">
        <v>1</v>
      </c>
      <c r="I181" s="28" t="b">
        <f>IF(AND(TableData[[#This Row],[Month]]&gt;=Backend!$C$9,TableData[[#This Row],[Month]]&lt;=Backend!$D$9),TRUE,FALSE)</f>
        <v>0</v>
      </c>
    </row>
    <row r="182" spans="1:9" x14ac:dyDescent="0.35">
      <c r="A182" t="s">
        <v>93</v>
      </c>
      <c r="B182" s="29">
        <v>43905</v>
      </c>
      <c r="C182" t="s">
        <v>131</v>
      </c>
      <c r="D182" t="s">
        <v>16</v>
      </c>
      <c r="E182" s="28">
        <v>15</v>
      </c>
      <c r="F182" s="28">
        <v>0</v>
      </c>
      <c r="G182" s="27" t="s">
        <v>138</v>
      </c>
      <c r="H182" s="28">
        <v>0</v>
      </c>
      <c r="I182" s="28" t="b">
        <f>IF(AND(TableData[[#This Row],[Month]]&gt;=Backend!$C$9,TableData[[#This Row],[Month]]&lt;=Backend!$D$9),TRUE,FALSE)</f>
        <v>0</v>
      </c>
    </row>
    <row r="183" spans="1:9" x14ac:dyDescent="0.35">
      <c r="A183" t="s">
        <v>94</v>
      </c>
      <c r="B183" s="29">
        <v>43906</v>
      </c>
      <c r="C183" t="s">
        <v>9</v>
      </c>
      <c r="D183" t="s">
        <v>17</v>
      </c>
      <c r="E183" s="28">
        <v>20</v>
      </c>
      <c r="F183" s="28">
        <v>50</v>
      </c>
      <c r="G183" s="27" t="s">
        <v>138</v>
      </c>
      <c r="H183" s="28">
        <v>0</v>
      </c>
      <c r="I183" s="28" t="b">
        <f>IF(AND(TableData[[#This Row],[Month]]&gt;=Backend!$C$9,TableData[[#This Row],[Month]]&lt;=Backend!$D$9),TRUE,FALSE)</f>
        <v>0</v>
      </c>
    </row>
    <row r="184" spans="1:9" x14ac:dyDescent="0.35">
      <c r="A184" t="s">
        <v>95</v>
      </c>
      <c r="B184" s="29">
        <v>43907</v>
      </c>
      <c r="C184" t="s">
        <v>7</v>
      </c>
      <c r="D184" t="s">
        <v>15</v>
      </c>
      <c r="E184" s="28">
        <v>20</v>
      </c>
      <c r="F184" s="28">
        <v>4</v>
      </c>
      <c r="G184" s="27" t="s">
        <v>13</v>
      </c>
      <c r="H184" s="28">
        <v>0</v>
      </c>
      <c r="I184" s="28" t="b">
        <f>IF(AND(TableData[[#This Row],[Month]]&gt;=Backend!$C$9,TableData[[#This Row],[Month]]&lt;=Backend!$D$9),TRUE,FALSE)</f>
        <v>0</v>
      </c>
    </row>
    <row r="185" spans="1:9" x14ac:dyDescent="0.35">
      <c r="A185" t="s">
        <v>96</v>
      </c>
      <c r="B185" s="29">
        <v>43908</v>
      </c>
      <c r="C185" t="s">
        <v>8</v>
      </c>
      <c r="D185" t="s">
        <v>16</v>
      </c>
      <c r="E185" s="28">
        <v>20</v>
      </c>
      <c r="F185" s="28">
        <v>2</v>
      </c>
      <c r="G185" s="27" t="s">
        <v>138</v>
      </c>
      <c r="H185" s="28">
        <v>1</v>
      </c>
      <c r="I185" s="28" t="b">
        <f>IF(AND(TableData[[#This Row],[Month]]&gt;=Backend!$C$9,TableData[[#This Row],[Month]]&lt;=Backend!$D$9),TRUE,FALSE)</f>
        <v>0</v>
      </c>
    </row>
    <row r="186" spans="1:9" x14ac:dyDescent="0.35">
      <c r="A186" t="s">
        <v>97</v>
      </c>
      <c r="B186" s="29">
        <v>43909</v>
      </c>
      <c r="C186" t="s">
        <v>14</v>
      </c>
      <c r="D186" t="s">
        <v>15</v>
      </c>
      <c r="F186" s="28">
        <v>70</v>
      </c>
      <c r="G186" s="27" t="s">
        <v>18</v>
      </c>
      <c r="H186" s="28"/>
      <c r="I186" s="28" t="b">
        <f>IF(AND(TableData[[#This Row],[Month]]&gt;=Backend!$C$9,TableData[[#This Row],[Month]]&lt;=Backend!$D$9),TRUE,FALSE)</f>
        <v>0</v>
      </c>
    </row>
    <row r="187" spans="1:9" x14ac:dyDescent="0.35">
      <c r="A187" t="s">
        <v>98</v>
      </c>
      <c r="B187" s="29">
        <v>43910</v>
      </c>
      <c r="C187" t="s">
        <v>131</v>
      </c>
      <c r="D187" t="s">
        <v>16</v>
      </c>
      <c r="F187" s="28">
        <v>50</v>
      </c>
      <c r="G187" s="27" t="s">
        <v>18</v>
      </c>
      <c r="H187" s="28"/>
      <c r="I187" s="28" t="b">
        <f>IF(AND(TableData[[#This Row],[Month]]&gt;=Backend!$C$9,TableData[[#This Row],[Month]]&lt;=Backend!$D$9),TRUE,FALSE)</f>
        <v>0</v>
      </c>
    </row>
    <row r="188" spans="1:9" x14ac:dyDescent="0.35">
      <c r="A188" t="s">
        <v>99</v>
      </c>
      <c r="B188" s="29">
        <v>43911</v>
      </c>
      <c r="C188" t="s">
        <v>9</v>
      </c>
      <c r="D188" t="s">
        <v>17</v>
      </c>
      <c r="E188" s="28">
        <v>106</v>
      </c>
      <c r="F188" s="28">
        <v>12</v>
      </c>
      <c r="G188" s="27" t="s">
        <v>138</v>
      </c>
      <c r="H188" s="28">
        <v>1</v>
      </c>
      <c r="I188" s="28" t="b">
        <f>IF(AND(TableData[[#This Row],[Month]]&gt;=Backend!$C$9,TableData[[#This Row],[Month]]&lt;=Backend!$D$9),TRUE,FALSE)</f>
        <v>0</v>
      </c>
    </row>
    <row r="189" spans="1:9" x14ac:dyDescent="0.35">
      <c r="A189" t="s">
        <v>100</v>
      </c>
      <c r="B189" s="29">
        <v>43912</v>
      </c>
      <c r="C189" t="s">
        <v>7</v>
      </c>
      <c r="D189" t="s">
        <v>15</v>
      </c>
      <c r="E189" s="28">
        <v>224</v>
      </c>
      <c r="F189" s="28">
        <v>1</v>
      </c>
      <c r="G189" s="27" t="s">
        <v>138</v>
      </c>
      <c r="H189" s="28">
        <v>1</v>
      </c>
      <c r="I189" s="28" t="b">
        <f>IF(AND(TableData[[#This Row],[Month]]&gt;=Backend!$C$9,TableData[[#This Row],[Month]]&lt;=Backend!$D$9),TRUE,FALSE)</f>
        <v>0</v>
      </c>
    </row>
    <row r="190" spans="1:9" x14ac:dyDescent="0.35">
      <c r="A190" t="s">
        <v>101</v>
      </c>
      <c r="B190" s="29">
        <v>43913</v>
      </c>
      <c r="C190" t="s">
        <v>8</v>
      </c>
      <c r="D190" t="s">
        <v>16</v>
      </c>
      <c r="E190" s="28">
        <v>80</v>
      </c>
      <c r="F190" s="28">
        <v>2</v>
      </c>
      <c r="G190" s="27" t="s">
        <v>138</v>
      </c>
      <c r="H190" s="28">
        <v>0</v>
      </c>
      <c r="I190" s="28" t="b">
        <f>IF(AND(TableData[[#This Row],[Month]]&gt;=Backend!$C$9,TableData[[#This Row],[Month]]&lt;=Backend!$D$9),TRUE,FALSE)</f>
        <v>0</v>
      </c>
    </row>
    <row r="191" spans="1:9" x14ac:dyDescent="0.35">
      <c r="A191" t="s">
        <v>102</v>
      </c>
      <c r="B191" s="29">
        <v>43914</v>
      </c>
      <c r="C191" t="s">
        <v>14</v>
      </c>
      <c r="D191" t="s">
        <v>15</v>
      </c>
      <c r="E191" s="28">
        <v>83</v>
      </c>
      <c r="F191" s="28">
        <v>3</v>
      </c>
      <c r="G191" s="27" t="s">
        <v>138</v>
      </c>
      <c r="H191" s="28">
        <v>1</v>
      </c>
      <c r="I191" s="28" t="b">
        <f>IF(AND(TableData[[#This Row],[Month]]&gt;=Backend!$C$9,TableData[[#This Row],[Month]]&lt;=Backend!$D$9),TRUE,FALSE)</f>
        <v>0</v>
      </c>
    </row>
    <row r="192" spans="1:9" x14ac:dyDescent="0.35">
      <c r="A192" t="s">
        <v>103</v>
      </c>
      <c r="B192" s="29">
        <v>43915</v>
      </c>
      <c r="C192" t="s">
        <v>131</v>
      </c>
      <c r="D192" t="s">
        <v>16</v>
      </c>
      <c r="E192" s="28">
        <v>28</v>
      </c>
      <c r="F192" s="28">
        <v>6</v>
      </c>
      <c r="G192" s="27" t="s">
        <v>138</v>
      </c>
      <c r="H192" s="28">
        <v>1</v>
      </c>
      <c r="I192" s="28" t="b">
        <f>IF(AND(TableData[[#This Row],[Month]]&gt;=Backend!$C$9,TableData[[#This Row],[Month]]&lt;=Backend!$D$9),TRUE,FALSE)</f>
        <v>0</v>
      </c>
    </row>
    <row r="193" spans="1:9" x14ac:dyDescent="0.35">
      <c r="A193" t="s">
        <v>104</v>
      </c>
      <c r="B193" s="29">
        <v>43916</v>
      </c>
      <c r="C193" t="s">
        <v>9</v>
      </c>
      <c r="D193" t="s">
        <v>17</v>
      </c>
      <c r="E193" s="28">
        <v>23</v>
      </c>
      <c r="F193" s="28">
        <v>4</v>
      </c>
      <c r="G193" s="27" t="s">
        <v>138</v>
      </c>
      <c r="H193" s="28">
        <v>1</v>
      </c>
      <c r="I193" s="28" t="b">
        <f>IF(AND(TableData[[#This Row],[Month]]&gt;=Backend!$C$9,TableData[[#This Row],[Month]]&lt;=Backend!$D$9),TRUE,FALSE)</f>
        <v>0</v>
      </c>
    </row>
    <row r="194" spans="1:9" x14ac:dyDescent="0.35">
      <c r="A194" t="s">
        <v>105</v>
      </c>
      <c r="B194" s="29">
        <v>43917</v>
      </c>
      <c r="C194" t="s">
        <v>7</v>
      </c>
      <c r="D194" t="s">
        <v>15</v>
      </c>
      <c r="F194" s="28">
        <v>10</v>
      </c>
      <c r="G194" s="27" t="s">
        <v>18</v>
      </c>
      <c r="H194" s="28"/>
      <c r="I194" s="28" t="b">
        <f>IF(AND(TableData[[#This Row],[Month]]&gt;=Backend!$C$9,TableData[[#This Row],[Month]]&lt;=Backend!$D$9),TRUE,FALSE)</f>
        <v>0</v>
      </c>
    </row>
    <row r="195" spans="1:9" x14ac:dyDescent="0.35">
      <c r="A195" t="s">
        <v>106</v>
      </c>
      <c r="B195" s="29">
        <v>43918</v>
      </c>
      <c r="C195" t="s">
        <v>8</v>
      </c>
      <c r="D195" t="s">
        <v>16</v>
      </c>
      <c r="F195" s="28">
        <v>9</v>
      </c>
      <c r="G195" s="27" t="s">
        <v>18</v>
      </c>
      <c r="H195" s="28"/>
      <c r="I195" s="28" t="b">
        <f>IF(AND(TableData[[#This Row],[Month]]&gt;=Backend!$C$9,TableData[[#This Row],[Month]]&lt;=Backend!$D$9),TRUE,FALSE)</f>
        <v>0</v>
      </c>
    </row>
    <row r="196" spans="1:9" x14ac:dyDescent="0.35">
      <c r="A196" t="s">
        <v>107</v>
      </c>
      <c r="B196" s="29">
        <v>43919</v>
      </c>
      <c r="C196" t="s">
        <v>14</v>
      </c>
      <c r="D196" t="s">
        <v>15</v>
      </c>
      <c r="F196" s="28">
        <v>2</v>
      </c>
      <c r="G196" s="27" t="s">
        <v>18</v>
      </c>
      <c r="H196" s="28"/>
      <c r="I196" s="28" t="b">
        <f>IF(AND(TableData[[#This Row],[Month]]&gt;=Backend!$C$9,TableData[[#This Row],[Month]]&lt;=Backend!$D$9),TRUE,FALSE)</f>
        <v>0</v>
      </c>
    </row>
    <row r="197" spans="1:9" x14ac:dyDescent="0.35">
      <c r="A197" t="s">
        <v>108</v>
      </c>
      <c r="B197" s="29">
        <v>43920</v>
      </c>
      <c r="C197" t="s">
        <v>131</v>
      </c>
      <c r="D197" t="s">
        <v>16</v>
      </c>
      <c r="E197" s="28">
        <v>15</v>
      </c>
      <c r="F197" s="28">
        <v>13</v>
      </c>
      <c r="G197" s="27" t="s">
        <v>138</v>
      </c>
      <c r="H197" s="28">
        <v>1</v>
      </c>
      <c r="I197" s="28" t="b">
        <f>IF(AND(TableData[[#This Row],[Month]]&gt;=Backend!$C$9,TableData[[#This Row],[Month]]&lt;=Backend!$D$9),TRUE,FALSE)</f>
        <v>0</v>
      </c>
    </row>
    <row r="198" spans="1:9" x14ac:dyDescent="0.35">
      <c r="A198" t="s">
        <v>109</v>
      </c>
      <c r="B198" s="29">
        <v>43921</v>
      </c>
      <c r="C198" t="s">
        <v>9</v>
      </c>
      <c r="D198" t="s">
        <v>17</v>
      </c>
      <c r="E198" s="28">
        <v>21</v>
      </c>
      <c r="F198" s="28">
        <v>15</v>
      </c>
      <c r="G198" s="27" t="s">
        <v>138</v>
      </c>
      <c r="H198" s="28">
        <v>1</v>
      </c>
      <c r="I198" s="28" t="b">
        <f>IF(AND(TableData[[#This Row],[Month]]&gt;=Backend!$C$9,TableData[[#This Row],[Month]]&lt;=Backend!$D$9),TRUE,FALSE)</f>
        <v>0</v>
      </c>
    </row>
    <row r="199" spans="1:9" x14ac:dyDescent="0.35">
      <c r="A199" t="s">
        <v>110</v>
      </c>
      <c r="B199" s="29">
        <v>43922</v>
      </c>
      <c r="C199" t="s">
        <v>7</v>
      </c>
      <c r="D199" t="s">
        <v>15</v>
      </c>
      <c r="E199" s="28">
        <v>29</v>
      </c>
      <c r="F199" s="28">
        <v>18</v>
      </c>
      <c r="G199" s="27" t="s">
        <v>138</v>
      </c>
      <c r="H199" s="28">
        <v>1</v>
      </c>
      <c r="I199" s="28" t="b">
        <f>IF(AND(TableData[[#This Row],[Month]]&gt;=Backend!$C$9,TableData[[#This Row],[Month]]&lt;=Backend!$D$9),TRUE,FALSE)</f>
        <v>0</v>
      </c>
    </row>
    <row r="200" spans="1:9" x14ac:dyDescent="0.35">
      <c r="A200" t="s">
        <v>111</v>
      </c>
      <c r="B200" s="29">
        <v>43923</v>
      </c>
      <c r="C200" t="s">
        <v>8</v>
      </c>
      <c r="D200" t="s">
        <v>16</v>
      </c>
      <c r="E200" s="28">
        <v>21</v>
      </c>
      <c r="F200" s="28">
        <v>10</v>
      </c>
      <c r="G200" s="27" t="s">
        <v>138</v>
      </c>
      <c r="H200" s="28">
        <v>1</v>
      </c>
      <c r="I200" s="28" t="b">
        <f>IF(AND(TableData[[#This Row],[Month]]&gt;=Backend!$C$9,TableData[[#This Row],[Month]]&lt;=Backend!$D$9),TRUE,FALSE)</f>
        <v>0</v>
      </c>
    </row>
    <row r="201" spans="1:9" x14ac:dyDescent="0.35">
      <c r="A201" t="s">
        <v>112</v>
      </c>
      <c r="B201" s="29">
        <v>43924</v>
      </c>
      <c r="C201" t="s">
        <v>14</v>
      </c>
      <c r="D201" t="s">
        <v>15</v>
      </c>
      <c r="E201" s="28">
        <v>17</v>
      </c>
      <c r="F201" s="28">
        <v>39</v>
      </c>
      <c r="G201" s="27" t="s">
        <v>138</v>
      </c>
      <c r="H201" s="28">
        <v>1</v>
      </c>
      <c r="I201" s="28" t="b">
        <f>IF(AND(TableData[[#This Row],[Month]]&gt;=Backend!$C$9,TableData[[#This Row],[Month]]&lt;=Backend!$D$9),TRUE,FALSE)</f>
        <v>0</v>
      </c>
    </row>
    <row r="202" spans="1:9" x14ac:dyDescent="0.35">
      <c r="A202" t="s">
        <v>113</v>
      </c>
      <c r="B202" s="29">
        <v>43925</v>
      </c>
      <c r="C202" t="s">
        <v>131</v>
      </c>
      <c r="D202" t="s">
        <v>16</v>
      </c>
      <c r="E202" s="28">
        <v>22</v>
      </c>
      <c r="F202" s="28">
        <v>4</v>
      </c>
      <c r="G202" s="27" t="s">
        <v>13</v>
      </c>
      <c r="H202" s="28">
        <v>1</v>
      </c>
      <c r="I202" s="28" t="b">
        <f>IF(AND(TableData[[#This Row],[Month]]&gt;=Backend!$C$9,TableData[[#This Row],[Month]]&lt;=Backend!$D$9),TRUE,FALSE)</f>
        <v>0</v>
      </c>
    </row>
    <row r="203" spans="1:9" x14ac:dyDescent="0.35">
      <c r="A203" t="s">
        <v>114</v>
      </c>
      <c r="B203" s="29">
        <v>43926</v>
      </c>
      <c r="C203" t="s">
        <v>9</v>
      </c>
      <c r="D203" t="s">
        <v>17</v>
      </c>
      <c r="E203" s="28">
        <v>21</v>
      </c>
      <c r="F203" s="28">
        <v>5</v>
      </c>
      <c r="G203" s="27" t="s">
        <v>138</v>
      </c>
      <c r="H203" s="28">
        <v>1</v>
      </c>
      <c r="I203" s="28" t="b">
        <f>IF(AND(TableData[[#This Row],[Month]]&gt;=Backend!$C$9,TableData[[#This Row],[Month]]&lt;=Backend!$D$9),TRUE,FALSE)</f>
        <v>0</v>
      </c>
    </row>
    <row r="204" spans="1:9" x14ac:dyDescent="0.35">
      <c r="A204" t="s">
        <v>115</v>
      </c>
      <c r="B204" s="29">
        <v>43927</v>
      </c>
      <c r="C204" t="s">
        <v>7</v>
      </c>
      <c r="D204" t="s">
        <v>15</v>
      </c>
      <c r="F204" s="28">
        <v>0</v>
      </c>
      <c r="G204" s="27" t="s">
        <v>18</v>
      </c>
      <c r="H204" s="28"/>
      <c r="I204" s="28" t="b">
        <f>IF(AND(TableData[[#This Row],[Month]]&gt;=Backend!$C$9,TableData[[#This Row],[Month]]&lt;=Backend!$D$9),TRUE,FALSE)</f>
        <v>0</v>
      </c>
    </row>
    <row r="205" spans="1:9" x14ac:dyDescent="0.35">
      <c r="A205" t="s">
        <v>116</v>
      </c>
      <c r="B205" s="29">
        <v>43928</v>
      </c>
      <c r="C205" t="s">
        <v>8</v>
      </c>
      <c r="D205" t="s">
        <v>16</v>
      </c>
      <c r="F205" s="28">
        <v>50</v>
      </c>
      <c r="G205" s="27" t="s">
        <v>18</v>
      </c>
      <c r="H205" s="28"/>
      <c r="I205" s="28" t="b">
        <f>IF(AND(TableData[[#This Row],[Month]]&gt;=Backend!$C$9,TableData[[#This Row],[Month]]&lt;=Backend!$D$9),TRUE,FALSE)</f>
        <v>0</v>
      </c>
    </row>
    <row r="206" spans="1:9" x14ac:dyDescent="0.35">
      <c r="A206" t="s">
        <v>117</v>
      </c>
      <c r="B206" s="29">
        <v>43929</v>
      </c>
      <c r="C206" t="s">
        <v>14</v>
      </c>
      <c r="D206" t="s">
        <v>15</v>
      </c>
      <c r="E206" s="28">
        <v>44</v>
      </c>
      <c r="F206" s="28">
        <v>4</v>
      </c>
      <c r="G206" s="27" t="s">
        <v>138</v>
      </c>
      <c r="H206" s="28">
        <v>1</v>
      </c>
      <c r="I206" s="28" t="b">
        <f>IF(AND(TableData[[#This Row],[Month]]&gt;=Backend!$C$9,TableData[[#This Row],[Month]]&lt;=Backend!$D$9),TRUE,FALSE)</f>
        <v>0</v>
      </c>
    </row>
    <row r="207" spans="1:9" x14ac:dyDescent="0.35">
      <c r="A207" t="s">
        <v>118</v>
      </c>
      <c r="B207" s="29">
        <v>43930</v>
      </c>
      <c r="C207" t="s">
        <v>131</v>
      </c>
      <c r="D207" t="s">
        <v>16</v>
      </c>
      <c r="E207" s="28">
        <v>43</v>
      </c>
      <c r="F207" s="28">
        <v>2</v>
      </c>
      <c r="G207" s="27" t="s">
        <v>138</v>
      </c>
      <c r="H207" s="28">
        <v>1</v>
      </c>
      <c r="I207" s="28" t="b">
        <f>IF(AND(TableData[[#This Row],[Month]]&gt;=Backend!$C$9,TableData[[#This Row],[Month]]&lt;=Backend!$D$9),TRUE,FALSE)</f>
        <v>0</v>
      </c>
    </row>
    <row r="208" spans="1:9" x14ac:dyDescent="0.35">
      <c r="A208" t="s">
        <v>119</v>
      </c>
      <c r="B208" s="29">
        <v>43931</v>
      </c>
      <c r="C208" t="s">
        <v>9</v>
      </c>
      <c r="D208" t="s">
        <v>17</v>
      </c>
      <c r="E208" s="28">
        <v>62</v>
      </c>
      <c r="F208" s="28">
        <v>70</v>
      </c>
      <c r="G208" s="27" t="s">
        <v>138</v>
      </c>
      <c r="H208" s="28">
        <v>1</v>
      </c>
      <c r="I208" s="28" t="b">
        <f>IF(AND(TableData[[#This Row],[Month]]&gt;=Backend!$C$9,TableData[[#This Row],[Month]]&lt;=Backend!$D$9),TRUE,FALSE)</f>
        <v>0</v>
      </c>
    </row>
    <row r="209" spans="1:9" x14ac:dyDescent="0.35">
      <c r="A209" t="s">
        <v>120</v>
      </c>
      <c r="B209" s="29">
        <v>43932</v>
      </c>
      <c r="C209" t="s">
        <v>7</v>
      </c>
      <c r="D209" t="s">
        <v>15</v>
      </c>
      <c r="E209" s="28">
        <v>49</v>
      </c>
      <c r="F209" s="28">
        <v>50</v>
      </c>
      <c r="G209" s="27" t="s">
        <v>138</v>
      </c>
      <c r="H209" s="28">
        <v>1</v>
      </c>
      <c r="I209" s="28" t="b">
        <f>IF(AND(TableData[[#This Row],[Month]]&gt;=Backend!$C$9,TableData[[#This Row],[Month]]&lt;=Backend!$D$9),TRUE,FALSE)</f>
        <v>0</v>
      </c>
    </row>
    <row r="210" spans="1:9" x14ac:dyDescent="0.35">
      <c r="A210" t="s">
        <v>121</v>
      </c>
      <c r="B210" s="29">
        <v>43933</v>
      </c>
      <c r="C210" t="s">
        <v>8</v>
      </c>
      <c r="D210" t="s">
        <v>16</v>
      </c>
      <c r="E210" s="28">
        <v>29</v>
      </c>
      <c r="F210" s="28">
        <v>12</v>
      </c>
      <c r="G210" s="27" t="s">
        <v>138</v>
      </c>
      <c r="H210" s="28">
        <v>1</v>
      </c>
      <c r="I210" s="28" t="b">
        <f>IF(AND(TableData[[#This Row],[Month]]&gt;=Backend!$C$9,TableData[[#This Row],[Month]]&lt;=Backend!$D$9),TRUE,FALSE)</f>
        <v>0</v>
      </c>
    </row>
    <row r="211" spans="1:9" x14ac:dyDescent="0.35">
      <c r="A211" t="s">
        <v>122</v>
      </c>
      <c r="B211" s="29">
        <v>43934</v>
      </c>
      <c r="C211" t="s">
        <v>14</v>
      </c>
      <c r="D211" t="s">
        <v>15</v>
      </c>
      <c r="E211" s="28">
        <v>29</v>
      </c>
      <c r="F211" s="28">
        <v>1</v>
      </c>
      <c r="G211" s="27" t="s">
        <v>138</v>
      </c>
      <c r="H211" s="28">
        <v>1</v>
      </c>
      <c r="I211" s="28" t="b">
        <f>IF(AND(TableData[[#This Row],[Month]]&gt;=Backend!$C$9,TableData[[#This Row],[Month]]&lt;=Backend!$D$9),TRUE,FALSE)</f>
        <v>0</v>
      </c>
    </row>
    <row r="212" spans="1:9" x14ac:dyDescent="0.35">
      <c r="A212" t="s">
        <v>123</v>
      </c>
      <c r="B212" s="29">
        <v>43935</v>
      </c>
      <c r="C212" t="s">
        <v>131</v>
      </c>
      <c r="D212" t="s">
        <v>16</v>
      </c>
      <c r="F212" s="28">
        <v>2</v>
      </c>
      <c r="G212" s="27" t="s">
        <v>18</v>
      </c>
      <c r="H212" s="28"/>
      <c r="I212" s="28" t="b">
        <f>IF(AND(TableData[[#This Row],[Month]]&gt;=Backend!$C$9,TableData[[#This Row],[Month]]&lt;=Backend!$D$9),TRUE,FALSE)</f>
        <v>0</v>
      </c>
    </row>
    <row r="213" spans="1:9" x14ac:dyDescent="0.35">
      <c r="A213" t="s">
        <v>124</v>
      </c>
      <c r="B213" s="29">
        <v>43936</v>
      </c>
      <c r="C213" t="s">
        <v>9</v>
      </c>
      <c r="D213" t="s">
        <v>17</v>
      </c>
      <c r="F213" s="28">
        <v>3</v>
      </c>
      <c r="G213" s="27" t="s">
        <v>18</v>
      </c>
      <c r="H213" s="28"/>
      <c r="I213" s="28" t="b">
        <f>IF(AND(TableData[[#This Row],[Month]]&gt;=Backend!$C$9,TableData[[#This Row],[Month]]&lt;=Backend!$D$9),TRUE,FALSE)</f>
        <v>0</v>
      </c>
    </row>
    <row r="214" spans="1:9" x14ac:dyDescent="0.35">
      <c r="A214" t="s">
        <v>19</v>
      </c>
      <c r="B214" s="29">
        <v>43831</v>
      </c>
      <c r="C214" t="s">
        <v>9</v>
      </c>
      <c r="D214" t="s">
        <v>17</v>
      </c>
      <c r="E214" s="28">
        <v>17</v>
      </c>
      <c r="F214" s="28">
        <v>6</v>
      </c>
      <c r="G214" s="27" t="s">
        <v>138</v>
      </c>
      <c r="H214" s="28">
        <v>1</v>
      </c>
      <c r="I214" s="28" t="b">
        <f>IF(AND(TableData[[#This Row],[Month]]&gt;=Backend!$C$9,TableData[[#This Row],[Month]]&lt;=Backend!$D$9),TRUE,FALSE)</f>
        <v>0</v>
      </c>
    </row>
    <row r="215" spans="1:9" x14ac:dyDescent="0.35">
      <c r="A215" t="s">
        <v>20</v>
      </c>
      <c r="B215" s="29">
        <v>43832</v>
      </c>
      <c r="C215" t="s">
        <v>7</v>
      </c>
      <c r="D215" t="s">
        <v>15</v>
      </c>
      <c r="E215" s="28">
        <v>14</v>
      </c>
      <c r="F215" s="28">
        <v>4</v>
      </c>
      <c r="G215" s="27" t="s">
        <v>138</v>
      </c>
      <c r="H215" s="28">
        <v>0</v>
      </c>
      <c r="I215" s="28" t="b">
        <f>IF(AND(TableData[[#This Row],[Month]]&gt;=Backend!$C$9,TableData[[#This Row],[Month]]&lt;=Backend!$D$9),TRUE,FALSE)</f>
        <v>0</v>
      </c>
    </row>
    <row r="216" spans="1:9" x14ac:dyDescent="0.35">
      <c r="A216" t="s">
        <v>21</v>
      </c>
      <c r="B216" s="29">
        <v>43833</v>
      </c>
      <c r="C216" t="s">
        <v>8</v>
      </c>
      <c r="D216" t="s">
        <v>16</v>
      </c>
      <c r="E216" s="28">
        <v>22</v>
      </c>
      <c r="F216" s="28">
        <v>10</v>
      </c>
      <c r="G216" s="27" t="s">
        <v>138</v>
      </c>
      <c r="H216" s="28">
        <v>1</v>
      </c>
      <c r="I216" s="28" t="b">
        <f>IF(AND(TableData[[#This Row],[Month]]&gt;=Backend!$C$9,TableData[[#This Row],[Month]]&lt;=Backend!$D$9),TRUE,FALSE)</f>
        <v>0</v>
      </c>
    </row>
    <row r="217" spans="1:9" x14ac:dyDescent="0.35">
      <c r="A217" t="s">
        <v>22</v>
      </c>
      <c r="B217" s="29">
        <v>43834</v>
      </c>
      <c r="C217" t="s">
        <v>14</v>
      </c>
      <c r="D217" t="s">
        <v>15</v>
      </c>
      <c r="E217" s="28">
        <v>24</v>
      </c>
      <c r="F217" s="28">
        <v>9</v>
      </c>
      <c r="G217" s="27" t="s">
        <v>138</v>
      </c>
      <c r="H217" s="28">
        <v>1</v>
      </c>
      <c r="I217" s="28" t="b">
        <f>IF(AND(TableData[[#This Row],[Month]]&gt;=Backend!$C$9,TableData[[#This Row],[Month]]&lt;=Backend!$D$9),TRUE,FALSE)</f>
        <v>0</v>
      </c>
    </row>
    <row r="218" spans="1:9" x14ac:dyDescent="0.35">
      <c r="A218" t="s">
        <v>23</v>
      </c>
      <c r="B218" s="29">
        <v>43835</v>
      </c>
      <c r="C218" t="s">
        <v>131</v>
      </c>
      <c r="D218" t="s">
        <v>16</v>
      </c>
      <c r="E218" s="28">
        <v>14</v>
      </c>
      <c r="F218" s="28">
        <v>2</v>
      </c>
      <c r="G218" s="27" t="s">
        <v>13</v>
      </c>
      <c r="H218" s="28">
        <v>1</v>
      </c>
      <c r="I218" s="28" t="b">
        <f>IF(AND(TableData[[#This Row],[Month]]&gt;=Backend!$C$9,TableData[[#This Row],[Month]]&lt;=Backend!$D$9),TRUE,FALSE)</f>
        <v>0</v>
      </c>
    </row>
    <row r="219" spans="1:9" x14ac:dyDescent="0.35">
      <c r="A219" t="s">
        <v>24</v>
      </c>
      <c r="B219" s="29">
        <v>43836</v>
      </c>
      <c r="C219" t="s">
        <v>9</v>
      </c>
      <c r="D219" t="s">
        <v>17</v>
      </c>
      <c r="E219" s="28">
        <v>12</v>
      </c>
      <c r="F219" s="28">
        <v>13</v>
      </c>
      <c r="G219" s="27" t="s">
        <v>138</v>
      </c>
      <c r="H219" s="28">
        <v>1</v>
      </c>
      <c r="I219" s="28" t="b">
        <f>IF(AND(TableData[[#This Row],[Month]]&gt;=Backend!$C$9,TableData[[#This Row],[Month]]&lt;=Backend!$D$9),TRUE,FALSE)</f>
        <v>0</v>
      </c>
    </row>
    <row r="220" spans="1:9" x14ac:dyDescent="0.35">
      <c r="A220" t="s">
        <v>25</v>
      </c>
      <c r="B220" s="29">
        <v>43837</v>
      </c>
      <c r="C220" t="s">
        <v>7</v>
      </c>
      <c r="D220" t="s">
        <v>15</v>
      </c>
      <c r="F220" s="28">
        <v>15</v>
      </c>
      <c r="G220" s="27" t="s">
        <v>18</v>
      </c>
      <c r="H220" s="28"/>
      <c r="I220" s="28" t="b">
        <f>IF(AND(TableData[[#This Row],[Month]]&gt;=Backend!$C$9,TableData[[#This Row],[Month]]&lt;=Backend!$D$9),TRUE,FALSE)</f>
        <v>0</v>
      </c>
    </row>
    <row r="221" spans="1:9" x14ac:dyDescent="0.35">
      <c r="A221" t="s">
        <v>26</v>
      </c>
      <c r="B221" s="29">
        <v>43838</v>
      </c>
      <c r="C221" t="s">
        <v>8</v>
      </c>
      <c r="D221" t="s">
        <v>16</v>
      </c>
      <c r="F221" s="28">
        <v>18</v>
      </c>
      <c r="G221" s="27" t="s">
        <v>18</v>
      </c>
      <c r="H221" s="28"/>
      <c r="I221" s="28" t="b">
        <f>IF(AND(TableData[[#This Row],[Month]]&gt;=Backend!$C$9,TableData[[#This Row],[Month]]&lt;=Backend!$D$9),TRUE,FALSE)</f>
        <v>0</v>
      </c>
    </row>
    <row r="222" spans="1:9" x14ac:dyDescent="0.35">
      <c r="A222" t="s">
        <v>27</v>
      </c>
      <c r="B222" s="29">
        <v>43839</v>
      </c>
      <c r="C222" t="s">
        <v>14</v>
      </c>
      <c r="D222" t="s">
        <v>15</v>
      </c>
      <c r="E222" s="28">
        <v>19</v>
      </c>
      <c r="F222" s="28">
        <v>10</v>
      </c>
      <c r="G222" s="27" t="s">
        <v>138</v>
      </c>
      <c r="H222" s="28">
        <v>1</v>
      </c>
      <c r="I222" s="28" t="b">
        <f>IF(AND(TableData[[#This Row],[Month]]&gt;=Backend!$C$9,TableData[[#This Row],[Month]]&lt;=Backend!$D$9),TRUE,FALSE)</f>
        <v>0</v>
      </c>
    </row>
    <row r="223" spans="1:9" x14ac:dyDescent="0.35">
      <c r="A223" t="s">
        <v>28</v>
      </c>
      <c r="B223" s="29">
        <v>43840</v>
      </c>
      <c r="C223" t="s">
        <v>131</v>
      </c>
      <c r="D223" t="s">
        <v>16</v>
      </c>
      <c r="E223" s="28">
        <v>15</v>
      </c>
      <c r="F223" s="28">
        <v>39</v>
      </c>
      <c r="G223" s="27" t="s">
        <v>138</v>
      </c>
      <c r="H223" s="28">
        <v>1</v>
      </c>
      <c r="I223" s="28" t="b">
        <f>IF(AND(TableData[[#This Row],[Month]]&gt;=Backend!$C$9,TableData[[#This Row],[Month]]&lt;=Backend!$D$9),TRUE,FALSE)</f>
        <v>0</v>
      </c>
    </row>
    <row r="224" spans="1:9" x14ac:dyDescent="0.35">
      <c r="A224" t="s">
        <v>29</v>
      </c>
      <c r="B224" s="29">
        <v>43841</v>
      </c>
      <c r="C224" t="s">
        <v>9</v>
      </c>
      <c r="D224" t="s">
        <v>17</v>
      </c>
      <c r="E224" s="28">
        <v>21</v>
      </c>
      <c r="F224" s="28">
        <v>4</v>
      </c>
      <c r="G224" s="27" t="s">
        <v>138</v>
      </c>
      <c r="H224" s="28">
        <v>1</v>
      </c>
      <c r="I224" s="28" t="b">
        <f>IF(AND(TableData[[#This Row],[Month]]&gt;=Backend!$C$9,TableData[[#This Row],[Month]]&lt;=Backend!$D$9),TRUE,FALSE)</f>
        <v>0</v>
      </c>
    </row>
    <row r="225" spans="1:9" x14ac:dyDescent="0.35">
      <c r="A225" t="s">
        <v>30</v>
      </c>
      <c r="B225" s="29">
        <v>43842</v>
      </c>
      <c r="C225" t="s">
        <v>7</v>
      </c>
      <c r="D225" t="s">
        <v>15</v>
      </c>
      <c r="E225" s="28">
        <v>20</v>
      </c>
      <c r="F225" s="28">
        <v>5</v>
      </c>
      <c r="G225" s="27" t="s">
        <v>138</v>
      </c>
      <c r="H225" s="28">
        <v>1</v>
      </c>
      <c r="I225" s="28" t="b">
        <f>IF(AND(TableData[[#This Row],[Month]]&gt;=Backend!$C$9,TableData[[#This Row],[Month]]&lt;=Backend!$D$9),TRUE,FALSE)</f>
        <v>0</v>
      </c>
    </row>
    <row r="226" spans="1:9" x14ac:dyDescent="0.35">
      <c r="A226" t="s">
        <v>31</v>
      </c>
      <c r="B226" s="29">
        <v>43843</v>
      </c>
      <c r="C226" t="s">
        <v>8</v>
      </c>
      <c r="D226" t="s">
        <v>16</v>
      </c>
      <c r="E226" s="28">
        <v>28</v>
      </c>
      <c r="F226" s="28">
        <v>0</v>
      </c>
      <c r="G226" s="27" t="s">
        <v>138</v>
      </c>
      <c r="H226" s="28">
        <v>1</v>
      </c>
      <c r="I226" s="28" t="b">
        <f>IF(AND(TableData[[#This Row],[Month]]&gt;=Backend!$C$9,TableData[[#This Row],[Month]]&lt;=Backend!$D$9),TRUE,FALSE)</f>
        <v>0</v>
      </c>
    </row>
    <row r="227" spans="1:9" x14ac:dyDescent="0.35">
      <c r="A227" t="s">
        <v>32</v>
      </c>
      <c r="B227" s="29">
        <v>43844</v>
      </c>
      <c r="C227" t="s">
        <v>14</v>
      </c>
      <c r="D227" t="s">
        <v>15</v>
      </c>
      <c r="E227" s="28">
        <v>18</v>
      </c>
      <c r="F227" s="28">
        <v>50</v>
      </c>
      <c r="G227" s="27" t="s">
        <v>138</v>
      </c>
      <c r="H227" s="28">
        <v>1</v>
      </c>
      <c r="I227" s="28" t="b">
        <f>IF(AND(TableData[[#This Row],[Month]]&gt;=Backend!$C$9,TableData[[#This Row],[Month]]&lt;=Backend!$D$9),TRUE,FALSE)</f>
        <v>0</v>
      </c>
    </row>
    <row r="228" spans="1:9" x14ac:dyDescent="0.35">
      <c r="A228" t="s">
        <v>33</v>
      </c>
      <c r="B228" s="29">
        <v>43845</v>
      </c>
      <c r="C228" t="s">
        <v>131</v>
      </c>
      <c r="D228" t="s">
        <v>16</v>
      </c>
      <c r="F228" s="28">
        <v>4</v>
      </c>
      <c r="G228" s="27" t="s">
        <v>18</v>
      </c>
      <c r="H228" s="28"/>
      <c r="I228" s="28" t="b">
        <f>IF(AND(TableData[[#This Row],[Month]]&gt;=Backend!$C$9,TableData[[#This Row],[Month]]&lt;=Backend!$D$9),TRUE,FALSE)</f>
        <v>0</v>
      </c>
    </row>
    <row r="229" spans="1:9" x14ac:dyDescent="0.35">
      <c r="A229" t="s">
        <v>34</v>
      </c>
      <c r="B229" s="29">
        <v>43846</v>
      </c>
      <c r="C229" t="s">
        <v>9</v>
      </c>
      <c r="D229" t="s">
        <v>17</v>
      </c>
      <c r="F229" s="28">
        <v>2</v>
      </c>
      <c r="G229" s="27" t="s">
        <v>18</v>
      </c>
      <c r="H229" s="28"/>
      <c r="I229" s="28" t="b">
        <f>IF(AND(TableData[[#This Row],[Month]]&gt;=Backend!$C$9,TableData[[#This Row],[Month]]&lt;=Backend!$D$9),TRUE,FALSE)</f>
        <v>0</v>
      </c>
    </row>
    <row r="230" spans="1:9" x14ac:dyDescent="0.35">
      <c r="A230" t="s">
        <v>35</v>
      </c>
      <c r="B230" s="29">
        <v>43847</v>
      </c>
      <c r="C230" t="s">
        <v>7</v>
      </c>
      <c r="D230" t="s">
        <v>15</v>
      </c>
      <c r="F230" s="28">
        <v>70</v>
      </c>
      <c r="G230" s="27" t="s">
        <v>18</v>
      </c>
      <c r="H230" s="28"/>
      <c r="I230" s="28" t="b">
        <f>IF(AND(TableData[[#This Row],[Month]]&gt;=Backend!$C$9,TableData[[#This Row],[Month]]&lt;=Backend!$D$9),TRUE,FALSE)</f>
        <v>0</v>
      </c>
    </row>
    <row r="231" spans="1:9" x14ac:dyDescent="0.35">
      <c r="A231" t="s">
        <v>36</v>
      </c>
      <c r="B231" s="29">
        <v>43848</v>
      </c>
      <c r="C231" t="s">
        <v>8</v>
      </c>
      <c r="D231" t="s">
        <v>16</v>
      </c>
      <c r="E231" s="28">
        <v>12</v>
      </c>
      <c r="F231" s="28">
        <v>50</v>
      </c>
      <c r="G231" s="27" t="s">
        <v>138</v>
      </c>
      <c r="H231" s="28">
        <v>1</v>
      </c>
      <c r="I231" s="28" t="b">
        <f>IF(AND(TableData[[#This Row],[Month]]&gt;=Backend!$C$9,TableData[[#This Row],[Month]]&lt;=Backend!$D$9),TRUE,FALSE)</f>
        <v>0</v>
      </c>
    </row>
    <row r="232" spans="1:9" x14ac:dyDescent="0.35">
      <c r="A232" t="s">
        <v>37</v>
      </c>
      <c r="B232" s="29">
        <v>43849</v>
      </c>
      <c r="C232" t="s">
        <v>14</v>
      </c>
      <c r="D232" t="s">
        <v>15</v>
      </c>
      <c r="E232" s="28">
        <v>11</v>
      </c>
      <c r="F232" s="28">
        <v>12</v>
      </c>
      <c r="G232" s="27" t="s">
        <v>138</v>
      </c>
      <c r="H232" s="28">
        <v>1</v>
      </c>
      <c r="I232" s="28" t="b">
        <f>IF(AND(TableData[[#This Row],[Month]]&gt;=Backend!$C$9,TableData[[#This Row],[Month]]&lt;=Backend!$D$9),TRUE,FALSE)</f>
        <v>0</v>
      </c>
    </row>
    <row r="233" spans="1:9" x14ac:dyDescent="0.35">
      <c r="A233" t="s">
        <v>38</v>
      </c>
      <c r="B233" s="29">
        <v>43850</v>
      </c>
      <c r="C233" t="s">
        <v>131</v>
      </c>
      <c r="D233" t="s">
        <v>16</v>
      </c>
      <c r="E233" s="28">
        <v>11</v>
      </c>
      <c r="F233" s="28">
        <v>1</v>
      </c>
      <c r="G233" s="27" t="s">
        <v>138</v>
      </c>
      <c r="H233" s="28">
        <v>1</v>
      </c>
      <c r="I233" s="28" t="b">
        <f>IF(AND(TableData[[#This Row],[Month]]&gt;=Backend!$C$9,TableData[[#This Row],[Month]]&lt;=Backend!$D$9),TRUE,FALSE)</f>
        <v>0</v>
      </c>
    </row>
    <row r="234" spans="1:9" x14ac:dyDescent="0.35">
      <c r="A234" t="s">
        <v>39</v>
      </c>
      <c r="B234" s="29">
        <v>43851</v>
      </c>
      <c r="C234" t="s">
        <v>9</v>
      </c>
      <c r="D234" t="s">
        <v>17</v>
      </c>
      <c r="E234" s="28">
        <v>10</v>
      </c>
      <c r="F234" s="28">
        <v>2</v>
      </c>
      <c r="G234" s="27" t="s">
        <v>138</v>
      </c>
      <c r="H234" s="28">
        <v>0</v>
      </c>
      <c r="I234" s="28" t="b">
        <f>IF(AND(TableData[[#This Row],[Month]]&gt;=Backend!$C$9,TableData[[#This Row],[Month]]&lt;=Backend!$D$9),TRUE,FALSE)</f>
        <v>0</v>
      </c>
    </row>
    <row r="235" spans="1:9" x14ac:dyDescent="0.35">
      <c r="A235" t="s">
        <v>40</v>
      </c>
      <c r="B235" s="29">
        <v>43852</v>
      </c>
      <c r="C235" t="s">
        <v>7</v>
      </c>
      <c r="D235" t="s">
        <v>15</v>
      </c>
      <c r="E235" s="28">
        <v>16</v>
      </c>
      <c r="F235" s="28">
        <v>3</v>
      </c>
      <c r="G235" s="27" t="s">
        <v>138</v>
      </c>
      <c r="H235" s="28">
        <v>0</v>
      </c>
      <c r="I235" s="28" t="b">
        <f>IF(AND(TableData[[#This Row],[Month]]&gt;=Backend!$C$9,TableData[[#This Row],[Month]]&lt;=Backend!$D$9),TRUE,FALSE)</f>
        <v>0</v>
      </c>
    </row>
    <row r="236" spans="1:9" x14ac:dyDescent="0.35">
      <c r="A236" t="s">
        <v>41</v>
      </c>
      <c r="B236" s="29">
        <v>43853</v>
      </c>
      <c r="C236" t="s">
        <v>8</v>
      </c>
      <c r="D236" t="s">
        <v>16</v>
      </c>
      <c r="E236" s="28">
        <v>29</v>
      </c>
      <c r="F236" s="28">
        <v>6</v>
      </c>
      <c r="G236" s="27" t="s">
        <v>13</v>
      </c>
      <c r="H236" s="28">
        <v>0</v>
      </c>
      <c r="I236" s="28" t="b">
        <f>IF(AND(TableData[[#This Row],[Month]]&gt;=Backend!$C$9,TableData[[#This Row],[Month]]&lt;=Backend!$D$9),TRUE,FALSE)</f>
        <v>0</v>
      </c>
    </row>
    <row r="237" spans="1:9" x14ac:dyDescent="0.35">
      <c r="A237" t="s">
        <v>42</v>
      </c>
      <c r="B237" s="29">
        <v>43854</v>
      </c>
      <c r="C237" t="s">
        <v>14</v>
      </c>
      <c r="D237" t="s">
        <v>15</v>
      </c>
      <c r="E237" s="28">
        <v>31</v>
      </c>
      <c r="F237" s="28">
        <v>4</v>
      </c>
      <c r="G237" s="27" t="s">
        <v>138</v>
      </c>
      <c r="H237" s="28">
        <v>1</v>
      </c>
      <c r="I237" s="28" t="b">
        <f>IF(AND(TableData[[#This Row],[Month]]&gt;=Backend!$C$9,TableData[[#This Row],[Month]]&lt;=Backend!$D$9),TRUE,FALSE)</f>
        <v>0</v>
      </c>
    </row>
    <row r="238" spans="1:9" x14ac:dyDescent="0.35">
      <c r="A238" t="s">
        <v>43</v>
      </c>
      <c r="B238" s="29">
        <v>43855</v>
      </c>
      <c r="C238" t="s">
        <v>131</v>
      </c>
      <c r="D238" t="s">
        <v>16</v>
      </c>
      <c r="F238" s="28">
        <v>10</v>
      </c>
      <c r="G238" s="27" t="s">
        <v>18</v>
      </c>
      <c r="H238" s="28"/>
      <c r="I238" s="28" t="b">
        <f>IF(AND(TableData[[#This Row],[Month]]&gt;=Backend!$C$9,TableData[[#This Row],[Month]]&lt;=Backend!$D$9),TRUE,FALSE)</f>
        <v>0</v>
      </c>
    </row>
    <row r="239" spans="1:9" x14ac:dyDescent="0.35">
      <c r="A239" t="s">
        <v>44</v>
      </c>
      <c r="B239" s="29">
        <v>43856</v>
      </c>
      <c r="C239" t="s">
        <v>9</v>
      </c>
      <c r="D239" t="s">
        <v>17</v>
      </c>
      <c r="F239" s="28">
        <v>9</v>
      </c>
      <c r="G239" s="27" t="s">
        <v>18</v>
      </c>
      <c r="H239" s="28"/>
      <c r="I239" s="28" t="b">
        <f>IF(AND(TableData[[#This Row],[Month]]&gt;=Backend!$C$9,TableData[[#This Row],[Month]]&lt;=Backend!$D$9),TRUE,FALSE)</f>
        <v>0</v>
      </c>
    </row>
    <row r="240" spans="1:9" x14ac:dyDescent="0.35">
      <c r="A240" t="s">
        <v>45</v>
      </c>
      <c r="B240" s="29">
        <v>43857</v>
      </c>
      <c r="C240" t="s">
        <v>7</v>
      </c>
      <c r="D240" t="s">
        <v>15</v>
      </c>
      <c r="E240" s="28">
        <v>13</v>
      </c>
      <c r="F240" s="28">
        <v>2</v>
      </c>
      <c r="G240" s="27" t="s">
        <v>138</v>
      </c>
      <c r="H240" s="28">
        <v>1</v>
      </c>
      <c r="I240" s="28" t="b">
        <f>IF(AND(TableData[[#This Row],[Month]]&gt;=Backend!$C$9,TableData[[#This Row],[Month]]&lt;=Backend!$D$9),TRUE,FALSE)</f>
        <v>0</v>
      </c>
    </row>
    <row r="241" spans="1:9" x14ac:dyDescent="0.35">
      <c r="A241" t="s">
        <v>46</v>
      </c>
      <c r="B241" s="29">
        <v>43858</v>
      </c>
      <c r="C241" t="s">
        <v>8</v>
      </c>
      <c r="D241" t="s">
        <v>16</v>
      </c>
      <c r="E241" s="28">
        <v>28</v>
      </c>
      <c r="F241" s="28">
        <v>13</v>
      </c>
      <c r="G241" s="27" t="s">
        <v>138</v>
      </c>
      <c r="H241" s="28">
        <v>1</v>
      </c>
      <c r="I241" s="28" t="b">
        <f>IF(AND(TableData[[#This Row],[Month]]&gt;=Backend!$C$9,TableData[[#This Row],[Month]]&lt;=Backend!$D$9),TRUE,FALSE)</f>
        <v>0</v>
      </c>
    </row>
    <row r="242" spans="1:9" x14ac:dyDescent="0.35">
      <c r="A242" t="s">
        <v>47</v>
      </c>
      <c r="B242" s="29">
        <v>43859</v>
      </c>
      <c r="C242" t="s">
        <v>14</v>
      </c>
      <c r="D242" t="s">
        <v>15</v>
      </c>
      <c r="E242" s="28">
        <v>32</v>
      </c>
      <c r="F242" s="28">
        <v>15</v>
      </c>
      <c r="G242" s="27" t="s">
        <v>138</v>
      </c>
      <c r="H242" s="28">
        <v>1</v>
      </c>
      <c r="I242" s="28" t="b">
        <f>IF(AND(TableData[[#This Row],[Month]]&gt;=Backend!$C$9,TableData[[#This Row],[Month]]&lt;=Backend!$D$9),TRUE,FALSE)</f>
        <v>0</v>
      </c>
    </row>
    <row r="243" spans="1:9" x14ac:dyDescent="0.35">
      <c r="A243" t="s">
        <v>48</v>
      </c>
      <c r="B243" s="29">
        <v>43860</v>
      </c>
      <c r="C243" t="s">
        <v>131</v>
      </c>
      <c r="D243" t="s">
        <v>16</v>
      </c>
      <c r="E243" s="28">
        <v>16</v>
      </c>
      <c r="F243" s="28">
        <v>18</v>
      </c>
      <c r="G243" s="27" t="s">
        <v>138</v>
      </c>
      <c r="H243" s="28">
        <v>1</v>
      </c>
      <c r="I243" s="28" t="b">
        <f>IF(AND(TableData[[#This Row],[Month]]&gt;=Backend!$C$9,TableData[[#This Row],[Month]]&lt;=Backend!$D$9),TRUE,FALSE)</f>
        <v>0</v>
      </c>
    </row>
    <row r="244" spans="1:9" x14ac:dyDescent="0.35">
      <c r="A244" t="s">
        <v>49</v>
      </c>
      <c r="B244" s="29">
        <v>43861</v>
      </c>
      <c r="C244" t="s">
        <v>9</v>
      </c>
      <c r="D244" t="s">
        <v>17</v>
      </c>
      <c r="E244" s="28">
        <v>14</v>
      </c>
      <c r="F244" s="28">
        <v>10</v>
      </c>
      <c r="G244" s="27" t="s">
        <v>138</v>
      </c>
      <c r="H244" s="28">
        <v>1</v>
      </c>
      <c r="I244" s="28" t="b">
        <f>IF(AND(TableData[[#This Row],[Month]]&gt;=Backend!$C$9,TableData[[#This Row],[Month]]&lt;=Backend!$D$9),TRUE,FALSE)</f>
        <v>0</v>
      </c>
    </row>
    <row r="245" spans="1:9" x14ac:dyDescent="0.35">
      <c r="A245" t="s">
        <v>50</v>
      </c>
      <c r="B245" s="29">
        <v>43862</v>
      </c>
      <c r="C245" t="s">
        <v>7</v>
      </c>
      <c r="D245" t="s">
        <v>15</v>
      </c>
      <c r="E245" s="28">
        <v>11</v>
      </c>
      <c r="F245" s="28">
        <v>39</v>
      </c>
      <c r="G245" s="27" t="s">
        <v>138</v>
      </c>
      <c r="H245" s="28">
        <v>1</v>
      </c>
      <c r="I245" s="28" t="b">
        <f>IF(AND(TableData[[#This Row],[Month]]&gt;=Backend!$C$9,TableData[[#This Row],[Month]]&lt;=Backend!$D$9),TRUE,FALSE)</f>
        <v>1</v>
      </c>
    </row>
    <row r="246" spans="1:9" x14ac:dyDescent="0.35">
      <c r="A246" t="s">
        <v>51</v>
      </c>
      <c r="B246" s="29">
        <v>43863</v>
      </c>
      <c r="C246" t="s">
        <v>8</v>
      </c>
      <c r="D246" t="s">
        <v>16</v>
      </c>
      <c r="F246" s="28">
        <v>4</v>
      </c>
      <c r="G246" s="27" t="s">
        <v>18</v>
      </c>
      <c r="H246" s="28"/>
      <c r="I246" s="28" t="b">
        <f>IF(AND(TableData[[#This Row],[Month]]&gt;=Backend!$C$9,TableData[[#This Row],[Month]]&lt;=Backend!$D$9),TRUE,FALSE)</f>
        <v>1</v>
      </c>
    </row>
    <row r="247" spans="1:9" x14ac:dyDescent="0.35">
      <c r="A247" t="s">
        <v>52</v>
      </c>
      <c r="B247" s="29">
        <v>43864</v>
      </c>
      <c r="C247" t="s">
        <v>14</v>
      </c>
      <c r="D247" t="s">
        <v>15</v>
      </c>
      <c r="F247" s="28">
        <v>5</v>
      </c>
      <c r="G247" s="27" t="s">
        <v>18</v>
      </c>
      <c r="H247" s="28"/>
      <c r="I247" s="28" t="b">
        <f>IF(AND(TableData[[#This Row],[Month]]&gt;=Backend!$C$9,TableData[[#This Row],[Month]]&lt;=Backend!$D$9),TRUE,FALSE)</f>
        <v>1</v>
      </c>
    </row>
    <row r="248" spans="1:9" x14ac:dyDescent="0.35">
      <c r="A248" t="s">
        <v>53</v>
      </c>
      <c r="B248" s="29">
        <v>43865</v>
      </c>
      <c r="C248" t="s">
        <v>131</v>
      </c>
      <c r="D248" t="s">
        <v>16</v>
      </c>
      <c r="F248" s="28">
        <v>0</v>
      </c>
      <c r="G248" s="27" t="s">
        <v>18</v>
      </c>
      <c r="H248" s="28"/>
      <c r="I248" s="28" t="b">
        <f>IF(AND(TableData[[#This Row],[Month]]&gt;=Backend!$C$9,TableData[[#This Row],[Month]]&lt;=Backend!$D$9),TRUE,FALSE)</f>
        <v>1</v>
      </c>
    </row>
    <row r="249" spans="1:9" x14ac:dyDescent="0.35">
      <c r="A249" t="s">
        <v>54</v>
      </c>
      <c r="B249" s="29">
        <v>43866</v>
      </c>
      <c r="C249" t="s">
        <v>9</v>
      </c>
      <c r="D249" t="s">
        <v>17</v>
      </c>
      <c r="E249" s="28">
        <v>28</v>
      </c>
      <c r="F249" s="28">
        <v>50</v>
      </c>
      <c r="G249" s="27" t="s">
        <v>138</v>
      </c>
      <c r="H249" s="28">
        <v>1</v>
      </c>
      <c r="I249" s="28" t="b">
        <f>IF(AND(TableData[[#This Row],[Month]]&gt;=Backend!$C$9,TableData[[#This Row],[Month]]&lt;=Backend!$D$9),TRUE,FALSE)</f>
        <v>1</v>
      </c>
    </row>
    <row r="250" spans="1:9" x14ac:dyDescent="0.35">
      <c r="A250" t="s">
        <v>55</v>
      </c>
      <c r="B250" s="29">
        <v>43867</v>
      </c>
      <c r="C250" t="s">
        <v>7</v>
      </c>
      <c r="D250" t="s">
        <v>15</v>
      </c>
      <c r="E250" s="28">
        <v>31</v>
      </c>
      <c r="F250" s="28">
        <v>4</v>
      </c>
      <c r="G250" s="27" t="s">
        <v>138</v>
      </c>
      <c r="H250" s="28">
        <v>1</v>
      </c>
      <c r="I250" s="28" t="b">
        <f>IF(AND(TableData[[#This Row],[Month]]&gt;=Backend!$C$9,TableData[[#This Row],[Month]]&lt;=Backend!$D$9),TRUE,FALSE)</f>
        <v>1</v>
      </c>
    </row>
    <row r="251" spans="1:9" x14ac:dyDescent="0.35">
      <c r="A251" t="s">
        <v>56</v>
      </c>
      <c r="B251" s="29">
        <v>43868</v>
      </c>
      <c r="C251" t="s">
        <v>8</v>
      </c>
      <c r="D251" t="s">
        <v>16</v>
      </c>
      <c r="E251" s="28">
        <v>27</v>
      </c>
      <c r="F251" s="28">
        <v>2</v>
      </c>
      <c r="G251" s="27" t="s">
        <v>138</v>
      </c>
      <c r="H251" s="28">
        <v>1</v>
      </c>
      <c r="I251" s="28" t="b">
        <f>IF(AND(TableData[[#This Row],[Month]]&gt;=Backend!$C$9,TableData[[#This Row],[Month]]&lt;=Backend!$D$9),TRUE,FALSE)</f>
        <v>1</v>
      </c>
    </row>
    <row r="252" spans="1:9" x14ac:dyDescent="0.35">
      <c r="A252" t="s">
        <v>57</v>
      </c>
      <c r="B252" s="29">
        <v>43869</v>
      </c>
      <c r="C252" t="s">
        <v>14</v>
      </c>
      <c r="D252" t="s">
        <v>15</v>
      </c>
      <c r="E252" s="28">
        <v>16</v>
      </c>
      <c r="F252" s="28">
        <v>70</v>
      </c>
      <c r="G252" s="27" t="s">
        <v>138</v>
      </c>
      <c r="H252" s="28">
        <v>1</v>
      </c>
      <c r="I252" s="28" t="b">
        <f>IF(AND(TableData[[#This Row],[Month]]&gt;=Backend!$C$9,TableData[[#This Row],[Month]]&lt;=Backend!$D$9),TRUE,FALSE)</f>
        <v>1</v>
      </c>
    </row>
    <row r="253" spans="1:9" x14ac:dyDescent="0.35">
      <c r="A253" t="s">
        <v>58</v>
      </c>
      <c r="B253" s="29">
        <v>43870</v>
      </c>
      <c r="C253" t="s">
        <v>131</v>
      </c>
      <c r="D253" t="s">
        <v>16</v>
      </c>
      <c r="E253" s="28">
        <v>25</v>
      </c>
      <c r="F253" s="28">
        <v>50</v>
      </c>
      <c r="G253" s="27" t="s">
        <v>138</v>
      </c>
      <c r="H253" s="28">
        <v>1</v>
      </c>
      <c r="I253" s="28" t="b">
        <f>IF(AND(TableData[[#This Row],[Month]]&gt;=Backend!$C$9,TableData[[#This Row],[Month]]&lt;=Backend!$D$9),TRUE,FALSE)</f>
        <v>1</v>
      </c>
    </row>
    <row r="254" spans="1:9" x14ac:dyDescent="0.35">
      <c r="A254" t="s">
        <v>59</v>
      </c>
      <c r="B254" s="29">
        <v>43871</v>
      </c>
      <c r="C254" t="s">
        <v>9</v>
      </c>
      <c r="D254" t="s">
        <v>17</v>
      </c>
      <c r="E254" s="28">
        <v>31</v>
      </c>
      <c r="F254" s="28">
        <v>12</v>
      </c>
      <c r="G254" s="27" t="s">
        <v>13</v>
      </c>
      <c r="H254" s="28">
        <v>1</v>
      </c>
      <c r="I254" s="28" t="b">
        <f>IF(AND(TableData[[#This Row],[Month]]&gt;=Backend!$C$9,TableData[[#This Row],[Month]]&lt;=Backend!$D$9),TRUE,FALSE)</f>
        <v>1</v>
      </c>
    </row>
    <row r="255" spans="1:9" x14ac:dyDescent="0.35">
      <c r="A255" t="s">
        <v>60</v>
      </c>
      <c r="B255" s="29">
        <v>43872</v>
      </c>
      <c r="C255" t="s">
        <v>7</v>
      </c>
      <c r="D255" t="s">
        <v>15</v>
      </c>
      <c r="E255" s="28">
        <v>15</v>
      </c>
      <c r="F255" s="28">
        <v>1</v>
      </c>
      <c r="G255" s="27" t="s">
        <v>138</v>
      </c>
      <c r="H255" s="28">
        <v>1</v>
      </c>
      <c r="I255" s="28" t="b">
        <f>IF(AND(TableData[[#This Row],[Month]]&gt;=Backend!$C$9,TableData[[#This Row],[Month]]&lt;=Backend!$D$9),TRUE,FALSE)</f>
        <v>1</v>
      </c>
    </row>
    <row r="256" spans="1:9" x14ac:dyDescent="0.35">
      <c r="A256" t="s">
        <v>61</v>
      </c>
      <c r="B256" s="29">
        <v>43873</v>
      </c>
      <c r="C256" t="s">
        <v>8</v>
      </c>
      <c r="D256" t="s">
        <v>16</v>
      </c>
      <c r="F256" s="28">
        <v>2</v>
      </c>
      <c r="G256" s="27" t="s">
        <v>18</v>
      </c>
      <c r="H256" s="28"/>
      <c r="I256" s="28" t="b">
        <f>IF(AND(TableData[[#This Row],[Month]]&gt;=Backend!$C$9,TableData[[#This Row],[Month]]&lt;=Backend!$D$9),TRUE,FALSE)</f>
        <v>1</v>
      </c>
    </row>
    <row r="257" spans="1:9" x14ac:dyDescent="0.35">
      <c r="A257" t="s">
        <v>62</v>
      </c>
      <c r="B257" s="29">
        <v>43874</v>
      </c>
      <c r="C257" t="s">
        <v>14</v>
      </c>
      <c r="D257" t="s">
        <v>15</v>
      </c>
      <c r="F257" s="28">
        <v>3</v>
      </c>
      <c r="G257" s="27" t="s">
        <v>18</v>
      </c>
      <c r="H257" s="28"/>
      <c r="I257" s="28" t="b">
        <f>IF(AND(TableData[[#This Row],[Month]]&gt;=Backend!$C$9,TableData[[#This Row],[Month]]&lt;=Backend!$D$9),TRUE,FALSE)</f>
        <v>1</v>
      </c>
    </row>
    <row r="258" spans="1:9" x14ac:dyDescent="0.35">
      <c r="A258" t="s">
        <v>63</v>
      </c>
      <c r="B258" s="29">
        <v>43875</v>
      </c>
      <c r="C258" t="s">
        <v>131</v>
      </c>
      <c r="D258" t="s">
        <v>16</v>
      </c>
      <c r="E258" s="28">
        <v>15</v>
      </c>
      <c r="F258" s="28">
        <v>6</v>
      </c>
      <c r="G258" s="27" t="s">
        <v>138</v>
      </c>
      <c r="H258" s="28">
        <v>1</v>
      </c>
      <c r="I258" s="28" t="b">
        <f>IF(AND(TableData[[#This Row],[Month]]&gt;=Backend!$C$9,TableData[[#This Row],[Month]]&lt;=Backend!$D$9),TRUE,FALSE)</f>
        <v>1</v>
      </c>
    </row>
    <row r="259" spans="1:9" x14ac:dyDescent="0.35">
      <c r="A259" t="s">
        <v>64</v>
      </c>
      <c r="B259" s="29">
        <v>43876</v>
      </c>
      <c r="C259" t="s">
        <v>9</v>
      </c>
      <c r="D259" t="s">
        <v>17</v>
      </c>
      <c r="E259" s="28">
        <v>39</v>
      </c>
      <c r="F259" s="28">
        <v>4</v>
      </c>
      <c r="G259" s="27" t="s">
        <v>138</v>
      </c>
      <c r="H259" s="28">
        <v>1</v>
      </c>
      <c r="I259" s="28" t="b">
        <f>IF(AND(TableData[[#This Row],[Month]]&gt;=Backend!$C$9,TableData[[#This Row],[Month]]&lt;=Backend!$D$9),TRUE,FALSE)</f>
        <v>1</v>
      </c>
    </row>
    <row r="260" spans="1:9" x14ac:dyDescent="0.35">
      <c r="A260" t="s">
        <v>65</v>
      </c>
      <c r="B260" s="29">
        <v>43877</v>
      </c>
      <c r="C260" t="s">
        <v>7</v>
      </c>
      <c r="D260" t="s">
        <v>15</v>
      </c>
      <c r="E260" s="28">
        <v>20</v>
      </c>
      <c r="F260" s="28">
        <v>10</v>
      </c>
      <c r="G260" s="27" t="s">
        <v>138</v>
      </c>
      <c r="H260" s="28">
        <v>1</v>
      </c>
      <c r="I260" s="28" t="b">
        <f>IF(AND(TableData[[#This Row],[Month]]&gt;=Backend!$C$9,TableData[[#This Row],[Month]]&lt;=Backend!$D$9),TRUE,FALSE)</f>
        <v>1</v>
      </c>
    </row>
    <row r="261" spans="1:9" x14ac:dyDescent="0.35">
      <c r="A261" t="s">
        <v>66</v>
      </c>
      <c r="B261" s="29">
        <v>43878</v>
      </c>
      <c r="C261" t="s">
        <v>8</v>
      </c>
      <c r="D261" t="s">
        <v>16</v>
      </c>
      <c r="E261" s="28">
        <v>13</v>
      </c>
      <c r="F261" s="28">
        <v>9</v>
      </c>
      <c r="G261" s="27" t="s">
        <v>138</v>
      </c>
      <c r="H261" s="28">
        <v>0</v>
      </c>
      <c r="I261" s="28" t="b">
        <f>IF(AND(TableData[[#This Row],[Month]]&gt;=Backend!$C$9,TableData[[#This Row],[Month]]&lt;=Backend!$D$9),TRUE,FALSE)</f>
        <v>1</v>
      </c>
    </row>
    <row r="262" spans="1:9" x14ac:dyDescent="0.35">
      <c r="A262" t="s">
        <v>67</v>
      </c>
      <c r="B262" s="29">
        <v>43879</v>
      </c>
      <c r="C262" t="s">
        <v>14</v>
      </c>
      <c r="D262" t="s">
        <v>15</v>
      </c>
      <c r="E262" s="28">
        <v>28</v>
      </c>
      <c r="F262" s="28">
        <v>2</v>
      </c>
      <c r="G262" s="27" t="s">
        <v>138</v>
      </c>
      <c r="H262" s="28">
        <v>1</v>
      </c>
      <c r="I262" s="28" t="b">
        <f>IF(AND(TableData[[#This Row],[Month]]&gt;=Backend!$C$9,TableData[[#This Row],[Month]]&lt;=Backend!$D$9),TRUE,FALSE)</f>
        <v>1</v>
      </c>
    </row>
    <row r="263" spans="1:9" x14ac:dyDescent="0.35">
      <c r="A263" t="s">
        <v>68</v>
      </c>
      <c r="B263" s="29">
        <v>43880</v>
      </c>
      <c r="C263" t="s">
        <v>131</v>
      </c>
      <c r="D263" t="s">
        <v>16</v>
      </c>
      <c r="E263" s="28">
        <v>10</v>
      </c>
      <c r="F263" s="28">
        <v>13</v>
      </c>
      <c r="G263" s="27" t="s">
        <v>138</v>
      </c>
      <c r="H263" s="28">
        <v>0</v>
      </c>
      <c r="I263" s="28" t="b">
        <f>IF(AND(TableData[[#This Row],[Month]]&gt;=Backend!$C$9,TableData[[#This Row],[Month]]&lt;=Backend!$D$9),TRUE,FALSE)</f>
        <v>1</v>
      </c>
    </row>
    <row r="264" spans="1:9" x14ac:dyDescent="0.35">
      <c r="A264" t="s">
        <v>69</v>
      </c>
      <c r="B264" s="29">
        <v>43881</v>
      </c>
      <c r="C264" t="s">
        <v>9</v>
      </c>
      <c r="D264" t="s">
        <v>17</v>
      </c>
      <c r="F264" s="28">
        <v>15</v>
      </c>
      <c r="G264" s="27" t="s">
        <v>18</v>
      </c>
      <c r="H264" s="28"/>
      <c r="I264" s="28" t="b">
        <f>IF(AND(TableData[[#This Row],[Month]]&gt;=Backend!$C$9,TableData[[#This Row],[Month]]&lt;=Backend!$D$9),TRUE,FALSE)</f>
        <v>1</v>
      </c>
    </row>
    <row r="265" spans="1:9" x14ac:dyDescent="0.35">
      <c r="A265" t="s">
        <v>70</v>
      </c>
      <c r="B265" s="29">
        <v>43882</v>
      </c>
      <c r="C265" t="s">
        <v>7</v>
      </c>
      <c r="D265" t="s">
        <v>15</v>
      </c>
      <c r="F265" s="28">
        <v>18</v>
      </c>
      <c r="G265" s="27" t="s">
        <v>18</v>
      </c>
      <c r="H265" s="28"/>
      <c r="I265" s="28" t="b">
        <f>IF(AND(TableData[[#This Row],[Month]]&gt;=Backend!$C$9,TableData[[#This Row],[Month]]&lt;=Backend!$D$9),TRUE,FALSE)</f>
        <v>1</v>
      </c>
    </row>
    <row r="266" spans="1:9" x14ac:dyDescent="0.35">
      <c r="A266" t="s">
        <v>71</v>
      </c>
      <c r="B266" s="29">
        <v>43883</v>
      </c>
      <c r="C266" t="s">
        <v>8</v>
      </c>
      <c r="D266" t="s">
        <v>16</v>
      </c>
      <c r="F266" s="28">
        <v>10</v>
      </c>
      <c r="G266" s="27" t="s">
        <v>18</v>
      </c>
      <c r="H266" s="28"/>
      <c r="I266" s="28" t="b">
        <f>IF(AND(TableData[[#This Row],[Month]]&gt;=Backend!$C$9,TableData[[#This Row],[Month]]&lt;=Backend!$D$9),TRUE,FALSE)</f>
        <v>1</v>
      </c>
    </row>
    <row r="267" spans="1:9" x14ac:dyDescent="0.35">
      <c r="A267" t="s">
        <v>72</v>
      </c>
      <c r="B267" s="29">
        <v>43884</v>
      </c>
      <c r="C267" t="s">
        <v>14</v>
      </c>
      <c r="D267" t="s">
        <v>15</v>
      </c>
      <c r="E267" s="28">
        <v>8</v>
      </c>
      <c r="F267" s="28">
        <v>39</v>
      </c>
      <c r="G267" s="27" t="s">
        <v>138</v>
      </c>
      <c r="H267" s="28">
        <v>1</v>
      </c>
      <c r="I267" s="28" t="b">
        <f>IF(AND(TableData[[#This Row],[Month]]&gt;=Backend!$C$9,TableData[[#This Row],[Month]]&lt;=Backend!$D$9),TRUE,FALSE)</f>
        <v>1</v>
      </c>
    </row>
    <row r="268" spans="1:9" x14ac:dyDescent="0.35">
      <c r="A268" t="s">
        <v>73</v>
      </c>
      <c r="B268" s="29">
        <v>43885</v>
      </c>
      <c r="C268" t="s">
        <v>131</v>
      </c>
      <c r="D268" t="s">
        <v>16</v>
      </c>
      <c r="E268" s="28">
        <v>8</v>
      </c>
      <c r="F268" s="28">
        <v>4</v>
      </c>
      <c r="G268" s="27" t="s">
        <v>138</v>
      </c>
      <c r="H268" s="28">
        <v>1</v>
      </c>
      <c r="I268" s="28" t="b">
        <f>IF(AND(TableData[[#This Row],[Month]]&gt;=Backend!$C$9,TableData[[#This Row],[Month]]&lt;=Backend!$D$9),TRUE,FALSE)</f>
        <v>1</v>
      </c>
    </row>
    <row r="269" spans="1:9" x14ac:dyDescent="0.35">
      <c r="A269" t="s">
        <v>74</v>
      </c>
      <c r="B269" s="29">
        <v>43886</v>
      </c>
      <c r="C269" t="s">
        <v>9</v>
      </c>
      <c r="D269" t="s">
        <v>17</v>
      </c>
      <c r="E269" s="28">
        <v>9</v>
      </c>
      <c r="F269" s="28">
        <v>5</v>
      </c>
      <c r="G269" s="27" t="s">
        <v>138</v>
      </c>
      <c r="H269" s="28">
        <v>0</v>
      </c>
      <c r="I269" s="28" t="b">
        <f>IF(AND(TableData[[#This Row],[Month]]&gt;=Backend!$C$9,TableData[[#This Row],[Month]]&lt;=Backend!$D$9),TRUE,FALSE)</f>
        <v>1</v>
      </c>
    </row>
    <row r="270" spans="1:9" x14ac:dyDescent="0.35">
      <c r="A270" t="s">
        <v>75</v>
      </c>
      <c r="B270" s="29">
        <v>43887</v>
      </c>
      <c r="C270" t="s">
        <v>7</v>
      </c>
      <c r="D270" t="s">
        <v>15</v>
      </c>
      <c r="E270" s="28">
        <v>10</v>
      </c>
      <c r="F270" s="28">
        <v>0</v>
      </c>
      <c r="G270" s="27" t="s">
        <v>138</v>
      </c>
      <c r="H270" s="28">
        <v>1</v>
      </c>
      <c r="I270" s="28" t="b">
        <f>IF(AND(TableData[[#This Row],[Month]]&gt;=Backend!$C$9,TableData[[#This Row],[Month]]&lt;=Backend!$D$9),TRUE,FALSE)</f>
        <v>1</v>
      </c>
    </row>
    <row r="271" spans="1:9" x14ac:dyDescent="0.35">
      <c r="A271" t="s">
        <v>76</v>
      </c>
      <c r="B271" s="29">
        <v>43888</v>
      </c>
      <c r="C271" t="s">
        <v>8</v>
      </c>
      <c r="D271" t="s">
        <v>16</v>
      </c>
      <c r="E271" s="28">
        <v>13</v>
      </c>
      <c r="F271" s="28">
        <v>50</v>
      </c>
      <c r="G271" s="27" t="s">
        <v>138</v>
      </c>
      <c r="H271" s="28">
        <v>1</v>
      </c>
      <c r="I271" s="28" t="b">
        <f>IF(AND(TableData[[#This Row],[Month]]&gt;=Backend!$C$9,TableData[[#This Row],[Month]]&lt;=Backend!$D$9),TRUE,FALSE)</f>
        <v>1</v>
      </c>
    </row>
    <row r="272" spans="1:9" x14ac:dyDescent="0.35">
      <c r="A272" t="s">
        <v>77</v>
      </c>
      <c r="B272" s="29">
        <v>43889</v>
      </c>
      <c r="C272" t="s">
        <v>14</v>
      </c>
      <c r="D272" t="s">
        <v>15</v>
      </c>
      <c r="E272" s="28">
        <v>14</v>
      </c>
      <c r="F272" s="28">
        <v>4</v>
      </c>
      <c r="G272" s="27" t="s">
        <v>13</v>
      </c>
      <c r="H272" s="28">
        <v>1</v>
      </c>
      <c r="I272" s="28" t="b">
        <f>IF(AND(TableData[[#This Row],[Month]]&gt;=Backend!$C$9,TableData[[#This Row],[Month]]&lt;=Backend!$D$9),TRUE,FALSE)</f>
        <v>1</v>
      </c>
    </row>
    <row r="273" spans="1:9" x14ac:dyDescent="0.35">
      <c r="A273" t="s">
        <v>78</v>
      </c>
      <c r="B273" s="29">
        <v>43890</v>
      </c>
      <c r="C273" t="s">
        <v>131</v>
      </c>
      <c r="D273" t="s">
        <v>16</v>
      </c>
      <c r="E273" s="28">
        <v>10</v>
      </c>
      <c r="F273" s="28">
        <v>2</v>
      </c>
      <c r="G273" s="27" t="s">
        <v>138</v>
      </c>
      <c r="H273" s="28">
        <v>1</v>
      </c>
      <c r="I273" s="28" t="b">
        <f>IF(AND(TableData[[#This Row],[Month]]&gt;=Backend!$C$9,TableData[[#This Row],[Month]]&lt;=Backend!$D$9),TRUE,FALSE)</f>
        <v>1</v>
      </c>
    </row>
    <row r="274" spans="1:9" x14ac:dyDescent="0.35">
      <c r="A274" t="s">
        <v>79</v>
      </c>
      <c r="B274" s="29">
        <v>43891</v>
      </c>
      <c r="C274" t="s">
        <v>9</v>
      </c>
      <c r="D274" t="s">
        <v>17</v>
      </c>
      <c r="F274" s="28">
        <v>70</v>
      </c>
      <c r="G274" s="27" t="s">
        <v>18</v>
      </c>
      <c r="H274" s="28"/>
      <c r="I274" s="28" t="b">
        <f>IF(AND(TableData[[#This Row],[Month]]&gt;=Backend!$C$9,TableData[[#This Row],[Month]]&lt;=Backend!$D$9),TRUE,FALSE)</f>
        <v>0</v>
      </c>
    </row>
    <row r="275" spans="1:9" x14ac:dyDescent="0.35">
      <c r="A275" t="s">
        <v>80</v>
      </c>
      <c r="B275" s="29">
        <v>43892</v>
      </c>
      <c r="C275" t="s">
        <v>7</v>
      </c>
      <c r="D275" t="s">
        <v>15</v>
      </c>
      <c r="F275" s="28">
        <v>50</v>
      </c>
      <c r="G275" s="27" t="s">
        <v>18</v>
      </c>
      <c r="H275" s="28"/>
      <c r="I275" s="28" t="b">
        <f>IF(AND(TableData[[#This Row],[Month]]&gt;=Backend!$C$9,TableData[[#This Row],[Month]]&lt;=Backend!$D$9),TRUE,FALSE)</f>
        <v>0</v>
      </c>
    </row>
    <row r="276" spans="1:9" x14ac:dyDescent="0.35">
      <c r="A276" t="s">
        <v>81</v>
      </c>
      <c r="B276" s="29">
        <v>43893</v>
      </c>
      <c r="C276" t="s">
        <v>8</v>
      </c>
      <c r="D276" t="s">
        <v>16</v>
      </c>
      <c r="E276" s="28">
        <v>12</v>
      </c>
      <c r="F276" s="28">
        <v>12</v>
      </c>
      <c r="G276" s="27" t="s">
        <v>138</v>
      </c>
      <c r="H276" s="28">
        <v>1</v>
      </c>
      <c r="I276" s="28" t="b">
        <f>IF(AND(TableData[[#This Row],[Month]]&gt;=Backend!$C$9,TableData[[#This Row],[Month]]&lt;=Backend!$D$9),TRUE,FALSE)</f>
        <v>0</v>
      </c>
    </row>
    <row r="277" spans="1:9" x14ac:dyDescent="0.35">
      <c r="A277" t="s">
        <v>82</v>
      </c>
      <c r="B277" s="29">
        <v>43894</v>
      </c>
      <c r="C277" t="s">
        <v>14</v>
      </c>
      <c r="D277" t="s">
        <v>15</v>
      </c>
      <c r="E277" s="28">
        <v>14</v>
      </c>
      <c r="F277" s="28">
        <v>1</v>
      </c>
      <c r="G277" s="27" t="s">
        <v>138</v>
      </c>
      <c r="H277" s="28">
        <v>1</v>
      </c>
      <c r="I277" s="28" t="b">
        <f>IF(AND(TableData[[#This Row],[Month]]&gt;=Backend!$C$9,TableData[[#This Row],[Month]]&lt;=Backend!$D$9),TRUE,FALSE)</f>
        <v>0</v>
      </c>
    </row>
    <row r="278" spans="1:9" x14ac:dyDescent="0.35">
      <c r="A278" t="s">
        <v>83</v>
      </c>
      <c r="B278" s="29">
        <v>43895</v>
      </c>
      <c r="C278" t="s">
        <v>131</v>
      </c>
      <c r="D278" t="s">
        <v>16</v>
      </c>
      <c r="E278" s="28">
        <v>12</v>
      </c>
      <c r="F278" s="28">
        <v>2</v>
      </c>
      <c r="G278" s="27" t="s">
        <v>138</v>
      </c>
      <c r="H278" s="28">
        <v>1</v>
      </c>
      <c r="I278" s="28" t="b">
        <f>IF(AND(TableData[[#This Row],[Month]]&gt;=Backend!$C$9,TableData[[#This Row],[Month]]&lt;=Backend!$D$9),TRUE,FALSE)</f>
        <v>0</v>
      </c>
    </row>
    <row r="279" spans="1:9" x14ac:dyDescent="0.35">
      <c r="A279" t="s">
        <v>84</v>
      </c>
      <c r="B279" s="29">
        <v>43896</v>
      </c>
      <c r="C279" t="s">
        <v>9</v>
      </c>
      <c r="D279" t="s">
        <v>17</v>
      </c>
      <c r="E279" s="28">
        <v>10</v>
      </c>
      <c r="F279" s="28">
        <v>3</v>
      </c>
      <c r="G279" s="27" t="s">
        <v>138</v>
      </c>
      <c r="H279" s="28">
        <v>1</v>
      </c>
      <c r="I279" s="28" t="b">
        <f>IF(AND(TableData[[#This Row],[Month]]&gt;=Backend!$C$9,TableData[[#This Row],[Month]]&lt;=Backend!$D$9),TRUE,FALSE)</f>
        <v>0</v>
      </c>
    </row>
    <row r="280" spans="1:9" x14ac:dyDescent="0.35">
      <c r="A280" t="s">
        <v>85</v>
      </c>
      <c r="B280" s="29">
        <v>43897</v>
      </c>
      <c r="C280" t="s">
        <v>7</v>
      </c>
      <c r="D280" t="s">
        <v>15</v>
      </c>
      <c r="E280" s="28">
        <v>12</v>
      </c>
      <c r="G280" s="27" t="s">
        <v>138</v>
      </c>
      <c r="H280" s="28">
        <v>1</v>
      </c>
      <c r="I280" s="28" t="b">
        <f>IF(AND(TableData[[#This Row],[Month]]&gt;=Backend!$C$9,TableData[[#This Row],[Month]]&lt;=Backend!$D$9),TRUE,FALSE)</f>
        <v>0</v>
      </c>
    </row>
    <row r="281" spans="1:9" x14ac:dyDescent="0.35">
      <c r="A281" t="s">
        <v>86</v>
      </c>
      <c r="B281" s="29">
        <v>43898</v>
      </c>
      <c r="C281" t="s">
        <v>8</v>
      </c>
      <c r="D281" t="s">
        <v>16</v>
      </c>
      <c r="E281" s="28">
        <v>13</v>
      </c>
      <c r="F281" s="28">
        <v>4</v>
      </c>
      <c r="G281" s="27" t="s">
        <v>138</v>
      </c>
      <c r="H281" s="28">
        <v>1</v>
      </c>
      <c r="I281" s="28" t="b">
        <f>IF(AND(TableData[[#This Row],[Month]]&gt;=Backend!$C$9,TableData[[#This Row],[Month]]&lt;=Backend!$D$9),TRUE,FALSE)</f>
        <v>0</v>
      </c>
    </row>
    <row r="282" spans="1:9" x14ac:dyDescent="0.35">
      <c r="A282" t="s">
        <v>87</v>
      </c>
      <c r="B282" s="29">
        <v>43899</v>
      </c>
      <c r="C282" t="s">
        <v>14</v>
      </c>
      <c r="D282" t="s">
        <v>15</v>
      </c>
      <c r="F282" s="28">
        <v>10</v>
      </c>
      <c r="G282" s="27" t="s">
        <v>18</v>
      </c>
      <c r="H282" s="28"/>
      <c r="I282" s="28" t="b">
        <f>IF(AND(TableData[[#This Row],[Month]]&gt;=Backend!$C$9,TableData[[#This Row],[Month]]&lt;=Backend!$D$9),TRUE,FALSE)</f>
        <v>0</v>
      </c>
    </row>
    <row r="283" spans="1:9" x14ac:dyDescent="0.35">
      <c r="A283" t="s">
        <v>88</v>
      </c>
      <c r="B283" s="29">
        <v>43900</v>
      </c>
      <c r="C283" t="s">
        <v>131</v>
      </c>
      <c r="D283" t="s">
        <v>16</v>
      </c>
      <c r="F283" s="28">
        <v>9</v>
      </c>
      <c r="G283" s="27" t="s">
        <v>18</v>
      </c>
      <c r="H283" s="28"/>
      <c r="I283" s="28" t="b">
        <f>IF(AND(TableData[[#This Row],[Month]]&gt;=Backend!$C$9,TableData[[#This Row],[Month]]&lt;=Backend!$D$9),TRUE,FALSE)</f>
        <v>0</v>
      </c>
    </row>
    <row r="284" spans="1:9" x14ac:dyDescent="0.35">
      <c r="A284" t="s">
        <v>89</v>
      </c>
      <c r="B284" s="29">
        <v>43901</v>
      </c>
      <c r="C284" t="s">
        <v>9</v>
      </c>
      <c r="D284" t="s">
        <v>17</v>
      </c>
      <c r="F284" s="28">
        <v>2</v>
      </c>
      <c r="G284" s="27" t="s">
        <v>18</v>
      </c>
      <c r="H284" s="28"/>
      <c r="I284" s="28" t="b">
        <f>IF(AND(TableData[[#This Row],[Month]]&gt;=Backend!$C$9,TableData[[#This Row],[Month]]&lt;=Backend!$D$9),TRUE,FALSE)</f>
        <v>0</v>
      </c>
    </row>
    <row r="285" spans="1:9" x14ac:dyDescent="0.35">
      <c r="A285" t="s">
        <v>90</v>
      </c>
      <c r="B285" s="29">
        <v>43902</v>
      </c>
      <c r="C285" t="s">
        <v>7</v>
      </c>
      <c r="D285" t="s">
        <v>15</v>
      </c>
      <c r="E285" s="28">
        <v>20</v>
      </c>
      <c r="F285" s="28">
        <v>13</v>
      </c>
      <c r="G285" s="27" t="s">
        <v>138</v>
      </c>
      <c r="H285" s="28">
        <v>1</v>
      </c>
      <c r="I285" s="28" t="b">
        <f>IF(AND(TableData[[#This Row],[Month]]&gt;=Backend!$C$9,TableData[[#This Row],[Month]]&lt;=Backend!$D$9),TRUE,FALSE)</f>
        <v>0</v>
      </c>
    </row>
    <row r="286" spans="1:9" x14ac:dyDescent="0.35">
      <c r="A286" t="s">
        <v>91</v>
      </c>
      <c r="B286" s="29">
        <v>43903</v>
      </c>
      <c r="C286" t="s">
        <v>8</v>
      </c>
      <c r="D286" t="s">
        <v>16</v>
      </c>
      <c r="E286" s="28">
        <v>18</v>
      </c>
      <c r="F286" s="28">
        <v>15</v>
      </c>
      <c r="G286" s="27" t="s">
        <v>138</v>
      </c>
      <c r="H286" s="28">
        <v>1</v>
      </c>
      <c r="I286" s="28" t="b">
        <f>IF(AND(TableData[[#This Row],[Month]]&gt;=Backend!$C$9,TableData[[#This Row],[Month]]&lt;=Backend!$D$9),TRUE,FALSE)</f>
        <v>0</v>
      </c>
    </row>
    <row r="287" spans="1:9" x14ac:dyDescent="0.35">
      <c r="A287" t="s">
        <v>92</v>
      </c>
      <c r="B287" s="29">
        <v>43904</v>
      </c>
      <c r="C287" t="s">
        <v>14</v>
      </c>
      <c r="D287" t="s">
        <v>15</v>
      </c>
      <c r="E287" s="28">
        <v>26</v>
      </c>
      <c r="F287" s="28">
        <v>18</v>
      </c>
      <c r="G287" s="27" t="s">
        <v>138</v>
      </c>
      <c r="H287" s="28">
        <v>1</v>
      </c>
      <c r="I287" s="28" t="b">
        <f>IF(AND(TableData[[#This Row],[Month]]&gt;=Backend!$C$9,TableData[[#This Row],[Month]]&lt;=Backend!$D$9),TRUE,FALSE)</f>
        <v>0</v>
      </c>
    </row>
    <row r="288" spans="1:9" x14ac:dyDescent="0.35">
      <c r="A288" t="s">
        <v>93</v>
      </c>
      <c r="B288" s="29">
        <v>43905</v>
      </c>
      <c r="C288" t="s">
        <v>131</v>
      </c>
      <c r="D288" t="s">
        <v>16</v>
      </c>
      <c r="E288" s="28">
        <v>15</v>
      </c>
      <c r="F288" s="28">
        <v>10</v>
      </c>
      <c r="G288" s="27" t="s">
        <v>138</v>
      </c>
      <c r="H288" s="28">
        <v>0</v>
      </c>
      <c r="I288" s="28" t="b">
        <f>IF(AND(TableData[[#This Row],[Month]]&gt;=Backend!$C$9,TableData[[#This Row],[Month]]&lt;=Backend!$D$9),TRUE,FALSE)</f>
        <v>0</v>
      </c>
    </row>
    <row r="289" spans="1:9" x14ac:dyDescent="0.35">
      <c r="A289" t="s">
        <v>94</v>
      </c>
      <c r="B289" s="29">
        <v>43906</v>
      </c>
      <c r="C289" t="s">
        <v>9</v>
      </c>
      <c r="D289" t="s">
        <v>17</v>
      </c>
      <c r="E289" s="28">
        <v>20</v>
      </c>
      <c r="F289" s="28">
        <v>39</v>
      </c>
      <c r="G289" s="27" t="s">
        <v>138</v>
      </c>
      <c r="H289" s="28">
        <v>0</v>
      </c>
      <c r="I289" s="28" t="b">
        <f>IF(AND(TableData[[#This Row],[Month]]&gt;=Backend!$C$9,TableData[[#This Row],[Month]]&lt;=Backend!$D$9),TRUE,FALSE)</f>
        <v>0</v>
      </c>
    </row>
    <row r="290" spans="1:9" x14ac:dyDescent="0.35">
      <c r="A290" t="s">
        <v>95</v>
      </c>
      <c r="B290" s="29">
        <v>43907</v>
      </c>
      <c r="C290" t="s">
        <v>7</v>
      </c>
      <c r="D290" t="s">
        <v>15</v>
      </c>
      <c r="E290" s="28">
        <v>20</v>
      </c>
      <c r="F290" s="28">
        <v>4</v>
      </c>
      <c r="G290" s="27" t="s">
        <v>13</v>
      </c>
      <c r="H290" s="28">
        <v>0</v>
      </c>
      <c r="I290" s="28" t="b">
        <f>IF(AND(TableData[[#This Row],[Month]]&gt;=Backend!$C$9,TableData[[#This Row],[Month]]&lt;=Backend!$D$9),TRUE,FALSE)</f>
        <v>0</v>
      </c>
    </row>
    <row r="291" spans="1:9" x14ac:dyDescent="0.35">
      <c r="A291" t="s">
        <v>96</v>
      </c>
      <c r="B291" s="29">
        <v>43908</v>
      </c>
      <c r="C291" t="s">
        <v>8</v>
      </c>
      <c r="D291" t="s">
        <v>16</v>
      </c>
      <c r="E291" s="28">
        <v>20</v>
      </c>
      <c r="F291" s="28">
        <v>5</v>
      </c>
      <c r="G291" s="27" t="s">
        <v>138</v>
      </c>
      <c r="H291" s="28">
        <v>1</v>
      </c>
      <c r="I291" s="28" t="b">
        <f>IF(AND(TableData[[#This Row],[Month]]&gt;=Backend!$C$9,TableData[[#This Row],[Month]]&lt;=Backend!$D$9),TRUE,FALSE)</f>
        <v>0</v>
      </c>
    </row>
    <row r="292" spans="1:9" x14ac:dyDescent="0.35">
      <c r="A292" t="s">
        <v>97</v>
      </c>
      <c r="B292" s="29">
        <v>43909</v>
      </c>
      <c r="C292" t="s">
        <v>14</v>
      </c>
      <c r="D292" t="s">
        <v>15</v>
      </c>
      <c r="F292" s="28">
        <v>0</v>
      </c>
      <c r="G292" s="27" t="s">
        <v>18</v>
      </c>
      <c r="H292" s="28"/>
      <c r="I292" s="28" t="b">
        <f>IF(AND(TableData[[#This Row],[Month]]&gt;=Backend!$C$9,TableData[[#This Row],[Month]]&lt;=Backend!$D$9),TRUE,FALSE)</f>
        <v>0</v>
      </c>
    </row>
    <row r="293" spans="1:9" x14ac:dyDescent="0.35">
      <c r="A293" t="s">
        <v>98</v>
      </c>
      <c r="B293" s="29">
        <v>43910</v>
      </c>
      <c r="C293" t="s">
        <v>131</v>
      </c>
      <c r="D293" t="s">
        <v>16</v>
      </c>
      <c r="F293" s="28">
        <v>50</v>
      </c>
      <c r="G293" s="27" t="s">
        <v>18</v>
      </c>
      <c r="H293" s="28"/>
      <c r="I293" s="28" t="b">
        <f>IF(AND(TableData[[#This Row],[Month]]&gt;=Backend!$C$9,TableData[[#This Row],[Month]]&lt;=Backend!$D$9),TRUE,FALSE)</f>
        <v>0</v>
      </c>
    </row>
    <row r="294" spans="1:9" x14ac:dyDescent="0.35">
      <c r="A294" t="s">
        <v>99</v>
      </c>
      <c r="B294" s="29">
        <v>43911</v>
      </c>
      <c r="C294" t="s">
        <v>9</v>
      </c>
      <c r="D294" t="s">
        <v>17</v>
      </c>
      <c r="E294" s="28">
        <v>106</v>
      </c>
      <c r="F294" s="28">
        <v>4</v>
      </c>
      <c r="G294" s="27" t="s">
        <v>138</v>
      </c>
      <c r="H294" s="28">
        <v>1</v>
      </c>
      <c r="I294" s="28" t="b">
        <f>IF(AND(TableData[[#This Row],[Month]]&gt;=Backend!$C$9,TableData[[#This Row],[Month]]&lt;=Backend!$D$9),TRUE,FALSE)</f>
        <v>0</v>
      </c>
    </row>
    <row r="295" spans="1:9" x14ac:dyDescent="0.35">
      <c r="A295" t="s">
        <v>100</v>
      </c>
      <c r="B295" s="29">
        <v>43912</v>
      </c>
      <c r="C295" t="s">
        <v>7</v>
      </c>
      <c r="D295" t="s">
        <v>15</v>
      </c>
      <c r="E295" s="28">
        <v>224</v>
      </c>
      <c r="F295" s="28">
        <v>2</v>
      </c>
      <c r="G295" s="27" t="s">
        <v>138</v>
      </c>
      <c r="H295" s="28">
        <v>1</v>
      </c>
      <c r="I295" s="28" t="b">
        <f>IF(AND(TableData[[#This Row],[Month]]&gt;=Backend!$C$9,TableData[[#This Row],[Month]]&lt;=Backend!$D$9),TRUE,FALSE)</f>
        <v>0</v>
      </c>
    </row>
    <row r="296" spans="1:9" x14ac:dyDescent="0.35">
      <c r="A296" t="s">
        <v>101</v>
      </c>
      <c r="B296" s="29">
        <v>43913</v>
      </c>
      <c r="C296" t="s">
        <v>8</v>
      </c>
      <c r="D296" t="s">
        <v>16</v>
      </c>
      <c r="E296" s="28">
        <v>80</v>
      </c>
      <c r="F296" s="28">
        <v>70</v>
      </c>
      <c r="G296" s="27" t="s">
        <v>138</v>
      </c>
      <c r="H296" s="28">
        <v>0</v>
      </c>
      <c r="I296" s="28" t="b">
        <f>IF(AND(TableData[[#This Row],[Month]]&gt;=Backend!$C$9,TableData[[#This Row],[Month]]&lt;=Backend!$D$9),TRUE,FALSE)</f>
        <v>0</v>
      </c>
    </row>
    <row r="297" spans="1:9" x14ac:dyDescent="0.35">
      <c r="A297" t="s">
        <v>102</v>
      </c>
      <c r="B297" s="29">
        <v>43914</v>
      </c>
      <c r="C297" t="s">
        <v>14</v>
      </c>
      <c r="D297" t="s">
        <v>15</v>
      </c>
      <c r="E297" s="28">
        <v>83</v>
      </c>
      <c r="F297" s="28">
        <v>50</v>
      </c>
      <c r="G297" s="27" t="s">
        <v>138</v>
      </c>
      <c r="H297" s="28">
        <v>1</v>
      </c>
      <c r="I297" s="28" t="b">
        <f>IF(AND(TableData[[#This Row],[Month]]&gt;=Backend!$C$9,TableData[[#This Row],[Month]]&lt;=Backend!$D$9),TRUE,FALSE)</f>
        <v>0</v>
      </c>
    </row>
    <row r="298" spans="1:9" x14ac:dyDescent="0.35">
      <c r="A298" t="s">
        <v>103</v>
      </c>
      <c r="B298" s="29">
        <v>43915</v>
      </c>
      <c r="C298" t="s">
        <v>131</v>
      </c>
      <c r="D298" t="s">
        <v>16</v>
      </c>
      <c r="E298" s="28">
        <v>28</v>
      </c>
      <c r="F298" s="28">
        <v>12</v>
      </c>
      <c r="G298" s="27" t="s">
        <v>138</v>
      </c>
      <c r="H298" s="28">
        <v>1</v>
      </c>
      <c r="I298" s="28" t="b">
        <f>IF(AND(TableData[[#This Row],[Month]]&gt;=Backend!$C$9,TableData[[#This Row],[Month]]&lt;=Backend!$D$9),TRUE,FALSE)</f>
        <v>0</v>
      </c>
    </row>
    <row r="299" spans="1:9" x14ac:dyDescent="0.35">
      <c r="A299" t="s">
        <v>104</v>
      </c>
      <c r="B299" s="29">
        <v>43916</v>
      </c>
      <c r="C299" t="s">
        <v>9</v>
      </c>
      <c r="D299" t="s">
        <v>17</v>
      </c>
      <c r="E299" s="28">
        <v>23</v>
      </c>
      <c r="F299" s="28">
        <v>1</v>
      </c>
      <c r="G299" s="27" t="s">
        <v>138</v>
      </c>
      <c r="H299" s="28">
        <v>1</v>
      </c>
      <c r="I299" s="28" t="b">
        <f>IF(AND(TableData[[#This Row],[Month]]&gt;=Backend!$C$9,TableData[[#This Row],[Month]]&lt;=Backend!$D$9),TRUE,FALSE)</f>
        <v>0</v>
      </c>
    </row>
    <row r="300" spans="1:9" x14ac:dyDescent="0.35">
      <c r="A300" t="s">
        <v>105</v>
      </c>
      <c r="B300" s="29">
        <v>43917</v>
      </c>
      <c r="C300" t="s">
        <v>7</v>
      </c>
      <c r="D300" t="s">
        <v>15</v>
      </c>
      <c r="F300" s="28">
        <v>2</v>
      </c>
      <c r="G300" s="27" t="s">
        <v>18</v>
      </c>
      <c r="H300" s="28"/>
      <c r="I300" s="28" t="b">
        <f>IF(AND(TableData[[#This Row],[Month]]&gt;=Backend!$C$9,TableData[[#This Row],[Month]]&lt;=Backend!$D$9),TRUE,FALSE)</f>
        <v>0</v>
      </c>
    </row>
    <row r="301" spans="1:9" x14ac:dyDescent="0.35">
      <c r="A301" t="s">
        <v>106</v>
      </c>
      <c r="B301" s="29">
        <v>43918</v>
      </c>
      <c r="C301" t="s">
        <v>8</v>
      </c>
      <c r="D301" t="s">
        <v>16</v>
      </c>
      <c r="F301" s="28">
        <v>3</v>
      </c>
      <c r="G301" s="27" t="s">
        <v>18</v>
      </c>
      <c r="H301" s="28"/>
      <c r="I301" s="28" t="b">
        <f>IF(AND(TableData[[#This Row],[Month]]&gt;=Backend!$C$9,TableData[[#This Row],[Month]]&lt;=Backend!$D$9),TRUE,FALSE)</f>
        <v>0</v>
      </c>
    </row>
    <row r="302" spans="1:9" x14ac:dyDescent="0.35">
      <c r="A302" t="s">
        <v>107</v>
      </c>
      <c r="B302" s="29">
        <v>43919</v>
      </c>
      <c r="C302" t="s">
        <v>14</v>
      </c>
      <c r="D302" t="s">
        <v>15</v>
      </c>
      <c r="G302" s="27" t="s">
        <v>18</v>
      </c>
      <c r="H302" s="28"/>
      <c r="I302" s="28" t="b">
        <f>IF(AND(TableData[[#This Row],[Month]]&gt;=Backend!$C$9,TableData[[#This Row],[Month]]&lt;=Backend!$D$9),TRUE,FALSE)</f>
        <v>0</v>
      </c>
    </row>
    <row r="303" spans="1:9" x14ac:dyDescent="0.35">
      <c r="A303" t="s">
        <v>108</v>
      </c>
      <c r="B303" s="29">
        <v>43920</v>
      </c>
      <c r="C303" t="s">
        <v>131</v>
      </c>
      <c r="D303" t="s">
        <v>16</v>
      </c>
      <c r="E303" s="28">
        <v>15</v>
      </c>
      <c r="F303" s="28">
        <v>4</v>
      </c>
      <c r="G303" s="27" t="s">
        <v>138</v>
      </c>
      <c r="H303" s="28">
        <v>1</v>
      </c>
      <c r="I303" s="28" t="b">
        <f>IF(AND(TableData[[#This Row],[Month]]&gt;=Backend!$C$9,TableData[[#This Row],[Month]]&lt;=Backend!$D$9),TRUE,FALSE)</f>
        <v>0</v>
      </c>
    </row>
    <row r="304" spans="1:9" x14ac:dyDescent="0.35">
      <c r="A304" t="s">
        <v>109</v>
      </c>
      <c r="B304" s="29">
        <v>43921</v>
      </c>
      <c r="C304" t="s">
        <v>9</v>
      </c>
      <c r="D304" t="s">
        <v>17</v>
      </c>
      <c r="E304" s="28">
        <v>21</v>
      </c>
      <c r="F304" s="28">
        <v>10</v>
      </c>
      <c r="G304" s="27" t="s">
        <v>138</v>
      </c>
      <c r="H304" s="28">
        <v>1</v>
      </c>
      <c r="I304" s="28" t="b">
        <f>IF(AND(TableData[[#This Row],[Month]]&gt;=Backend!$C$9,TableData[[#This Row],[Month]]&lt;=Backend!$D$9),TRUE,FALSE)</f>
        <v>0</v>
      </c>
    </row>
    <row r="305" spans="1:9" x14ac:dyDescent="0.35">
      <c r="A305" t="s">
        <v>110</v>
      </c>
      <c r="B305" s="29">
        <v>43922</v>
      </c>
      <c r="C305" t="s">
        <v>7</v>
      </c>
      <c r="D305" t="s">
        <v>15</v>
      </c>
      <c r="E305" s="28">
        <v>29</v>
      </c>
      <c r="F305" s="28">
        <v>9</v>
      </c>
      <c r="G305" s="27" t="s">
        <v>138</v>
      </c>
      <c r="H305" s="28">
        <v>1</v>
      </c>
      <c r="I305" s="28" t="b">
        <f>IF(AND(TableData[[#This Row],[Month]]&gt;=Backend!$C$9,TableData[[#This Row],[Month]]&lt;=Backend!$D$9),TRUE,FALSE)</f>
        <v>0</v>
      </c>
    </row>
    <row r="306" spans="1:9" x14ac:dyDescent="0.35">
      <c r="A306" t="s">
        <v>111</v>
      </c>
      <c r="B306" s="29">
        <v>43923</v>
      </c>
      <c r="C306" t="s">
        <v>8</v>
      </c>
      <c r="D306" t="s">
        <v>16</v>
      </c>
      <c r="E306" s="28">
        <v>21</v>
      </c>
      <c r="F306" s="28">
        <v>2</v>
      </c>
      <c r="G306" s="27" t="s">
        <v>138</v>
      </c>
      <c r="H306" s="28">
        <v>1</v>
      </c>
      <c r="I306" s="28" t="b">
        <f>IF(AND(TableData[[#This Row],[Month]]&gt;=Backend!$C$9,TableData[[#This Row],[Month]]&lt;=Backend!$D$9),TRUE,FALSE)</f>
        <v>0</v>
      </c>
    </row>
    <row r="307" spans="1:9" x14ac:dyDescent="0.35">
      <c r="A307" t="s">
        <v>112</v>
      </c>
      <c r="B307" s="29">
        <v>43924</v>
      </c>
      <c r="C307" t="s">
        <v>14</v>
      </c>
      <c r="D307" t="s">
        <v>15</v>
      </c>
      <c r="E307" s="28">
        <v>17</v>
      </c>
      <c r="F307" s="28">
        <v>13</v>
      </c>
      <c r="G307" s="27" t="s">
        <v>138</v>
      </c>
      <c r="H307" s="28">
        <v>1</v>
      </c>
      <c r="I307" s="28" t="b">
        <f>IF(AND(TableData[[#This Row],[Month]]&gt;=Backend!$C$9,TableData[[#This Row],[Month]]&lt;=Backend!$D$9),TRUE,FALSE)</f>
        <v>0</v>
      </c>
    </row>
    <row r="308" spans="1:9" x14ac:dyDescent="0.35">
      <c r="A308" t="s">
        <v>113</v>
      </c>
      <c r="B308" s="29">
        <v>43925</v>
      </c>
      <c r="C308" t="s">
        <v>131</v>
      </c>
      <c r="D308" t="s">
        <v>16</v>
      </c>
      <c r="E308" s="28">
        <v>22</v>
      </c>
      <c r="F308" s="28">
        <v>15</v>
      </c>
      <c r="G308" s="27" t="s">
        <v>13</v>
      </c>
      <c r="H308" s="28">
        <v>1</v>
      </c>
      <c r="I308" s="28" t="b">
        <f>IF(AND(TableData[[#This Row],[Month]]&gt;=Backend!$C$9,TableData[[#This Row],[Month]]&lt;=Backend!$D$9),TRUE,FALSE)</f>
        <v>0</v>
      </c>
    </row>
    <row r="309" spans="1:9" x14ac:dyDescent="0.35">
      <c r="A309" t="s">
        <v>114</v>
      </c>
      <c r="B309" s="29">
        <v>43926</v>
      </c>
      <c r="C309" t="s">
        <v>9</v>
      </c>
      <c r="D309" t="s">
        <v>17</v>
      </c>
      <c r="E309" s="28">
        <v>21</v>
      </c>
      <c r="F309" s="28">
        <v>18</v>
      </c>
      <c r="G309" s="27" t="s">
        <v>138</v>
      </c>
      <c r="H309" s="28">
        <v>1</v>
      </c>
      <c r="I309" s="28" t="b">
        <f>IF(AND(TableData[[#This Row],[Month]]&gt;=Backend!$C$9,TableData[[#This Row],[Month]]&lt;=Backend!$D$9),TRUE,FALSE)</f>
        <v>0</v>
      </c>
    </row>
    <row r="310" spans="1:9" x14ac:dyDescent="0.35">
      <c r="A310" t="s">
        <v>115</v>
      </c>
      <c r="B310" s="29">
        <v>43927</v>
      </c>
      <c r="C310" t="s">
        <v>7</v>
      </c>
      <c r="D310" t="s">
        <v>15</v>
      </c>
      <c r="F310" s="28">
        <v>10</v>
      </c>
      <c r="G310" s="27" t="s">
        <v>18</v>
      </c>
      <c r="H310" s="28"/>
      <c r="I310" s="28" t="b">
        <f>IF(AND(TableData[[#This Row],[Month]]&gt;=Backend!$C$9,TableData[[#This Row],[Month]]&lt;=Backend!$D$9),TRUE,FALSE)</f>
        <v>0</v>
      </c>
    </row>
    <row r="311" spans="1:9" x14ac:dyDescent="0.35">
      <c r="A311" t="s">
        <v>116</v>
      </c>
      <c r="B311" s="29">
        <v>43928</v>
      </c>
      <c r="C311" t="s">
        <v>8</v>
      </c>
      <c r="D311" t="s">
        <v>16</v>
      </c>
      <c r="F311" s="28">
        <v>39</v>
      </c>
      <c r="G311" s="27" t="s">
        <v>18</v>
      </c>
      <c r="H311" s="28"/>
      <c r="I311" s="28" t="b">
        <f>IF(AND(TableData[[#This Row],[Month]]&gt;=Backend!$C$9,TableData[[#This Row],[Month]]&lt;=Backend!$D$9),TRUE,FALSE)</f>
        <v>0</v>
      </c>
    </row>
    <row r="312" spans="1:9" x14ac:dyDescent="0.35">
      <c r="A312" t="s">
        <v>117</v>
      </c>
      <c r="B312" s="29">
        <v>43929</v>
      </c>
      <c r="C312" t="s">
        <v>14</v>
      </c>
      <c r="D312" t="s">
        <v>15</v>
      </c>
      <c r="E312" s="28">
        <v>44</v>
      </c>
      <c r="F312" s="28">
        <v>4</v>
      </c>
      <c r="G312" s="27" t="s">
        <v>138</v>
      </c>
      <c r="H312" s="28">
        <v>1</v>
      </c>
      <c r="I312" s="28" t="b">
        <f>IF(AND(TableData[[#This Row],[Month]]&gt;=Backend!$C$9,TableData[[#This Row],[Month]]&lt;=Backend!$D$9),TRUE,FALSE)</f>
        <v>0</v>
      </c>
    </row>
    <row r="313" spans="1:9" x14ac:dyDescent="0.35">
      <c r="A313" t="s">
        <v>118</v>
      </c>
      <c r="B313" s="29">
        <v>43930</v>
      </c>
      <c r="C313" t="s">
        <v>131</v>
      </c>
      <c r="D313" t="s">
        <v>16</v>
      </c>
      <c r="E313" s="28">
        <v>43</v>
      </c>
      <c r="F313" s="28">
        <v>5</v>
      </c>
      <c r="G313" s="27" t="s">
        <v>138</v>
      </c>
      <c r="H313" s="28">
        <v>1</v>
      </c>
      <c r="I313" s="28" t="b">
        <f>IF(AND(TableData[[#This Row],[Month]]&gt;=Backend!$C$9,TableData[[#This Row],[Month]]&lt;=Backend!$D$9),TRUE,FALSE)</f>
        <v>0</v>
      </c>
    </row>
    <row r="314" spans="1:9" x14ac:dyDescent="0.35">
      <c r="A314" t="s">
        <v>119</v>
      </c>
      <c r="B314" s="29">
        <v>43931</v>
      </c>
      <c r="C314" t="s">
        <v>9</v>
      </c>
      <c r="D314" t="s">
        <v>17</v>
      </c>
      <c r="E314" s="28">
        <v>62</v>
      </c>
      <c r="F314" s="28">
        <v>0</v>
      </c>
      <c r="G314" s="27" t="s">
        <v>138</v>
      </c>
      <c r="H314" s="28">
        <v>1</v>
      </c>
      <c r="I314" s="28" t="b">
        <f>IF(AND(TableData[[#This Row],[Month]]&gt;=Backend!$C$9,TableData[[#This Row],[Month]]&lt;=Backend!$D$9),TRUE,FALSE)</f>
        <v>0</v>
      </c>
    </row>
    <row r="315" spans="1:9" x14ac:dyDescent="0.35">
      <c r="A315" t="s">
        <v>120</v>
      </c>
      <c r="B315" s="29">
        <v>43932</v>
      </c>
      <c r="C315" t="s">
        <v>7</v>
      </c>
      <c r="D315" t="s">
        <v>15</v>
      </c>
      <c r="E315" s="28">
        <v>49</v>
      </c>
      <c r="F315" s="28">
        <v>50</v>
      </c>
      <c r="G315" s="27" t="s">
        <v>138</v>
      </c>
      <c r="H315" s="28">
        <v>0</v>
      </c>
      <c r="I315" s="28" t="b">
        <f>IF(AND(TableData[[#This Row],[Month]]&gt;=Backend!$C$9,TableData[[#This Row],[Month]]&lt;=Backend!$D$9),TRUE,FALSE)</f>
        <v>0</v>
      </c>
    </row>
    <row r="316" spans="1:9" x14ac:dyDescent="0.35">
      <c r="A316" t="s">
        <v>121</v>
      </c>
      <c r="B316" s="29">
        <v>43933</v>
      </c>
      <c r="C316" t="s">
        <v>8</v>
      </c>
      <c r="D316" t="s">
        <v>16</v>
      </c>
      <c r="E316" s="28">
        <v>29</v>
      </c>
      <c r="F316" s="28">
        <v>4</v>
      </c>
      <c r="G316" s="27" t="s">
        <v>138</v>
      </c>
      <c r="H316" s="28">
        <v>0</v>
      </c>
      <c r="I316" s="28" t="b">
        <f>IF(AND(TableData[[#This Row],[Month]]&gt;=Backend!$C$9,TableData[[#This Row],[Month]]&lt;=Backend!$D$9),TRUE,FALSE)</f>
        <v>0</v>
      </c>
    </row>
    <row r="317" spans="1:9" x14ac:dyDescent="0.35">
      <c r="A317" t="s">
        <v>122</v>
      </c>
      <c r="B317" s="29">
        <v>43934</v>
      </c>
      <c r="C317" t="s">
        <v>14</v>
      </c>
      <c r="D317" t="s">
        <v>15</v>
      </c>
      <c r="E317" s="28">
        <v>29</v>
      </c>
      <c r="F317" s="28">
        <v>2</v>
      </c>
      <c r="G317" s="27" t="s">
        <v>138</v>
      </c>
      <c r="H317" s="28">
        <v>1</v>
      </c>
      <c r="I317" s="28" t="b">
        <f>IF(AND(TableData[[#This Row],[Month]]&gt;=Backend!$C$9,TableData[[#This Row],[Month]]&lt;=Backend!$D$9),TRUE,FALSE)</f>
        <v>0</v>
      </c>
    </row>
    <row r="318" spans="1:9" x14ac:dyDescent="0.35">
      <c r="A318" t="s">
        <v>123</v>
      </c>
      <c r="B318" s="29">
        <v>43935</v>
      </c>
      <c r="C318" t="s">
        <v>131</v>
      </c>
      <c r="D318" t="s">
        <v>16</v>
      </c>
      <c r="F318" s="28">
        <v>70</v>
      </c>
      <c r="G318" s="27" t="s">
        <v>18</v>
      </c>
      <c r="H318" s="28"/>
      <c r="I318" s="28" t="b">
        <f>IF(AND(TableData[[#This Row],[Month]]&gt;=Backend!$C$9,TableData[[#This Row],[Month]]&lt;=Backend!$D$9),TRUE,FALSE)</f>
        <v>0</v>
      </c>
    </row>
    <row r="319" spans="1:9" x14ac:dyDescent="0.35">
      <c r="A319" t="s">
        <v>124</v>
      </c>
      <c r="B319" s="29">
        <v>43936</v>
      </c>
      <c r="C319" t="s">
        <v>9</v>
      </c>
      <c r="D319" t="s">
        <v>17</v>
      </c>
      <c r="F319" s="28">
        <v>50</v>
      </c>
      <c r="G319" s="27" t="s">
        <v>18</v>
      </c>
      <c r="H319" s="28"/>
      <c r="I319" s="28" t="b">
        <f>IF(AND(TableData[[#This Row],[Month]]&gt;=Backend!$C$9,TableData[[#This Row],[Month]]&lt;=Backend!$D$9),TRUE,FALSE)</f>
        <v>0</v>
      </c>
    </row>
    <row r="320" spans="1:9" x14ac:dyDescent="0.35">
      <c r="A320" t="s">
        <v>19</v>
      </c>
      <c r="B320" s="29">
        <v>43831</v>
      </c>
      <c r="C320" t="s">
        <v>9</v>
      </c>
      <c r="D320" t="s">
        <v>17</v>
      </c>
      <c r="E320" s="28">
        <v>17</v>
      </c>
      <c r="F320" s="28">
        <v>12</v>
      </c>
      <c r="G320" s="27" t="s">
        <v>138</v>
      </c>
      <c r="H320" s="28">
        <v>1</v>
      </c>
      <c r="I320" s="28" t="b">
        <f>IF(AND(TableData[[#This Row],[Month]]&gt;=Backend!$C$9,TableData[[#This Row],[Month]]&lt;=Backend!$D$9),TRUE,FALSE)</f>
        <v>0</v>
      </c>
    </row>
    <row r="321" spans="1:9" x14ac:dyDescent="0.35">
      <c r="A321" t="s">
        <v>20</v>
      </c>
      <c r="B321" s="29">
        <v>43832</v>
      </c>
      <c r="C321" t="s">
        <v>7</v>
      </c>
      <c r="D321" t="s">
        <v>15</v>
      </c>
      <c r="E321" s="28">
        <v>14</v>
      </c>
      <c r="F321" s="28">
        <v>1</v>
      </c>
      <c r="G321" s="27" t="s">
        <v>138</v>
      </c>
      <c r="H321" s="28">
        <v>0</v>
      </c>
      <c r="I321" s="28" t="b">
        <f>IF(AND(TableData[[#This Row],[Month]]&gt;=Backend!$C$9,TableData[[#This Row],[Month]]&lt;=Backend!$D$9),TRUE,FALSE)</f>
        <v>0</v>
      </c>
    </row>
    <row r="322" spans="1:9" x14ac:dyDescent="0.35">
      <c r="A322" t="s">
        <v>21</v>
      </c>
      <c r="B322" s="29">
        <v>43833</v>
      </c>
      <c r="C322" t="s">
        <v>8</v>
      </c>
      <c r="D322" t="s">
        <v>16</v>
      </c>
      <c r="E322" s="28">
        <v>22</v>
      </c>
      <c r="F322" s="28">
        <v>2</v>
      </c>
      <c r="G322" s="27" t="s">
        <v>138</v>
      </c>
      <c r="H322" s="28">
        <v>1</v>
      </c>
      <c r="I322" s="28" t="b">
        <f>IF(AND(TableData[[#This Row],[Month]]&gt;=Backend!$C$9,TableData[[#This Row],[Month]]&lt;=Backend!$D$9),TRUE,FALSE)</f>
        <v>0</v>
      </c>
    </row>
    <row r="323" spans="1:9" x14ac:dyDescent="0.35">
      <c r="A323" t="s">
        <v>22</v>
      </c>
      <c r="B323" s="29">
        <v>43834</v>
      </c>
      <c r="C323" t="s">
        <v>14</v>
      </c>
      <c r="D323" t="s">
        <v>15</v>
      </c>
      <c r="E323" s="28">
        <v>24</v>
      </c>
      <c r="F323" s="28">
        <v>3</v>
      </c>
      <c r="G323" s="27" t="s">
        <v>138</v>
      </c>
      <c r="H323" s="28">
        <v>1</v>
      </c>
      <c r="I323" s="28" t="b">
        <f>IF(AND(TableData[[#This Row],[Month]]&gt;=Backend!$C$9,TableData[[#This Row],[Month]]&lt;=Backend!$D$9),TRUE,FALSE)</f>
        <v>0</v>
      </c>
    </row>
    <row r="324" spans="1:9" x14ac:dyDescent="0.35">
      <c r="A324" t="s">
        <v>23</v>
      </c>
      <c r="B324" s="29">
        <v>43835</v>
      </c>
      <c r="C324" t="s">
        <v>131</v>
      </c>
      <c r="D324" t="s">
        <v>16</v>
      </c>
      <c r="E324" s="28">
        <v>14</v>
      </c>
      <c r="G324" s="27" t="s">
        <v>13</v>
      </c>
      <c r="H324" s="28">
        <v>1</v>
      </c>
      <c r="I324" s="28" t="b">
        <f>IF(AND(TableData[[#This Row],[Month]]&gt;=Backend!$C$9,TableData[[#This Row],[Month]]&lt;=Backend!$D$9),TRUE,FALSE)</f>
        <v>0</v>
      </c>
    </row>
    <row r="325" spans="1:9" x14ac:dyDescent="0.35">
      <c r="A325" t="s">
        <v>24</v>
      </c>
      <c r="B325" s="29">
        <v>43836</v>
      </c>
      <c r="C325" t="s">
        <v>9</v>
      </c>
      <c r="D325" t="s">
        <v>17</v>
      </c>
      <c r="E325" s="28">
        <v>12</v>
      </c>
      <c r="F325" s="28">
        <v>4</v>
      </c>
      <c r="G325" s="27" t="s">
        <v>138</v>
      </c>
      <c r="H325" s="28">
        <v>1</v>
      </c>
      <c r="I325" s="28" t="b">
        <f>IF(AND(TableData[[#This Row],[Month]]&gt;=Backend!$C$9,TableData[[#This Row],[Month]]&lt;=Backend!$D$9),TRUE,FALSE)</f>
        <v>0</v>
      </c>
    </row>
    <row r="326" spans="1:9" x14ac:dyDescent="0.35">
      <c r="A326" t="s">
        <v>25</v>
      </c>
      <c r="B326" s="29">
        <v>43837</v>
      </c>
      <c r="C326" t="s">
        <v>7</v>
      </c>
      <c r="D326" t="s">
        <v>15</v>
      </c>
      <c r="F326" s="28">
        <v>10</v>
      </c>
      <c r="G326" s="27" t="s">
        <v>18</v>
      </c>
      <c r="H326" s="28"/>
      <c r="I326" s="28" t="b">
        <f>IF(AND(TableData[[#This Row],[Month]]&gt;=Backend!$C$9,TableData[[#This Row],[Month]]&lt;=Backend!$D$9),TRUE,FALSE)</f>
        <v>0</v>
      </c>
    </row>
    <row r="327" spans="1:9" x14ac:dyDescent="0.35">
      <c r="A327" t="s">
        <v>26</v>
      </c>
      <c r="B327" s="29">
        <v>43838</v>
      </c>
      <c r="C327" t="s">
        <v>8</v>
      </c>
      <c r="D327" t="s">
        <v>16</v>
      </c>
      <c r="F327" s="28">
        <v>9</v>
      </c>
      <c r="G327" s="27" t="s">
        <v>18</v>
      </c>
      <c r="H327" s="28"/>
      <c r="I327" s="28" t="b">
        <f>IF(AND(TableData[[#This Row],[Month]]&gt;=Backend!$C$9,TableData[[#This Row],[Month]]&lt;=Backend!$D$9),TRUE,FALSE)</f>
        <v>0</v>
      </c>
    </row>
    <row r="328" spans="1:9" x14ac:dyDescent="0.35">
      <c r="A328" t="s">
        <v>27</v>
      </c>
      <c r="B328" s="29">
        <v>43839</v>
      </c>
      <c r="C328" t="s">
        <v>14</v>
      </c>
      <c r="D328" t="s">
        <v>15</v>
      </c>
      <c r="E328" s="28">
        <v>19</v>
      </c>
      <c r="F328" s="28">
        <v>2</v>
      </c>
      <c r="G328" s="27" t="s">
        <v>138</v>
      </c>
      <c r="H328" s="28">
        <v>1</v>
      </c>
      <c r="I328" s="28" t="b">
        <f>IF(AND(TableData[[#This Row],[Month]]&gt;=Backend!$C$9,TableData[[#This Row],[Month]]&lt;=Backend!$D$9),TRUE,FALSE)</f>
        <v>0</v>
      </c>
    </row>
    <row r="329" spans="1:9" x14ac:dyDescent="0.35">
      <c r="A329" t="s">
        <v>28</v>
      </c>
      <c r="B329" s="29">
        <v>43840</v>
      </c>
      <c r="C329" t="s">
        <v>131</v>
      </c>
      <c r="D329" t="s">
        <v>16</v>
      </c>
      <c r="E329" s="28">
        <v>15</v>
      </c>
      <c r="F329" s="28">
        <v>13</v>
      </c>
      <c r="G329" s="27" t="s">
        <v>138</v>
      </c>
      <c r="H329" s="28">
        <v>1</v>
      </c>
      <c r="I329" s="28" t="b">
        <f>IF(AND(TableData[[#This Row],[Month]]&gt;=Backend!$C$9,TableData[[#This Row],[Month]]&lt;=Backend!$D$9),TRUE,FALSE)</f>
        <v>0</v>
      </c>
    </row>
    <row r="330" spans="1:9" x14ac:dyDescent="0.35">
      <c r="A330" t="s">
        <v>29</v>
      </c>
      <c r="B330" s="29">
        <v>43841</v>
      </c>
      <c r="C330" t="s">
        <v>9</v>
      </c>
      <c r="D330" t="s">
        <v>17</v>
      </c>
      <c r="E330" s="28">
        <v>21</v>
      </c>
      <c r="F330" s="28">
        <v>15</v>
      </c>
      <c r="G330" s="27" t="s">
        <v>138</v>
      </c>
      <c r="H330" s="28">
        <v>1</v>
      </c>
      <c r="I330" s="28" t="b">
        <f>IF(AND(TableData[[#This Row],[Month]]&gt;=Backend!$C$9,TableData[[#This Row],[Month]]&lt;=Backend!$D$9),TRUE,FALSE)</f>
        <v>0</v>
      </c>
    </row>
    <row r="331" spans="1:9" x14ac:dyDescent="0.35">
      <c r="A331" t="s">
        <v>30</v>
      </c>
      <c r="B331" s="29">
        <v>43842</v>
      </c>
      <c r="C331" t="s">
        <v>7</v>
      </c>
      <c r="D331" t="s">
        <v>15</v>
      </c>
      <c r="E331" s="28">
        <v>20</v>
      </c>
      <c r="F331" s="28">
        <v>18</v>
      </c>
      <c r="G331" s="27" t="s">
        <v>138</v>
      </c>
      <c r="H331" s="28">
        <v>1</v>
      </c>
      <c r="I331" s="28" t="b">
        <f>IF(AND(TableData[[#This Row],[Month]]&gt;=Backend!$C$9,TableData[[#This Row],[Month]]&lt;=Backend!$D$9),TRUE,FALSE)</f>
        <v>0</v>
      </c>
    </row>
    <row r="332" spans="1:9" x14ac:dyDescent="0.35">
      <c r="A332" t="s">
        <v>31</v>
      </c>
      <c r="B332" s="29">
        <v>43843</v>
      </c>
      <c r="C332" t="s">
        <v>8</v>
      </c>
      <c r="D332" t="s">
        <v>16</v>
      </c>
      <c r="E332" s="28">
        <v>28</v>
      </c>
      <c r="F332" s="28">
        <v>10</v>
      </c>
      <c r="G332" s="27" t="s">
        <v>138</v>
      </c>
      <c r="H332" s="28">
        <v>1</v>
      </c>
      <c r="I332" s="28" t="b">
        <f>IF(AND(TableData[[#This Row],[Month]]&gt;=Backend!$C$9,TableData[[#This Row],[Month]]&lt;=Backend!$D$9),TRUE,FALSE)</f>
        <v>0</v>
      </c>
    </row>
    <row r="333" spans="1:9" x14ac:dyDescent="0.35">
      <c r="A333" t="s">
        <v>32</v>
      </c>
      <c r="B333" s="29">
        <v>43844</v>
      </c>
      <c r="C333" t="s">
        <v>14</v>
      </c>
      <c r="D333" t="s">
        <v>15</v>
      </c>
      <c r="E333" s="28">
        <v>18</v>
      </c>
      <c r="F333" s="28">
        <v>39</v>
      </c>
      <c r="G333" s="27" t="s">
        <v>138</v>
      </c>
      <c r="H333" s="28">
        <v>1</v>
      </c>
      <c r="I333" s="28" t="b">
        <f>IF(AND(TableData[[#This Row],[Month]]&gt;=Backend!$C$9,TableData[[#This Row],[Month]]&lt;=Backend!$D$9),TRUE,FALSE)</f>
        <v>0</v>
      </c>
    </row>
    <row r="334" spans="1:9" x14ac:dyDescent="0.35">
      <c r="A334" t="s">
        <v>33</v>
      </c>
      <c r="B334" s="29">
        <v>43845</v>
      </c>
      <c r="C334" t="s">
        <v>131</v>
      </c>
      <c r="D334" t="s">
        <v>16</v>
      </c>
      <c r="F334" s="28">
        <v>4</v>
      </c>
      <c r="G334" s="27" t="s">
        <v>18</v>
      </c>
      <c r="H334" s="28"/>
      <c r="I334" s="28" t="b">
        <f>IF(AND(TableData[[#This Row],[Month]]&gt;=Backend!$C$9,TableData[[#This Row],[Month]]&lt;=Backend!$D$9),TRUE,FALSE)</f>
        <v>0</v>
      </c>
    </row>
    <row r="335" spans="1:9" x14ac:dyDescent="0.35">
      <c r="A335" t="s">
        <v>34</v>
      </c>
      <c r="B335" s="29">
        <v>43846</v>
      </c>
      <c r="C335" t="s">
        <v>9</v>
      </c>
      <c r="D335" t="s">
        <v>17</v>
      </c>
      <c r="F335" s="28">
        <v>5</v>
      </c>
      <c r="G335" s="27" t="s">
        <v>18</v>
      </c>
      <c r="H335" s="28"/>
      <c r="I335" s="28" t="b">
        <f>IF(AND(TableData[[#This Row],[Month]]&gt;=Backend!$C$9,TableData[[#This Row],[Month]]&lt;=Backend!$D$9),TRUE,FALSE)</f>
        <v>0</v>
      </c>
    </row>
    <row r="336" spans="1:9" x14ac:dyDescent="0.35">
      <c r="A336" t="s">
        <v>35</v>
      </c>
      <c r="B336" s="29">
        <v>43847</v>
      </c>
      <c r="C336" t="s">
        <v>7</v>
      </c>
      <c r="D336" t="s">
        <v>15</v>
      </c>
      <c r="F336" s="28">
        <v>0</v>
      </c>
      <c r="G336" s="27" t="s">
        <v>18</v>
      </c>
      <c r="H336" s="28"/>
      <c r="I336" s="28" t="b">
        <f>IF(AND(TableData[[#This Row],[Month]]&gt;=Backend!$C$9,TableData[[#This Row],[Month]]&lt;=Backend!$D$9),TRUE,FALSE)</f>
        <v>0</v>
      </c>
    </row>
    <row r="337" spans="1:9" x14ac:dyDescent="0.35">
      <c r="A337" t="s">
        <v>36</v>
      </c>
      <c r="B337" s="29">
        <v>43848</v>
      </c>
      <c r="C337" t="s">
        <v>8</v>
      </c>
      <c r="D337" t="s">
        <v>16</v>
      </c>
      <c r="E337" s="28">
        <v>12</v>
      </c>
      <c r="F337" s="28">
        <v>50</v>
      </c>
      <c r="G337" s="27" t="s">
        <v>138</v>
      </c>
      <c r="H337" s="28">
        <v>1</v>
      </c>
      <c r="I337" s="28" t="b">
        <f>IF(AND(TableData[[#This Row],[Month]]&gt;=Backend!$C$9,TableData[[#This Row],[Month]]&lt;=Backend!$D$9),TRUE,FALSE)</f>
        <v>0</v>
      </c>
    </row>
    <row r="338" spans="1:9" x14ac:dyDescent="0.35">
      <c r="A338" t="s">
        <v>37</v>
      </c>
      <c r="B338" s="29">
        <v>43849</v>
      </c>
      <c r="C338" t="s">
        <v>14</v>
      </c>
      <c r="D338" t="s">
        <v>15</v>
      </c>
      <c r="E338" s="28">
        <v>11</v>
      </c>
      <c r="F338" s="28">
        <v>4</v>
      </c>
      <c r="G338" s="27" t="s">
        <v>138</v>
      </c>
      <c r="H338" s="28">
        <v>1</v>
      </c>
      <c r="I338" s="28" t="b">
        <f>IF(AND(TableData[[#This Row],[Month]]&gt;=Backend!$C$9,TableData[[#This Row],[Month]]&lt;=Backend!$D$9),TRUE,FALSE)</f>
        <v>0</v>
      </c>
    </row>
    <row r="339" spans="1:9" x14ac:dyDescent="0.35">
      <c r="A339" t="s">
        <v>38</v>
      </c>
      <c r="B339" s="29">
        <v>43850</v>
      </c>
      <c r="C339" t="s">
        <v>131</v>
      </c>
      <c r="D339" t="s">
        <v>16</v>
      </c>
      <c r="E339" s="28">
        <v>11</v>
      </c>
      <c r="F339" s="28">
        <v>2</v>
      </c>
      <c r="G339" s="27" t="s">
        <v>138</v>
      </c>
      <c r="H339" s="28">
        <v>1</v>
      </c>
      <c r="I339" s="28" t="b">
        <f>IF(AND(TableData[[#This Row],[Month]]&gt;=Backend!$C$9,TableData[[#This Row],[Month]]&lt;=Backend!$D$9),TRUE,FALSE)</f>
        <v>0</v>
      </c>
    </row>
    <row r="340" spans="1:9" x14ac:dyDescent="0.35">
      <c r="A340" t="s">
        <v>39</v>
      </c>
      <c r="B340" s="29">
        <v>43851</v>
      </c>
      <c r="C340" t="s">
        <v>9</v>
      </c>
      <c r="D340" t="s">
        <v>17</v>
      </c>
      <c r="E340" s="28">
        <v>10</v>
      </c>
      <c r="F340" s="28">
        <v>70</v>
      </c>
      <c r="G340" s="27" t="s">
        <v>138</v>
      </c>
      <c r="H340" s="28">
        <v>0</v>
      </c>
      <c r="I340" s="28" t="b">
        <f>IF(AND(TableData[[#This Row],[Month]]&gt;=Backend!$C$9,TableData[[#This Row],[Month]]&lt;=Backend!$D$9),TRUE,FALSE)</f>
        <v>0</v>
      </c>
    </row>
    <row r="341" spans="1:9" x14ac:dyDescent="0.35">
      <c r="A341" t="s">
        <v>40</v>
      </c>
      <c r="B341" s="29">
        <v>43852</v>
      </c>
      <c r="C341" t="s">
        <v>7</v>
      </c>
      <c r="D341" t="s">
        <v>15</v>
      </c>
      <c r="E341" s="28">
        <v>16</v>
      </c>
      <c r="F341" s="28">
        <v>50</v>
      </c>
      <c r="G341" s="27" t="s">
        <v>138</v>
      </c>
      <c r="H341" s="28">
        <v>0</v>
      </c>
      <c r="I341" s="28" t="b">
        <f>IF(AND(TableData[[#This Row],[Month]]&gt;=Backend!$C$9,TableData[[#This Row],[Month]]&lt;=Backend!$D$9),TRUE,FALSE)</f>
        <v>0</v>
      </c>
    </row>
    <row r="342" spans="1:9" x14ac:dyDescent="0.35">
      <c r="A342" t="s">
        <v>41</v>
      </c>
      <c r="B342" s="29">
        <v>43853</v>
      </c>
      <c r="C342" t="s">
        <v>8</v>
      </c>
      <c r="D342" t="s">
        <v>16</v>
      </c>
      <c r="E342" s="28">
        <v>29</v>
      </c>
      <c r="F342" s="28">
        <v>12</v>
      </c>
      <c r="G342" s="27" t="s">
        <v>13</v>
      </c>
      <c r="H342" s="28">
        <v>0</v>
      </c>
      <c r="I342" s="28" t="b">
        <f>IF(AND(TableData[[#This Row],[Month]]&gt;=Backend!$C$9,TableData[[#This Row],[Month]]&lt;=Backend!$D$9),TRUE,FALSE)</f>
        <v>0</v>
      </c>
    </row>
    <row r="343" spans="1:9" x14ac:dyDescent="0.35">
      <c r="A343" t="s">
        <v>42</v>
      </c>
      <c r="B343" s="29">
        <v>43854</v>
      </c>
      <c r="C343" t="s">
        <v>14</v>
      </c>
      <c r="D343" t="s">
        <v>15</v>
      </c>
      <c r="E343" s="28">
        <v>31</v>
      </c>
      <c r="F343" s="28">
        <v>1</v>
      </c>
      <c r="G343" s="27" t="s">
        <v>138</v>
      </c>
      <c r="H343" s="28">
        <v>1</v>
      </c>
      <c r="I343" s="28" t="b">
        <f>IF(AND(TableData[[#This Row],[Month]]&gt;=Backend!$C$9,TableData[[#This Row],[Month]]&lt;=Backend!$D$9),TRUE,FALSE)</f>
        <v>0</v>
      </c>
    </row>
    <row r="344" spans="1:9" x14ac:dyDescent="0.35">
      <c r="A344" t="s">
        <v>43</v>
      </c>
      <c r="B344" s="29">
        <v>43855</v>
      </c>
      <c r="C344" t="s">
        <v>131</v>
      </c>
      <c r="D344" t="s">
        <v>16</v>
      </c>
      <c r="F344" s="28">
        <v>2</v>
      </c>
      <c r="G344" s="27" t="s">
        <v>18</v>
      </c>
      <c r="H344" s="28"/>
      <c r="I344" s="28" t="b">
        <f>IF(AND(TableData[[#This Row],[Month]]&gt;=Backend!$C$9,TableData[[#This Row],[Month]]&lt;=Backend!$D$9),TRUE,FALSE)</f>
        <v>0</v>
      </c>
    </row>
    <row r="345" spans="1:9" x14ac:dyDescent="0.35">
      <c r="A345" t="s">
        <v>44</v>
      </c>
      <c r="B345" s="29">
        <v>43856</v>
      </c>
      <c r="C345" t="s">
        <v>9</v>
      </c>
      <c r="D345" t="s">
        <v>17</v>
      </c>
      <c r="F345" s="28">
        <v>3</v>
      </c>
      <c r="G345" s="27" t="s">
        <v>18</v>
      </c>
      <c r="H345" s="28"/>
      <c r="I345" s="28" t="b">
        <f>IF(AND(TableData[[#This Row],[Month]]&gt;=Backend!$C$9,TableData[[#This Row],[Month]]&lt;=Backend!$D$9),TRUE,FALSE)</f>
        <v>0</v>
      </c>
    </row>
    <row r="346" spans="1:9" x14ac:dyDescent="0.35">
      <c r="A346" t="s">
        <v>45</v>
      </c>
      <c r="B346" s="29">
        <v>43857</v>
      </c>
      <c r="C346" t="s">
        <v>7</v>
      </c>
      <c r="D346" t="s">
        <v>15</v>
      </c>
      <c r="E346" s="28">
        <v>13</v>
      </c>
      <c r="G346" s="27" t="s">
        <v>138</v>
      </c>
      <c r="H346" s="28">
        <v>1</v>
      </c>
      <c r="I346" s="28" t="b">
        <f>IF(AND(TableData[[#This Row],[Month]]&gt;=Backend!$C$9,TableData[[#This Row],[Month]]&lt;=Backend!$D$9),TRUE,FALSE)</f>
        <v>0</v>
      </c>
    </row>
    <row r="347" spans="1:9" x14ac:dyDescent="0.35">
      <c r="A347" t="s">
        <v>46</v>
      </c>
      <c r="B347" s="29">
        <v>43858</v>
      </c>
      <c r="C347" t="s">
        <v>8</v>
      </c>
      <c r="D347" t="s">
        <v>16</v>
      </c>
      <c r="E347" s="28">
        <v>28</v>
      </c>
      <c r="F347" s="28">
        <v>4</v>
      </c>
      <c r="G347" s="27" t="s">
        <v>138</v>
      </c>
      <c r="H347" s="28">
        <v>1</v>
      </c>
      <c r="I347" s="28" t="b">
        <f>IF(AND(TableData[[#This Row],[Month]]&gt;=Backend!$C$9,TableData[[#This Row],[Month]]&lt;=Backend!$D$9),TRUE,FALSE)</f>
        <v>0</v>
      </c>
    </row>
    <row r="348" spans="1:9" x14ac:dyDescent="0.35">
      <c r="A348" t="s">
        <v>47</v>
      </c>
      <c r="B348" s="29">
        <v>43859</v>
      </c>
      <c r="C348" t="s">
        <v>14</v>
      </c>
      <c r="D348" t="s">
        <v>15</v>
      </c>
      <c r="E348" s="28">
        <v>32</v>
      </c>
      <c r="F348" s="28">
        <v>10</v>
      </c>
      <c r="G348" s="27" t="s">
        <v>138</v>
      </c>
      <c r="H348" s="28">
        <v>1</v>
      </c>
      <c r="I348" s="28" t="b">
        <f>IF(AND(TableData[[#This Row],[Month]]&gt;=Backend!$C$9,TableData[[#This Row],[Month]]&lt;=Backend!$D$9),TRUE,FALSE)</f>
        <v>0</v>
      </c>
    </row>
    <row r="349" spans="1:9" x14ac:dyDescent="0.35">
      <c r="A349" t="s">
        <v>48</v>
      </c>
      <c r="B349" s="29">
        <v>43860</v>
      </c>
      <c r="C349" t="s">
        <v>131</v>
      </c>
      <c r="D349" t="s">
        <v>16</v>
      </c>
      <c r="E349" s="28">
        <v>16</v>
      </c>
      <c r="F349" s="28">
        <v>9</v>
      </c>
      <c r="G349" s="27" t="s">
        <v>138</v>
      </c>
      <c r="H349" s="28">
        <v>1</v>
      </c>
      <c r="I349" s="28" t="b">
        <f>IF(AND(TableData[[#This Row],[Month]]&gt;=Backend!$C$9,TableData[[#This Row],[Month]]&lt;=Backend!$D$9),TRUE,FALSE)</f>
        <v>0</v>
      </c>
    </row>
    <row r="350" spans="1:9" x14ac:dyDescent="0.35">
      <c r="A350" t="s">
        <v>49</v>
      </c>
      <c r="B350" s="29">
        <v>43861</v>
      </c>
      <c r="C350" t="s">
        <v>9</v>
      </c>
      <c r="D350" t="s">
        <v>17</v>
      </c>
      <c r="E350" s="28">
        <v>14</v>
      </c>
      <c r="F350" s="28">
        <v>2</v>
      </c>
      <c r="G350" s="27" t="s">
        <v>138</v>
      </c>
      <c r="H350" s="28">
        <v>1</v>
      </c>
      <c r="I350" s="28" t="b">
        <f>IF(AND(TableData[[#This Row],[Month]]&gt;=Backend!$C$9,TableData[[#This Row],[Month]]&lt;=Backend!$D$9),TRUE,FALSE)</f>
        <v>0</v>
      </c>
    </row>
    <row r="351" spans="1:9" x14ac:dyDescent="0.35">
      <c r="A351" t="s">
        <v>50</v>
      </c>
      <c r="B351" s="29">
        <v>43862</v>
      </c>
      <c r="C351" t="s">
        <v>7</v>
      </c>
      <c r="D351" t="s">
        <v>15</v>
      </c>
      <c r="E351" s="28">
        <v>11</v>
      </c>
      <c r="F351" s="28">
        <v>13</v>
      </c>
      <c r="G351" s="27" t="s">
        <v>138</v>
      </c>
      <c r="H351" s="28">
        <v>1</v>
      </c>
      <c r="I351" s="28" t="b">
        <f>IF(AND(TableData[[#This Row],[Month]]&gt;=Backend!$C$9,TableData[[#This Row],[Month]]&lt;=Backend!$D$9),TRUE,FALSE)</f>
        <v>1</v>
      </c>
    </row>
    <row r="352" spans="1:9" x14ac:dyDescent="0.35">
      <c r="A352" t="s">
        <v>51</v>
      </c>
      <c r="B352" s="29">
        <v>43863</v>
      </c>
      <c r="C352" t="s">
        <v>8</v>
      </c>
      <c r="D352" t="s">
        <v>16</v>
      </c>
      <c r="F352" s="28">
        <v>15</v>
      </c>
      <c r="G352" s="27" t="s">
        <v>18</v>
      </c>
      <c r="H352" s="28"/>
      <c r="I352" s="28" t="b">
        <f>IF(AND(TableData[[#This Row],[Month]]&gt;=Backend!$C$9,TableData[[#This Row],[Month]]&lt;=Backend!$D$9),TRUE,FALSE)</f>
        <v>1</v>
      </c>
    </row>
    <row r="353" spans="1:9" x14ac:dyDescent="0.35">
      <c r="A353" t="s">
        <v>52</v>
      </c>
      <c r="B353" s="29">
        <v>43864</v>
      </c>
      <c r="C353" t="s">
        <v>14</v>
      </c>
      <c r="D353" t="s">
        <v>15</v>
      </c>
      <c r="F353" s="28">
        <v>18</v>
      </c>
      <c r="G353" s="27" t="s">
        <v>18</v>
      </c>
      <c r="H353" s="28"/>
      <c r="I353" s="28" t="b">
        <f>IF(AND(TableData[[#This Row],[Month]]&gt;=Backend!$C$9,TableData[[#This Row],[Month]]&lt;=Backend!$D$9),TRUE,FALSE)</f>
        <v>1</v>
      </c>
    </row>
    <row r="354" spans="1:9" x14ac:dyDescent="0.35">
      <c r="A354" t="s">
        <v>53</v>
      </c>
      <c r="B354" s="29">
        <v>43865</v>
      </c>
      <c r="C354" t="s">
        <v>131</v>
      </c>
      <c r="D354" t="s">
        <v>16</v>
      </c>
      <c r="F354" s="28">
        <v>10</v>
      </c>
      <c r="G354" s="27" t="s">
        <v>18</v>
      </c>
      <c r="H354" s="28"/>
      <c r="I354" s="28" t="b">
        <f>IF(AND(TableData[[#This Row],[Month]]&gt;=Backend!$C$9,TableData[[#This Row],[Month]]&lt;=Backend!$D$9),TRUE,FALSE)</f>
        <v>1</v>
      </c>
    </row>
    <row r="355" spans="1:9" x14ac:dyDescent="0.35">
      <c r="A355" t="s">
        <v>54</v>
      </c>
      <c r="B355" s="29">
        <v>43866</v>
      </c>
      <c r="C355" t="s">
        <v>9</v>
      </c>
      <c r="D355" t="s">
        <v>17</v>
      </c>
      <c r="E355" s="28">
        <v>28</v>
      </c>
      <c r="F355" s="28">
        <v>39</v>
      </c>
      <c r="G355" s="27" t="s">
        <v>138</v>
      </c>
      <c r="H355" s="28">
        <v>1</v>
      </c>
      <c r="I355" s="28" t="b">
        <f>IF(AND(TableData[[#This Row],[Month]]&gt;=Backend!$C$9,TableData[[#This Row],[Month]]&lt;=Backend!$D$9),TRUE,FALSE)</f>
        <v>1</v>
      </c>
    </row>
    <row r="356" spans="1:9" x14ac:dyDescent="0.35">
      <c r="A356" t="s">
        <v>55</v>
      </c>
      <c r="B356" s="29">
        <v>43867</v>
      </c>
      <c r="C356" t="s">
        <v>7</v>
      </c>
      <c r="D356" t="s">
        <v>15</v>
      </c>
      <c r="E356" s="28">
        <v>31</v>
      </c>
      <c r="F356" s="28">
        <v>4</v>
      </c>
      <c r="G356" s="27" t="s">
        <v>138</v>
      </c>
      <c r="H356" s="28">
        <v>1</v>
      </c>
      <c r="I356" s="28" t="b">
        <f>IF(AND(TableData[[#This Row],[Month]]&gt;=Backend!$C$9,TableData[[#This Row],[Month]]&lt;=Backend!$D$9),TRUE,FALSE)</f>
        <v>1</v>
      </c>
    </row>
    <row r="357" spans="1:9" x14ac:dyDescent="0.35">
      <c r="A357" t="s">
        <v>56</v>
      </c>
      <c r="B357" s="29">
        <v>43868</v>
      </c>
      <c r="C357" t="s">
        <v>8</v>
      </c>
      <c r="D357" t="s">
        <v>16</v>
      </c>
      <c r="E357" s="28">
        <v>27</v>
      </c>
      <c r="F357" s="28">
        <v>5</v>
      </c>
      <c r="G357" s="27" t="s">
        <v>138</v>
      </c>
      <c r="H357" s="28">
        <v>1</v>
      </c>
      <c r="I357" s="28" t="b">
        <f>IF(AND(TableData[[#This Row],[Month]]&gt;=Backend!$C$9,TableData[[#This Row],[Month]]&lt;=Backend!$D$9),TRUE,FALSE)</f>
        <v>1</v>
      </c>
    </row>
    <row r="358" spans="1:9" x14ac:dyDescent="0.35">
      <c r="A358" t="s">
        <v>57</v>
      </c>
      <c r="B358" s="29">
        <v>43869</v>
      </c>
      <c r="C358" t="s">
        <v>14</v>
      </c>
      <c r="D358" t="s">
        <v>15</v>
      </c>
      <c r="E358" s="28">
        <v>16</v>
      </c>
      <c r="F358" s="28">
        <v>0</v>
      </c>
      <c r="G358" s="27" t="s">
        <v>138</v>
      </c>
      <c r="H358" s="28">
        <v>1</v>
      </c>
      <c r="I358" s="28" t="b">
        <f>IF(AND(TableData[[#This Row],[Month]]&gt;=Backend!$C$9,TableData[[#This Row],[Month]]&lt;=Backend!$D$9),TRUE,FALSE)</f>
        <v>1</v>
      </c>
    </row>
    <row r="359" spans="1:9" x14ac:dyDescent="0.35">
      <c r="A359" t="s">
        <v>58</v>
      </c>
      <c r="B359" s="29">
        <v>43870</v>
      </c>
      <c r="C359" t="s">
        <v>131</v>
      </c>
      <c r="D359" t="s">
        <v>16</v>
      </c>
      <c r="E359" s="28">
        <v>25</v>
      </c>
      <c r="F359" s="28">
        <v>50</v>
      </c>
      <c r="G359" s="27" t="s">
        <v>138</v>
      </c>
      <c r="H359" s="28">
        <v>1</v>
      </c>
      <c r="I359" s="28" t="b">
        <f>IF(AND(TableData[[#This Row],[Month]]&gt;=Backend!$C$9,TableData[[#This Row],[Month]]&lt;=Backend!$D$9),TRUE,FALSE)</f>
        <v>1</v>
      </c>
    </row>
    <row r="360" spans="1:9" x14ac:dyDescent="0.35">
      <c r="A360" t="s">
        <v>59</v>
      </c>
      <c r="B360" s="29">
        <v>43871</v>
      </c>
      <c r="C360" t="s">
        <v>9</v>
      </c>
      <c r="D360" t="s">
        <v>17</v>
      </c>
      <c r="E360" s="28">
        <v>31</v>
      </c>
      <c r="F360" s="28">
        <v>4</v>
      </c>
      <c r="G360" s="27" t="s">
        <v>13</v>
      </c>
      <c r="H360" s="28">
        <v>1</v>
      </c>
      <c r="I360" s="28" t="b">
        <f>IF(AND(TableData[[#This Row],[Month]]&gt;=Backend!$C$9,TableData[[#This Row],[Month]]&lt;=Backend!$D$9),TRUE,FALSE)</f>
        <v>1</v>
      </c>
    </row>
    <row r="361" spans="1:9" x14ac:dyDescent="0.35">
      <c r="A361" t="s">
        <v>60</v>
      </c>
      <c r="B361" s="29">
        <v>43872</v>
      </c>
      <c r="C361" t="s">
        <v>7</v>
      </c>
      <c r="D361" t="s">
        <v>15</v>
      </c>
      <c r="E361" s="28">
        <v>15</v>
      </c>
      <c r="F361" s="28">
        <v>2</v>
      </c>
      <c r="G361" s="27" t="s">
        <v>138</v>
      </c>
      <c r="H361" s="28">
        <v>1</v>
      </c>
      <c r="I361" s="28" t="b">
        <f>IF(AND(TableData[[#This Row],[Month]]&gt;=Backend!$C$9,TableData[[#This Row],[Month]]&lt;=Backend!$D$9),TRUE,FALSE)</f>
        <v>1</v>
      </c>
    </row>
    <row r="362" spans="1:9" x14ac:dyDescent="0.35">
      <c r="A362" t="s">
        <v>61</v>
      </c>
      <c r="B362" s="29">
        <v>43873</v>
      </c>
      <c r="C362" t="s">
        <v>8</v>
      </c>
      <c r="D362" t="s">
        <v>16</v>
      </c>
      <c r="F362" s="28">
        <v>70</v>
      </c>
      <c r="G362" s="27" t="s">
        <v>18</v>
      </c>
      <c r="H362" s="28"/>
      <c r="I362" s="28" t="b">
        <f>IF(AND(TableData[[#This Row],[Month]]&gt;=Backend!$C$9,TableData[[#This Row],[Month]]&lt;=Backend!$D$9),TRUE,FALSE)</f>
        <v>1</v>
      </c>
    </row>
    <row r="363" spans="1:9" x14ac:dyDescent="0.35">
      <c r="A363" t="s">
        <v>62</v>
      </c>
      <c r="B363" s="29">
        <v>43874</v>
      </c>
      <c r="C363" t="s">
        <v>14</v>
      </c>
      <c r="D363" t="s">
        <v>15</v>
      </c>
      <c r="F363" s="28">
        <v>50</v>
      </c>
      <c r="G363" s="27" t="s">
        <v>18</v>
      </c>
      <c r="H363" s="28"/>
      <c r="I363" s="28" t="b">
        <f>IF(AND(TableData[[#This Row],[Month]]&gt;=Backend!$C$9,TableData[[#This Row],[Month]]&lt;=Backend!$D$9),TRUE,FALSE)</f>
        <v>1</v>
      </c>
    </row>
    <row r="364" spans="1:9" x14ac:dyDescent="0.35">
      <c r="A364" t="s">
        <v>63</v>
      </c>
      <c r="B364" s="29">
        <v>43875</v>
      </c>
      <c r="C364" t="s">
        <v>131</v>
      </c>
      <c r="D364" t="s">
        <v>16</v>
      </c>
      <c r="E364" s="28">
        <v>15</v>
      </c>
      <c r="F364" s="28">
        <v>12</v>
      </c>
      <c r="G364" s="27" t="s">
        <v>138</v>
      </c>
      <c r="H364" s="28">
        <v>1</v>
      </c>
      <c r="I364" s="28" t="b">
        <f>IF(AND(TableData[[#This Row],[Month]]&gt;=Backend!$C$9,TableData[[#This Row],[Month]]&lt;=Backend!$D$9),TRUE,FALSE)</f>
        <v>1</v>
      </c>
    </row>
    <row r="365" spans="1:9" x14ac:dyDescent="0.35">
      <c r="A365" t="s">
        <v>64</v>
      </c>
      <c r="B365" s="29">
        <v>43876</v>
      </c>
      <c r="C365" t="s">
        <v>9</v>
      </c>
      <c r="D365" t="s">
        <v>17</v>
      </c>
      <c r="E365" s="28">
        <v>39</v>
      </c>
      <c r="F365" s="28">
        <v>1</v>
      </c>
      <c r="G365" s="27" t="s">
        <v>138</v>
      </c>
      <c r="H365" s="28">
        <v>1</v>
      </c>
      <c r="I365" s="28" t="b">
        <f>IF(AND(TableData[[#This Row],[Month]]&gt;=Backend!$C$9,TableData[[#This Row],[Month]]&lt;=Backend!$D$9),TRUE,FALSE)</f>
        <v>1</v>
      </c>
    </row>
    <row r="366" spans="1:9" x14ac:dyDescent="0.35">
      <c r="A366" t="s">
        <v>65</v>
      </c>
      <c r="B366" s="29">
        <v>43877</v>
      </c>
      <c r="C366" t="s">
        <v>7</v>
      </c>
      <c r="D366" t="s">
        <v>15</v>
      </c>
      <c r="E366" s="28">
        <v>20</v>
      </c>
      <c r="F366" s="28">
        <v>2</v>
      </c>
      <c r="G366" s="27" t="s">
        <v>138</v>
      </c>
      <c r="H366" s="28">
        <v>1</v>
      </c>
      <c r="I366" s="28" t="b">
        <f>IF(AND(TableData[[#This Row],[Month]]&gt;=Backend!$C$9,TableData[[#This Row],[Month]]&lt;=Backend!$D$9),TRUE,FALSE)</f>
        <v>1</v>
      </c>
    </row>
    <row r="367" spans="1:9" x14ac:dyDescent="0.35">
      <c r="A367" t="s">
        <v>66</v>
      </c>
      <c r="B367" s="29">
        <v>43878</v>
      </c>
      <c r="C367" t="s">
        <v>8</v>
      </c>
      <c r="D367" t="s">
        <v>16</v>
      </c>
      <c r="E367" s="28">
        <v>13</v>
      </c>
      <c r="F367" s="28">
        <v>3</v>
      </c>
      <c r="G367" s="27" t="s">
        <v>138</v>
      </c>
      <c r="H367" s="28">
        <v>0</v>
      </c>
      <c r="I367" s="28" t="b">
        <f>IF(AND(TableData[[#This Row],[Month]]&gt;=Backend!$C$9,TableData[[#This Row],[Month]]&lt;=Backend!$D$9),TRUE,FALSE)</f>
        <v>1</v>
      </c>
    </row>
    <row r="368" spans="1:9" x14ac:dyDescent="0.35">
      <c r="A368" t="s">
        <v>67</v>
      </c>
      <c r="B368" s="29">
        <v>43879</v>
      </c>
      <c r="C368" t="s">
        <v>14</v>
      </c>
      <c r="D368" t="s">
        <v>15</v>
      </c>
      <c r="E368" s="28">
        <v>28</v>
      </c>
      <c r="G368" s="27" t="s">
        <v>138</v>
      </c>
      <c r="H368" s="28">
        <v>1</v>
      </c>
      <c r="I368" s="28" t="b">
        <f>IF(AND(TableData[[#This Row],[Month]]&gt;=Backend!$C$9,TableData[[#This Row],[Month]]&lt;=Backend!$D$9),TRUE,FALSE)</f>
        <v>1</v>
      </c>
    </row>
    <row r="369" spans="1:9" x14ac:dyDescent="0.35">
      <c r="A369" t="s">
        <v>68</v>
      </c>
      <c r="B369" s="29">
        <v>43880</v>
      </c>
      <c r="C369" t="s">
        <v>131</v>
      </c>
      <c r="D369" t="s">
        <v>16</v>
      </c>
      <c r="E369" s="28">
        <v>10</v>
      </c>
      <c r="F369" s="28">
        <v>4</v>
      </c>
      <c r="G369" s="27" t="s">
        <v>138</v>
      </c>
      <c r="H369" s="28">
        <v>0</v>
      </c>
      <c r="I369" s="28" t="b">
        <f>IF(AND(TableData[[#This Row],[Month]]&gt;=Backend!$C$9,TableData[[#This Row],[Month]]&lt;=Backend!$D$9),TRUE,FALSE)</f>
        <v>1</v>
      </c>
    </row>
    <row r="370" spans="1:9" x14ac:dyDescent="0.35">
      <c r="A370" t="s">
        <v>69</v>
      </c>
      <c r="B370" s="29">
        <v>43881</v>
      </c>
      <c r="C370" t="s">
        <v>9</v>
      </c>
      <c r="D370" t="s">
        <v>17</v>
      </c>
      <c r="F370" s="28">
        <v>10</v>
      </c>
      <c r="G370" s="27" t="s">
        <v>18</v>
      </c>
      <c r="H370" s="28"/>
      <c r="I370" s="28" t="b">
        <f>IF(AND(TableData[[#This Row],[Month]]&gt;=Backend!$C$9,TableData[[#This Row],[Month]]&lt;=Backend!$D$9),TRUE,FALSE)</f>
        <v>1</v>
      </c>
    </row>
    <row r="371" spans="1:9" x14ac:dyDescent="0.35">
      <c r="A371" t="s">
        <v>70</v>
      </c>
      <c r="B371" s="29">
        <v>43882</v>
      </c>
      <c r="C371" t="s">
        <v>7</v>
      </c>
      <c r="D371" t="s">
        <v>15</v>
      </c>
      <c r="F371" s="28">
        <v>9</v>
      </c>
      <c r="G371" s="27" t="s">
        <v>18</v>
      </c>
      <c r="H371" s="28"/>
      <c r="I371" s="28" t="b">
        <f>IF(AND(TableData[[#This Row],[Month]]&gt;=Backend!$C$9,TableData[[#This Row],[Month]]&lt;=Backend!$D$9),TRUE,FALSE)</f>
        <v>1</v>
      </c>
    </row>
    <row r="372" spans="1:9" x14ac:dyDescent="0.35">
      <c r="A372" t="s">
        <v>71</v>
      </c>
      <c r="B372" s="29">
        <v>43883</v>
      </c>
      <c r="C372" t="s">
        <v>8</v>
      </c>
      <c r="D372" t="s">
        <v>16</v>
      </c>
      <c r="F372" s="28">
        <v>2</v>
      </c>
      <c r="G372" s="27" t="s">
        <v>18</v>
      </c>
      <c r="H372" s="28"/>
      <c r="I372" s="28" t="b">
        <f>IF(AND(TableData[[#This Row],[Month]]&gt;=Backend!$C$9,TableData[[#This Row],[Month]]&lt;=Backend!$D$9),TRUE,FALSE)</f>
        <v>1</v>
      </c>
    </row>
    <row r="373" spans="1:9" x14ac:dyDescent="0.35">
      <c r="A373" t="s">
        <v>72</v>
      </c>
      <c r="B373" s="29">
        <v>43884</v>
      </c>
      <c r="C373" t="s">
        <v>14</v>
      </c>
      <c r="D373" t="s">
        <v>15</v>
      </c>
      <c r="E373" s="28">
        <v>8</v>
      </c>
      <c r="F373" s="28">
        <v>13</v>
      </c>
      <c r="G373" s="27" t="s">
        <v>138</v>
      </c>
      <c r="H373" s="28">
        <v>1</v>
      </c>
      <c r="I373" s="28" t="b">
        <f>IF(AND(TableData[[#This Row],[Month]]&gt;=Backend!$C$9,TableData[[#This Row],[Month]]&lt;=Backend!$D$9),TRUE,FALSE)</f>
        <v>1</v>
      </c>
    </row>
    <row r="374" spans="1:9" x14ac:dyDescent="0.35">
      <c r="A374" t="s">
        <v>73</v>
      </c>
      <c r="B374" s="29">
        <v>43885</v>
      </c>
      <c r="C374" t="s">
        <v>131</v>
      </c>
      <c r="D374" t="s">
        <v>16</v>
      </c>
      <c r="E374" s="28">
        <v>8</v>
      </c>
      <c r="F374" s="28">
        <v>15</v>
      </c>
      <c r="G374" s="27" t="s">
        <v>138</v>
      </c>
      <c r="H374" s="28">
        <v>1</v>
      </c>
      <c r="I374" s="28" t="b">
        <f>IF(AND(TableData[[#This Row],[Month]]&gt;=Backend!$C$9,TableData[[#This Row],[Month]]&lt;=Backend!$D$9),TRUE,FALSE)</f>
        <v>1</v>
      </c>
    </row>
    <row r="375" spans="1:9" x14ac:dyDescent="0.35">
      <c r="A375" t="s">
        <v>74</v>
      </c>
      <c r="B375" s="29">
        <v>43886</v>
      </c>
      <c r="C375" t="s">
        <v>9</v>
      </c>
      <c r="D375" t="s">
        <v>17</v>
      </c>
      <c r="E375" s="28">
        <v>9</v>
      </c>
      <c r="F375" s="28">
        <v>18</v>
      </c>
      <c r="G375" s="27" t="s">
        <v>138</v>
      </c>
      <c r="H375" s="28">
        <v>0</v>
      </c>
      <c r="I375" s="28" t="b">
        <f>IF(AND(TableData[[#This Row],[Month]]&gt;=Backend!$C$9,TableData[[#This Row],[Month]]&lt;=Backend!$D$9),TRUE,FALSE)</f>
        <v>1</v>
      </c>
    </row>
    <row r="376" spans="1:9" x14ac:dyDescent="0.35">
      <c r="A376" t="s">
        <v>75</v>
      </c>
      <c r="B376" s="29">
        <v>43887</v>
      </c>
      <c r="C376" t="s">
        <v>7</v>
      </c>
      <c r="D376" t="s">
        <v>15</v>
      </c>
      <c r="E376" s="28">
        <v>10</v>
      </c>
      <c r="F376" s="28">
        <v>10</v>
      </c>
      <c r="G376" s="27" t="s">
        <v>138</v>
      </c>
      <c r="H376" s="28">
        <v>1</v>
      </c>
      <c r="I376" s="28" t="b">
        <f>IF(AND(TableData[[#This Row],[Month]]&gt;=Backend!$C$9,TableData[[#This Row],[Month]]&lt;=Backend!$D$9),TRUE,FALSE)</f>
        <v>1</v>
      </c>
    </row>
    <row r="377" spans="1:9" x14ac:dyDescent="0.35">
      <c r="A377" t="s">
        <v>76</v>
      </c>
      <c r="B377" s="29">
        <v>43888</v>
      </c>
      <c r="C377" t="s">
        <v>8</v>
      </c>
      <c r="D377" t="s">
        <v>16</v>
      </c>
      <c r="E377" s="28">
        <v>13</v>
      </c>
      <c r="F377" s="28">
        <v>39</v>
      </c>
      <c r="G377" s="27" t="s">
        <v>138</v>
      </c>
      <c r="H377" s="28">
        <v>1</v>
      </c>
      <c r="I377" s="28" t="b">
        <f>IF(AND(TableData[[#This Row],[Month]]&gt;=Backend!$C$9,TableData[[#This Row],[Month]]&lt;=Backend!$D$9),TRUE,FALSE)</f>
        <v>1</v>
      </c>
    </row>
    <row r="378" spans="1:9" x14ac:dyDescent="0.35">
      <c r="A378" t="s">
        <v>77</v>
      </c>
      <c r="B378" s="29">
        <v>43889</v>
      </c>
      <c r="C378" t="s">
        <v>14</v>
      </c>
      <c r="D378" t="s">
        <v>15</v>
      </c>
      <c r="E378" s="28">
        <v>14</v>
      </c>
      <c r="F378" s="28">
        <v>4</v>
      </c>
      <c r="G378" s="27" t="s">
        <v>13</v>
      </c>
      <c r="H378" s="28">
        <v>1</v>
      </c>
      <c r="I378" s="28" t="b">
        <f>IF(AND(TableData[[#This Row],[Month]]&gt;=Backend!$C$9,TableData[[#This Row],[Month]]&lt;=Backend!$D$9),TRUE,FALSE)</f>
        <v>1</v>
      </c>
    </row>
    <row r="379" spans="1:9" x14ac:dyDescent="0.35">
      <c r="A379" t="s">
        <v>78</v>
      </c>
      <c r="B379" s="29">
        <v>43890</v>
      </c>
      <c r="C379" t="s">
        <v>131</v>
      </c>
      <c r="D379" t="s">
        <v>16</v>
      </c>
      <c r="E379" s="28">
        <v>10</v>
      </c>
      <c r="F379" s="28">
        <v>5</v>
      </c>
      <c r="G379" s="27" t="s">
        <v>138</v>
      </c>
      <c r="H379" s="28">
        <v>1</v>
      </c>
      <c r="I379" s="28" t="b">
        <f>IF(AND(TableData[[#This Row],[Month]]&gt;=Backend!$C$9,TableData[[#This Row],[Month]]&lt;=Backend!$D$9),TRUE,FALSE)</f>
        <v>1</v>
      </c>
    </row>
    <row r="380" spans="1:9" x14ac:dyDescent="0.35">
      <c r="A380" t="s">
        <v>79</v>
      </c>
      <c r="B380" s="29">
        <v>43891</v>
      </c>
      <c r="C380" t="s">
        <v>9</v>
      </c>
      <c r="D380" t="s">
        <v>17</v>
      </c>
      <c r="F380" s="28">
        <v>0</v>
      </c>
      <c r="G380" s="27" t="s">
        <v>18</v>
      </c>
      <c r="H380" s="28"/>
      <c r="I380" s="28" t="b">
        <f>IF(AND(TableData[[#This Row],[Month]]&gt;=Backend!$C$9,TableData[[#This Row],[Month]]&lt;=Backend!$D$9),TRUE,FALSE)</f>
        <v>0</v>
      </c>
    </row>
    <row r="381" spans="1:9" x14ac:dyDescent="0.35">
      <c r="A381" t="s">
        <v>80</v>
      </c>
      <c r="B381" s="29">
        <v>43892</v>
      </c>
      <c r="C381" t="s">
        <v>7</v>
      </c>
      <c r="D381" t="s">
        <v>15</v>
      </c>
      <c r="F381" s="28">
        <v>50</v>
      </c>
      <c r="G381" s="27" t="s">
        <v>18</v>
      </c>
      <c r="H381" s="28"/>
      <c r="I381" s="28" t="b">
        <f>IF(AND(TableData[[#This Row],[Month]]&gt;=Backend!$C$9,TableData[[#This Row],[Month]]&lt;=Backend!$D$9),TRUE,FALSE)</f>
        <v>0</v>
      </c>
    </row>
    <row r="382" spans="1:9" x14ac:dyDescent="0.35">
      <c r="A382" t="s">
        <v>81</v>
      </c>
      <c r="B382" s="29">
        <v>43893</v>
      </c>
      <c r="C382" t="s">
        <v>8</v>
      </c>
      <c r="D382" t="s">
        <v>16</v>
      </c>
      <c r="E382" s="28">
        <v>12</v>
      </c>
      <c r="F382" s="28">
        <v>4</v>
      </c>
      <c r="G382" s="27" t="s">
        <v>138</v>
      </c>
      <c r="H382" s="28">
        <v>1</v>
      </c>
      <c r="I382" s="28" t="b">
        <f>IF(AND(TableData[[#This Row],[Month]]&gt;=Backend!$C$9,TableData[[#This Row],[Month]]&lt;=Backend!$D$9),TRUE,FALSE)</f>
        <v>0</v>
      </c>
    </row>
    <row r="383" spans="1:9" x14ac:dyDescent="0.35">
      <c r="A383" t="s">
        <v>82</v>
      </c>
      <c r="B383" s="29">
        <v>43894</v>
      </c>
      <c r="C383" t="s">
        <v>14</v>
      </c>
      <c r="D383" t="s">
        <v>15</v>
      </c>
      <c r="E383" s="28">
        <v>14</v>
      </c>
      <c r="F383" s="28">
        <v>2</v>
      </c>
      <c r="G383" s="27" t="s">
        <v>138</v>
      </c>
      <c r="H383" s="28">
        <v>1</v>
      </c>
      <c r="I383" s="28" t="b">
        <f>IF(AND(TableData[[#This Row],[Month]]&gt;=Backend!$C$9,TableData[[#This Row],[Month]]&lt;=Backend!$D$9),TRUE,FALSE)</f>
        <v>0</v>
      </c>
    </row>
    <row r="384" spans="1:9" x14ac:dyDescent="0.35">
      <c r="A384" t="s">
        <v>83</v>
      </c>
      <c r="B384" s="29">
        <v>43895</v>
      </c>
      <c r="C384" t="s">
        <v>131</v>
      </c>
      <c r="D384" t="s">
        <v>16</v>
      </c>
      <c r="E384" s="28">
        <v>12</v>
      </c>
      <c r="F384" s="28">
        <v>70</v>
      </c>
      <c r="G384" s="27" t="s">
        <v>138</v>
      </c>
      <c r="H384" s="28">
        <v>1</v>
      </c>
      <c r="I384" s="28" t="b">
        <f>IF(AND(TableData[[#This Row],[Month]]&gt;=Backend!$C$9,TableData[[#This Row],[Month]]&lt;=Backend!$D$9),TRUE,FALSE)</f>
        <v>0</v>
      </c>
    </row>
    <row r="385" spans="1:9" x14ac:dyDescent="0.35">
      <c r="A385" t="s">
        <v>84</v>
      </c>
      <c r="B385" s="29">
        <v>43896</v>
      </c>
      <c r="C385" t="s">
        <v>9</v>
      </c>
      <c r="D385" t="s">
        <v>17</v>
      </c>
      <c r="E385" s="28">
        <v>10</v>
      </c>
      <c r="F385" s="28">
        <v>50</v>
      </c>
      <c r="G385" s="27" t="s">
        <v>138</v>
      </c>
      <c r="H385" s="28">
        <v>1</v>
      </c>
      <c r="I385" s="28" t="b">
        <f>IF(AND(TableData[[#This Row],[Month]]&gt;=Backend!$C$9,TableData[[#This Row],[Month]]&lt;=Backend!$D$9),TRUE,FALSE)</f>
        <v>0</v>
      </c>
    </row>
    <row r="386" spans="1:9" x14ac:dyDescent="0.35">
      <c r="A386" t="s">
        <v>85</v>
      </c>
      <c r="B386" s="29">
        <v>43897</v>
      </c>
      <c r="C386" t="s">
        <v>7</v>
      </c>
      <c r="D386" t="s">
        <v>15</v>
      </c>
      <c r="E386" s="28">
        <v>12</v>
      </c>
      <c r="F386" s="28">
        <v>12</v>
      </c>
      <c r="G386" s="27" t="s">
        <v>138</v>
      </c>
      <c r="H386" s="28">
        <v>1</v>
      </c>
      <c r="I386" s="28" t="b">
        <f>IF(AND(TableData[[#This Row],[Month]]&gt;=Backend!$C$9,TableData[[#This Row],[Month]]&lt;=Backend!$D$9),TRUE,FALSE)</f>
        <v>0</v>
      </c>
    </row>
    <row r="387" spans="1:9" x14ac:dyDescent="0.35">
      <c r="A387" t="s">
        <v>86</v>
      </c>
      <c r="B387" s="29">
        <v>43898</v>
      </c>
      <c r="C387" t="s">
        <v>8</v>
      </c>
      <c r="D387" t="s">
        <v>16</v>
      </c>
      <c r="E387" s="28">
        <v>13</v>
      </c>
      <c r="F387" s="28">
        <v>1</v>
      </c>
      <c r="G387" s="27" t="s">
        <v>138</v>
      </c>
      <c r="H387" s="28">
        <v>1</v>
      </c>
      <c r="I387" s="28" t="b">
        <f>IF(AND(TableData[[#This Row],[Month]]&gt;=Backend!$C$9,TableData[[#This Row],[Month]]&lt;=Backend!$D$9),TRUE,FALSE)</f>
        <v>0</v>
      </c>
    </row>
    <row r="388" spans="1:9" x14ac:dyDescent="0.35">
      <c r="A388" t="s">
        <v>87</v>
      </c>
      <c r="B388" s="29">
        <v>43899</v>
      </c>
      <c r="C388" t="s">
        <v>14</v>
      </c>
      <c r="D388" t="s">
        <v>15</v>
      </c>
      <c r="F388" s="28">
        <v>2</v>
      </c>
      <c r="G388" s="27" t="s">
        <v>18</v>
      </c>
      <c r="H388" s="28"/>
      <c r="I388" s="28" t="b">
        <f>IF(AND(TableData[[#This Row],[Month]]&gt;=Backend!$C$9,TableData[[#This Row],[Month]]&lt;=Backend!$D$9),TRUE,FALSE)</f>
        <v>0</v>
      </c>
    </row>
    <row r="389" spans="1:9" x14ac:dyDescent="0.35">
      <c r="A389" t="s">
        <v>88</v>
      </c>
      <c r="B389" s="29">
        <v>43900</v>
      </c>
      <c r="C389" t="s">
        <v>131</v>
      </c>
      <c r="D389" t="s">
        <v>16</v>
      </c>
      <c r="F389" s="28">
        <v>3</v>
      </c>
      <c r="G389" s="27" t="s">
        <v>18</v>
      </c>
      <c r="H389" s="28"/>
      <c r="I389" s="28" t="b">
        <f>IF(AND(TableData[[#This Row],[Month]]&gt;=Backend!$C$9,TableData[[#This Row],[Month]]&lt;=Backend!$D$9),TRUE,FALSE)</f>
        <v>0</v>
      </c>
    </row>
    <row r="390" spans="1:9" x14ac:dyDescent="0.35">
      <c r="A390" t="s">
        <v>89</v>
      </c>
      <c r="B390" s="29">
        <v>43901</v>
      </c>
      <c r="C390" t="s">
        <v>9</v>
      </c>
      <c r="D390" t="s">
        <v>17</v>
      </c>
      <c r="G390" s="27" t="s">
        <v>18</v>
      </c>
      <c r="H390" s="28"/>
      <c r="I390" s="28" t="b">
        <f>IF(AND(TableData[[#This Row],[Month]]&gt;=Backend!$C$9,TableData[[#This Row],[Month]]&lt;=Backend!$D$9),TRUE,FALSE)</f>
        <v>0</v>
      </c>
    </row>
    <row r="391" spans="1:9" x14ac:dyDescent="0.35">
      <c r="A391" t="s">
        <v>90</v>
      </c>
      <c r="B391" s="29">
        <v>43902</v>
      </c>
      <c r="C391" t="s">
        <v>7</v>
      </c>
      <c r="D391" t="s">
        <v>15</v>
      </c>
      <c r="E391" s="28">
        <v>20</v>
      </c>
      <c r="F391" s="28">
        <v>4</v>
      </c>
      <c r="G391" s="27" t="s">
        <v>138</v>
      </c>
      <c r="H391" s="28">
        <v>1</v>
      </c>
      <c r="I391" s="28" t="b">
        <f>IF(AND(TableData[[#This Row],[Month]]&gt;=Backend!$C$9,TableData[[#This Row],[Month]]&lt;=Backend!$D$9),TRUE,FALSE)</f>
        <v>0</v>
      </c>
    </row>
    <row r="392" spans="1:9" x14ac:dyDescent="0.35">
      <c r="A392" t="s">
        <v>91</v>
      </c>
      <c r="B392" s="29">
        <v>43903</v>
      </c>
      <c r="C392" t="s">
        <v>8</v>
      </c>
      <c r="D392" t="s">
        <v>16</v>
      </c>
      <c r="E392" s="28">
        <v>18</v>
      </c>
      <c r="F392" s="28">
        <v>10</v>
      </c>
      <c r="G392" s="27" t="s">
        <v>138</v>
      </c>
      <c r="H392" s="28">
        <v>1</v>
      </c>
      <c r="I392" s="28" t="b">
        <f>IF(AND(TableData[[#This Row],[Month]]&gt;=Backend!$C$9,TableData[[#This Row],[Month]]&lt;=Backend!$D$9),TRUE,FALSE)</f>
        <v>0</v>
      </c>
    </row>
    <row r="393" spans="1:9" x14ac:dyDescent="0.35">
      <c r="A393" t="s">
        <v>92</v>
      </c>
      <c r="B393" s="29">
        <v>43904</v>
      </c>
      <c r="C393" t="s">
        <v>14</v>
      </c>
      <c r="D393" t="s">
        <v>15</v>
      </c>
      <c r="E393" s="28">
        <v>26</v>
      </c>
      <c r="F393" s="28">
        <v>9</v>
      </c>
      <c r="G393" s="27" t="s">
        <v>138</v>
      </c>
      <c r="H393" s="28">
        <v>1</v>
      </c>
      <c r="I393" s="28" t="b">
        <f>IF(AND(TableData[[#This Row],[Month]]&gt;=Backend!$C$9,TableData[[#This Row],[Month]]&lt;=Backend!$D$9),TRUE,FALSE)</f>
        <v>0</v>
      </c>
    </row>
    <row r="394" spans="1:9" x14ac:dyDescent="0.35">
      <c r="A394" t="s">
        <v>93</v>
      </c>
      <c r="B394" s="29">
        <v>43905</v>
      </c>
      <c r="C394" t="s">
        <v>131</v>
      </c>
      <c r="D394" t="s">
        <v>16</v>
      </c>
      <c r="E394" s="28">
        <v>15</v>
      </c>
      <c r="F394" s="28">
        <v>2</v>
      </c>
      <c r="G394" s="27" t="s">
        <v>138</v>
      </c>
      <c r="H394" s="28">
        <v>0</v>
      </c>
      <c r="I394" s="28" t="b">
        <f>IF(AND(TableData[[#This Row],[Month]]&gt;=Backend!$C$9,TableData[[#This Row],[Month]]&lt;=Backend!$D$9),TRUE,FALSE)</f>
        <v>0</v>
      </c>
    </row>
    <row r="395" spans="1:9" x14ac:dyDescent="0.35">
      <c r="A395" t="s">
        <v>94</v>
      </c>
      <c r="B395" s="29">
        <v>43906</v>
      </c>
      <c r="C395" t="s">
        <v>9</v>
      </c>
      <c r="D395" t="s">
        <v>17</v>
      </c>
      <c r="E395" s="28">
        <v>20</v>
      </c>
      <c r="F395" s="28">
        <v>13</v>
      </c>
      <c r="G395" s="27" t="s">
        <v>138</v>
      </c>
      <c r="H395" s="28">
        <v>0</v>
      </c>
      <c r="I395" s="28" t="b">
        <f>IF(AND(TableData[[#This Row],[Month]]&gt;=Backend!$C$9,TableData[[#This Row],[Month]]&lt;=Backend!$D$9),TRUE,FALSE)</f>
        <v>0</v>
      </c>
    </row>
    <row r="396" spans="1:9" x14ac:dyDescent="0.35">
      <c r="A396" t="s">
        <v>95</v>
      </c>
      <c r="B396" s="29">
        <v>43907</v>
      </c>
      <c r="C396" t="s">
        <v>7</v>
      </c>
      <c r="D396" t="s">
        <v>15</v>
      </c>
      <c r="E396" s="28">
        <v>20</v>
      </c>
      <c r="F396" s="28">
        <v>15</v>
      </c>
      <c r="G396" s="27" t="s">
        <v>13</v>
      </c>
      <c r="H396" s="28">
        <v>0</v>
      </c>
      <c r="I396" s="28" t="b">
        <f>IF(AND(TableData[[#This Row],[Month]]&gt;=Backend!$C$9,TableData[[#This Row],[Month]]&lt;=Backend!$D$9),TRUE,FALSE)</f>
        <v>0</v>
      </c>
    </row>
    <row r="397" spans="1:9" x14ac:dyDescent="0.35">
      <c r="A397" t="s">
        <v>96</v>
      </c>
      <c r="B397" s="29">
        <v>43908</v>
      </c>
      <c r="C397" t="s">
        <v>8</v>
      </c>
      <c r="D397" t="s">
        <v>16</v>
      </c>
      <c r="E397" s="28">
        <v>20</v>
      </c>
      <c r="F397" s="28">
        <v>18</v>
      </c>
      <c r="G397" s="27" t="s">
        <v>138</v>
      </c>
      <c r="H397" s="28">
        <v>1</v>
      </c>
      <c r="I397" s="28" t="b">
        <f>IF(AND(TableData[[#This Row],[Month]]&gt;=Backend!$C$9,TableData[[#This Row],[Month]]&lt;=Backend!$D$9),TRUE,FALSE)</f>
        <v>0</v>
      </c>
    </row>
    <row r="398" spans="1:9" x14ac:dyDescent="0.35">
      <c r="A398" t="s">
        <v>97</v>
      </c>
      <c r="B398" s="29">
        <v>43909</v>
      </c>
      <c r="C398" t="s">
        <v>14</v>
      </c>
      <c r="D398" t="s">
        <v>15</v>
      </c>
      <c r="F398" s="28">
        <v>10</v>
      </c>
      <c r="G398" s="27" t="s">
        <v>18</v>
      </c>
      <c r="H398" s="28"/>
      <c r="I398" s="28" t="b">
        <f>IF(AND(TableData[[#This Row],[Month]]&gt;=Backend!$C$9,TableData[[#This Row],[Month]]&lt;=Backend!$D$9),TRUE,FALSE)</f>
        <v>0</v>
      </c>
    </row>
    <row r="399" spans="1:9" x14ac:dyDescent="0.35">
      <c r="A399" t="s">
        <v>98</v>
      </c>
      <c r="B399" s="29">
        <v>43910</v>
      </c>
      <c r="C399" t="s">
        <v>131</v>
      </c>
      <c r="D399" t="s">
        <v>16</v>
      </c>
      <c r="F399" s="28">
        <v>39</v>
      </c>
      <c r="G399" s="27" t="s">
        <v>18</v>
      </c>
      <c r="H399" s="28"/>
      <c r="I399" s="28" t="b">
        <f>IF(AND(TableData[[#This Row],[Month]]&gt;=Backend!$C$9,TableData[[#This Row],[Month]]&lt;=Backend!$D$9),TRUE,FALSE)</f>
        <v>0</v>
      </c>
    </row>
    <row r="400" spans="1:9" x14ac:dyDescent="0.35">
      <c r="A400" t="s">
        <v>99</v>
      </c>
      <c r="B400" s="29">
        <v>43911</v>
      </c>
      <c r="C400" t="s">
        <v>9</v>
      </c>
      <c r="D400" t="s">
        <v>17</v>
      </c>
      <c r="E400" s="28">
        <v>106</v>
      </c>
      <c r="F400" s="28">
        <v>4</v>
      </c>
      <c r="G400" s="27" t="s">
        <v>138</v>
      </c>
      <c r="H400" s="28">
        <v>1</v>
      </c>
      <c r="I400" s="28" t="b">
        <f>IF(AND(TableData[[#This Row],[Month]]&gt;=Backend!$C$9,TableData[[#This Row],[Month]]&lt;=Backend!$D$9),TRUE,FALSE)</f>
        <v>0</v>
      </c>
    </row>
    <row r="401" spans="1:9" x14ac:dyDescent="0.35">
      <c r="A401" t="s">
        <v>100</v>
      </c>
      <c r="B401" s="29">
        <v>43912</v>
      </c>
      <c r="C401" t="s">
        <v>7</v>
      </c>
      <c r="D401" t="s">
        <v>15</v>
      </c>
      <c r="E401" s="28">
        <v>224</v>
      </c>
      <c r="F401" s="28">
        <v>5</v>
      </c>
      <c r="G401" s="27" t="s">
        <v>138</v>
      </c>
      <c r="H401" s="28">
        <v>1</v>
      </c>
      <c r="I401" s="28" t="b">
        <f>IF(AND(TableData[[#This Row],[Month]]&gt;=Backend!$C$9,TableData[[#This Row],[Month]]&lt;=Backend!$D$9),TRUE,FALSE)</f>
        <v>0</v>
      </c>
    </row>
    <row r="402" spans="1:9" x14ac:dyDescent="0.35">
      <c r="A402" t="s">
        <v>101</v>
      </c>
      <c r="B402" s="29">
        <v>43913</v>
      </c>
      <c r="C402" t="s">
        <v>8</v>
      </c>
      <c r="D402" t="s">
        <v>16</v>
      </c>
      <c r="E402" s="28">
        <v>80</v>
      </c>
      <c r="F402" s="28">
        <v>0</v>
      </c>
      <c r="G402" s="27" t="s">
        <v>138</v>
      </c>
      <c r="H402" s="28">
        <v>0</v>
      </c>
      <c r="I402" s="28" t="b">
        <f>IF(AND(TableData[[#This Row],[Month]]&gt;=Backend!$C$9,TableData[[#This Row],[Month]]&lt;=Backend!$D$9),TRUE,FALSE)</f>
        <v>0</v>
      </c>
    </row>
    <row r="403" spans="1:9" x14ac:dyDescent="0.35">
      <c r="A403" t="s">
        <v>102</v>
      </c>
      <c r="B403" s="29">
        <v>43914</v>
      </c>
      <c r="C403" t="s">
        <v>14</v>
      </c>
      <c r="D403" t="s">
        <v>15</v>
      </c>
      <c r="E403" s="28">
        <v>83</v>
      </c>
      <c r="F403" s="28">
        <v>50</v>
      </c>
      <c r="G403" s="27" t="s">
        <v>138</v>
      </c>
      <c r="H403" s="28">
        <v>1</v>
      </c>
      <c r="I403" s="28" t="b">
        <f>IF(AND(TableData[[#This Row],[Month]]&gt;=Backend!$C$9,TableData[[#This Row],[Month]]&lt;=Backend!$D$9),TRUE,FALSE)</f>
        <v>0</v>
      </c>
    </row>
    <row r="404" spans="1:9" x14ac:dyDescent="0.35">
      <c r="A404" t="s">
        <v>103</v>
      </c>
      <c r="B404" s="29">
        <v>43915</v>
      </c>
      <c r="C404" t="s">
        <v>131</v>
      </c>
      <c r="D404" t="s">
        <v>16</v>
      </c>
      <c r="E404" s="28">
        <v>28</v>
      </c>
      <c r="F404" s="28">
        <v>4</v>
      </c>
      <c r="G404" s="27" t="s">
        <v>138</v>
      </c>
      <c r="H404" s="28">
        <v>1</v>
      </c>
      <c r="I404" s="28" t="b">
        <f>IF(AND(TableData[[#This Row],[Month]]&gt;=Backend!$C$9,TableData[[#This Row],[Month]]&lt;=Backend!$D$9),TRUE,FALSE)</f>
        <v>0</v>
      </c>
    </row>
    <row r="405" spans="1:9" x14ac:dyDescent="0.35">
      <c r="A405" t="s">
        <v>104</v>
      </c>
      <c r="B405" s="29">
        <v>43916</v>
      </c>
      <c r="C405" t="s">
        <v>9</v>
      </c>
      <c r="D405" t="s">
        <v>17</v>
      </c>
      <c r="E405" s="28">
        <v>23</v>
      </c>
      <c r="F405" s="28">
        <v>2</v>
      </c>
      <c r="G405" s="27" t="s">
        <v>138</v>
      </c>
      <c r="H405" s="28">
        <v>1</v>
      </c>
      <c r="I405" s="28" t="b">
        <f>IF(AND(TableData[[#This Row],[Month]]&gt;=Backend!$C$9,TableData[[#This Row],[Month]]&lt;=Backend!$D$9),TRUE,FALSE)</f>
        <v>0</v>
      </c>
    </row>
    <row r="406" spans="1:9" x14ac:dyDescent="0.35">
      <c r="A406" t="s">
        <v>105</v>
      </c>
      <c r="B406" s="29">
        <v>43917</v>
      </c>
      <c r="C406" t="s">
        <v>7</v>
      </c>
      <c r="D406" t="s">
        <v>15</v>
      </c>
      <c r="F406" s="28">
        <v>70</v>
      </c>
      <c r="G406" s="27" t="s">
        <v>18</v>
      </c>
      <c r="H406" s="28"/>
      <c r="I406" s="28" t="b">
        <f>IF(AND(TableData[[#This Row],[Month]]&gt;=Backend!$C$9,TableData[[#This Row],[Month]]&lt;=Backend!$D$9),TRUE,FALSE)</f>
        <v>0</v>
      </c>
    </row>
    <row r="407" spans="1:9" x14ac:dyDescent="0.35">
      <c r="A407" t="s">
        <v>106</v>
      </c>
      <c r="B407" s="29">
        <v>43918</v>
      </c>
      <c r="C407" t="s">
        <v>8</v>
      </c>
      <c r="D407" t="s">
        <v>16</v>
      </c>
      <c r="F407" s="28">
        <v>50</v>
      </c>
      <c r="G407" s="27" t="s">
        <v>18</v>
      </c>
      <c r="H407" s="28"/>
      <c r="I407" s="28" t="b">
        <f>IF(AND(TableData[[#This Row],[Month]]&gt;=Backend!$C$9,TableData[[#This Row],[Month]]&lt;=Backend!$D$9),TRUE,FALSE)</f>
        <v>0</v>
      </c>
    </row>
    <row r="408" spans="1:9" x14ac:dyDescent="0.35">
      <c r="A408" t="s">
        <v>107</v>
      </c>
      <c r="B408" s="29">
        <v>43919</v>
      </c>
      <c r="C408" t="s">
        <v>14</v>
      </c>
      <c r="D408" t="s">
        <v>15</v>
      </c>
      <c r="F408" s="28">
        <v>12</v>
      </c>
      <c r="G408" s="27" t="s">
        <v>18</v>
      </c>
      <c r="H408" s="28"/>
      <c r="I408" s="28" t="b">
        <f>IF(AND(TableData[[#This Row],[Month]]&gt;=Backend!$C$9,TableData[[#This Row],[Month]]&lt;=Backend!$D$9),TRUE,FALSE)</f>
        <v>0</v>
      </c>
    </row>
    <row r="409" spans="1:9" x14ac:dyDescent="0.35">
      <c r="A409" t="s">
        <v>108</v>
      </c>
      <c r="B409" s="29">
        <v>43920</v>
      </c>
      <c r="C409" t="s">
        <v>131</v>
      </c>
      <c r="D409" t="s">
        <v>16</v>
      </c>
      <c r="E409" s="28">
        <v>15</v>
      </c>
      <c r="F409" s="28">
        <v>1</v>
      </c>
      <c r="G409" s="27" t="s">
        <v>138</v>
      </c>
      <c r="H409" s="28">
        <v>1</v>
      </c>
      <c r="I409" s="28" t="b">
        <f>IF(AND(TableData[[#This Row],[Month]]&gt;=Backend!$C$9,TableData[[#This Row],[Month]]&lt;=Backend!$D$9),TRUE,FALSE)</f>
        <v>0</v>
      </c>
    </row>
    <row r="410" spans="1:9" x14ac:dyDescent="0.35">
      <c r="A410" t="s">
        <v>109</v>
      </c>
      <c r="B410" s="29">
        <v>43921</v>
      </c>
      <c r="C410" t="s">
        <v>9</v>
      </c>
      <c r="D410" t="s">
        <v>17</v>
      </c>
      <c r="E410" s="28">
        <v>21</v>
      </c>
      <c r="F410" s="28">
        <v>2</v>
      </c>
      <c r="G410" s="27" t="s">
        <v>138</v>
      </c>
      <c r="H410" s="28">
        <v>1</v>
      </c>
      <c r="I410" s="28" t="b">
        <f>IF(AND(TableData[[#This Row],[Month]]&gt;=Backend!$C$9,TableData[[#This Row],[Month]]&lt;=Backend!$D$9),TRUE,FALSE)</f>
        <v>0</v>
      </c>
    </row>
    <row r="411" spans="1:9" x14ac:dyDescent="0.35">
      <c r="A411" t="s">
        <v>110</v>
      </c>
      <c r="B411" s="29">
        <v>43922</v>
      </c>
      <c r="C411" t="s">
        <v>7</v>
      </c>
      <c r="D411" t="s">
        <v>15</v>
      </c>
      <c r="E411" s="28">
        <v>29</v>
      </c>
      <c r="F411" s="28">
        <v>3</v>
      </c>
      <c r="G411" s="27" t="s">
        <v>138</v>
      </c>
      <c r="H411" s="28">
        <v>1</v>
      </c>
      <c r="I411" s="28" t="b">
        <f>IF(AND(TableData[[#This Row],[Month]]&gt;=Backend!$C$9,TableData[[#This Row],[Month]]&lt;=Backend!$D$9),TRUE,FALSE)</f>
        <v>0</v>
      </c>
    </row>
    <row r="412" spans="1:9" x14ac:dyDescent="0.35">
      <c r="A412" t="s">
        <v>111</v>
      </c>
      <c r="B412" s="29">
        <v>43923</v>
      </c>
      <c r="C412" t="s">
        <v>8</v>
      </c>
      <c r="D412" t="s">
        <v>16</v>
      </c>
      <c r="E412" s="28">
        <v>21</v>
      </c>
      <c r="G412" s="27" t="s">
        <v>138</v>
      </c>
      <c r="H412" s="28">
        <v>1</v>
      </c>
      <c r="I412" s="28" t="b">
        <f>IF(AND(TableData[[#This Row],[Month]]&gt;=Backend!$C$9,TableData[[#This Row],[Month]]&lt;=Backend!$D$9),TRUE,FALSE)</f>
        <v>0</v>
      </c>
    </row>
    <row r="413" spans="1:9" x14ac:dyDescent="0.35">
      <c r="A413" t="s">
        <v>112</v>
      </c>
      <c r="B413" s="29">
        <v>43924</v>
      </c>
      <c r="C413" t="s">
        <v>14</v>
      </c>
      <c r="D413" t="s">
        <v>15</v>
      </c>
      <c r="E413" s="28">
        <v>17</v>
      </c>
      <c r="F413" s="28">
        <v>4</v>
      </c>
      <c r="G413" s="27" t="s">
        <v>138</v>
      </c>
      <c r="H413" s="28">
        <v>1</v>
      </c>
      <c r="I413" s="28" t="b">
        <f>IF(AND(TableData[[#This Row],[Month]]&gt;=Backend!$C$9,TableData[[#This Row],[Month]]&lt;=Backend!$D$9),TRUE,FALSE)</f>
        <v>0</v>
      </c>
    </row>
    <row r="414" spans="1:9" x14ac:dyDescent="0.35">
      <c r="A414" t="s">
        <v>113</v>
      </c>
      <c r="B414" s="29">
        <v>43925</v>
      </c>
      <c r="C414" t="s">
        <v>131</v>
      </c>
      <c r="D414" t="s">
        <v>16</v>
      </c>
      <c r="E414" s="28">
        <v>22</v>
      </c>
      <c r="F414" s="28">
        <v>10</v>
      </c>
      <c r="G414" s="27" t="s">
        <v>13</v>
      </c>
      <c r="H414" s="28">
        <v>1</v>
      </c>
      <c r="I414" s="28" t="b">
        <f>IF(AND(TableData[[#This Row],[Month]]&gt;=Backend!$C$9,TableData[[#This Row],[Month]]&lt;=Backend!$D$9),TRUE,FALSE)</f>
        <v>0</v>
      </c>
    </row>
    <row r="415" spans="1:9" x14ac:dyDescent="0.35">
      <c r="A415" t="s">
        <v>114</v>
      </c>
      <c r="B415" s="29">
        <v>43926</v>
      </c>
      <c r="C415" t="s">
        <v>9</v>
      </c>
      <c r="D415" t="s">
        <v>17</v>
      </c>
      <c r="E415" s="28">
        <v>21</v>
      </c>
      <c r="F415" s="28">
        <v>9</v>
      </c>
      <c r="G415" s="27" t="s">
        <v>138</v>
      </c>
      <c r="H415" s="28">
        <v>1</v>
      </c>
      <c r="I415" s="28" t="b">
        <f>IF(AND(TableData[[#This Row],[Month]]&gt;=Backend!$C$9,TableData[[#This Row],[Month]]&lt;=Backend!$D$9),TRUE,FALSE)</f>
        <v>0</v>
      </c>
    </row>
    <row r="416" spans="1:9" x14ac:dyDescent="0.35">
      <c r="A416" t="s">
        <v>115</v>
      </c>
      <c r="B416" s="29">
        <v>43927</v>
      </c>
      <c r="C416" t="s">
        <v>7</v>
      </c>
      <c r="D416" t="s">
        <v>15</v>
      </c>
      <c r="F416" s="28">
        <v>2</v>
      </c>
      <c r="G416" s="27" t="s">
        <v>18</v>
      </c>
      <c r="H416" s="28"/>
      <c r="I416" s="28" t="b">
        <f>IF(AND(TableData[[#This Row],[Month]]&gt;=Backend!$C$9,TableData[[#This Row],[Month]]&lt;=Backend!$D$9),TRUE,FALSE)</f>
        <v>0</v>
      </c>
    </row>
    <row r="417" spans="1:9" x14ac:dyDescent="0.35">
      <c r="A417" t="s">
        <v>116</v>
      </c>
      <c r="B417" s="29">
        <v>43928</v>
      </c>
      <c r="C417" t="s">
        <v>8</v>
      </c>
      <c r="D417" t="s">
        <v>16</v>
      </c>
      <c r="F417" s="28">
        <v>13</v>
      </c>
      <c r="G417" s="27" t="s">
        <v>18</v>
      </c>
      <c r="H417" s="28"/>
      <c r="I417" s="28" t="b">
        <f>IF(AND(TableData[[#This Row],[Month]]&gt;=Backend!$C$9,TableData[[#This Row],[Month]]&lt;=Backend!$D$9),TRUE,FALSE)</f>
        <v>0</v>
      </c>
    </row>
    <row r="418" spans="1:9" x14ac:dyDescent="0.35">
      <c r="A418" t="s">
        <v>117</v>
      </c>
      <c r="B418" s="29">
        <v>43929</v>
      </c>
      <c r="C418" t="s">
        <v>14</v>
      </c>
      <c r="D418" t="s">
        <v>15</v>
      </c>
      <c r="E418" s="28">
        <v>44</v>
      </c>
      <c r="F418" s="28">
        <v>15</v>
      </c>
      <c r="G418" s="27" t="s">
        <v>138</v>
      </c>
      <c r="H418" s="28">
        <v>1</v>
      </c>
      <c r="I418" s="28" t="b">
        <f>IF(AND(TableData[[#This Row],[Month]]&gt;=Backend!$C$9,TableData[[#This Row],[Month]]&lt;=Backend!$D$9),TRUE,FALSE)</f>
        <v>0</v>
      </c>
    </row>
    <row r="419" spans="1:9" x14ac:dyDescent="0.35">
      <c r="A419" t="s">
        <v>118</v>
      </c>
      <c r="B419" s="29">
        <v>43930</v>
      </c>
      <c r="C419" t="s">
        <v>131</v>
      </c>
      <c r="D419" t="s">
        <v>16</v>
      </c>
      <c r="E419" s="28">
        <v>43</v>
      </c>
      <c r="F419" s="28">
        <v>18</v>
      </c>
      <c r="G419" s="27" t="s">
        <v>138</v>
      </c>
      <c r="H419" s="28">
        <v>1</v>
      </c>
      <c r="I419" s="28" t="b">
        <f>IF(AND(TableData[[#This Row],[Month]]&gt;=Backend!$C$9,TableData[[#This Row],[Month]]&lt;=Backend!$D$9),TRUE,FALSE)</f>
        <v>0</v>
      </c>
    </row>
    <row r="420" spans="1:9" x14ac:dyDescent="0.35">
      <c r="A420" t="s">
        <v>119</v>
      </c>
      <c r="B420" s="29">
        <v>43931</v>
      </c>
      <c r="C420" t="s">
        <v>9</v>
      </c>
      <c r="D420" t="s">
        <v>17</v>
      </c>
      <c r="E420" s="28">
        <v>62</v>
      </c>
      <c r="F420" s="28">
        <v>10</v>
      </c>
      <c r="G420" s="27" t="s">
        <v>138</v>
      </c>
      <c r="H420" s="28">
        <v>1</v>
      </c>
      <c r="I420" s="28" t="b">
        <f>IF(AND(TableData[[#This Row],[Month]]&gt;=Backend!$C$9,TableData[[#This Row],[Month]]&lt;=Backend!$D$9),TRUE,FALSE)</f>
        <v>0</v>
      </c>
    </row>
    <row r="421" spans="1:9" x14ac:dyDescent="0.35">
      <c r="A421" t="s">
        <v>120</v>
      </c>
      <c r="B421" s="29">
        <v>43932</v>
      </c>
      <c r="C421" t="s">
        <v>7</v>
      </c>
      <c r="D421" t="s">
        <v>15</v>
      </c>
      <c r="E421" s="28">
        <v>49</v>
      </c>
      <c r="F421" s="28">
        <v>39</v>
      </c>
      <c r="G421" s="27" t="s">
        <v>138</v>
      </c>
      <c r="H421" s="28">
        <v>0</v>
      </c>
      <c r="I421" s="28" t="b">
        <f>IF(AND(TableData[[#This Row],[Month]]&gt;=Backend!$C$9,TableData[[#This Row],[Month]]&lt;=Backend!$D$9),TRUE,FALSE)</f>
        <v>0</v>
      </c>
    </row>
    <row r="422" spans="1:9" x14ac:dyDescent="0.35">
      <c r="A422" t="s">
        <v>121</v>
      </c>
      <c r="B422" s="29">
        <v>43933</v>
      </c>
      <c r="C422" t="s">
        <v>8</v>
      </c>
      <c r="D422" t="s">
        <v>16</v>
      </c>
      <c r="E422" s="28">
        <v>29</v>
      </c>
      <c r="F422" s="28">
        <v>4</v>
      </c>
      <c r="G422" s="27" t="s">
        <v>138</v>
      </c>
      <c r="H422" s="28">
        <v>0</v>
      </c>
      <c r="I422" s="28" t="b">
        <f>IF(AND(TableData[[#This Row],[Month]]&gt;=Backend!$C$9,TableData[[#This Row],[Month]]&lt;=Backend!$D$9),TRUE,FALSE)</f>
        <v>0</v>
      </c>
    </row>
    <row r="423" spans="1:9" x14ac:dyDescent="0.35">
      <c r="A423" t="s">
        <v>122</v>
      </c>
      <c r="B423" s="29">
        <v>43934</v>
      </c>
      <c r="C423" t="s">
        <v>14</v>
      </c>
      <c r="D423" t="s">
        <v>15</v>
      </c>
      <c r="E423" s="28">
        <v>29</v>
      </c>
      <c r="F423" s="28">
        <v>5</v>
      </c>
      <c r="G423" s="27" t="s">
        <v>138</v>
      </c>
      <c r="H423" s="28">
        <v>1</v>
      </c>
      <c r="I423" s="28" t="b">
        <f>IF(AND(TableData[[#This Row],[Month]]&gt;=Backend!$C$9,TableData[[#This Row],[Month]]&lt;=Backend!$D$9),TRUE,FALSE)</f>
        <v>0</v>
      </c>
    </row>
    <row r="424" spans="1:9" x14ac:dyDescent="0.35">
      <c r="A424" t="s">
        <v>123</v>
      </c>
      <c r="B424" s="29">
        <v>43935</v>
      </c>
      <c r="C424" t="s">
        <v>131</v>
      </c>
      <c r="D424" t="s">
        <v>16</v>
      </c>
      <c r="F424" s="28">
        <v>0</v>
      </c>
      <c r="G424" s="27" t="s">
        <v>18</v>
      </c>
      <c r="H424" s="28"/>
      <c r="I424" s="28" t="b">
        <f>IF(AND(TableData[[#This Row],[Month]]&gt;=Backend!$C$9,TableData[[#This Row],[Month]]&lt;=Backend!$D$9),TRUE,FALSE)</f>
        <v>0</v>
      </c>
    </row>
    <row r="425" spans="1:9" x14ac:dyDescent="0.35">
      <c r="A425" t="s">
        <v>124</v>
      </c>
      <c r="B425" s="29">
        <v>43936</v>
      </c>
      <c r="C425" t="s">
        <v>9</v>
      </c>
      <c r="D425" t="s">
        <v>17</v>
      </c>
      <c r="F425" s="28">
        <v>50</v>
      </c>
      <c r="G425" s="27" t="s">
        <v>18</v>
      </c>
      <c r="H425" s="28"/>
      <c r="I425" s="28" t="b">
        <f>IF(AND(TableData[[#This Row],[Month]]&gt;=Backend!$C$9,TableData[[#This Row],[Month]]&lt;=Backend!$D$9),TRUE,FALSE)</f>
        <v>0</v>
      </c>
    </row>
    <row r="426" spans="1:9" x14ac:dyDescent="0.35">
      <c r="A426" t="s">
        <v>50</v>
      </c>
      <c r="B426" s="29">
        <v>43862</v>
      </c>
      <c r="C426" t="s">
        <v>7</v>
      </c>
      <c r="D426" t="s">
        <v>15</v>
      </c>
      <c r="E426" s="28">
        <v>17</v>
      </c>
      <c r="F426" s="28">
        <v>4</v>
      </c>
      <c r="G426" s="27" t="s">
        <v>138</v>
      </c>
      <c r="H426" s="28">
        <v>1</v>
      </c>
      <c r="I426" s="28" t="b">
        <f>IF(AND(TableData[[#This Row],[Month]]&gt;=Backend!$C$9,TableData[[#This Row],[Month]]&lt;=Backend!$D$9),TRUE,FALSE)</f>
        <v>1</v>
      </c>
    </row>
    <row r="427" spans="1:9" x14ac:dyDescent="0.35">
      <c r="A427" t="s">
        <v>51</v>
      </c>
      <c r="B427" s="29">
        <v>43863</v>
      </c>
      <c r="C427" t="s">
        <v>8</v>
      </c>
      <c r="D427" t="s">
        <v>16</v>
      </c>
      <c r="F427" s="28">
        <v>2</v>
      </c>
      <c r="G427" s="27" t="s">
        <v>18</v>
      </c>
      <c r="H427" s="28"/>
      <c r="I427" s="28" t="b">
        <f>IF(AND(TableData[[#This Row],[Month]]&gt;=Backend!$C$9,TableData[[#This Row],[Month]]&lt;=Backend!$D$9),TRUE,FALSE)</f>
        <v>1</v>
      </c>
    </row>
    <row r="428" spans="1:9" x14ac:dyDescent="0.35">
      <c r="A428" t="s">
        <v>52</v>
      </c>
      <c r="B428" s="29">
        <v>43864</v>
      </c>
      <c r="C428" t="s">
        <v>14</v>
      </c>
      <c r="D428" t="s">
        <v>15</v>
      </c>
      <c r="F428" s="28">
        <v>70</v>
      </c>
      <c r="G428" s="27" t="s">
        <v>18</v>
      </c>
      <c r="H428" s="28"/>
      <c r="I428" s="28" t="b">
        <f>IF(AND(TableData[[#This Row],[Month]]&gt;=Backend!$C$9,TableData[[#This Row],[Month]]&lt;=Backend!$D$9),TRUE,FALSE)</f>
        <v>1</v>
      </c>
    </row>
    <row r="429" spans="1:9" x14ac:dyDescent="0.35">
      <c r="A429" t="s">
        <v>53</v>
      </c>
      <c r="B429" s="29">
        <v>43865</v>
      </c>
      <c r="C429" t="s">
        <v>131</v>
      </c>
      <c r="D429" t="s">
        <v>16</v>
      </c>
      <c r="F429" s="28">
        <v>50</v>
      </c>
      <c r="G429" s="27" t="s">
        <v>18</v>
      </c>
      <c r="H429" s="28"/>
      <c r="I429" s="28" t="b">
        <f>IF(AND(TableData[[#This Row],[Month]]&gt;=Backend!$C$9,TableData[[#This Row],[Month]]&lt;=Backend!$D$9),TRUE,FALSE)</f>
        <v>1</v>
      </c>
    </row>
    <row r="430" spans="1:9" x14ac:dyDescent="0.35">
      <c r="A430" t="s">
        <v>54</v>
      </c>
      <c r="B430" s="29">
        <v>43866</v>
      </c>
      <c r="C430" t="s">
        <v>9</v>
      </c>
      <c r="D430" t="s">
        <v>17</v>
      </c>
      <c r="E430" s="28">
        <v>14</v>
      </c>
      <c r="F430" s="28">
        <v>12</v>
      </c>
      <c r="G430" s="27" t="s">
        <v>138</v>
      </c>
      <c r="H430" s="28">
        <v>1</v>
      </c>
      <c r="I430" s="28" t="b">
        <f>IF(AND(TableData[[#This Row],[Month]]&gt;=Backend!$C$9,TableData[[#This Row],[Month]]&lt;=Backend!$D$9),TRUE,FALSE)</f>
        <v>1</v>
      </c>
    </row>
    <row r="431" spans="1:9" x14ac:dyDescent="0.35">
      <c r="A431" t="s">
        <v>55</v>
      </c>
      <c r="B431" s="29">
        <v>43867</v>
      </c>
      <c r="C431" t="s">
        <v>7</v>
      </c>
      <c r="D431" t="s">
        <v>15</v>
      </c>
      <c r="E431" s="28">
        <v>12</v>
      </c>
      <c r="F431" s="28">
        <v>1</v>
      </c>
      <c r="G431" s="27" t="s">
        <v>138</v>
      </c>
      <c r="H431" s="28">
        <v>1</v>
      </c>
      <c r="I431" s="28" t="b">
        <f>IF(AND(TableData[[#This Row],[Month]]&gt;=Backend!$C$9,TableData[[#This Row],[Month]]&lt;=Backend!$D$9),TRUE,FALSE)</f>
        <v>1</v>
      </c>
    </row>
    <row r="432" spans="1:9" x14ac:dyDescent="0.35">
      <c r="A432" t="s">
        <v>56</v>
      </c>
      <c r="B432" s="29">
        <v>43868</v>
      </c>
      <c r="C432" t="s">
        <v>8</v>
      </c>
      <c r="D432" t="s">
        <v>16</v>
      </c>
      <c r="E432" s="28">
        <v>20</v>
      </c>
      <c r="F432" s="28">
        <v>2</v>
      </c>
      <c r="G432" s="27" t="s">
        <v>138</v>
      </c>
      <c r="H432" s="28">
        <v>1</v>
      </c>
      <c r="I432" s="28" t="b">
        <f>IF(AND(TableData[[#This Row],[Month]]&gt;=Backend!$C$9,TableData[[#This Row],[Month]]&lt;=Backend!$D$9),TRUE,FALSE)</f>
        <v>1</v>
      </c>
    </row>
    <row r="433" spans="1:9" x14ac:dyDescent="0.35">
      <c r="A433" t="s">
        <v>57</v>
      </c>
      <c r="B433" s="29">
        <v>43869</v>
      </c>
      <c r="C433" t="s">
        <v>14</v>
      </c>
      <c r="D433" t="s">
        <v>15</v>
      </c>
      <c r="E433" s="28">
        <v>16</v>
      </c>
      <c r="F433" s="28">
        <v>3</v>
      </c>
      <c r="G433" s="27" t="s">
        <v>138</v>
      </c>
      <c r="H433" s="28">
        <v>1</v>
      </c>
      <c r="I433" s="28" t="b">
        <f>IF(AND(TableData[[#This Row],[Month]]&gt;=Backend!$C$9,TableData[[#This Row],[Month]]&lt;=Backend!$D$9),TRUE,FALSE)</f>
        <v>1</v>
      </c>
    </row>
    <row r="434" spans="1:9" x14ac:dyDescent="0.35">
      <c r="A434" t="s">
        <v>58</v>
      </c>
      <c r="B434" s="29">
        <v>43870</v>
      </c>
      <c r="C434" t="s">
        <v>131</v>
      </c>
      <c r="D434" t="s">
        <v>16</v>
      </c>
      <c r="E434" s="28">
        <v>19</v>
      </c>
      <c r="G434" s="27" t="s">
        <v>138</v>
      </c>
      <c r="H434" s="28">
        <v>1</v>
      </c>
      <c r="I434" s="28" t="b">
        <f>IF(AND(TableData[[#This Row],[Month]]&gt;=Backend!$C$9,TableData[[#This Row],[Month]]&lt;=Backend!$D$9),TRUE,FALSE)</f>
        <v>1</v>
      </c>
    </row>
    <row r="435" spans="1:9" x14ac:dyDescent="0.35">
      <c r="A435" t="s">
        <v>59</v>
      </c>
      <c r="B435" s="29">
        <v>43871</v>
      </c>
      <c r="C435" t="s">
        <v>9</v>
      </c>
      <c r="D435" t="s">
        <v>17</v>
      </c>
      <c r="E435" s="28">
        <v>15</v>
      </c>
      <c r="F435" s="28">
        <v>4</v>
      </c>
      <c r="G435" s="27" t="s">
        <v>13</v>
      </c>
      <c r="H435" s="28">
        <v>1</v>
      </c>
      <c r="I435" s="28" t="b">
        <f>IF(AND(TableData[[#This Row],[Month]]&gt;=Backend!$C$9,TableData[[#This Row],[Month]]&lt;=Backend!$D$9),TRUE,FALSE)</f>
        <v>1</v>
      </c>
    </row>
    <row r="436" spans="1:9" x14ac:dyDescent="0.35">
      <c r="A436" t="s">
        <v>60</v>
      </c>
      <c r="B436" s="29">
        <v>43872</v>
      </c>
      <c r="C436" t="s">
        <v>7</v>
      </c>
      <c r="D436" t="s">
        <v>15</v>
      </c>
      <c r="E436" s="28">
        <v>21</v>
      </c>
      <c r="F436" s="28">
        <v>10</v>
      </c>
      <c r="G436" s="27" t="s">
        <v>138</v>
      </c>
      <c r="H436" s="28">
        <v>1</v>
      </c>
      <c r="I436" s="28" t="b">
        <f>IF(AND(TableData[[#This Row],[Month]]&gt;=Backend!$C$9,TableData[[#This Row],[Month]]&lt;=Backend!$D$9),TRUE,FALSE)</f>
        <v>1</v>
      </c>
    </row>
    <row r="437" spans="1:9" x14ac:dyDescent="0.35">
      <c r="A437" t="s">
        <v>61</v>
      </c>
      <c r="B437" s="29">
        <v>43873</v>
      </c>
      <c r="C437" t="s">
        <v>8</v>
      </c>
      <c r="D437" t="s">
        <v>16</v>
      </c>
      <c r="F437" s="28">
        <v>9</v>
      </c>
      <c r="G437" s="27" t="s">
        <v>18</v>
      </c>
      <c r="H437" s="28"/>
      <c r="I437" s="28" t="b">
        <f>IF(AND(TableData[[#This Row],[Month]]&gt;=Backend!$C$9,TableData[[#This Row],[Month]]&lt;=Backend!$D$9),TRUE,FALSE)</f>
        <v>1</v>
      </c>
    </row>
    <row r="438" spans="1:9" x14ac:dyDescent="0.35">
      <c r="A438" t="s">
        <v>62</v>
      </c>
      <c r="B438" s="29">
        <v>43874</v>
      </c>
      <c r="C438" t="s">
        <v>14</v>
      </c>
      <c r="D438" t="s">
        <v>15</v>
      </c>
      <c r="F438" s="28">
        <v>2</v>
      </c>
      <c r="G438" s="27" t="s">
        <v>18</v>
      </c>
      <c r="H438" s="28"/>
      <c r="I438" s="28" t="b">
        <f>IF(AND(TableData[[#This Row],[Month]]&gt;=Backend!$C$9,TableData[[#This Row],[Month]]&lt;=Backend!$D$9),TRUE,FALSE)</f>
        <v>1</v>
      </c>
    </row>
    <row r="439" spans="1:9" x14ac:dyDescent="0.35">
      <c r="A439" t="s">
        <v>63</v>
      </c>
      <c r="B439" s="29">
        <v>43875</v>
      </c>
      <c r="C439" t="s">
        <v>131</v>
      </c>
      <c r="D439" t="s">
        <v>16</v>
      </c>
      <c r="E439" s="28">
        <v>18</v>
      </c>
      <c r="F439" s="28">
        <v>13</v>
      </c>
      <c r="G439" s="27" t="s">
        <v>138</v>
      </c>
      <c r="H439" s="28">
        <v>1</v>
      </c>
      <c r="I439" s="28" t="b">
        <f>IF(AND(TableData[[#This Row],[Month]]&gt;=Backend!$C$9,TableData[[#This Row],[Month]]&lt;=Backend!$D$9),TRUE,FALSE)</f>
        <v>1</v>
      </c>
    </row>
    <row r="440" spans="1:9" x14ac:dyDescent="0.35">
      <c r="A440" t="s">
        <v>64</v>
      </c>
      <c r="B440" s="29">
        <v>43876</v>
      </c>
      <c r="C440" t="s">
        <v>9</v>
      </c>
      <c r="D440" t="s">
        <v>17</v>
      </c>
      <c r="E440" s="28">
        <v>14</v>
      </c>
      <c r="F440" s="28">
        <v>15</v>
      </c>
      <c r="G440" s="27" t="s">
        <v>138</v>
      </c>
      <c r="H440" s="28">
        <v>1</v>
      </c>
      <c r="I440" s="28" t="b">
        <f>IF(AND(TableData[[#This Row],[Month]]&gt;=Backend!$C$9,TableData[[#This Row],[Month]]&lt;=Backend!$D$9),TRUE,FALSE)</f>
        <v>1</v>
      </c>
    </row>
    <row r="441" spans="1:9" x14ac:dyDescent="0.35">
      <c r="A441" t="s">
        <v>65</v>
      </c>
      <c r="B441" s="29">
        <v>43877</v>
      </c>
      <c r="C441" t="s">
        <v>7</v>
      </c>
      <c r="D441" t="s">
        <v>15</v>
      </c>
      <c r="E441" s="28">
        <v>13</v>
      </c>
      <c r="F441" s="28">
        <v>18</v>
      </c>
      <c r="G441" s="27" t="s">
        <v>138</v>
      </c>
      <c r="H441" s="28">
        <v>1</v>
      </c>
      <c r="I441" s="28" t="b">
        <f>IF(AND(TableData[[#This Row],[Month]]&gt;=Backend!$C$9,TableData[[#This Row],[Month]]&lt;=Backend!$D$9),TRUE,FALSE)</f>
        <v>1</v>
      </c>
    </row>
    <row r="442" spans="1:9" x14ac:dyDescent="0.35">
      <c r="A442" t="s">
        <v>66</v>
      </c>
      <c r="B442" s="29">
        <v>43878</v>
      </c>
      <c r="C442" t="s">
        <v>8</v>
      </c>
      <c r="D442" t="s">
        <v>16</v>
      </c>
      <c r="E442" s="28">
        <v>11</v>
      </c>
      <c r="F442" s="28">
        <v>10</v>
      </c>
      <c r="G442" s="27" t="s">
        <v>138</v>
      </c>
      <c r="H442" s="28">
        <v>0</v>
      </c>
      <c r="I442" s="28" t="b">
        <f>IF(AND(TableData[[#This Row],[Month]]&gt;=Backend!$C$9,TableData[[#This Row],[Month]]&lt;=Backend!$D$9),TRUE,FALSE)</f>
        <v>1</v>
      </c>
    </row>
    <row r="443" spans="1:9" x14ac:dyDescent="0.35">
      <c r="A443" t="s">
        <v>67</v>
      </c>
      <c r="B443" s="29">
        <v>43879</v>
      </c>
      <c r="C443" t="s">
        <v>14</v>
      </c>
      <c r="D443" t="s">
        <v>15</v>
      </c>
      <c r="E443" s="28">
        <v>12</v>
      </c>
      <c r="F443" s="28">
        <v>39</v>
      </c>
      <c r="G443" s="27" t="s">
        <v>138</v>
      </c>
      <c r="H443" s="28">
        <v>1</v>
      </c>
      <c r="I443" s="28" t="b">
        <f>IF(AND(TableData[[#This Row],[Month]]&gt;=Backend!$C$9,TableData[[#This Row],[Month]]&lt;=Backend!$D$9),TRUE,FALSE)</f>
        <v>1</v>
      </c>
    </row>
    <row r="444" spans="1:9" x14ac:dyDescent="0.35">
      <c r="A444" t="s">
        <v>68</v>
      </c>
      <c r="B444" s="29">
        <v>43880</v>
      </c>
      <c r="C444" t="s">
        <v>131</v>
      </c>
      <c r="D444" t="s">
        <v>16</v>
      </c>
      <c r="E444" s="28">
        <v>11</v>
      </c>
      <c r="F444" s="28">
        <v>4</v>
      </c>
      <c r="G444" s="27" t="s">
        <v>138</v>
      </c>
      <c r="H444" s="28">
        <v>0</v>
      </c>
      <c r="I444" s="28" t="b">
        <f>IF(AND(TableData[[#This Row],[Month]]&gt;=Backend!$C$9,TableData[[#This Row],[Month]]&lt;=Backend!$D$9),TRUE,FALSE)</f>
        <v>1</v>
      </c>
    </row>
    <row r="445" spans="1:9" x14ac:dyDescent="0.35">
      <c r="A445" t="s">
        <v>69</v>
      </c>
      <c r="B445" s="29">
        <v>43881</v>
      </c>
      <c r="C445" t="s">
        <v>9</v>
      </c>
      <c r="D445" t="s">
        <v>17</v>
      </c>
      <c r="F445" s="28">
        <v>5</v>
      </c>
      <c r="G445" s="27" t="s">
        <v>18</v>
      </c>
      <c r="H445" s="28"/>
      <c r="I445" s="28" t="b">
        <f>IF(AND(TableData[[#This Row],[Month]]&gt;=Backend!$C$9,TableData[[#This Row],[Month]]&lt;=Backend!$D$9),TRUE,FALSE)</f>
        <v>1</v>
      </c>
    </row>
    <row r="446" spans="1:9" x14ac:dyDescent="0.35">
      <c r="A446" t="s">
        <v>70</v>
      </c>
      <c r="B446" s="29">
        <v>43882</v>
      </c>
      <c r="C446" t="s">
        <v>7</v>
      </c>
      <c r="D446" t="s">
        <v>15</v>
      </c>
      <c r="F446" s="28">
        <v>0</v>
      </c>
      <c r="G446" s="27" t="s">
        <v>18</v>
      </c>
      <c r="H446" s="28"/>
      <c r="I446" s="28" t="b">
        <f>IF(AND(TableData[[#This Row],[Month]]&gt;=Backend!$C$9,TableData[[#This Row],[Month]]&lt;=Backend!$D$9),TRUE,FALSE)</f>
        <v>1</v>
      </c>
    </row>
    <row r="447" spans="1:9" x14ac:dyDescent="0.35">
      <c r="A447" t="s">
        <v>71</v>
      </c>
      <c r="B447" s="29">
        <v>43883</v>
      </c>
      <c r="C447" t="s">
        <v>8</v>
      </c>
      <c r="D447" t="s">
        <v>16</v>
      </c>
      <c r="F447" s="28">
        <v>50</v>
      </c>
      <c r="G447" s="27" t="s">
        <v>18</v>
      </c>
      <c r="H447" s="28"/>
      <c r="I447" s="28" t="b">
        <f>IF(AND(TableData[[#This Row],[Month]]&gt;=Backend!$C$9,TableData[[#This Row],[Month]]&lt;=Backend!$D$9),TRUE,FALSE)</f>
        <v>1</v>
      </c>
    </row>
    <row r="448" spans="1:9" x14ac:dyDescent="0.35">
      <c r="A448" t="s">
        <v>72</v>
      </c>
      <c r="B448" s="29">
        <v>43884</v>
      </c>
      <c r="C448" t="s">
        <v>14</v>
      </c>
      <c r="D448" t="s">
        <v>15</v>
      </c>
      <c r="E448" s="28">
        <v>29</v>
      </c>
      <c r="F448" s="28">
        <v>4</v>
      </c>
      <c r="G448" s="27" t="s">
        <v>138</v>
      </c>
      <c r="H448" s="28">
        <v>1</v>
      </c>
      <c r="I448" s="28" t="b">
        <f>IF(AND(TableData[[#This Row],[Month]]&gt;=Backend!$C$9,TableData[[#This Row],[Month]]&lt;=Backend!$D$9),TRUE,FALSE)</f>
        <v>1</v>
      </c>
    </row>
    <row r="449" spans="1:9" x14ac:dyDescent="0.35">
      <c r="A449" t="s">
        <v>73</v>
      </c>
      <c r="B449" s="29">
        <v>43885</v>
      </c>
      <c r="C449" t="s">
        <v>131</v>
      </c>
      <c r="D449" t="s">
        <v>16</v>
      </c>
      <c r="E449" s="28">
        <v>31</v>
      </c>
      <c r="F449" s="28">
        <v>2</v>
      </c>
      <c r="G449" s="27" t="s">
        <v>138</v>
      </c>
      <c r="H449" s="28">
        <v>1</v>
      </c>
      <c r="I449" s="28" t="b">
        <f>IF(AND(TableData[[#This Row],[Month]]&gt;=Backend!$C$9,TableData[[#This Row],[Month]]&lt;=Backend!$D$9),TRUE,FALSE)</f>
        <v>1</v>
      </c>
    </row>
    <row r="450" spans="1:9" x14ac:dyDescent="0.35">
      <c r="A450" t="s">
        <v>74</v>
      </c>
      <c r="B450" s="29">
        <v>43886</v>
      </c>
      <c r="C450" t="s">
        <v>9</v>
      </c>
      <c r="D450" t="s">
        <v>17</v>
      </c>
      <c r="E450" s="28">
        <v>73</v>
      </c>
      <c r="F450" s="28">
        <v>70</v>
      </c>
      <c r="G450" s="27" t="s">
        <v>138</v>
      </c>
      <c r="H450" s="28">
        <v>0</v>
      </c>
      <c r="I450" s="28" t="b">
        <f>IF(AND(TableData[[#This Row],[Month]]&gt;=Backend!$C$9,TableData[[#This Row],[Month]]&lt;=Backend!$D$9),TRUE,FALSE)</f>
        <v>1</v>
      </c>
    </row>
    <row r="451" spans="1:9" x14ac:dyDescent="0.35">
      <c r="A451" t="s">
        <v>75</v>
      </c>
      <c r="B451" s="29">
        <v>43887</v>
      </c>
      <c r="C451" t="s">
        <v>7</v>
      </c>
      <c r="D451" t="s">
        <v>15</v>
      </c>
      <c r="E451" s="28">
        <v>13</v>
      </c>
      <c r="F451" s="28">
        <v>50</v>
      </c>
      <c r="G451" s="27" t="s">
        <v>138</v>
      </c>
      <c r="H451" s="28">
        <v>1</v>
      </c>
      <c r="I451" s="28" t="b">
        <f>IF(AND(TableData[[#This Row],[Month]]&gt;=Backend!$C$9,TableData[[#This Row],[Month]]&lt;=Backend!$D$9),TRUE,FALSE)</f>
        <v>1</v>
      </c>
    </row>
    <row r="452" spans="1:9" x14ac:dyDescent="0.35">
      <c r="A452" t="s">
        <v>76</v>
      </c>
      <c r="B452" s="29">
        <v>43888</v>
      </c>
      <c r="C452" t="s">
        <v>8</v>
      </c>
      <c r="D452" t="s">
        <v>16</v>
      </c>
      <c r="E452" s="28">
        <v>13</v>
      </c>
      <c r="F452" s="28">
        <v>12</v>
      </c>
      <c r="G452" s="27" t="s">
        <v>138</v>
      </c>
      <c r="H452" s="28">
        <v>1</v>
      </c>
      <c r="I452" s="28" t="b">
        <f>IF(AND(TableData[[#This Row],[Month]]&gt;=Backend!$C$9,TableData[[#This Row],[Month]]&lt;=Backend!$D$9),TRUE,FALSE)</f>
        <v>1</v>
      </c>
    </row>
    <row r="453" spans="1:9" x14ac:dyDescent="0.35">
      <c r="A453" t="s">
        <v>77</v>
      </c>
      <c r="B453" s="29">
        <v>43889</v>
      </c>
      <c r="C453" t="s">
        <v>14</v>
      </c>
      <c r="D453" t="s">
        <v>15</v>
      </c>
      <c r="E453" s="28">
        <v>28</v>
      </c>
      <c r="F453" s="28">
        <v>1</v>
      </c>
      <c r="G453" s="27" t="s">
        <v>13</v>
      </c>
      <c r="H453" s="28">
        <v>1</v>
      </c>
      <c r="I453" s="28" t="b">
        <f>IF(AND(TableData[[#This Row],[Month]]&gt;=Backend!$C$9,TableData[[#This Row],[Month]]&lt;=Backend!$D$9),TRUE,FALSE)</f>
        <v>1</v>
      </c>
    </row>
    <row r="454" spans="1:9" x14ac:dyDescent="0.35">
      <c r="A454" t="s">
        <v>78</v>
      </c>
      <c r="B454" s="29">
        <v>43890</v>
      </c>
      <c r="C454" t="s">
        <v>131</v>
      </c>
      <c r="D454" t="s">
        <v>16</v>
      </c>
      <c r="E454" s="28">
        <v>32</v>
      </c>
      <c r="F454" s="28">
        <v>2</v>
      </c>
      <c r="G454" s="27" t="s">
        <v>138</v>
      </c>
      <c r="H454" s="28">
        <v>1</v>
      </c>
      <c r="I454" s="28" t="b">
        <f>IF(AND(TableData[[#This Row],[Month]]&gt;=Backend!$C$9,TableData[[#This Row],[Month]]&lt;=Backend!$D$9),TRUE,FALSE)</f>
        <v>1</v>
      </c>
    </row>
    <row r="455" spans="1:9" x14ac:dyDescent="0.35">
      <c r="A455" t="s">
        <v>79</v>
      </c>
      <c r="B455" s="29">
        <v>43891</v>
      </c>
      <c r="C455" t="s">
        <v>9</v>
      </c>
      <c r="D455" t="s">
        <v>17</v>
      </c>
      <c r="F455" s="28">
        <v>3</v>
      </c>
      <c r="G455" s="27" t="s">
        <v>18</v>
      </c>
      <c r="H455" s="28"/>
      <c r="I455" s="28" t="b">
        <f>IF(AND(TableData[[#This Row],[Month]]&gt;=Backend!$C$9,TableData[[#This Row],[Month]]&lt;=Backend!$D$9),TRUE,FALSE)</f>
        <v>0</v>
      </c>
    </row>
    <row r="456" spans="1:9" x14ac:dyDescent="0.35">
      <c r="A456" t="s">
        <v>80</v>
      </c>
      <c r="B456" s="29">
        <v>43892</v>
      </c>
      <c r="C456" t="s">
        <v>7</v>
      </c>
      <c r="D456" t="s">
        <v>15</v>
      </c>
      <c r="G456" s="27" t="s">
        <v>18</v>
      </c>
      <c r="H456" s="28"/>
      <c r="I456" s="28" t="b">
        <f>IF(AND(TableData[[#This Row],[Month]]&gt;=Backend!$C$9,TableData[[#This Row],[Month]]&lt;=Backend!$D$9),TRUE,FALSE)</f>
        <v>0</v>
      </c>
    </row>
    <row r="457" spans="1:9" x14ac:dyDescent="0.35">
      <c r="A457" t="s">
        <v>81</v>
      </c>
      <c r="B457" s="29">
        <v>43893</v>
      </c>
      <c r="C457" t="s">
        <v>8</v>
      </c>
      <c r="D457" t="s">
        <v>16</v>
      </c>
      <c r="E457" s="28">
        <v>11</v>
      </c>
      <c r="F457" s="28">
        <v>4</v>
      </c>
      <c r="G457" s="27" t="s">
        <v>138</v>
      </c>
      <c r="H457" s="28">
        <v>1</v>
      </c>
      <c r="I457" s="28" t="b">
        <f>IF(AND(TableData[[#This Row],[Month]]&gt;=Backend!$C$9,TableData[[#This Row],[Month]]&lt;=Backend!$D$9),TRUE,FALSE)</f>
        <v>0</v>
      </c>
    </row>
    <row r="458" spans="1:9" x14ac:dyDescent="0.35">
      <c r="A458" t="s">
        <v>82</v>
      </c>
      <c r="B458" s="29">
        <v>43894</v>
      </c>
      <c r="C458" t="s">
        <v>14</v>
      </c>
      <c r="D458" t="s">
        <v>15</v>
      </c>
      <c r="E458" s="28">
        <v>16</v>
      </c>
      <c r="F458" s="28">
        <v>10</v>
      </c>
      <c r="G458" s="27" t="s">
        <v>138</v>
      </c>
      <c r="H458" s="28">
        <v>1</v>
      </c>
      <c r="I458" s="28" t="b">
        <f>IF(AND(TableData[[#This Row],[Month]]&gt;=Backend!$C$9,TableData[[#This Row],[Month]]&lt;=Backend!$D$9),TRUE,FALSE)</f>
        <v>0</v>
      </c>
    </row>
    <row r="459" spans="1:9" x14ac:dyDescent="0.35">
      <c r="A459" t="s">
        <v>83</v>
      </c>
      <c r="B459" s="29">
        <v>43895</v>
      </c>
      <c r="C459" t="s">
        <v>131</v>
      </c>
      <c r="D459" t="s">
        <v>16</v>
      </c>
      <c r="E459" s="28">
        <v>34</v>
      </c>
      <c r="F459" s="28">
        <v>9</v>
      </c>
      <c r="G459" s="27" t="s">
        <v>138</v>
      </c>
      <c r="H459" s="28">
        <v>1</v>
      </c>
      <c r="I459" s="28" t="b">
        <f>IF(AND(TableData[[#This Row],[Month]]&gt;=Backend!$C$9,TableData[[#This Row],[Month]]&lt;=Backend!$D$9),TRUE,FALSE)</f>
        <v>0</v>
      </c>
    </row>
    <row r="460" spans="1:9" x14ac:dyDescent="0.35">
      <c r="A460" t="s">
        <v>84</v>
      </c>
      <c r="B460" s="29">
        <v>43896</v>
      </c>
      <c r="C460" t="s">
        <v>9</v>
      </c>
      <c r="D460" t="s">
        <v>17</v>
      </c>
      <c r="E460" s="28">
        <v>77</v>
      </c>
      <c r="F460" s="28">
        <v>2</v>
      </c>
      <c r="G460" s="27" t="s">
        <v>138</v>
      </c>
      <c r="H460" s="28">
        <v>1</v>
      </c>
      <c r="I460" s="28" t="b">
        <f>IF(AND(TableData[[#This Row],[Month]]&gt;=Backend!$C$9,TableData[[#This Row],[Month]]&lt;=Backend!$D$9),TRUE,FALSE)</f>
        <v>0</v>
      </c>
    </row>
    <row r="461" spans="1:9" x14ac:dyDescent="0.35">
      <c r="A461" t="s">
        <v>85</v>
      </c>
      <c r="B461" s="29">
        <v>43897</v>
      </c>
      <c r="C461" t="s">
        <v>7</v>
      </c>
      <c r="D461" t="s">
        <v>15</v>
      </c>
      <c r="E461" s="28">
        <v>28</v>
      </c>
      <c r="F461" s="28">
        <v>13</v>
      </c>
      <c r="G461" s="27" t="s">
        <v>138</v>
      </c>
      <c r="H461" s="28">
        <v>1</v>
      </c>
      <c r="I461" s="28" t="b">
        <f>IF(AND(TableData[[#This Row],[Month]]&gt;=Backend!$C$9,TableData[[#This Row],[Month]]&lt;=Backend!$D$9),TRUE,FALSE)</f>
        <v>0</v>
      </c>
    </row>
    <row r="462" spans="1:9" x14ac:dyDescent="0.35">
      <c r="A462" t="s">
        <v>86</v>
      </c>
      <c r="B462" s="29">
        <v>43898</v>
      </c>
      <c r="C462" t="s">
        <v>8</v>
      </c>
      <c r="D462" t="s">
        <v>16</v>
      </c>
      <c r="E462" s="28">
        <v>31</v>
      </c>
      <c r="F462" s="28">
        <v>15</v>
      </c>
      <c r="G462" s="27" t="s">
        <v>138</v>
      </c>
      <c r="H462" s="28">
        <v>1</v>
      </c>
      <c r="I462" s="28" t="b">
        <f>IF(AND(TableData[[#This Row],[Month]]&gt;=Backend!$C$9,TableData[[#This Row],[Month]]&lt;=Backend!$D$9),TRUE,FALSE)</f>
        <v>0</v>
      </c>
    </row>
    <row r="463" spans="1:9" x14ac:dyDescent="0.35">
      <c r="A463" t="s">
        <v>87</v>
      </c>
      <c r="B463" s="29">
        <v>43899</v>
      </c>
      <c r="C463" t="s">
        <v>14</v>
      </c>
      <c r="D463" t="s">
        <v>15</v>
      </c>
      <c r="F463" s="28">
        <v>18</v>
      </c>
      <c r="G463" s="27" t="s">
        <v>18</v>
      </c>
      <c r="H463" s="28"/>
      <c r="I463" s="28" t="b">
        <f>IF(AND(TableData[[#This Row],[Month]]&gt;=Backend!$C$9,TableData[[#This Row],[Month]]&lt;=Backend!$D$9),TRUE,FALSE)</f>
        <v>0</v>
      </c>
    </row>
    <row r="464" spans="1:9" x14ac:dyDescent="0.35">
      <c r="A464" t="s">
        <v>88</v>
      </c>
      <c r="B464" s="29">
        <v>43900</v>
      </c>
      <c r="C464" t="s">
        <v>131</v>
      </c>
      <c r="D464" t="s">
        <v>16</v>
      </c>
      <c r="F464" s="28">
        <v>10</v>
      </c>
      <c r="G464" s="27" t="s">
        <v>18</v>
      </c>
      <c r="H464" s="28"/>
      <c r="I464" s="28" t="b">
        <f>IF(AND(TableData[[#This Row],[Month]]&gt;=Backend!$C$9,TableData[[#This Row],[Month]]&lt;=Backend!$D$9),TRUE,FALSE)</f>
        <v>0</v>
      </c>
    </row>
    <row r="465" spans="1:9" x14ac:dyDescent="0.35">
      <c r="A465" t="s">
        <v>89</v>
      </c>
      <c r="B465" s="29">
        <v>43901</v>
      </c>
      <c r="C465" t="s">
        <v>9</v>
      </c>
      <c r="D465" t="s">
        <v>17</v>
      </c>
      <c r="F465" s="28">
        <v>39</v>
      </c>
      <c r="G465" s="27" t="s">
        <v>18</v>
      </c>
      <c r="H465" s="28"/>
      <c r="I465" s="28" t="b">
        <f>IF(AND(TableData[[#This Row],[Month]]&gt;=Backend!$C$9,TableData[[#This Row],[Month]]&lt;=Backend!$D$9),TRUE,FALSE)</f>
        <v>0</v>
      </c>
    </row>
    <row r="466" spans="1:9" x14ac:dyDescent="0.35">
      <c r="A466" t="s">
        <v>90</v>
      </c>
      <c r="B466" s="29">
        <v>43902</v>
      </c>
      <c r="C466" t="s">
        <v>7</v>
      </c>
      <c r="D466" t="s">
        <v>15</v>
      </c>
      <c r="E466" s="28">
        <v>31</v>
      </c>
      <c r="F466" s="28">
        <v>4</v>
      </c>
      <c r="G466" s="27" t="s">
        <v>138</v>
      </c>
      <c r="H466" s="28">
        <v>1</v>
      </c>
      <c r="I466" s="28" t="b">
        <f>IF(AND(TableData[[#This Row],[Month]]&gt;=Backend!$C$9,TableData[[#This Row],[Month]]&lt;=Backend!$D$9),TRUE,FALSE)</f>
        <v>0</v>
      </c>
    </row>
    <row r="467" spans="1:9" x14ac:dyDescent="0.35">
      <c r="A467" t="s">
        <v>91</v>
      </c>
      <c r="B467" s="29">
        <v>43903</v>
      </c>
      <c r="C467" t="s">
        <v>8</v>
      </c>
      <c r="D467" t="s">
        <v>16</v>
      </c>
      <c r="E467" s="28">
        <v>15</v>
      </c>
      <c r="F467" s="28">
        <v>5</v>
      </c>
      <c r="G467" s="27" t="s">
        <v>138</v>
      </c>
      <c r="H467" s="28">
        <v>1</v>
      </c>
      <c r="I467" s="28" t="b">
        <f>IF(AND(TableData[[#This Row],[Month]]&gt;=Backend!$C$9,TableData[[#This Row],[Month]]&lt;=Backend!$D$9),TRUE,FALSE)</f>
        <v>0</v>
      </c>
    </row>
    <row r="468" spans="1:9" x14ac:dyDescent="0.35">
      <c r="A468" t="s">
        <v>92</v>
      </c>
      <c r="B468" s="29">
        <v>43904</v>
      </c>
      <c r="C468" t="s">
        <v>14</v>
      </c>
      <c r="D468" t="s">
        <v>15</v>
      </c>
      <c r="E468" s="28">
        <v>14</v>
      </c>
      <c r="F468" s="28">
        <v>0</v>
      </c>
      <c r="G468" s="27" t="s">
        <v>138</v>
      </c>
      <c r="H468" s="28">
        <v>1</v>
      </c>
      <c r="I468" s="28" t="b">
        <f>IF(AND(TableData[[#This Row],[Month]]&gt;=Backend!$C$9,TableData[[#This Row],[Month]]&lt;=Backend!$D$9),TRUE,FALSE)</f>
        <v>0</v>
      </c>
    </row>
    <row r="469" spans="1:9" x14ac:dyDescent="0.35">
      <c r="A469" t="s">
        <v>93</v>
      </c>
      <c r="B469" s="29">
        <v>43905</v>
      </c>
      <c r="C469" t="s">
        <v>131</v>
      </c>
      <c r="D469" t="s">
        <v>16</v>
      </c>
      <c r="E469" s="28">
        <v>14</v>
      </c>
      <c r="F469" s="28">
        <v>50</v>
      </c>
      <c r="G469" s="27" t="s">
        <v>138</v>
      </c>
      <c r="H469" s="28">
        <v>0</v>
      </c>
      <c r="I469" s="28" t="b">
        <f>IF(AND(TableData[[#This Row],[Month]]&gt;=Backend!$C$9,TableData[[#This Row],[Month]]&lt;=Backend!$D$9),TRUE,FALSE)</f>
        <v>0</v>
      </c>
    </row>
    <row r="470" spans="1:9" x14ac:dyDescent="0.35">
      <c r="A470" t="s">
        <v>94</v>
      </c>
      <c r="B470" s="29">
        <v>43906</v>
      </c>
      <c r="C470" t="s">
        <v>9</v>
      </c>
      <c r="D470" t="s">
        <v>17</v>
      </c>
      <c r="E470" s="28">
        <v>15</v>
      </c>
      <c r="F470" s="28">
        <v>4</v>
      </c>
      <c r="G470" s="27" t="s">
        <v>138</v>
      </c>
      <c r="H470" s="28">
        <v>0</v>
      </c>
      <c r="I470" s="28" t="b">
        <f>IF(AND(TableData[[#This Row],[Month]]&gt;=Backend!$C$9,TableData[[#This Row],[Month]]&lt;=Backend!$D$9),TRUE,FALSE)</f>
        <v>0</v>
      </c>
    </row>
    <row r="471" spans="1:9" x14ac:dyDescent="0.35">
      <c r="A471" t="s">
        <v>95</v>
      </c>
      <c r="B471" s="29">
        <v>43907</v>
      </c>
      <c r="C471" t="s">
        <v>7</v>
      </c>
      <c r="D471" t="s">
        <v>15</v>
      </c>
      <c r="E471" s="28">
        <v>39</v>
      </c>
      <c r="F471" s="28">
        <v>2</v>
      </c>
      <c r="G471" s="27" t="s">
        <v>13</v>
      </c>
      <c r="H471" s="28">
        <v>0</v>
      </c>
      <c r="I471" s="28" t="b">
        <f>IF(AND(TableData[[#This Row],[Month]]&gt;=Backend!$C$9,TableData[[#This Row],[Month]]&lt;=Backend!$D$9),TRUE,FALSE)</f>
        <v>0</v>
      </c>
    </row>
    <row r="472" spans="1:9" x14ac:dyDescent="0.35">
      <c r="A472" t="s">
        <v>96</v>
      </c>
      <c r="B472" s="29">
        <v>43908</v>
      </c>
      <c r="C472" t="s">
        <v>8</v>
      </c>
      <c r="D472" t="s">
        <v>16</v>
      </c>
      <c r="E472" s="28">
        <v>20</v>
      </c>
      <c r="F472" s="28">
        <v>70</v>
      </c>
      <c r="G472" s="27" t="s">
        <v>138</v>
      </c>
      <c r="H472" s="28">
        <v>1</v>
      </c>
      <c r="I472" s="28" t="b">
        <f>IF(AND(TableData[[#This Row],[Month]]&gt;=Backend!$C$9,TableData[[#This Row],[Month]]&lt;=Backend!$D$9),TRUE,FALSE)</f>
        <v>0</v>
      </c>
    </row>
    <row r="473" spans="1:9" x14ac:dyDescent="0.35">
      <c r="A473" t="s">
        <v>97</v>
      </c>
      <c r="B473" s="29">
        <v>43909</v>
      </c>
      <c r="C473" t="s">
        <v>14</v>
      </c>
      <c r="D473" t="s">
        <v>15</v>
      </c>
      <c r="F473" s="28">
        <v>50</v>
      </c>
      <c r="G473" s="27" t="s">
        <v>18</v>
      </c>
      <c r="H473" s="28"/>
      <c r="I473" s="28" t="b">
        <f>IF(AND(TableData[[#This Row],[Month]]&gt;=Backend!$C$9,TableData[[#This Row],[Month]]&lt;=Backend!$D$9),TRUE,FALSE)</f>
        <v>0</v>
      </c>
    </row>
    <row r="474" spans="1:9" x14ac:dyDescent="0.35">
      <c r="A474" t="s">
        <v>98</v>
      </c>
      <c r="B474" s="29">
        <v>43910</v>
      </c>
      <c r="C474" t="s">
        <v>131</v>
      </c>
      <c r="D474" t="s">
        <v>16</v>
      </c>
      <c r="F474" s="28">
        <v>12</v>
      </c>
      <c r="G474" s="27" t="s">
        <v>18</v>
      </c>
      <c r="H474" s="28"/>
      <c r="I474" s="28" t="b">
        <f>IF(AND(TableData[[#This Row],[Month]]&gt;=Backend!$C$9,TableData[[#This Row],[Month]]&lt;=Backend!$D$9),TRUE,FALSE)</f>
        <v>0</v>
      </c>
    </row>
    <row r="475" spans="1:9" x14ac:dyDescent="0.35">
      <c r="A475" t="s">
        <v>99</v>
      </c>
      <c r="B475" s="29">
        <v>43911</v>
      </c>
      <c r="C475" t="s">
        <v>9</v>
      </c>
      <c r="D475" t="s">
        <v>17</v>
      </c>
      <c r="E475" s="28">
        <v>10</v>
      </c>
      <c r="F475" s="28">
        <v>1</v>
      </c>
      <c r="G475" s="27" t="s">
        <v>138</v>
      </c>
      <c r="H475" s="28">
        <v>1</v>
      </c>
      <c r="I475" s="28" t="b">
        <f>IF(AND(TableData[[#This Row],[Month]]&gt;=Backend!$C$9,TableData[[#This Row],[Month]]&lt;=Backend!$D$9),TRUE,FALSE)</f>
        <v>0</v>
      </c>
    </row>
    <row r="476" spans="1:9" x14ac:dyDescent="0.35">
      <c r="A476" t="s">
        <v>100</v>
      </c>
      <c r="B476" s="29">
        <v>43912</v>
      </c>
      <c r="C476" t="s">
        <v>7</v>
      </c>
      <c r="D476" t="s">
        <v>15</v>
      </c>
      <c r="E476" s="28">
        <v>10</v>
      </c>
      <c r="F476" s="28">
        <v>2</v>
      </c>
      <c r="G476" s="27" t="s">
        <v>138</v>
      </c>
      <c r="H476" s="28">
        <v>1</v>
      </c>
      <c r="I476" s="28" t="b">
        <f>IF(AND(TableData[[#This Row],[Month]]&gt;=Backend!$C$9,TableData[[#This Row],[Month]]&lt;=Backend!$D$9),TRUE,FALSE)</f>
        <v>0</v>
      </c>
    </row>
    <row r="477" spans="1:9" x14ac:dyDescent="0.35">
      <c r="A477" t="s">
        <v>101</v>
      </c>
      <c r="B477" s="29">
        <v>43913</v>
      </c>
      <c r="C477" t="s">
        <v>8</v>
      </c>
      <c r="D477" t="s">
        <v>16</v>
      </c>
      <c r="E477" s="28">
        <v>7</v>
      </c>
      <c r="F477" s="28">
        <v>3</v>
      </c>
      <c r="G477" s="27" t="s">
        <v>138</v>
      </c>
      <c r="H477" s="28">
        <v>0</v>
      </c>
      <c r="I477" s="28" t="b">
        <f>IF(AND(TableData[[#This Row],[Month]]&gt;=Backend!$C$9,TableData[[#This Row],[Month]]&lt;=Backend!$D$9),TRUE,FALSE)</f>
        <v>0</v>
      </c>
    </row>
    <row r="478" spans="1:9" x14ac:dyDescent="0.35">
      <c r="A478" t="s">
        <v>102</v>
      </c>
      <c r="B478" s="29">
        <v>43914</v>
      </c>
      <c r="C478" t="s">
        <v>14</v>
      </c>
      <c r="D478" t="s">
        <v>15</v>
      </c>
      <c r="E478" s="28">
        <v>9</v>
      </c>
      <c r="G478" s="27" t="s">
        <v>138</v>
      </c>
      <c r="H478" s="28">
        <v>1</v>
      </c>
      <c r="I478" s="28" t="b">
        <f>IF(AND(TableData[[#This Row],[Month]]&gt;=Backend!$C$9,TableData[[#This Row],[Month]]&lt;=Backend!$D$9),TRUE,FALSE)</f>
        <v>0</v>
      </c>
    </row>
    <row r="479" spans="1:9" x14ac:dyDescent="0.35">
      <c r="A479" t="s">
        <v>103</v>
      </c>
      <c r="B479" s="29">
        <v>43915</v>
      </c>
      <c r="C479" t="s">
        <v>131</v>
      </c>
      <c r="D479" t="s">
        <v>16</v>
      </c>
      <c r="E479" s="28">
        <v>8</v>
      </c>
      <c r="F479" s="28">
        <v>4</v>
      </c>
      <c r="G479" s="27" t="s">
        <v>138</v>
      </c>
      <c r="H479" s="28">
        <v>1</v>
      </c>
      <c r="I479" s="28" t="b">
        <f>IF(AND(TableData[[#This Row],[Month]]&gt;=Backend!$C$9,TableData[[#This Row],[Month]]&lt;=Backend!$D$9),TRUE,FALSE)</f>
        <v>0</v>
      </c>
    </row>
    <row r="480" spans="1:9" x14ac:dyDescent="0.35">
      <c r="A480" t="s">
        <v>104</v>
      </c>
      <c r="B480" s="29">
        <v>43916</v>
      </c>
      <c r="C480" t="s">
        <v>9</v>
      </c>
      <c r="D480" t="s">
        <v>17</v>
      </c>
      <c r="E480" s="28">
        <v>8</v>
      </c>
      <c r="F480" s="28">
        <v>10</v>
      </c>
      <c r="G480" s="27" t="s">
        <v>138</v>
      </c>
      <c r="H480" s="28">
        <v>1</v>
      </c>
      <c r="I480" s="28" t="b">
        <f>IF(AND(TableData[[#This Row],[Month]]&gt;=Backend!$C$9,TableData[[#This Row],[Month]]&lt;=Backend!$D$9),TRUE,FALSE)</f>
        <v>0</v>
      </c>
    </row>
    <row r="481" spans="1:9" x14ac:dyDescent="0.35">
      <c r="A481" t="s">
        <v>105</v>
      </c>
      <c r="B481" s="29">
        <v>43917</v>
      </c>
      <c r="C481" t="s">
        <v>7</v>
      </c>
      <c r="D481" t="s">
        <v>15</v>
      </c>
      <c r="F481" s="28">
        <v>9</v>
      </c>
      <c r="G481" s="27" t="s">
        <v>18</v>
      </c>
      <c r="H481" s="28"/>
      <c r="I481" s="28" t="b">
        <f>IF(AND(TableData[[#This Row],[Month]]&gt;=Backend!$C$9,TableData[[#This Row],[Month]]&lt;=Backend!$D$9),TRUE,FALSE)</f>
        <v>0</v>
      </c>
    </row>
    <row r="482" spans="1:9" x14ac:dyDescent="0.35">
      <c r="A482" t="s">
        <v>106</v>
      </c>
      <c r="B482" s="29">
        <v>43918</v>
      </c>
      <c r="C482" t="s">
        <v>8</v>
      </c>
      <c r="D482" t="s">
        <v>16</v>
      </c>
      <c r="F482" s="28">
        <v>2</v>
      </c>
      <c r="G482" s="27" t="s">
        <v>18</v>
      </c>
      <c r="H482" s="28"/>
      <c r="I482" s="28" t="b">
        <f>IF(AND(TableData[[#This Row],[Month]]&gt;=Backend!$C$9,TableData[[#This Row],[Month]]&lt;=Backend!$D$9),TRUE,FALSE)</f>
        <v>0</v>
      </c>
    </row>
    <row r="483" spans="1:9" x14ac:dyDescent="0.35">
      <c r="A483" t="s">
        <v>107</v>
      </c>
      <c r="B483" s="29">
        <v>43919</v>
      </c>
      <c r="C483" t="s">
        <v>14</v>
      </c>
      <c r="D483" t="s">
        <v>15</v>
      </c>
      <c r="F483" s="28">
        <v>13</v>
      </c>
      <c r="G483" s="27" t="s">
        <v>18</v>
      </c>
      <c r="H483" s="28"/>
      <c r="I483" s="28" t="b">
        <f>IF(AND(TableData[[#This Row],[Month]]&gt;=Backend!$C$9,TableData[[#This Row],[Month]]&lt;=Backend!$D$9),TRUE,FALSE)</f>
        <v>0</v>
      </c>
    </row>
    <row r="484" spans="1:9" x14ac:dyDescent="0.35">
      <c r="A484" t="s">
        <v>108</v>
      </c>
      <c r="B484" s="29">
        <v>43920</v>
      </c>
      <c r="C484" t="s">
        <v>131</v>
      </c>
      <c r="D484" t="s">
        <v>16</v>
      </c>
      <c r="E484" s="28">
        <v>14</v>
      </c>
      <c r="F484" s="28">
        <v>15</v>
      </c>
      <c r="G484" s="27" t="s">
        <v>138</v>
      </c>
      <c r="H484" s="28">
        <v>1</v>
      </c>
      <c r="I484" s="28" t="b">
        <f>IF(AND(TableData[[#This Row],[Month]]&gt;=Backend!$C$9,TableData[[#This Row],[Month]]&lt;=Backend!$D$9),TRUE,FALSE)</f>
        <v>0</v>
      </c>
    </row>
    <row r="485" spans="1:9" x14ac:dyDescent="0.35">
      <c r="A485" t="s">
        <v>109</v>
      </c>
      <c r="B485" s="29">
        <v>43921</v>
      </c>
      <c r="C485" t="s">
        <v>9</v>
      </c>
      <c r="D485" t="s">
        <v>17</v>
      </c>
      <c r="E485" s="28">
        <v>10</v>
      </c>
      <c r="F485" s="28">
        <v>18</v>
      </c>
      <c r="G485" s="27" t="s">
        <v>138</v>
      </c>
      <c r="H485" s="28">
        <v>1</v>
      </c>
      <c r="I485" s="28" t="b">
        <f>IF(AND(TableData[[#This Row],[Month]]&gt;=Backend!$C$9,TableData[[#This Row],[Month]]&lt;=Backend!$D$9),TRUE,FALSE)</f>
        <v>0</v>
      </c>
    </row>
    <row r="486" spans="1:9" x14ac:dyDescent="0.35">
      <c r="A486" t="s">
        <v>110</v>
      </c>
      <c r="B486" s="29">
        <v>43922</v>
      </c>
      <c r="C486" t="s">
        <v>7</v>
      </c>
      <c r="D486" t="s">
        <v>15</v>
      </c>
      <c r="E486" s="28">
        <v>10</v>
      </c>
      <c r="F486" s="28">
        <v>10</v>
      </c>
      <c r="G486" s="27" t="s">
        <v>138</v>
      </c>
      <c r="H486" s="28">
        <v>1</v>
      </c>
      <c r="I486" s="28" t="b">
        <f>IF(AND(TableData[[#This Row],[Month]]&gt;=Backend!$C$9,TableData[[#This Row],[Month]]&lt;=Backend!$D$9),TRUE,FALSE)</f>
        <v>0</v>
      </c>
    </row>
    <row r="487" spans="1:9" x14ac:dyDescent="0.35">
      <c r="A487" t="s">
        <v>111</v>
      </c>
      <c r="B487" s="29">
        <v>43923</v>
      </c>
      <c r="C487" t="s">
        <v>8</v>
      </c>
      <c r="D487" t="s">
        <v>16</v>
      </c>
      <c r="E487" s="28">
        <v>9</v>
      </c>
      <c r="F487" s="28">
        <v>39</v>
      </c>
      <c r="G487" s="27" t="s">
        <v>138</v>
      </c>
      <c r="H487" s="28">
        <v>1</v>
      </c>
      <c r="I487" s="28" t="b">
        <f>IF(AND(TableData[[#This Row],[Month]]&gt;=Backend!$C$9,TableData[[#This Row],[Month]]&lt;=Backend!$D$9),TRUE,FALSE)</f>
        <v>0</v>
      </c>
    </row>
    <row r="488" spans="1:9" x14ac:dyDescent="0.35">
      <c r="A488" t="s">
        <v>112</v>
      </c>
      <c r="B488" s="29">
        <v>43924</v>
      </c>
      <c r="C488" t="s">
        <v>14</v>
      </c>
      <c r="D488" t="s">
        <v>15</v>
      </c>
      <c r="E488" s="28">
        <v>12</v>
      </c>
      <c r="F488" s="28">
        <v>4</v>
      </c>
      <c r="G488" s="27" t="s">
        <v>138</v>
      </c>
      <c r="H488" s="28">
        <v>1</v>
      </c>
      <c r="I488" s="28" t="b">
        <f>IF(AND(TableData[[#This Row],[Month]]&gt;=Backend!$C$9,TableData[[#This Row],[Month]]&lt;=Backend!$D$9),TRUE,FALSE)</f>
        <v>0</v>
      </c>
    </row>
    <row r="489" spans="1:9" x14ac:dyDescent="0.35">
      <c r="A489" t="s">
        <v>113</v>
      </c>
      <c r="B489" s="29">
        <v>43925</v>
      </c>
      <c r="C489" t="s">
        <v>131</v>
      </c>
      <c r="D489" t="s">
        <v>16</v>
      </c>
      <c r="E489" s="28">
        <v>14</v>
      </c>
      <c r="F489" s="28">
        <v>5</v>
      </c>
      <c r="G489" s="27" t="s">
        <v>13</v>
      </c>
      <c r="H489" s="28">
        <v>1</v>
      </c>
      <c r="I489" s="28" t="b">
        <f>IF(AND(TableData[[#This Row],[Month]]&gt;=Backend!$C$9,TableData[[#This Row],[Month]]&lt;=Backend!$D$9),TRUE,FALSE)</f>
        <v>0</v>
      </c>
    </row>
    <row r="490" spans="1:9" x14ac:dyDescent="0.35">
      <c r="A490" t="s">
        <v>114</v>
      </c>
      <c r="B490" s="29">
        <v>43926</v>
      </c>
      <c r="C490" t="s">
        <v>9</v>
      </c>
      <c r="D490" t="s">
        <v>17</v>
      </c>
      <c r="E490" s="28">
        <v>12</v>
      </c>
      <c r="F490" s="28">
        <v>0</v>
      </c>
      <c r="G490" s="27" t="s">
        <v>138</v>
      </c>
      <c r="H490" s="28">
        <v>1</v>
      </c>
      <c r="I490" s="28" t="b">
        <f>IF(AND(TableData[[#This Row],[Month]]&gt;=Backend!$C$9,TableData[[#This Row],[Month]]&lt;=Backend!$D$9),TRUE,FALSE)</f>
        <v>0</v>
      </c>
    </row>
    <row r="491" spans="1:9" x14ac:dyDescent="0.35">
      <c r="A491" t="s">
        <v>115</v>
      </c>
      <c r="B491" s="29">
        <v>43927</v>
      </c>
      <c r="C491" t="s">
        <v>7</v>
      </c>
      <c r="D491" t="s">
        <v>15</v>
      </c>
      <c r="F491" s="28">
        <v>50</v>
      </c>
      <c r="G491" s="27" t="s">
        <v>18</v>
      </c>
      <c r="H491" s="28"/>
      <c r="I491" s="28" t="b">
        <f>IF(AND(TableData[[#This Row],[Month]]&gt;=Backend!$C$9,TableData[[#This Row],[Month]]&lt;=Backend!$D$9),TRUE,FALSE)</f>
        <v>0</v>
      </c>
    </row>
    <row r="492" spans="1:9" x14ac:dyDescent="0.35">
      <c r="A492" t="s">
        <v>116</v>
      </c>
      <c r="B492" s="29">
        <v>43928</v>
      </c>
      <c r="C492" t="s">
        <v>8</v>
      </c>
      <c r="D492" t="s">
        <v>16</v>
      </c>
      <c r="F492" s="28">
        <v>4</v>
      </c>
      <c r="G492" s="27" t="s">
        <v>18</v>
      </c>
      <c r="H492" s="28"/>
      <c r="I492" s="28" t="b">
        <f>IF(AND(TableData[[#This Row],[Month]]&gt;=Backend!$C$9,TableData[[#This Row],[Month]]&lt;=Backend!$D$9),TRUE,FALSE)</f>
        <v>0</v>
      </c>
    </row>
    <row r="493" spans="1:9" x14ac:dyDescent="0.35">
      <c r="A493" t="s">
        <v>117</v>
      </c>
      <c r="B493" s="29">
        <v>43929</v>
      </c>
      <c r="C493" t="s">
        <v>14</v>
      </c>
      <c r="D493" t="s">
        <v>15</v>
      </c>
      <c r="E493" s="28">
        <v>13</v>
      </c>
      <c r="F493" s="28">
        <v>2</v>
      </c>
      <c r="G493" s="27" t="s">
        <v>138</v>
      </c>
      <c r="H493" s="28">
        <v>1</v>
      </c>
      <c r="I493" s="28" t="b">
        <f>IF(AND(TableData[[#This Row],[Month]]&gt;=Backend!$C$9,TableData[[#This Row],[Month]]&lt;=Backend!$D$9),TRUE,FALSE)</f>
        <v>0</v>
      </c>
    </row>
    <row r="494" spans="1:9" x14ac:dyDescent="0.35">
      <c r="A494" t="s">
        <v>118</v>
      </c>
      <c r="B494" s="29">
        <v>43930</v>
      </c>
      <c r="C494" t="s">
        <v>131</v>
      </c>
      <c r="D494" t="s">
        <v>16</v>
      </c>
      <c r="E494" s="28">
        <v>16</v>
      </c>
      <c r="F494" s="28">
        <v>70</v>
      </c>
      <c r="G494" s="27" t="s">
        <v>138</v>
      </c>
      <c r="H494" s="28">
        <v>1</v>
      </c>
      <c r="I494" s="28" t="b">
        <f>IF(AND(TableData[[#This Row],[Month]]&gt;=Backend!$C$9,TableData[[#This Row],[Month]]&lt;=Backend!$D$9),TRUE,FALSE)</f>
        <v>0</v>
      </c>
    </row>
    <row r="495" spans="1:9" x14ac:dyDescent="0.35">
      <c r="A495" t="s">
        <v>119</v>
      </c>
      <c r="B495" s="29">
        <v>43931</v>
      </c>
      <c r="C495" t="s">
        <v>9</v>
      </c>
      <c r="D495" t="s">
        <v>17</v>
      </c>
      <c r="E495" s="28">
        <v>13</v>
      </c>
      <c r="F495" s="28">
        <v>50</v>
      </c>
      <c r="G495" s="27" t="s">
        <v>138</v>
      </c>
      <c r="H495" s="28">
        <v>1</v>
      </c>
      <c r="I495" s="28" t="b">
        <f>IF(AND(TableData[[#This Row],[Month]]&gt;=Backend!$C$9,TableData[[#This Row],[Month]]&lt;=Backend!$D$9),TRUE,FALSE)</f>
        <v>0</v>
      </c>
    </row>
    <row r="496" spans="1:9" x14ac:dyDescent="0.35">
      <c r="A496" t="s">
        <v>120</v>
      </c>
      <c r="B496" s="29">
        <v>43932</v>
      </c>
      <c r="C496" t="s">
        <v>7</v>
      </c>
      <c r="D496" t="s">
        <v>15</v>
      </c>
      <c r="E496" s="28">
        <v>49</v>
      </c>
      <c r="F496" s="28">
        <v>12</v>
      </c>
      <c r="G496" s="27" t="s">
        <v>138</v>
      </c>
      <c r="H496" s="28">
        <v>0</v>
      </c>
      <c r="I496" s="28" t="b">
        <f>IF(AND(TableData[[#This Row],[Month]]&gt;=Backend!$C$9,TableData[[#This Row],[Month]]&lt;=Backend!$D$9),TRUE,FALSE)</f>
        <v>0</v>
      </c>
    </row>
    <row r="497" spans="1:9" x14ac:dyDescent="0.35">
      <c r="A497" t="s">
        <v>121</v>
      </c>
      <c r="B497" s="29">
        <v>43933</v>
      </c>
      <c r="C497" t="s">
        <v>8</v>
      </c>
      <c r="D497" t="s">
        <v>16</v>
      </c>
      <c r="E497" s="28">
        <v>20</v>
      </c>
      <c r="F497" s="28">
        <v>1</v>
      </c>
      <c r="G497" s="27" t="s">
        <v>138</v>
      </c>
      <c r="H497" s="28">
        <v>0</v>
      </c>
      <c r="I497" s="28" t="b">
        <f>IF(AND(TableData[[#This Row],[Month]]&gt;=Backend!$C$9,TableData[[#This Row],[Month]]&lt;=Backend!$D$9),TRUE,FALSE)</f>
        <v>0</v>
      </c>
    </row>
    <row r="498" spans="1:9" x14ac:dyDescent="0.35">
      <c r="A498" t="s">
        <v>122</v>
      </c>
      <c r="B498" s="29">
        <v>43934</v>
      </c>
      <c r="C498" t="s">
        <v>14</v>
      </c>
      <c r="D498" t="s">
        <v>15</v>
      </c>
      <c r="E498" s="28">
        <v>18</v>
      </c>
      <c r="F498" s="28">
        <v>2</v>
      </c>
      <c r="G498" s="27" t="s">
        <v>138</v>
      </c>
      <c r="H498" s="28">
        <v>1</v>
      </c>
      <c r="I498" s="28" t="b">
        <f>IF(AND(TableData[[#This Row],[Month]]&gt;=Backend!$C$9,TableData[[#This Row],[Month]]&lt;=Backend!$D$9),TRUE,FALSE)</f>
        <v>0</v>
      </c>
    </row>
    <row r="499" spans="1:9" x14ac:dyDescent="0.35">
      <c r="A499" t="s">
        <v>123</v>
      </c>
      <c r="B499" s="29">
        <v>43935</v>
      </c>
      <c r="C499" t="s">
        <v>131</v>
      </c>
      <c r="D499" t="s">
        <v>16</v>
      </c>
      <c r="F499" s="28">
        <v>3</v>
      </c>
      <c r="G499" s="27" t="s">
        <v>18</v>
      </c>
      <c r="H499" s="28"/>
      <c r="I499" s="28" t="b">
        <f>IF(AND(TableData[[#This Row],[Month]]&gt;=Backend!$C$9,TableData[[#This Row],[Month]]&lt;=Backend!$D$9),TRUE,FALSE)</f>
        <v>0</v>
      </c>
    </row>
    <row r="500" spans="1:9" x14ac:dyDescent="0.35">
      <c r="A500" t="s">
        <v>124</v>
      </c>
      <c r="B500" s="29">
        <v>43936</v>
      </c>
      <c r="C500" t="s">
        <v>9</v>
      </c>
      <c r="D500" t="s">
        <v>17</v>
      </c>
      <c r="G500" s="27" t="s">
        <v>18</v>
      </c>
      <c r="H500" s="28"/>
      <c r="I500" s="28" t="b">
        <f>IF(AND(TableData[[#This Row],[Month]]&gt;=Backend!$C$9,TableData[[#This Row],[Month]]&lt;=Backend!$D$9),TRUE,FALSE)</f>
        <v>0</v>
      </c>
    </row>
    <row r="501" spans="1:9" x14ac:dyDescent="0.35">
      <c r="A501" t="s">
        <v>50</v>
      </c>
      <c r="B501" s="29">
        <v>43862</v>
      </c>
      <c r="C501" t="s">
        <v>7</v>
      </c>
      <c r="D501" t="s">
        <v>15</v>
      </c>
      <c r="E501" s="28">
        <v>20</v>
      </c>
      <c r="F501" s="28">
        <v>4</v>
      </c>
      <c r="G501" s="27" t="s">
        <v>138</v>
      </c>
      <c r="H501" s="28">
        <v>1</v>
      </c>
      <c r="I501" s="28" t="b">
        <f>IF(AND(TableData[[#This Row],[Month]]&gt;=Backend!$C$9,TableData[[#This Row],[Month]]&lt;=Backend!$D$9),TRUE,FALSE)</f>
        <v>1</v>
      </c>
    </row>
    <row r="502" spans="1:9" x14ac:dyDescent="0.35">
      <c r="A502" t="s">
        <v>51</v>
      </c>
      <c r="B502" s="29">
        <v>43863</v>
      </c>
      <c r="C502" t="s">
        <v>8</v>
      </c>
      <c r="D502" t="s">
        <v>16</v>
      </c>
      <c r="F502" s="28">
        <v>10</v>
      </c>
      <c r="G502" s="27" t="s">
        <v>18</v>
      </c>
      <c r="H502" s="28"/>
      <c r="I502" s="28" t="b">
        <f>IF(AND(TableData[[#This Row],[Month]]&gt;=Backend!$C$9,TableData[[#This Row],[Month]]&lt;=Backend!$D$9),TRUE,FALSE)</f>
        <v>1</v>
      </c>
    </row>
    <row r="503" spans="1:9" x14ac:dyDescent="0.35">
      <c r="A503" t="s">
        <v>52</v>
      </c>
      <c r="B503" s="29">
        <v>43864</v>
      </c>
      <c r="C503" t="s">
        <v>14</v>
      </c>
      <c r="D503" t="s">
        <v>15</v>
      </c>
      <c r="F503" s="28">
        <v>9</v>
      </c>
      <c r="G503" s="27" t="s">
        <v>18</v>
      </c>
      <c r="H503" s="28"/>
      <c r="I503" s="28" t="b">
        <f>IF(AND(TableData[[#This Row],[Month]]&gt;=Backend!$C$9,TableData[[#This Row],[Month]]&lt;=Backend!$D$9),TRUE,FALSE)</f>
        <v>1</v>
      </c>
    </row>
    <row r="504" spans="1:9" x14ac:dyDescent="0.35">
      <c r="A504" t="s">
        <v>53</v>
      </c>
      <c r="B504" s="29">
        <v>43865</v>
      </c>
      <c r="C504" t="s">
        <v>131</v>
      </c>
      <c r="D504" t="s">
        <v>16</v>
      </c>
      <c r="F504" s="28">
        <v>2</v>
      </c>
      <c r="G504" s="27" t="s">
        <v>18</v>
      </c>
      <c r="H504" s="28"/>
      <c r="I504" s="28" t="b">
        <f>IF(AND(TableData[[#This Row],[Month]]&gt;=Backend!$C$9,TableData[[#This Row],[Month]]&lt;=Backend!$D$9),TRUE,FALSE)</f>
        <v>1</v>
      </c>
    </row>
    <row r="505" spans="1:9" x14ac:dyDescent="0.35">
      <c r="A505" t="s">
        <v>54</v>
      </c>
      <c r="B505" s="29">
        <v>43866</v>
      </c>
      <c r="C505" t="s">
        <v>9</v>
      </c>
      <c r="D505" t="s">
        <v>17</v>
      </c>
      <c r="E505" s="28">
        <v>37</v>
      </c>
      <c r="F505" s="28">
        <v>13</v>
      </c>
      <c r="G505" s="27" t="s">
        <v>138</v>
      </c>
      <c r="H505" s="28">
        <v>1</v>
      </c>
      <c r="I505" s="28" t="b">
        <f>IF(AND(TableData[[#This Row],[Month]]&gt;=Backend!$C$9,TableData[[#This Row],[Month]]&lt;=Backend!$D$9),TRUE,FALSE)</f>
        <v>1</v>
      </c>
    </row>
    <row r="506" spans="1:9" x14ac:dyDescent="0.35">
      <c r="A506" t="s">
        <v>55</v>
      </c>
      <c r="B506" s="29">
        <v>43867</v>
      </c>
      <c r="C506" t="s">
        <v>7</v>
      </c>
      <c r="D506" t="s">
        <v>15</v>
      </c>
      <c r="E506" s="28">
        <v>106</v>
      </c>
      <c r="F506" s="28">
        <v>15</v>
      </c>
      <c r="G506" s="27" t="s">
        <v>138</v>
      </c>
      <c r="H506" s="28">
        <v>1</v>
      </c>
      <c r="I506" s="28" t="b">
        <f>IF(AND(TableData[[#This Row],[Month]]&gt;=Backend!$C$9,TableData[[#This Row],[Month]]&lt;=Backend!$D$9),TRUE,FALSE)</f>
        <v>1</v>
      </c>
    </row>
    <row r="507" spans="1:9" x14ac:dyDescent="0.35">
      <c r="A507" t="s">
        <v>56</v>
      </c>
      <c r="B507" s="29">
        <v>43868</v>
      </c>
      <c r="C507" t="s">
        <v>8</v>
      </c>
      <c r="D507" t="s">
        <v>16</v>
      </c>
      <c r="E507" s="28">
        <v>224</v>
      </c>
      <c r="F507" s="28">
        <v>18</v>
      </c>
      <c r="G507" s="27" t="s">
        <v>138</v>
      </c>
      <c r="H507" s="28">
        <v>1</v>
      </c>
      <c r="I507" s="28" t="b">
        <f>IF(AND(TableData[[#This Row],[Month]]&gt;=Backend!$C$9,TableData[[#This Row],[Month]]&lt;=Backend!$D$9),TRUE,FALSE)</f>
        <v>1</v>
      </c>
    </row>
    <row r="508" spans="1:9" x14ac:dyDescent="0.35">
      <c r="A508" t="s">
        <v>57</v>
      </c>
      <c r="B508" s="29">
        <v>43869</v>
      </c>
      <c r="C508" t="s">
        <v>14</v>
      </c>
      <c r="D508" t="s">
        <v>15</v>
      </c>
      <c r="E508" s="28">
        <v>80</v>
      </c>
      <c r="F508" s="28">
        <v>10</v>
      </c>
      <c r="G508" s="27" t="s">
        <v>138</v>
      </c>
      <c r="H508" s="28">
        <v>1</v>
      </c>
      <c r="I508" s="28" t="b">
        <f>IF(AND(TableData[[#This Row],[Month]]&gt;=Backend!$C$9,TableData[[#This Row],[Month]]&lt;=Backend!$D$9),TRUE,FALSE)</f>
        <v>1</v>
      </c>
    </row>
    <row r="509" spans="1:9" x14ac:dyDescent="0.35">
      <c r="A509" t="s">
        <v>58</v>
      </c>
      <c r="B509" s="29">
        <v>43870</v>
      </c>
      <c r="C509" t="s">
        <v>131</v>
      </c>
      <c r="D509" t="s">
        <v>16</v>
      </c>
      <c r="E509" s="28">
        <v>83</v>
      </c>
      <c r="F509" s="28">
        <v>39</v>
      </c>
      <c r="G509" s="27" t="s">
        <v>138</v>
      </c>
      <c r="H509" s="28">
        <v>1</v>
      </c>
      <c r="I509" s="28" t="b">
        <f>IF(AND(TableData[[#This Row],[Month]]&gt;=Backend!$C$9,TableData[[#This Row],[Month]]&lt;=Backend!$D$9),TRUE,FALSE)</f>
        <v>1</v>
      </c>
    </row>
    <row r="510" spans="1:9" x14ac:dyDescent="0.35">
      <c r="A510" t="s">
        <v>59</v>
      </c>
      <c r="B510" s="29">
        <v>43871</v>
      </c>
      <c r="C510" t="s">
        <v>9</v>
      </c>
      <c r="D510" t="s">
        <v>17</v>
      </c>
      <c r="E510" s="28">
        <v>28</v>
      </c>
      <c r="F510" s="28">
        <v>4</v>
      </c>
      <c r="G510" s="27" t="s">
        <v>13</v>
      </c>
      <c r="H510" s="28">
        <v>1</v>
      </c>
      <c r="I510" s="28" t="b">
        <f>IF(AND(TableData[[#This Row],[Month]]&gt;=Backend!$C$9,TableData[[#This Row],[Month]]&lt;=Backend!$D$9),TRUE,FALSE)</f>
        <v>1</v>
      </c>
    </row>
    <row r="511" spans="1:9" x14ac:dyDescent="0.35">
      <c r="A511" t="s">
        <v>60</v>
      </c>
      <c r="B511" s="29">
        <v>43872</v>
      </c>
      <c r="C511" t="s">
        <v>7</v>
      </c>
      <c r="D511" t="s">
        <v>15</v>
      </c>
      <c r="E511" s="28">
        <v>23</v>
      </c>
      <c r="F511" s="28">
        <v>5</v>
      </c>
      <c r="G511" s="27" t="s">
        <v>138</v>
      </c>
      <c r="H511" s="28">
        <v>1</v>
      </c>
      <c r="I511" s="28" t="b">
        <f>IF(AND(TableData[[#This Row],[Month]]&gt;=Backend!$C$9,TableData[[#This Row],[Month]]&lt;=Backend!$D$9),TRUE,FALSE)</f>
        <v>1</v>
      </c>
    </row>
    <row r="512" spans="1:9" x14ac:dyDescent="0.35">
      <c r="A512" t="s">
        <v>61</v>
      </c>
      <c r="B512" s="29">
        <v>43873</v>
      </c>
      <c r="C512" t="s">
        <v>8</v>
      </c>
      <c r="D512" t="s">
        <v>16</v>
      </c>
      <c r="F512" s="28">
        <v>0</v>
      </c>
      <c r="G512" s="27" t="s">
        <v>18</v>
      </c>
      <c r="H512" s="28"/>
      <c r="I512" s="28" t="b">
        <f>IF(AND(TableData[[#This Row],[Month]]&gt;=Backend!$C$9,TableData[[#This Row],[Month]]&lt;=Backend!$D$9),TRUE,FALSE)</f>
        <v>1</v>
      </c>
    </row>
    <row r="513" spans="1:9" x14ac:dyDescent="0.35">
      <c r="A513" t="s">
        <v>62</v>
      </c>
      <c r="B513" s="29">
        <v>43874</v>
      </c>
      <c r="C513" t="s">
        <v>14</v>
      </c>
      <c r="D513" t="s">
        <v>15</v>
      </c>
      <c r="F513" s="28">
        <v>50</v>
      </c>
      <c r="G513" s="27" t="s">
        <v>18</v>
      </c>
      <c r="H513" s="28"/>
      <c r="I513" s="28" t="b">
        <f>IF(AND(TableData[[#This Row],[Month]]&gt;=Backend!$C$9,TableData[[#This Row],[Month]]&lt;=Backend!$D$9),TRUE,FALSE)</f>
        <v>1</v>
      </c>
    </row>
    <row r="514" spans="1:9" x14ac:dyDescent="0.35">
      <c r="A514" t="s">
        <v>63</v>
      </c>
      <c r="B514" s="29">
        <v>43875</v>
      </c>
      <c r="C514" t="s">
        <v>131</v>
      </c>
      <c r="D514" t="s">
        <v>16</v>
      </c>
      <c r="E514" s="28">
        <v>14</v>
      </c>
      <c r="F514" s="28">
        <v>4</v>
      </c>
      <c r="G514" s="27" t="s">
        <v>138</v>
      </c>
      <c r="H514" s="28">
        <v>1</v>
      </c>
      <c r="I514" s="28" t="b">
        <f>IF(AND(TableData[[#This Row],[Month]]&gt;=Backend!$C$9,TableData[[#This Row],[Month]]&lt;=Backend!$D$9),TRUE,FALSE)</f>
        <v>1</v>
      </c>
    </row>
    <row r="515" spans="1:9" x14ac:dyDescent="0.35">
      <c r="A515" t="s">
        <v>64</v>
      </c>
      <c r="B515" s="29">
        <v>43876</v>
      </c>
      <c r="C515" t="s">
        <v>9</v>
      </c>
      <c r="D515" t="s">
        <v>17</v>
      </c>
      <c r="E515" s="28">
        <v>15</v>
      </c>
      <c r="F515" s="28">
        <v>2</v>
      </c>
      <c r="G515" s="27" t="s">
        <v>138</v>
      </c>
      <c r="H515" s="28">
        <v>1</v>
      </c>
      <c r="I515" s="28" t="b">
        <f>IF(AND(TableData[[#This Row],[Month]]&gt;=Backend!$C$9,TableData[[#This Row],[Month]]&lt;=Backend!$D$9),TRUE,FALSE)</f>
        <v>1</v>
      </c>
    </row>
    <row r="516" spans="1:9" x14ac:dyDescent="0.35">
      <c r="A516" t="s">
        <v>65</v>
      </c>
      <c r="B516" s="29">
        <v>43877</v>
      </c>
      <c r="C516" t="s">
        <v>7</v>
      </c>
      <c r="D516" t="s">
        <v>15</v>
      </c>
      <c r="E516" s="28">
        <v>21</v>
      </c>
      <c r="F516" s="28">
        <v>70</v>
      </c>
      <c r="G516" s="27" t="s">
        <v>138</v>
      </c>
      <c r="H516" s="28">
        <v>1</v>
      </c>
      <c r="I516" s="28" t="b">
        <f>IF(AND(TableData[[#This Row],[Month]]&gt;=Backend!$C$9,TableData[[#This Row],[Month]]&lt;=Backend!$D$9),TRUE,FALSE)</f>
        <v>1</v>
      </c>
    </row>
    <row r="517" spans="1:9" x14ac:dyDescent="0.35">
      <c r="A517" t="s">
        <v>66</v>
      </c>
      <c r="B517" s="29">
        <v>43878</v>
      </c>
      <c r="C517" t="s">
        <v>8</v>
      </c>
      <c r="D517" t="s">
        <v>16</v>
      </c>
      <c r="E517" s="28">
        <v>29</v>
      </c>
      <c r="F517" s="28">
        <v>50</v>
      </c>
      <c r="G517" s="27" t="s">
        <v>138</v>
      </c>
      <c r="H517" s="28">
        <v>0</v>
      </c>
      <c r="I517" s="28" t="b">
        <f>IF(AND(TableData[[#This Row],[Month]]&gt;=Backend!$C$9,TableData[[#This Row],[Month]]&lt;=Backend!$D$9),TRUE,FALSE)</f>
        <v>1</v>
      </c>
    </row>
    <row r="518" spans="1:9" x14ac:dyDescent="0.35">
      <c r="A518" t="s">
        <v>67</v>
      </c>
      <c r="B518" s="29">
        <v>43879</v>
      </c>
      <c r="C518" t="s">
        <v>14</v>
      </c>
      <c r="D518" t="s">
        <v>15</v>
      </c>
      <c r="E518" s="28">
        <v>21</v>
      </c>
      <c r="F518" s="28">
        <v>12</v>
      </c>
      <c r="G518" s="27" t="s">
        <v>138</v>
      </c>
      <c r="H518" s="28">
        <v>1</v>
      </c>
      <c r="I518" s="28" t="b">
        <f>IF(AND(TableData[[#This Row],[Month]]&gt;=Backend!$C$9,TableData[[#This Row],[Month]]&lt;=Backend!$D$9),TRUE,FALSE)</f>
        <v>1</v>
      </c>
    </row>
    <row r="519" spans="1:9" x14ac:dyDescent="0.35">
      <c r="A519" t="s">
        <v>68</v>
      </c>
      <c r="B519" s="29">
        <v>43880</v>
      </c>
      <c r="C519" t="s">
        <v>131</v>
      </c>
      <c r="D519" t="s">
        <v>16</v>
      </c>
      <c r="E519" s="28">
        <v>17</v>
      </c>
      <c r="F519" s="28">
        <v>1</v>
      </c>
      <c r="G519" s="27" t="s">
        <v>138</v>
      </c>
      <c r="H519" s="28">
        <v>0</v>
      </c>
      <c r="I519" s="28" t="b">
        <f>IF(AND(TableData[[#This Row],[Month]]&gt;=Backend!$C$9,TableData[[#This Row],[Month]]&lt;=Backend!$D$9),TRUE,FALSE)</f>
        <v>1</v>
      </c>
    </row>
    <row r="520" spans="1:9" x14ac:dyDescent="0.35">
      <c r="A520" t="s">
        <v>69</v>
      </c>
      <c r="B520" s="29">
        <v>43881</v>
      </c>
      <c r="C520" t="s">
        <v>9</v>
      </c>
      <c r="D520" t="s">
        <v>17</v>
      </c>
      <c r="F520" s="28">
        <v>2</v>
      </c>
      <c r="G520" s="27" t="s">
        <v>18</v>
      </c>
      <c r="H520" s="28"/>
      <c r="I520" s="28" t="b">
        <f>IF(AND(TableData[[#This Row],[Month]]&gt;=Backend!$C$9,TableData[[#This Row],[Month]]&lt;=Backend!$D$9),TRUE,FALSE)</f>
        <v>1</v>
      </c>
    </row>
    <row r="521" spans="1:9" x14ac:dyDescent="0.35">
      <c r="A521" t="s">
        <v>70</v>
      </c>
      <c r="B521" s="29">
        <v>43882</v>
      </c>
      <c r="C521" t="s">
        <v>7</v>
      </c>
      <c r="D521" t="s">
        <v>15</v>
      </c>
      <c r="F521" s="28">
        <v>3</v>
      </c>
      <c r="G521" s="27" t="s">
        <v>18</v>
      </c>
      <c r="H521" s="28"/>
      <c r="I521" s="28" t="b">
        <f>IF(AND(TableData[[#This Row],[Month]]&gt;=Backend!$C$9,TableData[[#This Row],[Month]]&lt;=Backend!$D$9),TRUE,FALSE)</f>
        <v>1</v>
      </c>
    </row>
    <row r="522" spans="1:9" x14ac:dyDescent="0.35">
      <c r="A522" t="s">
        <v>71</v>
      </c>
      <c r="B522" s="29">
        <v>43883</v>
      </c>
      <c r="C522" t="s">
        <v>8</v>
      </c>
      <c r="D522" t="s">
        <v>16</v>
      </c>
      <c r="G522" s="27" t="s">
        <v>18</v>
      </c>
      <c r="H522" s="28"/>
      <c r="I522" s="28" t="b">
        <f>IF(AND(TableData[[#This Row],[Month]]&gt;=Backend!$C$9,TableData[[#This Row],[Month]]&lt;=Backend!$D$9),TRUE,FALSE)</f>
        <v>1</v>
      </c>
    </row>
    <row r="523" spans="1:9" x14ac:dyDescent="0.35">
      <c r="A523" t="s">
        <v>72</v>
      </c>
      <c r="B523" s="29">
        <v>43884</v>
      </c>
      <c r="C523" t="s">
        <v>14</v>
      </c>
      <c r="D523" t="s">
        <v>15</v>
      </c>
      <c r="E523" s="28">
        <v>29</v>
      </c>
      <c r="F523" s="28">
        <v>4</v>
      </c>
      <c r="G523" s="27" t="s">
        <v>138</v>
      </c>
      <c r="H523" s="28">
        <v>1</v>
      </c>
      <c r="I523" s="28" t="b">
        <f>IF(AND(TableData[[#This Row],[Month]]&gt;=Backend!$C$9,TableData[[#This Row],[Month]]&lt;=Backend!$D$9),TRUE,FALSE)</f>
        <v>1</v>
      </c>
    </row>
    <row r="524" spans="1:9" x14ac:dyDescent="0.35">
      <c r="A524" t="s">
        <v>73</v>
      </c>
      <c r="B524" s="29">
        <v>43885</v>
      </c>
      <c r="C524" t="s">
        <v>131</v>
      </c>
      <c r="D524" t="s">
        <v>16</v>
      </c>
      <c r="E524" s="28">
        <v>44</v>
      </c>
      <c r="F524" s="28">
        <v>10</v>
      </c>
      <c r="G524" s="27" t="s">
        <v>138</v>
      </c>
      <c r="H524" s="28">
        <v>1</v>
      </c>
      <c r="I524" s="28" t="b">
        <f>IF(AND(TableData[[#This Row],[Month]]&gt;=Backend!$C$9,TableData[[#This Row],[Month]]&lt;=Backend!$D$9),TRUE,FALSE)</f>
        <v>1</v>
      </c>
    </row>
    <row r="525" spans="1:9" x14ac:dyDescent="0.35">
      <c r="A525" t="s">
        <v>74</v>
      </c>
      <c r="B525" s="29">
        <v>43886</v>
      </c>
      <c r="C525" t="s">
        <v>9</v>
      </c>
      <c r="D525" t="s">
        <v>17</v>
      </c>
      <c r="E525" s="28">
        <v>43</v>
      </c>
      <c r="F525" s="28">
        <v>9</v>
      </c>
      <c r="G525" s="27" t="s">
        <v>138</v>
      </c>
      <c r="H525" s="28">
        <v>0</v>
      </c>
      <c r="I525" s="28" t="b">
        <f>IF(AND(TableData[[#This Row],[Month]]&gt;=Backend!$C$9,TableData[[#This Row],[Month]]&lt;=Backend!$D$9),TRUE,FALSE)</f>
        <v>1</v>
      </c>
    </row>
    <row r="526" spans="1:9" x14ac:dyDescent="0.35">
      <c r="A526" t="s">
        <v>75</v>
      </c>
      <c r="B526" s="29">
        <v>43887</v>
      </c>
      <c r="C526" t="s">
        <v>7</v>
      </c>
      <c r="D526" t="s">
        <v>15</v>
      </c>
      <c r="E526" s="28">
        <v>62</v>
      </c>
      <c r="F526" s="28">
        <v>2</v>
      </c>
      <c r="G526" s="27" t="s">
        <v>138</v>
      </c>
      <c r="H526" s="28">
        <v>1</v>
      </c>
      <c r="I526" s="28" t="b">
        <f>IF(AND(TableData[[#This Row],[Month]]&gt;=Backend!$C$9,TableData[[#This Row],[Month]]&lt;=Backend!$D$9),TRUE,FALSE)</f>
        <v>1</v>
      </c>
    </row>
    <row r="527" spans="1:9" x14ac:dyDescent="0.35">
      <c r="A527" t="s">
        <v>76</v>
      </c>
      <c r="B527" s="29">
        <v>43888</v>
      </c>
      <c r="C527" t="s">
        <v>8</v>
      </c>
      <c r="D527" t="s">
        <v>16</v>
      </c>
      <c r="E527" s="28">
        <v>49</v>
      </c>
      <c r="F527" s="28">
        <v>13</v>
      </c>
      <c r="G527" s="27" t="s">
        <v>138</v>
      </c>
      <c r="H527" s="28">
        <v>1</v>
      </c>
      <c r="I527" s="28" t="b">
        <f>IF(AND(TableData[[#This Row],[Month]]&gt;=Backend!$C$9,TableData[[#This Row],[Month]]&lt;=Backend!$D$9),TRUE,FALSE)</f>
        <v>1</v>
      </c>
    </row>
    <row r="528" spans="1:9" x14ac:dyDescent="0.35">
      <c r="A528" t="s">
        <v>77</v>
      </c>
      <c r="B528" s="29">
        <v>43889</v>
      </c>
      <c r="C528" t="s">
        <v>14</v>
      </c>
      <c r="D528" t="s">
        <v>15</v>
      </c>
      <c r="E528" s="28">
        <v>29</v>
      </c>
      <c r="F528" s="28">
        <v>15</v>
      </c>
      <c r="G528" s="27" t="s">
        <v>13</v>
      </c>
      <c r="H528" s="28">
        <v>1</v>
      </c>
      <c r="I528" s="28" t="b">
        <f>IF(AND(TableData[[#This Row],[Month]]&gt;=Backend!$C$9,TableData[[#This Row],[Month]]&lt;=Backend!$D$9),TRUE,FALSE)</f>
        <v>1</v>
      </c>
    </row>
    <row r="529" spans="1:9" x14ac:dyDescent="0.35">
      <c r="A529" t="s">
        <v>78</v>
      </c>
      <c r="B529" s="29">
        <v>43890</v>
      </c>
      <c r="C529" t="s">
        <v>131</v>
      </c>
      <c r="D529" t="s">
        <v>16</v>
      </c>
      <c r="E529" s="28">
        <v>29</v>
      </c>
      <c r="F529" s="28">
        <v>18</v>
      </c>
      <c r="G529" s="27" t="s">
        <v>138</v>
      </c>
      <c r="H529" s="28">
        <v>1</v>
      </c>
      <c r="I529" s="28" t="b">
        <f>IF(AND(TableData[[#This Row],[Month]]&gt;=Backend!$C$9,TableData[[#This Row],[Month]]&lt;=Backend!$D$9),TRUE,FALSE)</f>
        <v>1</v>
      </c>
    </row>
    <row r="530" spans="1:9" x14ac:dyDescent="0.35">
      <c r="A530" t="s">
        <v>79</v>
      </c>
      <c r="B530" s="29">
        <v>43891</v>
      </c>
      <c r="C530" t="s">
        <v>9</v>
      </c>
      <c r="D530" t="s">
        <v>17</v>
      </c>
      <c r="F530" s="28">
        <v>10</v>
      </c>
      <c r="G530" s="27" t="s">
        <v>18</v>
      </c>
      <c r="H530" s="28"/>
      <c r="I530" s="28" t="b">
        <f>IF(AND(TableData[[#This Row],[Month]]&gt;=Backend!$C$9,TableData[[#This Row],[Month]]&lt;=Backend!$D$9),TRUE,FALSE)</f>
        <v>0</v>
      </c>
    </row>
    <row r="531" spans="1:9" x14ac:dyDescent="0.35">
      <c r="A531" t="s">
        <v>80</v>
      </c>
      <c r="B531" s="29">
        <v>43892</v>
      </c>
      <c r="C531" t="s">
        <v>7</v>
      </c>
      <c r="D531" t="s">
        <v>15</v>
      </c>
      <c r="F531" s="28">
        <v>39</v>
      </c>
      <c r="G531" s="27" t="s">
        <v>18</v>
      </c>
      <c r="H531" s="28"/>
      <c r="I531" s="28" t="b">
        <f>IF(AND(TableData[[#This Row],[Month]]&gt;=Backend!$C$9,TableData[[#This Row],[Month]]&lt;=Backend!$D$9),TRUE,FALSE)</f>
        <v>0</v>
      </c>
    </row>
    <row r="532" spans="1:9" x14ac:dyDescent="0.35">
      <c r="A532" t="s">
        <v>81</v>
      </c>
      <c r="B532" s="29">
        <v>43893</v>
      </c>
      <c r="C532" t="s">
        <v>8</v>
      </c>
      <c r="D532" t="s">
        <v>16</v>
      </c>
      <c r="E532" s="28">
        <v>17</v>
      </c>
      <c r="F532" s="28">
        <v>4</v>
      </c>
      <c r="G532" s="27" t="s">
        <v>138</v>
      </c>
      <c r="H532" s="28">
        <v>1</v>
      </c>
      <c r="I532" s="28" t="b">
        <f>IF(AND(TableData[[#This Row],[Month]]&gt;=Backend!$C$9,TableData[[#This Row],[Month]]&lt;=Backend!$D$9),TRUE,FALSE)</f>
        <v>0</v>
      </c>
    </row>
    <row r="533" spans="1:9" x14ac:dyDescent="0.35">
      <c r="A533" t="s">
        <v>82</v>
      </c>
      <c r="B533" s="29">
        <v>43894</v>
      </c>
      <c r="C533" t="s">
        <v>14</v>
      </c>
      <c r="D533" t="s">
        <v>15</v>
      </c>
      <c r="E533" s="28">
        <v>14</v>
      </c>
      <c r="F533" s="28">
        <v>5</v>
      </c>
      <c r="G533" s="27" t="s">
        <v>138</v>
      </c>
      <c r="H533" s="28">
        <v>1</v>
      </c>
      <c r="I533" s="28" t="b">
        <f>IF(AND(TableData[[#This Row],[Month]]&gt;=Backend!$C$9,TableData[[#This Row],[Month]]&lt;=Backend!$D$9),TRUE,FALSE)</f>
        <v>0</v>
      </c>
    </row>
    <row r="534" spans="1:9" x14ac:dyDescent="0.35">
      <c r="A534" t="s">
        <v>83</v>
      </c>
      <c r="B534" s="29">
        <v>43895</v>
      </c>
      <c r="C534" t="s">
        <v>131</v>
      </c>
      <c r="D534" t="s">
        <v>16</v>
      </c>
      <c r="E534" s="28">
        <v>22</v>
      </c>
      <c r="F534" s="28">
        <v>0</v>
      </c>
      <c r="G534" s="27" t="s">
        <v>138</v>
      </c>
      <c r="H534" s="28">
        <v>1</v>
      </c>
      <c r="I534" s="28" t="b">
        <f>IF(AND(TableData[[#This Row],[Month]]&gt;=Backend!$C$9,TableData[[#This Row],[Month]]&lt;=Backend!$D$9),TRUE,FALSE)</f>
        <v>0</v>
      </c>
    </row>
    <row r="535" spans="1:9" x14ac:dyDescent="0.35">
      <c r="A535" t="s">
        <v>84</v>
      </c>
      <c r="B535" s="29">
        <v>43896</v>
      </c>
      <c r="C535" t="s">
        <v>9</v>
      </c>
      <c r="D535" t="s">
        <v>17</v>
      </c>
      <c r="E535" s="28">
        <v>24</v>
      </c>
      <c r="F535" s="28">
        <v>50</v>
      </c>
      <c r="G535" s="27" t="s">
        <v>138</v>
      </c>
      <c r="H535" s="28">
        <v>1</v>
      </c>
      <c r="I535" s="28" t="b">
        <f>IF(AND(TableData[[#This Row],[Month]]&gt;=Backend!$C$9,TableData[[#This Row],[Month]]&lt;=Backend!$D$9),TRUE,FALSE)</f>
        <v>0</v>
      </c>
    </row>
    <row r="536" spans="1:9" x14ac:dyDescent="0.35">
      <c r="A536" t="s">
        <v>85</v>
      </c>
      <c r="B536" s="29">
        <v>43897</v>
      </c>
      <c r="C536" t="s">
        <v>7</v>
      </c>
      <c r="D536" t="s">
        <v>15</v>
      </c>
      <c r="E536" s="28">
        <v>14</v>
      </c>
      <c r="F536" s="28">
        <v>4</v>
      </c>
      <c r="G536" s="27" t="s">
        <v>138</v>
      </c>
      <c r="H536" s="28">
        <v>1</v>
      </c>
      <c r="I536" s="28" t="b">
        <f>IF(AND(TableData[[#This Row],[Month]]&gt;=Backend!$C$9,TableData[[#This Row],[Month]]&lt;=Backend!$D$9),TRUE,FALSE)</f>
        <v>0</v>
      </c>
    </row>
    <row r="537" spans="1:9" x14ac:dyDescent="0.35">
      <c r="A537" t="s">
        <v>86</v>
      </c>
      <c r="B537" s="29">
        <v>43898</v>
      </c>
      <c r="C537" t="s">
        <v>8</v>
      </c>
      <c r="D537" t="s">
        <v>16</v>
      </c>
      <c r="E537" s="28">
        <v>12</v>
      </c>
      <c r="F537" s="28">
        <v>2</v>
      </c>
      <c r="G537" s="27" t="s">
        <v>138</v>
      </c>
      <c r="H537" s="28">
        <v>1</v>
      </c>
      <c r="I537" s="28" t="b">
        <f>IF(AND(TableData[[#This Row],[Month]]&gt;=Backend!$C$9,TableData[[#This Row],[Month]]&lt;=Backend!$D$9),TRUE,FALSE)</f>
        <v>0</v>
      </c>
    </row>
    <row r="538" spans="1:9" x14ac:dyDescent="0.35">
      <c r="A538" t="s">
        <v>87</v>
      </c>
      <c r="B538" s="29">
        <v>43899</v>
      </c>
      <c r="C538" t="s">
        <v>14</v>
      </c>
      <c r="D538" t="s">
        <v>15</v>
      </c>
      <c r="F538" s="28">
        <v>70</v>
      </c>
      <c r="G538" s="27" t="s">
        <v>18</v>
      </c>
      <c r="H538" s="28"/>
      <c r="I538" s="28" t="b">
        <f>IF(AND(TableData[[#This Row],[Month]]&gt;=Backend!$C$9,TableData[[#This Row],[Month]]&lt;=Backend!$D$9),TRUE,FALSE)</f>
        <v>0</v>
      </c>
    </row>
    <row r="539" spans="1:9" x14ac:dyDescent="0.35">
      <c r="A539" t="s">
        <v>88</v>
      </c>
      <c r="B539" s="29">
        <v>43900</v>
      </c>
      <c r="C539" t="s">
        <v>131</v>
      </c>
      <c r="D539" t="s">
        <v>16</v>
      </c>
      <c r="F539" s="28">
        <v>50</v>
      </c>
      <c r="G539" s="27" t="s">
        <v>18</v>
      </c>
      <c r="H539" s="28"/>
      <c r="I539" s="28" t="b">
        <f>IF(AND(TableData[[#This Row],[Month]]&gt;=Backend!$C$9,TableData[[#This Row],[Month]]&lt;=Backend!$D$9),TRUE,FALSE)</f>
        <v>0</v>
      </c>
    </row>
    <row r="540" spans="1:9" x14ac:dyDescent="0.35">
      <c r="A540" t="s">
        <v>89</v>
      </c>
      <c r="B540" s="29">
        <v>43901</v>
      </c>
      <c r="C540" t="s">
        <v>9</v>
      </c>
      <c r="D540" t="s">
        <v>17</v>
      </c>
      <c r="F540" s="28">
        <v>12</v>
      </c>
      <c r="G540" s="27" t="s">
        <v>18</v>
      </c>
      <c r="H540" s="28"/>
      <c r="I540" s="28" t="b">
        <f>IF(AND(TableData[[#This Row],[Month]]&gt;=Backend!$C$9,TableData[[#This Row],[Month]]&lt;=Backend!$D$9),TRUE,FALSE)</f>
        <v>0</v>
      </c>
    </row>
    <row r="541" spans="1:9" x14ac:dyDescent="0.35">
      <c r="A541" t="s">
        <v>90</v>
      </c>
      <c r="B541" s="29">
        <v>43902</v>
      </c>
      <c r="C541" t="s">
        <v>7</v>
      </c>
      <c r="D541" t="s">
        <v>15</v>
      </c>
      <c r="E541" s="28">
        <v>15</v>
      </c>
      <c r="F541" s="28">
        <v>1</v>
      </c>
      <c r="G541" s="27" t="s">
        <v>138</v>
      </c>
      <c r="H541" s="28">
        <v>1</v>
      </c>
      <c r="I541" s="28" t="b">
        <f>IF(AND(TableData[[#This Row],[Month]]&gt;=Backend!$C$9,TableData[[#This Row],[Month]]&lt;=Backend!$D$9),TRUE,FALSE)</f>
        <v>0</v>
      </c>
    </row>
    <row r="542" spans="1:9" x14ac:dyDescent="0.35">
      <c r="A542" t="s">
        <v>91</v>
      </c>
      <c r="B542" s="29">
        <v>43903</v>
      </c>
      <c r="C542" t="s">
        <v>8</v>
      </c>
      <c r="D542" t="s">
        <v>16</v>
      </c>
      <c r="E542" s="28">
        <v>21</v>
      </c>
      <c r="F542" s="28">
        <v>2</v>
      </c>
      <c r="G542" s="27" t="s">
        <v>138</v>
      </c>
      <c r="H542" s="28">
        <v>1</v>
      </c>
      <c r="I542" s="28" t="b">
        <f>IF(AND(TableData[[#This Row],[Month]]&gt;=Backend!$C$9,TableData[[#This Row],[Month]]&lt;=Backend!$D$9),TRUE,FALSE)</f>
        <v>0</v>
      </c>
    </row>
    <row r="543" spans="1:9" x14ac:dyDescent="0.35">
      <c r="A543" t="s">
        <v>92</v>
      </c>
      <c r="B543" s="29">
        <v>43904</v>
      </c>
      <c r="C543" t="s">
        <v>14</v>
      </c>
      <c r="D543" t="s">
        <v>15</v>
      </c>
      <c r="E543" s="28">
        <v>20</v>
      </c>
      <c r="F543" s="28">
        <v>3</v>
      </c>
      <c r="G543" s="27" t="s">
        <v>138</v>
      </c>
      <c r="H543" s="28">
        <v>1</v>
      </c>
      <c r="I543" s="28" t="b">
        <f>IF(AND(TableData[[#This Row],[Month]]&gt;=Backend!$C$9,TableData[[#This Row],[Month]]&lt;=Backend!$D$9),TRUE,FALSE)</f>
        <v>0</v>
      </c>
    </row>
    <row r="544" spans="1:9" x14ac:dyDescent="0.35">
      <c r="A544" t="s">
        <v>93</v>
      </c>
      <c r="B544" s="29">
        <v>43905</v>
      </c>
      <c r="C544" t="s">
        <v>131</v>
      </c>
      <c r="D544" t="s">
        <v>16</v>
      </c>
      <c r="E544" s="28">
        <v>28</v>
      </c>
      <c r="G544" s="27" t="s">
        <v>138</v>
      </c>
      <c r="H544" s="28">
        <v>0</v>
      </c>
      <c r="I544" s="28" t="b">
        <f>IF(AND(TableData[[#This Row],[Month]]&gt;=Backend!$C$9,TableData[[#This Row],[Month]]&lt;=Backend!$D$9),TRUE,FALSE)</f>
        <v>0</v>
      </c>
    </row>
    <row r="545" spans="1:9" x14ac:dyDescent="0.35">
      <c r="A545" t="s">
        <v>94</v>
      </c>
      <c r="B545" s="29">
        <v>43906</v>
      </c>
      <c r="C545" t="s">
        <v>9</v>
      </c>
      <c r="D545" t="s">
        <v>17</v>
      </c>
      <c r="E545" s="28">
        <v>18</v>
      </c>
      <c r="F545" s="28">
        <v>4</v>
      </c>
      <c r="G545" s="27" t="s">
        <v>138</v>
      </c>
      <c r="H545" s="28">
        <v>0</v>
      </c>
      <c r="I545" s="28" t="b">
        <f>IF(AND(TableData[[#This Row],[Month]]&gt;=Backend!$C$9,TableData[[#This Row],[Month]]&lt;=Backend!$D$9),TRUE,FALSE)</f>
        <v>0</v>
      </c>
    </row>
    <row r="546" spans="1:9" x14ac:dyDescent="0.35">
      <c r="A546" t="s">
        <v>95</v>
      </c>
      <c r="B546" s="29">
        <v>43907</v>
      </c>
      <c r="C546" t="s">
        <v>7</v>
      </c>
      <c r="D546" t="s">
        <v>15</v>
      </c>
      <c r="E546" s="28">
        <v>14</v>
      </c>
      <c r="F546" s="28">
        <v>10</v>
      </c>
      <c r="G546" s="27" t="s">
        <v>13</v>
      </c>
      <c r="H546" s="28">
        <v>0</v>
      </c>
      <c r="I546" s="28" t="b">
        <f>IF(AND(TableData[[#This Row],[Month]]&gt;=Backend!$C$9,TableData[[#This Row],[Month]]&lt;=Backend!$D$9),TRUE,FALSE)</f>
        <v>0</v>
      </c>
    </row>
    <row r="547" spans="1:9" x14ac:dyDescent="0.35">
      <c r="A547" t="s">
        <v>96</v>
      </c>
      <c r="B547" s="29">
        <v>43908</v>
      </c>
      <c r="C547" t="s">
        <v>8</v>
      </c>
      <c r="D547" t="s">
        <v>16</v>
      </c>
      <c r="E547" s="28">
        <v>13</v>
      </c>
      <c r="F547" s="28">
        <v>9</v>
      </c>
      <c r="G547" s="27" t="s">
        <v>138</v>
      </c>
      <c r="H547" s="28">
        <v>1</v>
      </c>
      <c r="I547" s="28" t="b">
        <f>IF(AND(TableData[[#This Row],[Month]]&gt;=Backend!$C$9,TableData[[#This Row],[Month]]&lt;=Backend!$D$9),TRUE,FALSE)</f>
        <v>0</v>
      </c>
    </row>
    <row r="548" spans="1:9" x14ac:dyDescent="0.35">
      <c r="A548" t="s">
        <v>97</v>
      </c>
      <c r="B548" s="29">
        <v>43909</v>
      </c>
      <c r="C548" t="s">
        <v>14</v>
      </c>
      <c r="D548" t="s">
        <v>15</v>
      </c>
      <c r="F548" s="28">
        <v>2</v>
      </c>
      <c r="G548" s="27" t="s">
        <v>18</v>
      </c>
      <c r="H548" s="28"/>
      <c r="I548" s="28" t="b">
        <f>IF(AND(TableData[[#This Row],[Month]]&gt;=Backend!$C$9,TableData[[#This Row],[Month]]&lt;=Backend!$D$9),TRUE,FALSE)</f>
        <v>0</v>
      </c>
    </row>
    <row r="549" spans="1:9" x14ac:dyDescent="0.35">
      <c r="A549" t="s">
        <v>98</v>
      </c>
      <c r="B549" s="29">
        <v>43910</v>
      </c>
      <c r="C549" t="s">
        <v>131</v>
      </c>
      <c r="D549" t="s">
        <v>16</v>
      </c>
      <c r="F549" s="28">
        <v>13</v>
      </c>
      <c r="G549" s="27" t="s">
        <v>18</v>
      </c>
      <c r="H549" s="28"/>
      <c r="I549" s="28" t="b">
        <f>IF(AND(TableData[[#This Row],[Month]]&gt;=Backend!$C$9,TableData[[#This Row],[Month]]&lt;=Backend!$D$9),TRUE,FALSE)</f>
        <v>0</v>
      </c>
    </row>
    <row r="550" spans="1:9" x14ac:dyDescent="0.35">
      <c r="A550" t="s">
        <v>99</v>
      </c>
      <c r="B550" s="29">
        <v>43911</v>
      </c>
      <c r="C550" t="s">
        <v>9</v>
      </c>
      <c r="D550" t="s">
        <v>17</v>
      </c>
      <c r="E550" s="28">
        <v>11</v>
      </c>
      <c r="F550" s="28">
        <v>15</v>
      </c>
      <c r="G550" s="27" t="s">
        <v>138</v>
      </c>
      <c r="H550" s="28">
        <v>1</v>
      </c>
      <c r="I550" s="28" t="b">
        <f>IF(AND(TableData[[#This Row],[Month]]&gt;=Backend!$C$9,TableData[[#This Row],[Month]]&lt;=Backend!$D$9),TRUE,FALSE)</f>
        <v>0</v>
      </c>
    </row>
    <row r="551" spans="1:9" x14ac:dyDescent="0.35">
      <c r="A551" t="s">
        <v>100</v>
      </c>
      <c r="B551" s="29">
        <v>43912</v>
      </c>
      <c r="C551" t="s">
        <v>7</v>
      </c>
      <c r="D551" t="s">
        <v>15</v>
      </c>
      <c r="E551" s="28">
        <v>11</v>
      </c>
      <c r="F551" s="28">
        <v>18</v>
      </c>
      <c r="G551" s="27" t="s">
        <v>138</v>
      </c>
      <c r="H551" s="28">
        <v>1</v>
      </c>
      <c r="I551" s="28" t="b">
        <f>IF(AND(TableData[[#This Row],[Month]]&gt;=Backend!$C$9,TableData[[#This Row],[Month]]&lt;=Backend!$D$9),TRUE,FALSE)</f>
        <v>0</v>
      </c>
    </row>
    <row r="552" spans="1:9" x14ac:dyDescent="0.35">
      <c r="A552" t="s">
        <v>101</v>
      </c>
      <c r="B552" s="29">
        <v>43913</v>
      </c>
      <c r="C552" t="s">
        <v>8</v>
      </c>
      <c r="D552" t="s">
        <v>16</v>
      </c>
      <c r="E552" s="28">
        <v>10</v>
      </c>
      <c r="F552" s="28">
        <v>10</v>
      </c>
      <c r="G552" s="27" t="s">
        <v>138</v>
      </c>
      <c r="H552" s="28">
        <v>0</v>
      </c>
      <c r="I552" s="28" t="b">
        <f>IF(AND(TableData[[#This Row],[Month]]&gt;=Backend!$C$9,TableData[[#This Row],[Month]]&lt;=Backend!$D$9),TRUE,FALSE)</f>
        <v>0</v>
      </c>
    </row>
    <row r="553" spans="1:9" x14ac:dyDescent="0.35">
      <c r="A553" t="s">
        <v>102</v>
      </c>
      <c r="B553" s="29">
        <v>43914</v>
      </c>
      <c r="C553" t="s">
        <v>14</v>
      </c>
      <c r="D553" t="s">
        <v>15</v>
      </c>
      <c r="E553" s="28">
        <v>16</v>
      </c>
      <c r="F553" s="28">
        <v>39</v>
      </c>
      <c r="G553" s="27" t="s">
        <v>138</v>
      </c>
      <c r="H553" s="28">
        <v>1</v>
      </c>
      <c r="I553" s="28" t="b">
        <f>IF(AND(TableData[[#This Row],[Month]]&gt;=Backend!$C$9,TableData[[#This Row],[Month]]&lt;=Backend!$D$9),TRUE,FALSE)</f>
        <v>0</v>
      </c>
    </row>
    <row r="554" spans="1:9" x14ac:dyDescent="0.35">
      <c r="A554" t="s">
        <v>103</v>
      </c>
      <c r="B554" s="29">
        <v>43915</v>
      </c>
      <c r="C554" t="s">
        <v>131</v>
      </c>
      <c r="D554" t="s">
        <v>16</v>
      </c>
      <c r="E554" s="28">
        <v>29</v>
      </c>
      <c r="F554" s="28">
        <v>4</v>
      </c>
      <c r="G554" s="27" t="s">
        <v>138</v>
      </c>
      <c r="H554" s="28">
        <v>1</v>
      </c>
      <c r="I554" s="28" t="b">
        <f>IF(AND(TableData[[#This Row],[Month]]&gt;=Backend!$C$9,TableData[[#This Row],[Month]]&lt;=Backend!$D$9),TRUE,FALSE)</f>
        <v>0</v>
      </c>
    </row>
    <row r="555" spans="1:9" x14ac:dyDescent="0.35">
      <c r="A555" t="s">
        <v>104</v>
      </c>
      <c r="B555" s="29">
        <v>43916</v>
      </c>
      <c r="C555" t="s">
        <v>9</v>
      </c>
      <c r="D555" t="s">
        <v>17</v>
      </c>
      <c r="E555" s="28">
        <v>31</v>
      </c>
      <c r="F555" s="28">
        <v>5</v>
      </c>
      <c r="G555" s="27" t="s">
        <v>138</v>
      </c>
      <c r="H555" s="28">
        <v>1</v>
      </c>
      <c r="I555" s="28" t="b">
        <f>IF(AND(TableData[[#This Row],[Month]]&gt;=Backend!$C$9,TableData[[#This Row],[Month]]&lt;=Backend!$D$9),TRUE,FALSE)</f>
        <v>0</v>
      </c>
    </row>
    <row r="556" spans="1:9" x14ac:dyDescent="0.35">
      <c r="A556" t="s">
        <v>105</v>
      </c>
      <c r="B556" s="29">
        <v>43917</v>
      </c>
      <c r="C556" t="s">
        <v>7</v>
      </c>
      <c r="D556" t="s">
        <v>15</v>
      </c>
      <c r="F556" s="28">
        <v>0</v>
      </c>
      <c r="G556" s="27" t="s">
        <v>18</v>
      </c>
      <c r="H556" s="28"/>
      <c r="I556" s="28" t="b">
        <f>IF(AND(TableData[[#This Row],[Month]]&gt;=Backend!$C$9,TableData[[#This Row],[Month]]&lt;=Backend!$D$9),TRUE,FALSE)</f>
        <v>0</v>
      </c>
    </row>
    <row r="557" spans="1:9" x14ac:dyDescent="0.35">
      <c r="A557" t="s">
        <v>106</v>
      </c>
      <c r="B557" s="29">
        <v>43918</v>
      </c>
      <c r="C557" t="s">
        <v>8</v>
      </c>
      <c r="D557" t="s">
        <v>16</v>
      </c>
      <c r="F557" s="28">
        <v>50</v>
      </c>
      <c r="G557" s="27" t="s">
        <v>18</v>
      </c>
      <c r="H557" s="28"/>
      <c r="I557" s="28" t="b">
        <f>IF(AND(TableData[[#This Row],[Month]]&gt;=Backend!$C$9,TableData[[#This Row],[Month]]&lt;=Backend!$D$9),TRUE,FALSE)</f>
        <v>0</v>
      </c>
    </row>
    <row r="558" spans="1:9" x14ac:dyDescent="0.35">
      <c r="A558" t="s">
        <v>107</v>
      </c>
      <c r="B558" s="29">
        <v>43919</v>
      </c>
      <c r="C558" t="s">
        <v>14</v>
      </c>
      <c r="D558" t="s">
        <v>15</v>
      </c>
      <c r="F558" s="28">
        <v>4</v>
      </c>
      <c r="G558" s="27" t="s">
        <v>18</v>
      </c>
      <c r="H558" s="28"/>
      <c r="I558" s="28" t="b">
        <f>IF(AND(TableData[[#This Row],[Month]]&gt;=Backend!$C$9,TableData[[#This Row],[Month]]&lt;=Backend!$D$9),TRUE,FALSE)</f>
        <v>0</v>
      </c>
    </row>
    <row r="559" spans="1:9" x14ac:dyDescent="0.35">
      <c r="A559" t="s">
        <v>108</v>
      </c>
      <c r="B559" s="29">
        <v>43920</v>
      </c>
      <c r="C559" t="s">
        <v>131</v>
      </c>
      <c r="D559" t="s">
        <v>16</v>
      </c>
      <c r="E559" s="28">
        <v>28</v>
      </c>
      <c r="F559" s="28">
        <v>2</v>
      </c>
      <c r="G559" s="27" t="s">
        <v>138</v>
      </c>
      <c r="H559" s="28">
        <v>1</v>
      </c>
      <c r="I559" s="28" t="b">
        <f>IF(AND(TableData[[#This Row],[Month]]&gt;=Backend!$C$9,TableData[[#This Row],[Month]]&lt;=Backend!$D$9),TRUE,FALSE)</f>
        <v>0</v>
      </c>
    </row>
    <row r="560" spans="1:9" x14ac:dyDescent="0.35">
      <c r="A560" t="s">
        <v>109</v>
      </c>
      <c r="B560" s="29">
        <v>43921</v>
      </c>
      <c r="C560" t="s">
        <v>9</v>
      </c>
      <c r="D560" t="s">
        <v>17</v>
      </c>
      <c r="E560" s="28">
        <v>32</v>
      </c>
      <c r="F560" s="28">
        <v>70</v>
      </c>
      <c r="G560" s="27" t="s">
        <v>138</v>
      </c>
      <c r="H560" s="28">
        <v>1</v>
      </c>
      <c r="I560" s="28" t="b">
        <f>IF(AND(TableData[[#This Row],[Month]]&gt;=Backend!$C$9,TableData[[#This Row],[Month]]&lt;=Backend!$D$9),TRUE,FALSE)</f>
        <v>0</v>
      </c>
    </row>
    <row r="561" spans="1:9" x14ac:dyDescent="0.35">
      <c r="A561" t="s">
        <v>110</v>
      </c>
      <c r="B561" s="29">
        <v>43922</v>
      </c>
      <c r="C561" t="s">
        <v>7</v>
      </c>
      <c r="D561" t="s">
        <v>15</v>
      </c>
      <c r="E561" s="28">
        <v>16</v>
      </c>
      <c r="F561" s="28">
        <v>50</v>
      </c>
      <c r="G561" s="27" t="s">
        <v>138</v>
      </c>
      <c r="H561" s="28">
        <v>1</v>
      </c>
      <c r="I561" s="28" t="b">
        <f>IF(AND(TableData[[#This Row],[Month]]&gt;=Backend!$C$9,TableData[[#This Row],[Month]]&lt;=Backend!$D$9),TRUE,FALSE)</f>
        <v>0</v>
      </c>
    </row>
    <row r="562" spans="1:9" x14ac:dyDescent="0.35">
      <c r="A562" t="s">
        <v>111</v>
      </c>
      <c r="B562" s="29">
        <v>43923</v>
      </c>
      <c r="C562" t="s">
        <v>8</v>
      </c>
      <c r="D562" t="s">
        <v>16</v>
      </c>
      <c r="E562" s="28">
        <v>14</v>
      </c>
      <c r="F562" s="28">
        <v>12</v>
      </c>
      <c r="G562" s="27" t="s">
        <v>138</v>
      </c>
      <c r="H562" s="28">
        <v>1</v>
      </c>
      <c r="I562" s="28" t="b">
        <f>IF(AND(TableData[[#This Row],[Month]]&gt;=Backend!$C$9,TableData[[#This Row],[Month]]&lt;=Backend!$D$9),TRUE,FALSE)</f>
        <v>0</v>
      </c>
    </row>
    <row r="563" spans="1:9" x14ac:dyDescent="0.35">
      <c r="A563" t="s">
        <v>112</v>
      </c>
      <c r="B563" s="29">
        <v>43924</v>
      </c>
      <c r="C563" t="s">
        <v>14</v>
      </c>
      <c r="D563" t="s">
        <v>15</v>
      </c>
      <c r="E563" s="28">
        <v>11</v>
      </c>
      <c r="F563" s="28">
        <v>1</v>
      </c>
      <c r="G563" s="27" t="s">
        <v>138</v>
      </c>
      <c r="H563" s="28">
        <v>1</v>
      </c>
      <c r="I563" s="28" t="b">
        <f>IF(AND(TableData[[#This Row],[Month]]&gt;=Backend!$C$9,TableData[[#This Row],[Month]]&lt;=Backend!$D$9),TRUE,FALSE)</f>
        <v>0</v>
      </c>
    </row>
    <row r="564" spans="1:9" x14ac:dyDescent="0.35">
      <c r="A564" t="s">
        <v>113</v>
      </c>
      <c r="B564" s="29">
        <v>43925</v>
      </c>
      <c r="C564" t="s">
        <v>131</v>
      </c>
      <c r="D564" t="s">
        <v>16</v>
      </c>
      <c r="E564" s="28">
        <v>16</v>
      </c>
      <c r="F564" s="28">
        <v>2</v>
      </c>
      <c r="G564" s="27" t="s">
        <v>13</v>
      </c>
      <c r="H564" s="28">
        <v>1</v>
      </c>
      <c r="I564" s="28" t="b">
        <f>IF(AND(TableData[[#This Row],[Month]]&gt;=Backend!$C$9,TableData[[#This Row],[Month]]&lt;=Backend!$D$9),TRUE,FALSE)</f>
        <v>0</v>
      </c>
    </row>
    <row r="565" spans="1:9" x14ac:dyDescent="0.35">
      <c r="A565" t="s">
        <v>114</v>
      </c>
      <c r="B565" s="29">
        <v>43926</v>
      </c>
      <c r="C565" t="s">
        <v>9</v>
      </c>
      <c r="D565" t="s">
        <v>17</v>
      </c>
      <c r="E565" s="28">
        <v>34</v>
      </c>
      <c r="F565" s="28">
        <v>3</v>
      </c>
      <c r="G565" s="27" t="s">
        <v>138</v>
      </c>
      <c r="H565" s="28">
        <v>1</v>
      </c>
      <c r="I565" s="28" t="b">
        <f>IF(AND(TableData[[#This Row],[Month]]&gt;=Backend!$C$9,TableData[[#This Row],[Month]]&lt;=Backend!$D$9),TRUE,FALSE)</f>
        <v>0</v>
      </c>
    </row>
    <row r="566" spans="1:9" x14ac:dyDescent="0.35">
      <c r="A566" t="s">
        <v>115</v>
      </c>
      <c r="B566" s="29">
        <v>43927</v>
      </c>
      <c r="C566" t="s">
        <v>7</v>
      </c>
      <c r="D566" t="s">
        <v>15</v>
      </c>
      <c r="G566" s="27" t="s">
        <v>18</v>
      </c>
      <c r="H566" s="28"/>
      <c r="I566" s="28" t="b">
        <f>IF(AND(TableData[[#This Row],[Month]]&gt;=Backend!$C$9,TableData[[#This Row],[Month]]&lt;=Backend!$D$9),TRUE,FALSE)</f>
        <v>0</v>
      </c>
    </row>
    <row r="567" spans="1:9" x14ac:dyDescent="0.35">
      <c r="A567" t="s">
        <v>116</v>
      </c>
      <c r="B567" s="29">
        <v>43928</v>
      </c>
      <c r="C567" t="s">
        <v>8</v>
      </c>
      <c r="D567" t="s">
        <v>16</v>
      </c>
      <c r="F567" s="28">
        <v>4</v>
      </c>
      <c r="G567" s="27" t="s">
        <v>18</v>
      </c>
      <c r="H567" s="28"/>
      <c r="I567" s="28" t="b">
        <f>IF(AND(TableData[[#This Row],[Month]]&gt;=Backend!$C$9,TableData[[#This Row],[Month]]&lt;=Backend!$D$9),TRUE,FALSE)</f>
        <v>0</v>
      </c>
    </row>
    <row r="568" spans="1:9" x14ac:dyDescent="0.35">
      <c r="A568" t="s">
        <v>117</v>
      </c>
      <c r="B568" s="29">
        <v>43929</v>
      </c>
      <c r="C568" t="s">
        <v>14</v>
      </c>
      <c r="D568" t="s">
        <v>15</v>
      </c>
      <c r="E568" s="28">
        <v>31</v>
      </c>
      <c r="F568" s="28">
        <v>10</v>
      </c>
      <c r="G568" s="27" t="s">
        <v>138</v>
      </c>
      <c r="H568" s="28">
        <v>1</v>
      </c>
      <c r="I568" s="28" t="b">
        <f>IF(AND(TableData[[#This Row],[Month]]&gt;=Backend!$C$9,TableData[[#This Row],[Month]]&lt;=Backend!$D$9),TRUE,FALSE)</f>
        <v>0</v>
      </c>
    </row>
    <row r="569" spans="1:9" x14ac:dyDescent="0.35">
      <c r="A569" t="s">
        <v>118</v>
      </c>
      <c r="B569" s="29">
        <v>43930</v>
      </c>
      <c r="C569" t="s">
        <v>131</v>
      </c>
      <c r="D569" t="s">
        <v>16</v>
      </c>
      <c r="E569" s="28">
        <v>27</v>
      </c>
      <c r="F569" s="28">
        <v>9</v>
      </c>
      <c r="G569" s="27" t="s">
        <v>138</v>
      </c>
      <c r="H569" s="28">
        <v>1</v>
      </c>
      <c r="I569" s="28" t="b">
        <f>IF(AND(TableData[[#This Row],[Month]]&gt;=Backend!$C$9,TableData[[#This Row],[Month]]&lt;=Backend!$D$9),TRUE,FALSE)</f>
        <v>0</v>
      </c>
    </row>
    <row r="570" spans="1:9" x14ac:dyDescent="0.35">
      <c r="A570" t="s">
        <v>119</v>
      </c>
      <c r="B570" s="29">
        <v>43931</v>
      </c>
      <c r="C570" t="s">
        <v>9</v>
      </c>
      <c r="D570" t="s">
        <v>17</v>
      </c>
      <c r="E570" s="28">
        <v>16</v>
      </c>
      <c r="F570" s="28">
        <v>2</v>
      </c>
      <c r="G570" s="27" t="s">
        <v>138</v>
      </c>
      <c r="H570" s="28">
        <v>1</v>
      </c>
      <c r="I570" s="28" t="b">
        <f>IF(AND(TableData[[#This Row],[Month]]&gt;=Backend!$C$9,TableData[[#This Row],[Month]]&lt;=Backend!$D$9),TRUE,FALSE)</f>
        <v>0</v>
      </c>
    </row>
    <row r="571" spans="1:9" x14ac:dyDescent="0.35">
      <c r="A571" t="s">
        <v>120</v>
      </c>
      <c r="B571" s="29">
        <v>43932</v>
      </c>
      <c r="C571" t="s">
        <v>7</v>
      </c>
      <c r="D571" t="s">
        <v>15</v>
      </c>
      <c r="E571" s="28">
        <v>25</v>
      </c>
      <c r="F571" s="28">
        <v>13</v>
      </c>
      <c r="G571" s="27" t="s">
        <v>138</v>
      </c>
      <c r="H571" s="28">
        <v>0</v>
      </c>
      <c r="I571" s="28" t="b">
        <f>IF(AND(TableData[[#This Row],[Month]]&gt;=Backend!$C$9,TableData[[#This Row],[Month]]&lt;=Backend!$D$9),TRUE,FALSE)</f>
        <v>0</v>
      </c>
    </row>
    <row r="572" spans="1:9" x14ac:dyDescent="0.35">
      <c r="A572" t="s">
        <v>121</v>
      </c>
      <c r="B572" s="29">
        <v>43933</v>
      </c>
      <c r="C572" t="s">
        <v>8</v>
      </c>
      <c r="D572" t="s">
        <v>16</v>
      </c>
      <c r="E572" s="28">
        <v>31</v>
      </c>
      <c r="F572" s="28">
        <v>15</v>
      </c>
      <c r="G572" s="27" t="s">
        <v>138</v>
      </c>
      <c r="H572" s="28">
        <v>0</v>
      </c>
      <c r="I572" s="28" t="b">
        <f>IF(AND(TableData[[#This Row],[Month]]&gt;=Backend!$C$9,TableData[[#This Row],[Month]]&lt;=Backend!$D$9),TRUE,FALSE)</f>
        <v>0</v>
      </c>
    </row>
    <row r="573" spans="1:9" x14ac:dyDescent="0.35">
      <c r="A573" t="s">
        <v>122</v>
      </c>
      <c r="B573" s="29">
        <v>43934</v>
      </c>
      <c r="C573" t="s">
        <v>14</v>
      </c>
      <c r="D573" t="s">
        <v>15</v>
      </c>
      <c r="E573" s="28">
        <v>15</v>
      </c>
      <c r="F573" s="28">
        <v>18</v>
      </c>
      <c r="G573" s="27" t="s">
        <v>138</v>
      </c>
      <c r="H573" s="28">
        <v>1</v>
      </c>
      <c r="I573" s="28" t="b">
        <f>IF(AND(TableData[[#This Row],[Month]]&gt;=Backend!$C$9,TableData[[#This Row],[Month]]&lt;=Backend!$D$9),TRUE,FALSE)</f>
        <v>0</v>
      </c>
    </row>
    <row r="574" spans="1:9" x14ac:dyDescent="0.35">
      <c r="A574" t="s">
        <v>123</v>
      </c>
      <c r="B574" s="29">
        <v>43935</v>
      </c>
      <c r="C574" t="s">
        <v>131</v>
      </c>
      <c r="D574" t="s">
        <v>16</v>
      </c>
      <c r="F574" s="28">
        <v>10</v>
      </c>
      <c r="G574" s="27" t="s">
        <v>18</v>
      </c>
      <c r="H574" s="28"/>
      <c r="I574" s="28" t="b">
        <f>IF(AND(TableData[[#This Row],[Month]]&gt;=Backend!$C$9,TableData[[#This Row],[Month]]&lt;=Backend!$D$9),TRUE,FALSE)</f>
        <v>0</v>
      </c>
    </row>
    <row r="575" spans="1:9" x14ac:dyDescent="0.35">
      <c r="A575" t="s">
        <v>124</v>
      </c>
      <c r="B575" s="29">
        <v>43936</v>
      </c>
      <c r="C575" t="s">
        <v>9</v>
      </c>
      <c r="D575" t="s">
        <v>17</v>
      </c>
      <c r="F575" s="28">
        <v>39</v>
      </c>
      <c r="G575" s="27" t="s">
        <v>18</v>
      </c>
      <c r="H575" s="28"/>
      <c r="I575" s="28" t="b">
        <f>IF(AND(TableData[[#This Row],[Month]]&gt;=Backend!$C$9,TableData[[#This Row],[Month]]&lt;=Backend!$D$9),TRUE,FALSE)</f>
        <v>0</v>
      </c>
    </row>
    <row r="576" spans="1:9" x14ac:dyDescent="0.35">
      <c r="A576" t="s">
        <v>50</v>
      </c>
      <c r="B576" s="29">
        <v>43862</v>
      </c>
      <c r="C576" t="s">
        <v>7</v>
      </c>
      <c r="D576" t="s">
        <v>15</v>
      </c>
      <c r="E576" s="28">
        <v>15</v>
      </c>
      <c r="F576" s="28">
        <v>4</v>
      </c>
      <c r="G576" s="27" t="s">
        <v>138</v>
      </c>
      <c r="H576" s="28">
        <v>1</v>
      </c>
      <c r="I576" s="28" t="b">
        <f>IF(AND(TableData[[#This Row],[Month]]&gt;=Backend!$C$9,TableData[[#This Row],[Month]]&lt;=Backend!$D$9),TRUE,FALSE)</f>
        <v>1</v>
      </c>
    </row>
    <row r="577" spans="1:9" x14ac:dyDescent="0.35">
      <c r="A577" t="s">
        <v>51</v>
      </c>
      <c r="B577" s="29">
        <v>43863</v>
      </c>
      <c r="C577" t="s">
        <v>8</v>
      </c>
      <c r="D577" t="s">
        <v>16</v>
      </c>
      <c r="F577" s="28">
        <v>5</v>
      </c>
      <c r="G577" s="27" t="s">
        <v>18</v>
      </c>
      <c r="H577" s="28"/>
      <c r="I577" s="28" t="b">
        <f>IF(AND(TableData[[#This Row],[Month]]&gt;=Backend!$C$9,TableData[[#This Row],[Month]]&lt;=Backend!$D$9),TRUE,FALSE)</f>
        <v>1</v>
      </c>
    </row>
    <row r="578" spans="1:9" x14ac:dyDescent="0.35">
      <c r="A578" t="s">
        <v>52</v>
      </c>
      <c r="B578" s="29">
        <v>43864</v>
      </c>
      <c r="C578" t="s">
        <v>14</v>
      </c>
      <c r="D578" t="s">
        <v>15</v>
      </c>
      <c r="F578" s="28">
        <v>0</v>
      </c>
      <c r="G578" s="27" t="s">
        <v>18</v>
      </c>
      <c r="H578" s="28"/>
      <c r="I578" s="28" t="b">
        <f>IF(AND(TableData[[#This Row],[Month]]&gt;=Backend!$C$9,TableData[[#This Row],[Month]]&lt;=Backend!$D$9),TRUE,FALSE)</f>
        <v>1</v>
      </c>
    </row>
    <row r="579" spans="1:9" x14ac:dyDescent="0.35">
      <c r="A579" t="s">
        <v>53</v>
      </c>
      <c r="B579" s="29">
        <v>43865</v>
      </c>
      <c r="C579" t="s">
        <v>131</v>
      </c>
      <c r="D579" t="s">
        <v>16</v>
      </c>
      <c r="F579" s="28">
        <v>50</v>
      </c>
      <c r="G579" s="27" t="s">
        <v>18</v>
      </c>
      <c r="H579" s="28"/>
      <c r="I579" s="28" t="b">
        <f>IF(AND(TableData[[#This Row],[Month]]&gt;=Backend!$C$9,TableData[[#This Row],[Month]]&lt;=Backend!$D$9),TRUE,FALSE)</f>
        <v>1</v>
      </c>
    </row>
    <row r="580" spans="1:9" x14ac:dyDescent="0.35">
      <c r="A580" t="s">
        <v>54</v>
      </c>
      <c r="B580" s="29">
        <v>43866</v>
      </c>
      <c r="C580" t="s">
        <v>9</v>
      </c>
      <c r="D580" t="s">
        <v>17</v>
      </c>
      <c r="E580" s="28">
        <v>28</v>
      </c>
      <c r="F580" s="28">
        <v>4</v>
      </c>
      <c r="G580" s="27" t="s">
        <v>138</v>
      </c>
      <c r="H580" s="28">
        <v>1</v>
      </c>
      <c r="I580" s="28" t="b">
        <f>IF(AND(TableData[[#This Row],[Month]]&gt;=Backend!$C$9,TableData[[#This Row],[Month]]&lt;=Backend!$D$9),TRUE,FALSE)</f>
        <v>1</v>
      </c>
    </row>
    <row r="581" spans="1:9" x14ac:dyDescent="0.35">
      <c r="A581" t="s">
        <v>55</v>
      </c>
      <c r="B581" s="29">
        <v>43867</v>
      </c>
      <c r="C581" t="s">
        <v>7</v>
      </c>
      <c r="D581" t="s">
        <v>15</v>
      </c>
      <c r="E581" s="28">
        <v>10</v>
      </c>
      <c r="F581" s="28">
        <v>2</v>
      </c>
      <c r="G581" s="27" t="s">
        <v>138</v>
      </c>
      <c r="H581" s="28">
        <v>1</v>
      </c>
      <c r="I581" s="28" t="b">
        <f>IF(AND(TableData[[#This Row],[Month]]&gt;=Backend!$C$9,TableData[[#This Row],[Month]]&lt;=Backend!$D$9),TRUE,FALSE)</f>
        <v>1</v>
      </c>
    </row>
    <row r="582" spans="1:9" x14ac:dyDescent="0.35">
      <c r="A582" t="s">
        <v>56</v>
      </c>
      <c r="B582" s="29">
        <v>43868</v>
      </c>
      <c r="C582" t="s">
        <v>8</v>
      </c>
      <c r="D582" t="s">
        <v>16</v>
      </c>
      <c r="E582" s="28">
        <v>10</v>
      </c>
      <c r="F582" s="28">
        <v>70</v>
      </c>
      <c r="G582" s="27" t="s">
        <v>138</v>
      </c>
      <c r="H582" s="28">
        <v>1</v>
      </c>
      <c r="I582" s="28" t="b">
        <f>IF(AND(TableData[[#This Row],[Month]]&gt;=Backend!$C$9,TableData[[#This Row],[Month]]&lt;=Backend!$D$9),TRUE,FALSE)</f>
        <v>1</v>
      </c>
    </row>
    <row r="583" spans="1:9" x14ac:dyDescent="0.35">
      <c r="A583" t="s">
        <v>57</v>
      </c>
      <c r="B583" s="29">
        <v>43869</v>
      </c>
      <c r="C583" t="s">
        <v>14</v>
      </c>
      <c r="D583" t="s">
        <v>15</v>
      </c>
      <c r="E583" s="28">
        <v>7</v>
      </c>
      <c r="F583" s="28">
        <v>50</v>
      </c>
      <c r="G583" s="27" t="s">
        <v>138</v>
      </c>
      <c r="H583" s="28">
        <v>1</v>
      </c>
      <c r="I583" s="28" t="b">
        <f>IF(AND(TableData[[#This Row],[Month]]&gt;=Backend!$C$9,TableData[[#This Row],[Month]]&lt;=Backend!$D$9),TRUE,FALSE)</f>
        <v>1</v>
      </c>
    </row>
    <row r="584" spans="1:9" x14ac:dyDescent="0.35">
      <c r="A584" t="s">
        <v>58</v>
      </c>
      <c r="B584" s="29">
        <v>43870</v>
      </c>
      <c r="C584" t="s">
        <v>131</v>
      </c>
      <c r="D584" t="s">
        <v>16</v>
      </c>
      <c r="E584" s="28">
        <v>9</v>
      </c>
      <c r="F584" s="28">
        <v>12</v>
      </c>
      <c r="G584" s="27" t="s">
        <v>138</v>
      </c>
      <c r="H584" s="28">
        <v>1</v>
      </c>
      <c r="I584" s="28" t="b">
        <f>IF(AND(TableData[[#This Row],[Month]]&gt;=Backend!$C$9,TableData[[#This Row],[Month]]&lt;=Backend!$D$9),TRUE,FALSE)</f>
        <v>1</v>
      </c>
    </row>
    <row r="585" spans="1:9" x14ac:dyDescent="0.35">
      <c r="A585" t="s">
        <v>59</v>
      </c>
      <c r="B585" s="29">
        <v>43871</v>
      </c>
      <c r="C585" t="s">
        <v>9</v>
      </c>
      <c r="D585" t="s">
        <v>17</v>
      </c>
      <c r="E585" s="28">
        <v>8</v>
      </c>
      <c r="F585" s="28">
        <v>1</v>
      </c>
      <c r="G585" s="27" t="s">
        <v>13</v>
      </c>
      <c r="H585" s="28">
        <v>1</v>
      </c>
      <c r="I585" s="28" t="b">
        <f>IF(AND(TableData[[#This Row],[Month]]&gt;=Backend!$C$9,TableData[[#This Row],[Month]]&lt;=Backend!$D$9),TRUE,FALSE)</f>
        <v>1</v>
      </c>
    </row>
    <row r="586" spans="1:9" x14ac:dyDescent="0.35">
      <c r="A586" t="s">
        <v>60</v>
      </c>
      <c r="B586" s="29">
        <v>43872</v>
      </c>
      <c r="C586" t="s">
        <v>7</v>
      </c>
      <c r="D586" t="s">
        <v>15</v>
      </c>
      <c r="E586" s="28">
        <v>8</v>
      </c>
      <c r="F586" s="28">
        <v>2</v>
      </c>
      <c r="G586" s="27" t="s">
        <v>138</v>
      </c>
      <c r="H586" s="28">
        <v>1</v>
      </c>
      <c r="I586" s="28" t="b">
        <f>IF(AND(TableData[[#This Row],[Month]]&gt;=Backend!$C$9,TableData[[#This Row],[Month]]&lt;=Backend!$D$9),TRUE,FALSE)</f>
        <v>1</v>
      </c>
    </row>
    <row r="587" spans="1:9" x14ac:dyDescent="0.35">
      <c r="A587" t="s">
        <v>61</v>
      </c>
      <c r="B587" s="29">
        <v>43873</v>
      </c>
      <c r="C587" t="s">
        <v>8</v>
      </c>
      <c r="D587" t="s">
        <v>16</v>
      </c>
      <c r="F587" s="28">
        <v>3</v>
      </c>
      <c r="G587" s="27" t="s">
        <v>18</v>
      </c>
      <c r="H587" s="28"/>
      <c r="I587" s="28" t="b">
        <f>IF(AND(TableData[[#This Row],[Month]]&gt;=Backend!$C$9,TableData[[#This Row],[Month]]&lt;=Backend!$D$9),TRUE,FALSE)</f>
        <v>1</v>
      </c>
    </row>
    <row r="588" spans="1:9" x14ac:dyDescent="0.35">
      <c r="A588" t="s">
        <v>62</v>
      </c>
      <c r="B588" s="29">
        <v>43874</v>
      </c>
      <c r="C588" t="s">
        <v>14</v>
      </c>
      <c r="D588" t="s">
        <v>15</v>
      </c>
      <c r="G588" s="27" t="s">
        <v>18</v>
      </c>
      <c r="H588" s="28"/>
      <c r="I588" s="28" t="b">
        <f>IF(AND(TableData[[#This Row],[Month]]&gt;=Backend!$C$9,TableData[[#This Row],[Month]]&lt;=Backend!$D$9),TRUE,FALSE)</f>
        <v>1</v>
      </c>
    </row>
    <row r="589" spans="1:9" x14ac:dyDescent="0.35">
      <c r="A589" t="s">
        <v>63</v>
      </c>
      <c r="B589" s="29">
        <v>43875</v>
      </c>
      <c r="C589" t="s">
        <v>131</v>
      </c>
      <c r="D589" t="s">
        <v>16</v>
      </c>
      <c r="E589" s="28">
        <v>13</v>
      </c>
      <c r="F589" s="28">
        <v>4</v>
      </c>
      <c r="G589" s="27" t="s">
        <v>138</v>
      </c>
      <c r="H589" s="28">
        <v>1</v>
      </c>
      <c r="I589" s="28" t="b">
        <f>IF(AND(TableData[[#This Row],[Month]]&gt;=Backend!$C$9,TableData[[#This Row],[Month]]&lt;=Backend!$D$9),TRUE,FALSE)</f>
        <v>1</v>
      </c>
    </row>
    <row r="590" spans="1:9" x14ac:dyDescent="0.35">
      <c r="A590" t="s">
        <v>64</v>
      </c>
      <c r="B590" s="29">
        <v>43876</v>
      </c>
      <c r="C590" t="s">
        <v>9</v>
      </c>
      <c r="D590" t="s">
        <v>17</v>
      </c>
      <c r="E590" s="28">
        <v>14</v>
      </c>
      <c r="F590" s="28">
        <v>10</v>
      </c>
      <c r="G590" s="27" t="s">
        <v>138</v>
      </c>
      <c r="H590" s="28">
        <v>1</v>
      </c>
      <c r="I590" s="28" t="b">
        <f>IF(AND(TableData[[#This Row],[Month]]&gt;=Backend!$C$9,TableData[[#This Row],[Month]]&lt;=Backend!$D$9),TRUE,FALSE)</f>
        <v>1</v>
      </c>
    </row>
    <row r="591" spans="1:9" x14ac:dyDescent="0.35">
      <c r="A591" t="s">
        <v>65</v>
      </c>
      <c r="B591" s="29">
        <v>43877</v>
      </c>
      <c r="C591" t="s">
        <v>7</v>
      </c>
      <c r="D591" t="s">
        <v>15</v>
      </c>
      <c r="E591" s="28">
        <v>10</v>
      </c>
      <c r="F591" s="28">
        <v>9</v>
      </c>
      <c r="G591" s="27" t="s">
        <v>138</v>
      </c>
      <c r="H591" s="28">
        <v>1</v>
      </c>
      <c r="I591" s="28" t="b">
        <f>IF(AND(TableData[[#This Row],[Month]]&gt;=Backend!$C$9,TableData[[#This Row],[Month]]&lt;=Backend!$D$9),TRUE,FALSE)</f>
        <v>1</v>
      </c>
    </row>
    <row r="592" spans="1:9" x14ac:dyDescent="0.35">
      <c r="A592" t="s">
        <v>66</v>
      </c>
      <c r="B592" s="29">
        <v>43878</v>
      </c>
      <c r="C592" t="s">
        <v>8</v>
      </c>
      <c r="D592" t="s">
        <v>16</v>
      </c>
      <c r="E592" s="28">
        <v>10</v>
      </c>
      <c r="F592" s="28">
        <v>2</v>
      </c>
      <c r="G592" s="27" t="s">
        <v>138</v>
      </c>
      <c r="H592" s="28">
        <v>0</v>
      </c>
      <c r="I592" s="28" t="b">
        <f>IF(AND(TableData[[#This Row],[Month]]&gt;=Backend!$C$9,TableData[[#This Row],[Month]]&lt;=Backend!$D$9),TRUE,FALSE)</f>
        <v>1</v>
      </c>
    </row>
    <row r="593" spans="1:9" x14ac:dyDescent="0.35">
      <c r="A593" t="s">
        <v>67</v>
      </c>
      <c r="B593" s="29">
        <v>43879</v>
      </c>
      <c r="C593" t="s">
        <v>14</v>
      </c>
      <c r="D593" t="s">
        <v>15</v>
      </c>
      <c r="E593" s="28">
        <v>9</v>
      </c>
      <c r="F593" s="28">
        <v>13</v>
      </c>
      <c r="G593" s="27" t="s">
        <v>138</v>
      </c>
      <c r="H593" s="28">
        <v>1</v>
      </c>
      <c r="I593" s="28" t="b">
        <f>IF(AND(TableData[[#This Row],[Month]]&gt;=Backend!$C$9,TableData[[#This Row],[Month]]&lt;=Backend!$D$9),TRUE,FALSE)</f>
        <v>1</v>
      </c>
    </row>
    <row r="594" spans="1:9" x14ac:dyDescent="0.35">
      <c r="A594" t="s">
        <v>68</v>
      </c>
      <c r="B594" s="29">
        <v>43880</v>
      </c>
      <c r="C594" t="s">
        <v>131</v>
      </c>
      <c r="D594" t="s">
        <v>16</v>
      </c>
      <c r="E594" s="28">
        <v>12</v>
      </c>
      <c r="F594" s="28">
        <v>15</v>
      </c>
      <c r="G594" s="27" t="s">
        <v>138</v>
      </c>
      <c r="H594" s="28">
        <v>0</v>
      </c>
      <c r="I594" s="28" t="b">
        <f>IF(AND(TableData[[#This Row],[Month]]&gt;=Backend!$C$9,TableData[[#This Row],[Month]]&lt;=Backend!$D$9),TRUE,FALSE)</f>
        <v>1</v>
      </c>
    </row>
    <row r="595" spans="1:9" x14ac:dyDescent="0.35">
      <c r="A595" t="s">
        <v>69</v>
      </c>
      <c r="B595" s="29">
        <v>43881</v>
      </c>
      <c r="C595" t="s">
        <v>9</v>
      </c>
      <c r="D595" t="s">
        <v>17</v>
      </c>
      <c r="F595" s="28">
        <v>18</v>
      </c>
      <c r="G595" s="27" t="s">
        <v>18</v>
      </c>
      <c r="H595" s="28"/>
      <c r="I595" s="28" t="b">
        <f>IF(AND(TableData[[#This Row],[Month]]&gt;=Backend!$C$9,TableData[[#This Row],[Month]]&lt;=Backend!$D$9),TRUE,FALSE)</f>
        <v>1</v>
      </c>
    </row>
    <row r="596" spans="1:9" x14ac:dyDescent="0.35">
      <c r="A596" t="s">
        <v>70</v>
      </c>
      <c r="B596" s="29">
        <v>43882</v>
      </c>
      <c r="C596" t="s">
        <v>7</v>
      </c>
      <c r="D596" t="s">
        <v>15</v>
      </c>
      <c r="F596" s="28">
        <v>10</v>
      </c>
      <c r="G596" s="27" t="s">
        <v>18</v>
      </c>
      <c r="H596" s="28"/>
      <c r="I596" s="28" t="b">
        <f>IF(AND(TableData[[#This Row],[Month]]&gt;=Backend!$C$9,TableData[[#This Row],[Month]]&lt;=Backend!$D$9),TRUE,FALSE)</f>
        <v>1</v>
      </c>
    </row>
    <row r="597" spans="1:9" x14ac:dyDescent="0.35">
      <c r="A597" t="s">
        <v>71</v>
      </c>
      <c r="B597" s="29">
        <v>43883</v>
      </c>
      <c r="C597" t="s">
        <v>8</v>
      </c>
      <c r="D597" t="s">
        <v>16</v>
      </c>
      <c r="F597" s="28">
        <v>39</v>
      </c>
      <c r="G597" s="27" t="s">
        <v>18</v>
      </c>
      <c r="H597" s="28"/>
      <c r="I597" s="28" t="b">
        <f>IF(AND(TableData[[#This Row],[Month]]&gt;=Backend!$C$9,TableData[[#This Row],[Month]]&lt;=Backend!$D$9),TRUE,FALSE)</f>
        <v>1</v>
      </c>
    </row>
    <row r="598" spans="1:9" x14ac:dyDescent="0.35">
      <c r="A598" t="s">
        <v>72</v>
      </c>
      <c r="B598" s="29">
        <v>43884</v>
      </c>
      <c r="C598" t="s">
        <v>14</v>
      </c>
      <c r="D598" t="s">
        <v>15</v>
      </c>
      <c r="E598" s="28">
        <v>12</v>
      </c>
      <c r="F598" s="28">
        <v>4</v>
      </c>
      <c r="G598" s="27" t="s">
        <v>138</v>
      </c>
      <c r="H598" s="28">
        <v>1</v>
      </c>
      <c r="I598" s="28" t="b">
        <f>IF(AND(TableData[[#This Row],[Month]]&gt;=Backend!$C$9,TableData[[#This Row],[Month]]&lt;=Backend!$D$9),TRUE,FALSE)</f>
        <v>1</v>
      </c>
    </row>
    <row r="599" spans="1:9" x14ac:dyDescent="0.35">
      <c r="A599" t="s">
        <v>73</v>
      </c>
      <c r="B599" s="29">
        <v>43885</v>
      </c>
      <c r="C599" t="s">
        <v>131</v>
      </c>
      <c r="D599" t="s">
        <v>16</v>
      </c>
      <c r="E599" s="28">
        <v>13</v>
      </c>
      <c r="F599" s="28">
        <v>5</v>
      </c>
      <c r="G599" s="27" t="s">
        <v>138</v>
      </c>
      <c r="H599" s="28">
        <v>1</v>
      </c>
      <c r="I599" s="28" t="b">
        <f>IF(AND(TableData[[#This Row],[Month]]&gt;=Backend!$C$9,TableData[[#This Row],[Month]]&lt;=Backend!$D$9),TRUE,FALSE)</f>
        <v>1</v>
      </c>
    </row>
    <row r="600" spans="1:9" x14ac:dyDescent="0.35">
      <c r="A600" t="s">
        <v>74</v>
      </c>
      <c r="B600" s="29">
        <v>43886</v>
      </c>
      <c r="C600" t="s">
        <v>9</v>
      </c>
      <c r="D600" t="s">
        <v>17</v>
      </c>
      <c r="E600" s="28">
        <v>16</v>
      </c>
      <c r="F600" s="28">
        <v>0</v>
      </c>
      <c r="G600" s="27" t="s">
        <v>138</v>
      </c>
      <c r="H600" s="28">
        <v>0</v>
      </c>
      <c r="I600" s="28" t="b">
        <f>IF(AND(TableData[[#This Row],[Month]]&gt;=Backend!$C$9,TableData[[#This Row],[Month]]&lt;=Backend!$D$9),TRUE,FALSE)</f>
        <v>1</v>
      </c>
    </row>
    <row r="601" spans="1:9" x14ac:dyDescent="0.35">
      <c r="A601" t="s">
        <v>75</v>
      </c>
      <c r="B601" s="29">
        <v>43887</v>
      </c>
      <c r="C601" t="s">
        <v>7</v>
      </c>
      <c r="D601" t="s">
        <v>15</v>
      </c>
      <c r="E601" s="28">
        <v>13</v>
      </c>
      <c r="F601" s="28">
        <v>50</v>
      </c>
      <c r="G601" s="27" t="s">
        <v>138</v>
      </c>
      <c r="H601" s="28">
        <v>1</v>
      </c>
      <c r="I601" s="28" t="b">
        <f>IF(AND(TableData[[#This Row],[Month]]&gt;=Backend!$C$9,TableData[[#This Row],[Month]]&lt;=Backend!$D$9),TRUE,FALSE)</f>
        <v>1</v>
      </c>
    </row>
    <row r="602" spans="1:9" x14ac:dyDescent="0.35">
      <c r="A602" t="s">
        <v>76</v>
      </c>
      <c r="B602" s="29">
        <v>43888</v>
      </c>
      <c r="C602" t="s">
        <v>8</v>
      </c>
      <c r="D602" t="s">
        <v>16</v>
      </c>
      <c r="E602" s="28">
        <v>49</v>
      </c>
      <c r="F602" s="28">
        <v>4</v>
      </c>
      <c r="G602" s="27" t="s">
        <v>138</v>
      </c>
      <c r="H602" s="28">
        <v>1</v>
      </c>
      <c r="I602" s="28" t="b">
        <f>IF(AND(TableData[[#This Row],[Month]]&gt;=Backend!$C$9,TableData[[#This Row],[Month]]&lt;=Backend!$D$9),TRUE,FALSE)</f>
        <v>1</v>
      </c>
    </row>
    <row r="603" spans="1:9" x14ac:dyDescent="0.35">
      <c r="A603" t="s">
        <v>77</v>
      </c>
      <c r="B603" s="29">
        <v>43889</v>
      </c>
      <c r="C603" t="s">
        <v>14</v>
      </c>
      <c r="D603" t="s">
        <v>15</v>
      </c>
      <c r="E603" s="28">
        <v>20</v>
      </c>
      <c r="F603" s="28">
        <v>2</v>
      </c>
      <c r="G603" s="27" t="s">
        <v>13</v>
      </c>
      <c r="H603" s="28">
        <v>1</v>
      </c>
      <c r="I603" s="28" t="b">
        <f>IF(AND(TableData[[#This Row],[Month]]&gt;=Backend!$C$9,TableData[[#This Row],[Month]]&lt;=Backend!$D$9),TRUE,FALSE)</f>
        <v>1</v>
      </c>
    </row>
    <row r="604" spans="1:9" x14ac:dyDescent="0.35">
      <c r="A604" t="s">
        <v>78</v>
      </c>
      <c r="B604" s="29">
        <v>43890</v>
      </c>
      <c r="C604" t="s">
        <v>131</v>
      </c>
      <c r="D604" t="s">
        <v>16</v>
      </c>
      <c r="E604" s="28">
        <v>18</v>
      </c>
      <c r="F604" s="28">
        <v>70</v>
      </c>
      <c r="G604" s="27" t="s">
        <v>138</v>
      </c>
      <c r="H604" s="28">
        <v>1</v>
      </c>
      <c r="I604" s="28" t="b">
        <f>IF(AND(TableData[[#This Row],[Month]]&gt;=Backend!$C$9,TableData[[#This Row],[Month]]&lt;=Backend!$D$9),TRUE,FALSE)</f>
        <v>1</v>
      </c>
    </row>
    <row r="605" spans="1:9" x14ac:dyDescent="0.35">
      <c r="A605" t="s">
        <v>79</v>
      </c>
      <c r="B605" s="29">
        <v>43891</v>
      </c>
      <c r="C605" t="s">
        <v>9</v>
      </c>
      <c r="D605" t="s">
        <v>17</v>
      </c>
      <c r="F605" s="28">
        <v>50</v>
      </c>
      <c r="G605" s="27" t="s">
        <v>18</v>
      </c>
      <c r="H605" s="28"/>
      <c r="I605" s="28" t="b">
        <f>IF(AND(TableData[[#This Row],[Month]]&gt;=Backend!$C$9,TableData[[#This Row],[Month]]&lt;=Backend!$D$9),TRUE,FALSE)</f>
        <v>0</v>
      </c>
    </row>
    <row r="606" spans="1:9" x14ac:dyDescent="0.35">
      <c r="A606" t="s">
        <v>80</v>
      </c>
      <c r="B606" s="29">
        <v>43892</v>
      </c>
      <c r="C606" t="s">
        <v>7</v>
      </c>
      <c r="D606" t="s">
        <v>15</v>
      </c>
      <c r="F606" s="28">
        <v>12</v>
      </c>
      <c r="G606" s="27" t="s">
        <v>18</v>
      </c>
      <c r="H606" s="28"/>
      <c r="I606" s="28" t="b">
        <f>IF(AND(TableData[[#This Row],[Month]]&gt;=Backend!$C$9,TableData[[#This Row],[Month]]&lt;=Backend!$D$9),TRUE,FALSE)</f>
        <v>0</v>
      </c>
    </row>
    <row r="607" spans="1:9" x14ac:dyDescent="0.35">
      <c r="A607" t="s">
        <v>81</v>
      </c>
      <c r="B607" s="29">
        <v>43893</v>
      </c>
      <c r="C607" t="s">
        <v>8</v>
      </c>
      <c r="D607" t="s">
        <v>16</v>
      </c>
      <c r="E607" s="28">
        <v>20</v>
      </c>
      <c r="F607" s="28">
        <v>1</v>
      </c>
      <c r="G607" s="27" t="s">
        <v>138</v>
      </c>
      <c r="H607" s="28">
        <v>1</v>
      </c>
      <c r="I607" s="28" t="b">
        <f>IF(AND(TableData[[#This Row],[Month]]&gt;=Backend!$C$9,TableData[[#This Row],[Month]]&lt;=Backend!$D$9),TRUE,FALSE)</f>
        <v>0</v>
      </c>
    </row>
    <row r="608" spans="1:9" x14ac:dyDescent="0.35">
      <c r="A608" t="s">
        <v>82</v>
      </c>
      <c r="B608" s="29">
        <v>43894</v>
      </c>
      <c r="C608" t="s">
        <v>14</v>
      </c>
      <c r="D608" t="s">
        <v>15</v>
      </c>
      <c r="E608" s="28">
        <v>20</v>
      </c>
      <c r="F608" s="28">
        <v>2</v>
      </c>
      <c r="G608" s="27" t="s">
        <v>138</v>
      </c>
      <c r="H608" s="28">
        <v>1</v>
      </c>
      <c r="I608" s="28" t="b">
        <f>IF(AND(TableData[[#This Row],[Month]]&gt;=Backend!$C$9,TableData[[#This Row],[Month]]&lt;=Backend!$D$9),TRUE,FALSE)</f>
        <v>0</v>
      </c>
    </row>
    <row r="609" spans="1:9" x14ac:dyDescent="0.35">
      <c r="A609" t="s">
        <v>83</v>
      </c>
      <c r="B609" s="29">
        <v>43895</v>
      </c>
      <c r="C609" t="s">
        <v>131</v>
      </c>
      <c r="D609" t="s">
        <v>16</v>
      </c>
      <c r="E609" s="28">
        <v>20</v>
      </c>
      <c r="F609" s="28">
        <v>3</v>
      </c>
      <c r="G609" s="27" t="s">
        <v>138</v>
      </c>
      <c r="H609" s="28">
        <v>1</v>
      </c>
      <c r="I609" s="28" t="b">
        <f>IF(AND(TableData[[#This Row],[Month]]&gt;=Backend!$C$9,TableData[[#This Row],[Month]]&lt;=Backend!$D$9),TRUE,FALSE)</f>
        <v>0</v>
      </c>
    </row>
    <row r="610" spans="1:9" x14ac:dyDescent="0.35">
      <c r="A610" t="s">
        <v>84</v>
      </c>
      <c r="B610" s="29">
        <v>43896</v>
      </c>
      <c r="C610" t="s">
        <v>9</v>
      </c>
      <c r="D610" t="s">
        <v>17</v>
      </c>
      <c r="E610" s="28">
        <v>20</v>
      </c>
      <c r="G610" s="27" t="s">
        <v>138</v>
      </c>
      <c r="H610" s="28">
        <v>1</v>
      </c>
      <c r="I610" s="28" t="b">
        <f>IF(AND(TableData[[#This Row],[Month]]&gt;=Backend!$C$9,TableData[[#This Row],[Month]]&lt;=Backend!$D$9),TRUE,FALSE)</f>
        <v>0</v>
      </c>
    </row>
    <row r="611" spans="1:9" x14ac:dyDescent="0.35">
      <c r="A611" t="s">
        <v>85</v>
      </c>
      <c r="B611" s="29">
        <v>43897</v>
      </c>
      <c r="C611" t="s">
        <v>7</v>
      </c>
      <c r="D611" t="s">
        <v>15</v>
      </c>
      <c r="E611" s="28">
        <v>37</v>
      </c>
      <c r="F611" s="28">
        <v>4</v>
      </c>
      <c r="G611" s="27" t="s">
        <v>138</v>
      </c>
      <c r="H611" s="28">
        <v>1</v>
      </c>
      <c r="I611" s="28" t="b">
        <f>IF(AND(TableData[[#This Row],[Month]]&gt;=Backend!$C$9,TableData[[#This Row],[Month]]&lt;=Backend!$D$9),TRUE,FALSE)</f>
        <v>0</v>
      </c>
    </row>
    <row r="612" spans="1:9" x14ac:dyDescent="0.35">
      <c r="A612" t="s">
        <v>86</v>
      </c>
      <c r="B612" s="29">
        <v>43898</v>
      </c>
      <c r="C612" t="s">
        <v>8</v>
      </c>
      <c r="D612" t="s">
        <v>16</v>
      </c>
      <c r="E612" s="28">
        <v>106</v>
      </c>
      <c r="F612" s="28">
        <v>10</v>
      </c>
      <c r="G612" s="27" t="s">
        <v>138</v>
      </c>
      <c r="H612" s="28">
        <v>1</v>
      </c>
      <c r="I612" s="28" t="b">
        <f>IF(AND(TableData[[#This Row],[Month]]&gt;=Backend!$C$9,TableData[[#This Row],[Month]]&lt;=Backend!$D$9),TRUE,FALSE)</f>
        <v>0</v>
      </c>
    </row>
    <row r="613" spans="1:9" x14ac:dyDescent="0.35">
      <c r="A613" t="s">
        <v>87</v>
      </c>
      <c r="B613" s="29">
        <v>43899</v>
      </c>
      <c r="C613" t="s">
        <v>14</v>
      </c>
      <c r="D613" t="s">
        <v>15</v>
      </c>
      <c r="F613" s="28">
        <v>9</v>
      </c>
      <c r="G613" s="27" t="s">
        <v>18</v>
      </c>
      <c r="H613" s="28"/>
      <c r="I613" s="28" t="b">
        <f>IF(AND(TableData[[#This Row],[Month]]&gt;=Backend!$C$9,TableData[[#This Row],[Month]]&lt;=Backend!$D$9),TRUE,FALSE)</f>
        <v>0</v>
      </c>
    </row>
    <row r="614" spans="1:9" x14ac:dyDescent="0.35">
      <c r="A614" t="s">
        <v>88</v>
      </c>
      <c r="B614" s="29">
        <v>43900</v>
      </c>
      <c r="C614" t="s">
        <v>131</v>
      </c>
      <c r="D614" t="s">
        <v>16</v>
      </c>
      <c r="F614" s="28">
        <v>2</v>
      </c>
      <c r="G614" s="27" t="s">
        <v>18</v>
      </c>
      <c r="H614" s="28"/>
      <c r="I614" s="28" t="b">
        <f>IF(AND(TableData[[#This Row],[Month]]&gt;=Backend!$C$9,TableData[[#This Row],[Month]]&lt;=Backend!$D$9),TRUE,FALSE)</f>
        <v>0</v>
      </c>
    </row>
    <row r="615" spans="1:9" x14ac:dyDescent="0.35">
      <c r="A615" t="s">
        <v>89</v>
      </c>
      <c r="B615" s="29">
        <v>43901</v>
      </c>
      <c r="C615" t="s">
        <v>9</v>
      </c>
      <c r="D615" t="s">
        <v>17</v>
      </c>
      <c r="F615" s="28">
        <v>13</v>
      </c>
      <c r="G615" s="27" t="s">
        <v>18</v>
      </c>
      <c r="H615" s="28"/>
      <c r="I615" s="28" t="b">
        <f>IF(AND(TableData[[#This Row],[Month]]&gt;=Backend!$C$9,TableData[[#This Row],[Month]]&lt;=Backend!$D$9),TRUE,FALSE)</f>
        <v>0</v>
      </c>
    </row>
    <row r="616" spans="1:9" x14ac:dyDescent="0.35">
      <c r="A616" t="s">
        <v>90</v>
      </c>
      <c r="B616" s="29">
        <v>43902</v>
      </c>
      <c r="C616" t="s">
        <v>7</v>
      </c>
      <c r="D616" t="s">
        <v>15</v>
      </c>
      <c r="E616" s="28">
        <v>28</v>
      </c>
      <c r="F616" s="28">
        <v>15</v>
      </c>
      <c r="G616" s="27" t="s">
        <v>138</v>
      </c>
      <c r="H616" s="28">
        <v>1</v>
      </c>
      <c r="I616" s="28" t="b">
        <f>IF(AND(TableData[[#This Row],[Month]]&gt;=Backend!$C$9,TableData[[#This Row],[Month]]&lt;=Backend!$D$9),TRUE,FALSE)</f>
        <v>0</v>
      </c>
    </row>
    <row r="617" spans="1:9" x14ac:dyDescent="0.35">
      <c r="A617" t="s">
        <v>91</v>
      </c>
      <c r="B617" s="29">
        <v>43903</v>
      </c>
      <c r="C617" t="s">
        <v>8</v>
      </c>
      <c r="D617" t="s">
        <v>16</v>
      </c>
      <c r="E617" s="28">
        <v>23</v>
      </c>
      <c r="F617" s="28">
        <v>18</v>
      </c>
      <c r="G617" s="27" t="s">
        <v>138</v>
      </c>
      <c r="H617" s="28">
        <v>1</v>
      </c>
      <c r="I617" s="28" t="b">
        <f>IF(AND(TableData[[#This Row],[Month]]&gt;=Backend!$C$9,TableData[[#This Row],[Month]]&lt;=Backend!$D$9),TRUE,FALSE)</f>
        <v>0</v>
      </c>
    </row>
    <row r="618" spans="1:9" x14ac:dyDescent="0.35">
      <c r="A618" t="s">
        <v>92</v>
      </c>
      <c r="B618" s="29">
        <v>43904</v>
      </c>
      <c r="C618" t="s">
        <v>14</v>
      </c>
      <c r="D618" t="s">
        <v>15</v>
      </c>
      <c r="E618" s="28">
        <v>24</v>
      </c>
      <c r="F618" s="28">
        <v>10</v>
      </c>
      <c r="G618" s="27" t="s">
        <v>138</v>
      </c>
      <c r="H618" s="28">
        <v>1</v>
      </c>
      <c r="I618" s="28" t="b">
        <f>IF(AND(TableData[[#This Row],[Month]]&gt;=Backend!$C$9,TableData[[#This Row],[Month]]&lt;=Backend!$D$9),TRUE,FALSE)</f>
        <v>0</v>
      </c>
    </row>
    <row r="619" spans="1:9" x14ac:dyDescent="0.35">
      <c r="A619" t="s">
        <v>93</v>
      </c>
      <c r="B619" s="29">
        <v>43905</v>
      </c>
      <c r="C619" t="s">
        <v>131</v>
      </c>
      <c r="D619" t="s">
        <v>16</v>
      </c>
      <c r="E619" s="28">
        <v>24</v>
      </c>
      <c r="F619" s="28">
        <v>39</v>
      </c>
      <c r="G619" s="27" t="s">
        <v>138</v>
      </c>
      <c r="H619" s="28">
        <v>0</v>
      </c>
      <c r="I619" s="28" t="b">
        <f>IF(AND(TableData[[#This Row],[Month]]&gt;=Backend!$C$9,TableData[[#This Row],[Month]]&lt;=Backend!$D$9),TRUE,FALSE)</f>
        <v>0</v>
      </c>
    </row>
    <row r="620" spans="1:9" x14ac:dyDescent="0.35">
      <c r="A620" t="s">
        <v>94</v>
      </c>
      <c r="B620" s="29">
        <v>43906</v>
      </c>
      <c r="C620" t="s">
        <v>9</v>
      </c>
      <c r="D620" t="s">
        <v>17</v>
      </c>
      <c r="E620" s="28">
        <v>14</v>
      </c>
      <c r="F620" s="28">
        <v>4</v>
      </c>
      <c r="G620" s="27" t="s">
        <v>138</v>
      </c>
      <c r="H620" s="28">
        <v>0</v>
      </c>
      <c r="I620" s="28" t="b">
        <f>IF(AND(TableData[[#This Row],[Month]]&gt;=Backend!$C$9,TableData[[#This Row],[Month]]&lt;=Backend!$D$9),TRUE,FALSE)</f>
        <v>0</v>
      </c>
    </row>
    <row r="621" spans="1:9" x14ac:dyDescent="0.35">
      <c r="A621" t="s">
        <v>95</v>
      </c>
      <c r="B621" s="29">
        <v>43907</v>
      </c>
      <c r="C621" t="s">
        <v>7</v>
      </c>
      <c r="D621" t="s">
        <v>15</v>
      </c>
      <c r="E621" s="28">
        <v>15</v>
      </c>
      <c r="F621" s="28">
        <v>5</v>
      </c>
      <c r="G621" s="27" t="s">
        <v>13</v>
      </c>
      <c r="H621" s="28">
        <v>0</v>
      </c>
      <c r="I621" s="28" t="b">
        <f>IF(AND(TableData[[#This Row],[Month]]&gt;=Backend!$C$9,TableData[[#This Row],[Month]]&lt;=Backend!$D$9),TRUE,FALSE)</f>
        <v>0</v>
      </c>
    </row>
    <row r="622" spans="1:9" x14ac:dyDescent="0.35">
      <c r="A622" t="s">
        <v>96</v>
      </c>
      <c r="B622" s="29">
        <v>43908</v>
      </c>
      <c r="C622" t="s">
        <v>8</v>
      </c>
      <c r="D622" t="s">
        <v>16</v>
      </c>
      <c r="E622" s="28">
        <v>21</v>
      </c>
      <c r="F622" s="28">
        <v>0</v>
      </c>
      <c r="G622" s="27" t="s">
        <v>138</v>
      </c>
      <c r="H622" s="28">
        <v>1</v>
      </c>
      <c r="I622" s="28" t="b">
        <f>IF(AND(TableData[[#This Row],[Month]]&gt;=Backend!$C$9,TableData[[#This Row],[Month]]&lt;=Backend!$D$9),TRUE,FALSE)</f>
        <v>0</v>
      </c>
    </row>
    <row r="623" spans="1:9" x14ac:dyDescent="0.35">
      <c r="A623" t="s">
        <v>97</v>
      </c>
      <c r="B623" s="29">
        <v>43909</v>
      </c>
      <c r="C623" t="s">
        <v>14</v>
      </c>
      <c r="D623" t="s">
        <v>15</v>
      </c>
      <c r="F623" s="28">
        <v>50</v>
      </c>
      <c r="G623" s="27" t="s">
        <v>18</v>
      </c>
      <c r="H623" s="28"/>
      <c r="I623" s="28" t="b">
        <f>IF(AND(TableData[[#This Row],[Month]]&gt;=Backend!$C$9,TableData[[#This Row],[Month]]&lt;=Backend!$D$9),TRUE,FALSE)</f>
        <v>0</v>
      </c>
    </row>
    <row r="624" spans="1:9" x14ac:dyDescent="0.35">
      <c r="A624" t="s">
        <v>98</v>
      </c>
      <c r="B624" s="29">
        <v>43910</v>
      </c>
      <c r="C624" t="s">
        <v>131</v>
      </c>
      <c r="D624" t="s">
        <v>16</v>
      </c>
      <c r="F624" s="28">
        <v>4</v>
      </c>
      <c r="G624" s="27" t="s">
        <v>18</v>
      </c>
      <c r="H624" s="28"/>
      <c r="I624" s="28" t="b">
        <f>IF(AND(TableData[[#This Row],[Month]]&gt;=Backend!$C$9,TableData[[#This Row],[Month]]&lt;=Backend!$D$9),TRUE,FALSE)</f>
        <v>0</v>
      </c>
    </row>
    <row r="625" spans="1:9" x14ac:dyDescent="0.35">
      <c r="A625" t="s">
        <v>99</v>
      </c>
      <c r="B625" s="29">
        <v>43911</v>
      </c>
      <c r="C625" t="s">
        <v>9</v>
      </c>
      <c r="D625" t="s">
        <v>17</v>
      </c>
      <c r="E625" s="28">
        <v>17</v>
      </c>
      <c r="F625" s="28">
        <v>2</v>
      </c>
      <c r="G625" s="27" t="s">
        <v>138</v>
      </c>
      <c r="H625" s="28">
        <v>1</v>
      </c>
      <c r="I625" s="28" t="b">
        <f>IF(AND(TableData[[#This Row],[Month]]&gt;=Backend!$C$9,TableData[[#This Row],[Month]]&lt;=Backend!$D$9),TRUE,FALSE)</f>
        <v>0</v>
      </c>
    </row>
    <row r="626" spans="1:9" x14ac:dyDescent="0.35">
      <c r="A626" t="s">
        <v>100</v>
      </c>
      <c r="B626" s="29">
        <v>43912</v>
      </c>
      <c r="C626" t="s">
        <v>7</v>
      </c>
      <c r="D626" t="s">
        <v>15</v>
      </c>
      <c r="E626" s="28">
        <v>22</v>
      </c>
      <c r="F626" s="28">
        <v>70</v>
      </c>
      <c r="G626" s="27" t="s">
        <v>138</v>
      </c>
      <c r="H626" s="28">
        <v>1</v>
      </c>
      <c r="I626" s="28" t="b">
        <f>IF(AND(TableData[[#This Row],[Month]]&gt;=Backend!$C$9,TableData[[#This Row],[Month]]&lt;=Backend!$D$9),TRUE,FALSE)</f>
        <v>0</v>
      </c>
    </row>
    <row r="627" spans="1:9" x14ac:dyDescent="0.35">
      <c r="A627" t="s">
        <v>101</v>
      </c>
      <c r="B627" s="29">
        <v>43913</v>
      </c>
      <c r="C627" t="s">
        <v>8</v>
      </c>
      <c r="D627" t="s">
        <v>16</v>
      </c>
      <c r="E627" s="28">
        <v>21</v>
      </c>
      <c r="F627" s="28">
        <v>50</v>
      </c>
      <c r="G627" s="27" t="s">
        <v>138</v>
      </c>
      <c r="H627" s="28">
        <v>0</v>
      </c>
      <c r="I627" s="28" t="b">
        <f>IF(AND(TableData[[#This Row],[Month]]&gt;=Backend!$C$9,TableData[[#This Row],[Month]]&lt;=Backend!$D$9),TRUE,FALSE)</f>
        <v>0</v>
      </c>
    </row>
    <row r="628" spans="1:9" x14ac:dyDescent="0.35">
      <c r="A628" t="s">
        <v>102</v>
      </c>
      <c r="B628" s="29">
        <v>43914</v>
      </c>
      <c r="C628" t="s">
        <v>14</v>
      </c>
      <c r="D628" t="s">
        <v>15</v>
      </c>
      <c r="E628" s="28">
        <v>18</v>
      </c>
      <c r="F628" s="28">
        <v>12</v>
      </c>
      <c r="G628" s="27" t="s">
        <v>138</v>
      </c>
      <c r="H628" s="28">
        <v>1</v>
      </c>
      <c r="I628" s="28" t="b">
        <f>IF(AND(TableData[[#This Row],[Month]]&gt;=Backend!$C$9,TableData[[#This Row],[Month]]&lt;=Backend!$D$9),TRUE,FALSE)</f>
        <v>0</v>
      </c>
    </row>
    <row r="629" spans="1:9" x14ac:dyDescent="0.35">
      <c r="A629" t="s">
        <v>103</v>
      </c>
      <c r="B629" s="29">
        <v>43915</v>
      </c>
      <c r="C629" t="s">
        <v>131</v>
      </c>
      <c r="D629" t="s">
        <v>16</v>
      </c>
      <c r="E629" s="28">
        <v>29</v>
      </c>
      <c r="F629" s="28">
        <v>1</v>
      </c>
      <c r="G629" s="27" t="s">
        <v>138</v>
      </c>
      <c r="H629" s="28">
        <v>1</v>
      </c>
      <c r="I629" s="28" t="b">
        <f>IF(AND(TableData[[#This Row],[Month]]&gt;=Backend!$C$9,TableData[[#This Row],[Month]]&lt;=Backend!$D$9),TRUE,FALSE)</f>
        <v>0</v>
      </c>
    </row>
    <row r="630" spans="1:9" x14ac:dyDescent="0.35">
      <c r="A630" t="s">
        <v>104</v>
      </c>
      <c r="B630" s="29">
        <v>43916</v>
      </c>
      <c r="C630" t="s">
        <v>9</v>
      </c>
      <c r="D630" t="s">
        <v>17</v>
      </c>
      <c r="E630" s="28">
        <v>44</v>
      </c>
      <c r="F630" s="28">
        <v>2</v>
      </c>
      <c r="G630" s="27" t="s">
        <v>138</v>
      </c>
      <c r="H630" s="28">
        <v>1</v>
      </c>
      <c r="I630" s="28" t="b">
        <f>IF(AND(TableData[[#This Row],[Month]]&gt;=Backend!$C$9,TableData[[#This Row],[Month]]&lt;=Backend!$D$9),TRUE,FALSE)</f>
        <v>0</v>
      </c>
    </row>
    <row r="631" spans="1:9" x14ac:dyDescent="0.35">
      <c r="A631" t="s">
        <v>105</v>
      </c>
      <c r="B631" s="29">
        <v>43917</v>
      </c>
      <c r="C631" t="s">
        <v>7</v>
      </c>
      <c r="D631" t="s">
        <v>15</v>
      </c>
      <c r="F631" s="28">
        <v>3</v>
      </c>
      <c r="G631" s="27" t="s">
        <v>18</v>
      </c>
      <c r="H631" s="28"/>
      <c r="I631" s="28" t="b">
        <f>IF(AND(TableData[[#This Row],[Month]]&gt;=Backend!$C$9,TableData[[#This Row],[Month]]&lt;=Backend!$D$9),TRUE,FALSE)</f>
        <v>0</v>
      </c>
    </row>
    <row r="632" spans="1:9" x14ac:dyDescent="0.35">
      <c r="A632" t="s">
        <v>106</v>
      </c>
      <c r="B632" s="29">
        <v>43918</v>
      </c>
      <c r="C632" t="s">
        <v>8</v>
      </c>
      <c r="D632" t="s">
        <v>16</v>
      </c>
      <c r="G632" s="27" t="s">
        <v>18</v>
      </c>
      <c r="H632" s="28"/>
      <c r="I632" s="28" t="b">
        <f>IF(AND(TableData[[#This Row],[Month]]&gt;=Backend!$C$9,TableData[[#This Row],[Month]]&lt;=Backend!$D$9),TRUE,FALSE)</f>
        <v>0</v>
      </c>
    </row>
    <row r="633" spans="1:9" x14ac:dyDescent="0.35">
      <c r="A633" t="s">
        <v>107</v>
      </c>
      <c r="B633" s="29">
        <v>43919</v>
      </c>
      <c r="C633" t="s">
        <v>14</v>
      </c>
      <c r="D633" t="s">
        <v>15</v>
      </c>
      <c r="F633" s="28">
        <v>4</v>
      </c>
      <c r="G633" s="27" t="s">
        <v>18</v>
      </c>
      <c r="H633" s="28"/>
      <c r="I633" s="28" t="b">
        <f>IF(AND(TableData[[#This Row],[Month]]&gt;=Backend!$C$9,TableData[[#This Row],[Month]]&lt;=Backend!$D$9),TRUE,FALSE)</f>
        <v>0</v>
      </c>
    </row>
    <row r="634" spans="1:9" x14ac:dyDescent="0.35">
      <c r="A634" t="s">
        <v>108</v>
      </c>
      <c r="B634" s="29">
        <v>43920</v>
      </c>
      <c r="C634" t="s">
        <v>131</v>
      </c>
      <c r="D634" t="s">
        <v>16</v>
      </c>
      <c r="E634" s="28">
        <v>29</v>
      </c>
      <c r="F634" s="28">
        <v>10</v>
      </c>
      <c r="G634" s="27" t="s">
        <v>138</v>
      </c>
      <c r="H634" s="28">
        <v>1</v>
      </c>
      <c r="I634" s="28" t="b">
        <f>IF(AND(TableData[[#This Row],[Month]]&gt;=Backend!$C$9,TableData[[#This Row],[Month]]&lt;=Backend!$D$9),TRUE,FALSE)</f>
        <v>0</v>
      </c>
    </row>
    <row r="635" spans="1:9" x14ac:dyDescent="0.35">
      <c r="A635" t="s">
        <v>109</v>
      </c>
      <c r="B635" s="29">
        <v>43921</v>
      </c>
      <c r="C635" t="s">
        <v>9</v>
      </c>
      <c r="D635" t="s">
        <v>17</v>
      </c>
      <c r="E635" s="28">
        <v>29</v>
      </c>
      <c r="F635" s="28">
        <v>9</v>
      </c>
      <c r="G635" s="27" t="s">
        <v>138</v>
      </c>
      <c r="H635" s="28">
        <v>1</v>
      </c>
      <c r="I635" s="28" t="b">
        <f>IF(AND(TableData[[#This Row],[Month]]&gt;=Backend!$C$9,TableData[[#This Row],[Month]]&lt;=Backend!$D$9),TRUE,FALSE)</f>
        <v>0</v>
      </c>
    </row>
    <row r="636" spans="1:9" x14ac:dyDescent="0.35">
      <c r="A636" t="s">
        <v>110</v>
      </c>
      <c r="B636" s="29">
        <v>43922</v>
      </c>
      <c r="C636" t="s">
        <v>7</v>
      </c>
      <c r="D636" t="s">
        <v>15</v>
      </c>
      <c r="E636" s="28">
        <v>18</v>
      </c>
      <c r="F636" s="28">
        <v>2</v>
      </c>
      <c r="G636" s="27" t="s">
        <v>138</v>
      </c>
      <c r="H636" s="28">
        <v>1</v>
      </c>
      <c r="I636" s="28" t="b">
        <f>IF(AND(TableData[[#This Row],[Month]]&gt;=Backend!$C$9,TableData[[#This Row],[Month]]&lt;=Backend!$D$9),TRUE,FALSE)</f>
        <v>0</v>
      </c>
    </row>
    <row r="637" spans="1:9" x14ac:dyDescent="0.35">
      <c r="A637" t="s">
        <v>111</v>
      </c>
      <c r="B637" s="29">
        <v>43923</v>
      </c>
      <c r="C637" t="s">
        <v>8</v>
      </c>
      <c r="D637" t="s">
        <v>16</v>
      </c>
      <c r="E637" s="28">
        <v>25</v>
      </c>
      <c r="F637" s="28">
        <v>13</v>
      </c>
      <c r="G637" s="27" t="s">
        <v>138</v>
      </c>
      <c r="H637" s="28">
        <v>1</v>
      </c>
      <c r="I637" s="28" t="b">
        <f>IF(AND(TableData[[#This Row],[Month]]&gt;=Backend!$C$9,TableData[[#This Row],[Month]]&lt;=Backend!$D$9),TRUE,FALSE)</f>
        <v>0</v>
      </c>
    </row>
    <row r="638" spans="1:9" x14ac:dyDescent="0.35">
      <c r="A638" t="s">
        <v>112</v>
      </c>
      <c r="B638" s="29">
        <v>43924</v>
      </c>
      <c r="C638" t="s">
        <v>14</v>
      </c>
      <c r="D638" t="s">
        <v>15</v>
      </c>
      <c r="E638" s="28">
        <v>17</v>
      </c>
      <c r="F638" s="28">
        <v>15</v>
      </c>
      <c r="G638" s="27" t="s">
        <v>138</v>
      </c>
      <c r="H638" s="28">
        <v>1</v>
      </c>
      <c r="I638" s="28" t="b">
        <f>IF(AND(TableData[[#This Row],[Month]]&gt;=Backend!$C$9,TableData[[#This Row],[Month]]&lt;=Backend!$D$9),TRUE,FALSE)</f>
        <v>0</v>
      </c>
    </row>
    <row r="639" spans="1:9" x14ac:dyDescent="0.35">
      <c r="A639" t="s">
        <v>113</v>
      </c>
      <c r="B639" s="29">
        <v>43925</v>
      </c>
      <c r="C639" t="s">
        <v>131</v>
      </c>
      <c r="D639" t="s">
        <v>16</v>
      </c>
      <c r="E639" s="28">
        <v>14</v>
      </c>
      <c r="F639" s="28">
        <v>18</v>
      </c>
      <c r="G639" s="27" t="s">
        <v>13</v>
      </c>
      <c r="H639" s="28">
        <v>1</v>
      </c>
      <c r="I639" s="28" t="b">
        <f>IF(AND(TableData[[#This Row],[Month]]&gt;=Backend!$C$9,TableData[[#This Row],[Month]]&lt;=Backend!$D$9),TRUE,FALSE)</f>
        <v>0</v>
      </c>
    </row>
    <row r="640" spans="1:9" x14ac:dyDescent="0.35">
      <c r="A640" t="s">
        <v>114</v>
      </c>
      <c r="B640" s="29">
        <v>43926</v>
      </c>
      <c r="C640" t="s">
        <v>9</v>
      </c>
      <c r="D640" t="s">
        <v>17</v>
      </c>
      <c r="E640" s="28">
        <v>22</v>
      </c>
      <c r="F640" s="28">
        <v>10</v>
      </c>
      <c r="G640" s="27" t="s">
        <v>138</v>
      </c>
      <c r="H640" s="28">
        <v>1</v>
      </c>
      <c r="I640" s="28" t="b">
        <f>IF(AND(TableData[[#This Row],[Month]]&gt;=Backend!$C$9,TableData[[#This Row],[Month]]&lt;=Backend!$D$9),TRUE,FALSE)</f>
        <v>0</v>
      </c>
    </row>
    <row r="641" spans="1:9" x14ac:dyDescent="0.35">
      <c r="A641" t="s">
        <v>115</v>
      </c>
      <c r="B641" s="29">
        <v>43927</v>
      </c>
      <c r="C641" t="s">
        <v>7</v>
      </c>
      <c r="D641" t="s">
        <v>15</v>
      </c>
      <c r="F641" s="28">
        <v>39</v>
      </c>
      <c r="G641" s="27" t="s">
        <v>18</v>
      </c>
      <c r="H641" s="28"/>
      <c r="I641" s="28" t="b">
        <f>IF(AND(TableData[[#This Row],[Month]]&gt;=Backend!$C$9,TableData[[#This Row],[Month]]&lt;=Backend!$D$9),TRUE,FALSE)</f>
        <v>0</v>
      </c>
    </row>
    <row r="642" spans="1:9" x14ac:dyDescent="0.35">
      <c r="A642" t="s">
        <v>116</v>
      </c>
      <c r="B642" s="29">
        <v>43928</v>
      </c>
      <c r="C642" t="s">
        <v>8</v>
      </c>
      <c r="D642" t="s">
        <v>16</v>
      </c>
      <c r="F642" s="28">
        <v>4</v>
      </c>
      <c r="G642" s="27" t="s">
        <v>18</v>
      </c>
      <c r="H642" s="28"/>
      <c r="I642" s="28" t="b">
        <f>IF(AND(TableData[[#This Row],[Month]]&gt;=Backend!$C$9,TableData[[#This Row],[Month]]&lt;=Backend!$D$9),TRUE,FALSE)</f>
        <v>0</v>
      </c>
    </row>
    <row r="643" spans="1:9" x14ac:dyDescent="0.35">
      <c r="A643" t="s">
        <v>117</v>
      </c>
      <c r="B643" s="29">
        <v>43929</v>
      </c>
      <c r="C643" t="s">
        <v>14</v>
      </c>
      <c r="D643" t="s">
        <v>15</v>
      </c>
      <c r="E643" s="28">
        <v>12</v>
      </c>
      <c r="F643" s="28">
        <v>5</v>
      </c>
      <c r="G643" s="27" t="s">
        <v>138</v>
      </c>
      <c r="H643" s="28">
        <v>1</v>
      </c>
      <c r="I643" s="28" t="b">
        <f>IF(AND(TableData[[#This Row],[Month]]&gt;=Backend!$C$9,TableData[[#This Row],[Month]]&lt;=Backend!$D$9),TRUE,FALSE)</f>
        <v>0</v>
      </c>
    </row>
    <row r="644" spans="1:9" x14ac:dyDescent="0.35">
      <c r="A644" t="s">
        <v>118</v>
      </c>
      <c r="B644" s="29">
        <v>43930</v>
      </c>
      <c r="C644" t="s">
        <v>131</v>
      </c>
      <c r="D644" t="s">
        <v>16</v>
      </c>
      <c r="E644" s="28">
        <v>20</v>
      </c>
      <c r="F644" s="28">
        <v>0</v>
      </c>
      <c r="G644" s="27" t="s">
        <v>138</v>
      </c>
      <c r="H644" s="28">
        <v>1</v>
      </c>
      <c r="I644" s="28" t="b">
        <f>IF(AND(TableData[[#This Row],[Month]]&gt;=Backend!$C$9,TableData[[#This Row],[Month]]&lt;=Backend!$D$9),TRUE,FALSE)</f>
        <v>0</v>
      </c>
    </row>
    <row r="645" spans="1:9" x14ac:dyDescent="0.35">
      <c r="A645" t="s">
        <v>119</v>
      </c>
      <c r="B645" s="29">
        <v>43931</v>
      </c>
      <c r="C645" t="s">
        <v>9</v>
      </c>
      <c r="D645" t="s">
        <v>17</v>
      </c>
      <c r="E645" s="28">
        <v>16</v>
      </c>
      <c r="F645" s="28">
        <v>50</v>
      </c>
      <c r="G645" s="27" t="s">
        <v>138</v>
      </c>
      <c r="H645" s="28">
        <v>1</v>
      </c>
      <c r="I645" s="28" t="b">
        <f>IF(AND(TableData[[#This Row],[Month]]&gt;=Backend!$C$9,TableData[[#This Row],[Month]]&lt;=Backend!$D$9),TRUE,FALSE)</f>
        <v>0</v>
      </c>
    </row>
    <row r="646" spans="1:9" x14ac:dyDescent="0.35">
      <c r="A646" t="s">
        <v>120</v>
      </c>
      <c r="B646" s="29">
        <v>43932</v>
      </c>
      <c r="C646" t="s">
        <v>7</v>
      </c>
      <c r="D646" t="s">
        <v>15</v>
      </c>
      <c r="E646" s="28">
        <v>19</v>
      </c>
      <c r="F646" s="28">
        <v>4</v>
      </c>
      <c r="G646" s="27" t="s">
        <v>138</v>
      </c>
      <c r="H646" s="28">
        <v>0</v>
      </c>
      <c r="I646" s="28" t="b">
        <f>IF(AND(TableData[[#This Row],[Month]]&gt;=Backend!$C$9,TableData[[#This Row],[Month]]&lt;=Backend!$D$9),TRUE,FALSE)</f>
        <v>0</v>
      </c>
    </row>
    <row r="647" spans="1:9" x14ac:dyDescent="0.35">
      <c r="A647" t="s">
        <v>121</v>
      </c>
      <c r="B647" s="29">
        <v>43933</v>
      </c>
      <c r="C647" t="s">
        <v>8</v>
      </c>
      <c r="D647" t="s">
        <v>16</v>
      </c>
      <c r="E647" s="28">
        <v>15</v>
      </c>
      <c r="F647" s="28">
        <v>2</v>
      </c>
      <c r="G647" s="27" t="s">
        <v>138</v>
      </c>
      <c r="H647" s="28">
        <v>0</v>
      </c>
      <c r="I647" s="28" t="b">
        <f>IF(AND(TableData[[#This Row],[Month]]&gt;=Backend!$C$9,TableData[[#This Row],[Month]]&lt;=Backend!$D$9),TRUE,FALSE)</f>
        <v>0</v>
      </c>
    </row>
    <row r="648" spans="1:9" x14ac:dyDescent="0.35">
      <c r="A648" t="s">
        <v>122</v>
      </c>
      <c r="B648" s="29">
        <v>43934</v>
      </c>
      <c r="C648" t="s">
        <v>14</v>
      </c>
      <c r="D648" t="s">
        <v>15</v>
      </c>
      <c r="E648" s="28">
        <v>21</v>
      </c>
      <c r="F648" s="28">
        <v>70</v>
      </c>
      <c r="G648" s="27" t="s">
        <v>138</v>
      </c>
      <c r="H648" s="28">
        <v>0</v>
      </c>
      <c r="I648" s="28" t="b">
        <f>IF(AND(TableData[[#This Row],[Month]]&gt;=Backend!$C$9,TableData[[#This Row],[Month]]&lt;=Backend!$D$9),TRUE,FALSE)</f>
        <v>0</v>
      </c>
    </row>
    <row r="649" spans="1:9" x14ac:dyDescent="0.35">
      <c r="A649" t="s">
        <v>123</v>
      </c>
      <c r="B649" s="29">
        <v>43935</v>
      </c>
      <c r="C649" t="s">
        <v>131</v>
      </c>
      <c r="D649" t="s">
        <v>16</v>
      </c>
      <c r="F649" s="28">
        <v>50</v>
      </c>
      <c r="G649" s="27" t="s">
        <v>18</v>
      </c>
      <c r="H649" s="28"/>
      <c r="I649" s="28" t="b">
        <f>IF(AND(TableData[[#This Row],[Month]]&gt;=Backend!$C$9,TableData[[#This Row],[Month]]&lt;=Backend!$D$9),TRUE,FALSE)</f>
        <v>0</v>
      </c>
    </row>
    <row r="650" spans="1:9" x14ac:dyDescent="0.35">
      <c r="A650" t="s">
        <v>124</v>
      </c>
      <c r="B650" s="29">
        <v>43936</v>
      </c>
      <c r="C650" t="s">
        <v>9</v>
      </c>
      <c r="D650" t="s">
        <v>17</v>
      </c>
      <c r="F650" s="28">
        <v>12</v>
      </c>
      <c r="G650" s="27" t="s">
        <v>18</v>
      </c>
      <c r="H650" s="28"/>
      <c r="I650" s="28" t="b">
        <f>IF(AND(TableData[[#This Row],[Month]]&gt;=Backend!$C$9,TableData[[#This Row],[Month]]&lt;=Backend!$D$9),TRUE,FALSE)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7"/>
  <sheetViews>
    <sheetView workbookViewId="0">
      <selection activeCell="G7" sqref="G7"/>
    </sheetView>
  </sheetViews>
  <sheetFormatPr defaultRowHeight="14.5" x14ac:dyDescent="0.35"/>
  <cols>
    <col min="2" max="2" width="16.26953125" style="4" bestFit="1" customWidth="1"/>
    <col min="3" max="4" width="13.81640625" customWidth="1"/>
    <col min="5" max="5" width="15.1796875" customWidth="1"/>
    <col min="6" max="6" width="32.26953125" customWidth="1"/>
    <col min="7" max="7" width="18" customWidth="1"/>
    <col min="8" max="8" width="24" customWidth="1"/>
    <col min="9" max="9" width="16.7265625" customWidth="1"/>
    <col min="10" max="10" width="16.7265625" style="13" customWidth="1"/>
    <col min="11" max="11" width="19.54296875" bestFit="1" customWidth="1"/>
    <col min="12" max="12" width="15.453125" bestFit="1" customWidth="1"/>
    <col min="15" max="15" width="12.81640625" bestFit="1" customWidth="1"/>
  </cols>
  <sheetData>
    <row r="1" spans="1:14" x14ac:dyDescent="0.35">
      <c r="A1" t="s">
        <v>10</v>
      </c>
      <c r="B1" s="4" t="s">
        <v>0</v>
      </c>
      <c r="C1" t="s">
        <v>11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3" t="s">
        <v>139</v>
      </c>
      <c r="K1" t="s">
        <v>12</v>
      </c>
      <c r="L1" t="s">
        <v>132</v>
      </c>
    </row>
    <row r="2" spans="1:14" x14ac:dyDescent="0.35">
      <c r="A2" t="s">
        <v>19</v>
      </c>
      <c r="B2" s="4">
        <v>43831</v>
      </c>
      <c r="C2" s="3" t="s">
        <v>9</v>
      </c>
      <c r="D2" s="3" t="s">
        <v>17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>
        <v>2026</v>
      </c>
      <c r="K2">
        <v>1</v>
      </c>
      <c r="L2" t="b">
        <f>IF(AND(TableData3[[#This Row],[Month]]&gt;=Backend!$C$9,TableData3[[#This Row],[Month]]&lt;=Backend!$D$9),TRUE,FALSE)</f>
        <v>0</v>
      </c>
      <c r="N2" s="12"/>
    </row>
    <row r="3" spans="1:14" x14ac:dyDescent="0.35">
      <c r="A3" t="s">
        <v>20</v>
      </c>
      <c r="B3" s="4">
        <v>43832</v>
      </c>
      <c r="C3" s="3" t="s">
        <v>7</v>
      </c>
      <c r="D3" s="3" t="s">
        <v>15</v>
      </c>
      <c r="E3">
        <v>3898</v>
      </c>
      <c r="F3">
        <v>14</v>
      </c>
      <c r="G3">
        <v>25</v>
      </c>
      <c r="H3">
        <v>0.64</v>
      </c>
      <c r="I3">
        <v>1028</v>
      </c>
      <c r="J3">
        <v>2728</v>
      </c>
      <c r="K3">
        <v>0</v>
      </c>
      <c r="L3" t="b">
        <f>IF(AND(TableData3[[#This Row],[Month]]&gt;=Backend!$C$9,TableData3[[#This Row],[Month]]&lt;=Backend!$D$9),TRUE,FALSE)</f>
        <v>0</v>
      </c>
    </row>
    <row r="4" spans="1:14" x14ac:dyDescent="0.35">
      <c r="A4" t="s">
        <v>21</v>
      </c>
      <c r="B4" s="4">
        <v>43833</v>
      </c>
      <c r="C4" s="3" t="s">
        <v>8</v>
      </c>
      <c r="D4" s="3" t="s">
        <v>16</v>
      </c>
      <c r="E4">
        <v>3619</v>
      </c>
      <c r="F4">
        <v>22</v>
      </c>
      <c r="G4">
        <v>48</v>
      </c>
      <c r="H4">
        <v>1.3</v>
      </c>
      <c r="I4">
        <v>1069</v>
      </c>
      <c r="J4">
        <v>2533</v>
      </c>
      <c r="K4">
        <v>1</v>
      </c>
      <c r="L4" t="b">
        <f>IF(AND(TableData3[[#This Row],[Month]]&gt;=Backend!$C$9,TableData3[[#This Row],[Month]]&lt;=Backend!$D$9),TRUE,FALSE)</f>
        <v>0</v>
      </c>
    </row>
    <row r="5" spans="1:14" x14ac:dyDescent="0.35">
      <c r="A5" t="s">
        <v>22</v>
      </c>
      <c r="B5" s="4">
        <v>43834</v>
      </c>
      <c r="C5" t="s">
        <v>14</v>
      </c>
      <c r="D5" s="3" t="s">
        <v>15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>
        <v>2634</v>
      </c>
      <c r="K5">
        <v>1</v>
      </c>
      <c r="L5" t="b">
        <f>IF(AND(TableData3[[#This Row],[Month]]&gt;=Backend!$C$9,TableData3[[#This Row],[Month]]&lt;=Backend!$D$9),TRUE,FALSE)</f>
        <v>0</v>
      </c>
    </row>
    <row r="6" spans="1:14" x14ac:dyDescent="0.35">
      <c r="A6" t="s">
        <v>23</v>
      </c>
      <c r="B6" s="4">
        <v>43835</v>
      </c>
      <c r="C6" t="s">
        <v>131</v>
      </c>
      <c r="D6" s="3" t="s">
        <v>16</v>
      </c>
      <c r="E6">
        <v>3345</v>
      </c>
      <c r="F6">
        <v>14</v>
      </c>
      <c r="G6">
        <v>31</v>
      </c>
      <c r="H6">
        <v>0.9</v>
      </c>
      <c r="I6">
        <v>1319</v>
      </c>
      <c r="J6">
        <v>2341</v>
      </c>
      <c r="K6">
        <v>1</v>
      </c>
      <c r="L6" t="b">
        <f>IF(AND(TableData3[[#This Row],[Month]]&gt;=Backend!$C$9,TableData3[[#This Row],[Month]]&lt;=Backend!$D$9),TRUE,FALSE)</f>
        <v>0</v>
      </c>
    </row>
    <row r="7" spans="1:14" x14ac:dyDescent="0.35">
      <c r="A7" t="s">
        <v>24</v>
      </c>
      <c r="B7" s="4">
        <v>43836</v>
      </c>
      <c r="C7" s="3" t="s">
        <v>9</v>
      </c>
      <c r="D7" s="3" t="s">
        <v>17</v>
      </c>
      <c r="E7">
        <v>3659</v>
      </c>
      <c r="F7">
        <v>12</v>
      </c>
      <c r="G7">
        <v>28</v>
      </c>
      <c r="H7">
        <v>0.8</v>
      </c>
      <c r="I7">
        <v>1270</v>
      </c>
      <c r="J7">
        <v>2561</v>
      </c>
      <c r="K7">
        <v>1</v>
      </c>
      <c r="L7" t="b">
        <f>IF(AND(TableData3[[#This Row],[Month]]&gt;=Backend!$C$9,TableData3[[#This Row],[Month]]&lt;=Backend!$D$9),TRUE,FALSE)</f>
        <v>0</v>
      </c>
    </row>
    <row r="8" spans="1:14" x14ac:dyDescent="0.35">
      <c r="A8" t="s">
        <v>25</v>
      </c>
      <c r="B8" s="4">
        <v>43837</v>
      </c>
      <c r="C8" s="3" t="s">
        <v>7</v>
      </c>
      <c r="D8" s="3" t="s">
        <v>15</v>
      </c>
      <c r="E8">
        <v>3682</v>
      </c>
      <c r="F8">
        <v>20</v>
      </c>
      <c r="G8">
        <v>37</v>
      </c>
      <c r="H8">
        <v>1</v>
      </c>
      <c r="I8">
        <v>1115</v>
      </c>
      <c r="J8">
        <v>2577</v>
      </c>
      <c r="K8">
        <v>1</v>
      </c>
      <c r="L8" t="b">
        <f>IF(AND(TableData3[[#This Row],[Month]]&gt;=Backend!$C$9,TableData3[[#This Row],[Month]]&lt;=Backend!$D$9),TRUE,FALSE)</f>
        <v>0</v>
      </c>
    </row>
    <row r="9" spans="1:14" x14ac:dyDescent="0.35">
      <c r="A9" t="s">
        <v>26</v>
      </c>
      <c r="B9" s="4">
        <v>43838</v>
      </c>
      <c r="C9" s="3" t="s">
        <v>8</v>
      </c>
      <c r="D9" s="3" t="s">
        <v>16</v>
      </c>
      <c r="E9">
        <v>3717</v>
      </c>
      <c r="F9">
        <v>16</v>
      </c>
      <c r="G9">
        <v>30</v>
      </c>
      <c r="H9">
        <v>0.8</v>
      </c>
      <c r="I9">
        <v>1163</v>
      </c>
      <c r="J9">
        <v>2601</v>
      </c>
      <c r="K9">
        <v>1</v>
      </c>
      <c r="L9" t="b">
        <f>IF(AND(TableData3[[#This Row],[Month]]&gt;=Backend!$C$9,TableData3[[#This Row],[Month]]&lt;=Backend!$D$9),TRUE,FALSE)</f>
        <v>0</v>
      </c>
    </row>
    <row r="10" spans="1:14" x14ac:dyDescent="0.35">
      <c r="A10" t="s">
        <v>27</v>
      </c>
      <c r="B10" s="4">
        <v>43839</v>
      </c>
      <c r="C10" t="s">
        <v>14</v>
      </c>
      <c r="D10" s="3" t="s">
        <v>15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>
        <v>2741</v>
      </c>
      <c r="K10">
        <v>1</v>
      </c>
      <c r="L10" t="b">
        <f>IF(AND(TableData3[[#This Row],[Month]]&gt;=Backend!$C$9,TableData3[[#This Row],[Month]]&lt;=Backend!$D$9),TRUE,FALSE)</f>
        <v>0</v>
      </c>
    </row>
    <row r="11" spans="1:14" x14ac:dyDescent="0.35">
      <c r="A11" t="s">
        <v>28</v>
      </c>
      <c r="B11" s="4">
        <v>43840</v>
      </c>
      <c r="C11" t="s">
        <v>131</v>
      </c>
      <c r="D11" s="3" t="s">
        <v>16</v>
      </c>
      <c r="E11">
        <v>5276</v>
      </c>
      <c r="F11">
        <v>15</v>
      </c>
      <c r="G11">
        <v>46</v>
      </c>
      <c r="H11">
        <v>0.9</v>
      </c>
      <c r="I11">
        <v>1190</v>
      </c>
      <c r="J11">
        <v>3693</v>
      </c>
      <c r="K11">
        <v>1</v>
      </c>
      <c r="L11" t="b">
        <f>IF(AND(TableData3[[#This Row],[Month]]&gt;=Backend!$C$9,TableData3[[#This Row],[Month]]&lt;=Backend!$D$9),TRUE,FALSE)</f>
        <v>0</v>
      </c>
    </row>
    <row r="12" spans="1:14" x14ac:dyDescent="0.35">
      <c r="A12" t="s">
        <v>29</v>
      </c>
      <c r="B12" s="4">
        <v>43841</v>
      </c>
      <c r="C12" s="3" t="s">
        <v>9</v>
      </c>
      <c r="D12" s="3" t="s">
        <v>17</v>
      </c>
      <c r="E12">
        <v>5837</v>
      </c>
      <c r="F12">
        <v>21</v>
      </c>
      <c r="G12">
        <v>57</v>
      </c>
      <c r="H12">
        <v>1</v>
      </c>
      <c r="I12">
        <v>1038</v>
      </c>
      <c r="J12">
        <v>4085</v>
      </c>
      <c r="K12">
        <v>1</v>
      </c>
      <c r="L12" t="b">
        <f>IF(AND(TableData3[[#This Row],[Month]]&gt;=Backend!$C$9,TableData3[[#This Row],[Month]]&lt;=Backend!$D$9),TRUE,FALSE)</f>
        <v>0</v>
      </c>
    </row>
    <row r="13" spans="1:14" x14ac:dyDescent="0.35">
      <c r="A13" t="s">
        <v>30</v>
      </c>
      <c r="B13" s="4">
        <v>43842</v>
      </c>
      <c r="C13" s="3" t="s">
        <v>7</v>
      </c>
      <c r="D13" s="3" t="s">
        <v>15</v>
      </c>
      <c r="E13">
        <v>4193</v>
      </c>
      <c r="F13">
        <v>20</v>
      </c>
      <c r="G13">
        <v>37</v>
      </c>
      <c r="H13">
        <v>0.9</v>
      </c>
      <c r="I13">
        <v>944</v>
      </c>
      <c r="J13">
        <v>2935</v>
      </c>
      <c r="K13">
        <v>1</v>
      </c>
      <c r="L13" t="b">
        <f>IF(AND(TableData3[[#This Row],[Month]]&gt;=Backend!$C$9,TableData3[[#This Row],[Month]]&lt;=Backend!$D$9),TRUE,FALSE)</f>
        <v>0</v>
      </c>
    </row>
    <row r="14" spans="1:14" x14ac:dyDescent="0.35">
      <c r="A14" t="s">
        <v>31</v>
      </c>
      <c r="B14" s="4">
        <v>43843</v>
      </c>
      <c r="C14" s="3" t="s">
        <v>8</v>
      </c>
      <c r="D14" s="3" t="s">
        <v>16</v>
      </c>
      <c r="E14">
        <v>11924</v>
      </c>
      <c r="F14">
        <v>28</v>
      </c>
      <c r="G14">
        <v>217</v>
      </c>
      <c r="H14">
        <v>1.79</v>
      </c>
      <c r="I14">
        <v>2158</v>
      </c>
      <c r="J14">
        <v>8346</v>
      </c>
      <c r="K14">
        <v>1</v>
      </c>
      <c r="L14" t="b">
        <f>IF(AND(TableData3[[#This Row],[Month]]&gt;=Backend!$C$9,TableData3[[#This Row],[Month]]&lt;=Backend!$D$9),TRUE,FALSE)</f>
        <v>0</v>
      </c>
    </row>
    <row r="15" spans="1:14" x14ac:dyDescent="0.35">
      <c r="A15" t="s">
        <v>32</v>
      </c>
      <c r="B15" s="4">
        <v>43844</v>
      </c>
      <c r="C15" t="s">
        <v>14</v>
      </c>
      <c r="D15" s="3" t="s">
        <v>15</v>
      </c>
      <c r="E15">
        <v>5205</v>
      </c>
      <c r="F15">
        <v>18</v>
      </c>
      <c r="G15">
        <v>63</v>
      </c>
      <c r="H15">
        <v>1.2</v>
      </c>
      <c r="I15">
        <v>1117</v>
      </c>
      <c r="J15">
        <v>3643</v>
      </c>
      <c r="K15">
        <v>1</v>
      </c>
      <c r="L15" t="b">
        <f>IF(AND(TableData3[[#This Row],[Month]]&gt;=Backend!$C$9,TableData3[[#This Row],[Month]]&lt;=Backend!$D$9),TRUE,FALSE)</f>
        <v>0</v>
      </c>
    </row>
    <row r="16" spans="1:14" x14ac:dyDescent="0.35">
      <c r="A16" t="s">
        <v>33</v>
      </c>
      <c r="B16" s="4">
        <v>43845</v>
      </c>
      <c r="C16" t="s">
        <v>131</v>
      </c>
      <c r="D16" s="3" t="s">
        <v>16</v>
      </c>
      <c r="E16">
        <v>4953</v>
      </c>
      <c r="F16">
        <v>14</v>
      </c>
      <c r="G16">
        <v>37</v>
      </c>
      <c r="H16">
        <v>0.74</v>
      </c>
      <c r="I16">
        <v>1140</v>
      </c>
      <c r="J16">
        <v>3467</v>
      </c>
      <c r="K16">
        <v>1</v>
      </c>
      <c r="L16" t="b">
        <f>IF(AND(TableData3[[#This Row],[Month]]&gt;=Backend!$C$9,TableData3[[#This Row],[Month]]&lt;=Backend!$D$9),TRUE,FALSE)</f>
        <v>0</v>
      </c>
    </row>
    <row r="17" spans="1:12" x14ac:dyDescent="0.35">
      <c r="A17" t="s">
        <v>34</v>
      </c>
      <c r="B17" s="4">
        <v>43846</v>
      </c>
      <c r="C17" s="3" t="s">
        <v>9</v>
      </c>
      <c r="D17" s="3" t="s">
        <v>17</v>
      </c>
      <c r="E17">
        <v>4361</v>
      </c>
      <c r="F17">
        <v>13</v>
      </c>
      <c r="G17">
        <v>43</v>
      </c>
      <c r="H17">
        <v>0.98</v>
      </c>
      <c r="I17">
        <v>1004</v>
      </c>
      <c r="J17">
        <v>3052</v>
      </c>
      <c r="K17">
        <v>1</v>
      </c>
      <c r="L17" t="b">
        <f>IF(AND(TableData3[[#This Row],[Month]]&gt;=Backend!$C$9,TableData3[[#This Row],[Month]]&lt;=Backend!$D$9),TRUE,FALSE)</f>
        <v>0</v>
      </c>
    </row>
    <row r="18" spans="1:12" x14ac:dyDescent="0.35">
      <c r="A18" t="s">
        <v>35</v>
      </c>
      <c r="B18" s="4">
        <v>43847</v>
      </c>
      <c r="C18" s="3" t="s">
        <v>7</v>
      </c>
      <c r="D18" s="3" t="s">
        <v>15</v>
      </c>
      <c r="E18">
        <v>4507</v>
      </c>
      <c r="F18">
        <v>11</v>
      </c>
      <c r="G18">
        <v>40</v>
      </c>
      <c r="H18">
        <v>0.88</v>
      </c>
      <c r="I18">
        <v>1340</v>
      </c>
      <c r="J18">
        <v>3154</v>
      </c>
      <c r="K18">
        <v>0</v>
      </c>
      <c r="L18" t="b">
        <f>IF(AND(TableData3[[#This Row],[Month]]&gt;=Backend!$C$9,TableData3[[#This Row],[Month]]&lt;=Backend!$D$9),TRUE,FALSE)</f>
        <v>0</v>
      </c>
    </row>
    <row r="19" spans="1:12" x14ac:dyDescent="0.35">
      <c r="A19" t="s">
        <v>36</v>
      </c>
      <c r="B19" s="4">
        <v>43848</v>
      </c>
      <c r="C19" s="3" t="s">
        <v>8</v>
      </c>
      <c r="D19" s="3" t="s">
        <v>16</v>
      </c>
      <c r="E19">
        <v>5121</v>
      </c>
      <c r="F19">
        <v>12</v>
      </c>
      <c r="G19">
        <v>50</v>
      </c>
      <c r="H19">
        <v>0.97</v>
      </c>
      <c r="I19">
        <v>1456</v>
      </c>
      <c r="J19">
        <v>3584</v>
      </c>
      <c r="K19">
        <v>1</v>
      </c>
      <c r="L19" t="b">
        <f>IF(AND(TableData3[[#This Row],[Month]]&gt;=Backend!$C$9,TableData3[[#This Row],[Month]]&lt;=Backend!$D$9),TRUE,FALSE)</f>
        <v>0</v>
      </c>
    </row>
    <row r="20" spans="1:12" x14ac:dyDescent="0.35">
      <c r="A20" t="s">
        <v>37</v>
      </c>
      <c r="B20" s="4">
        <v>43849</v>
      </c>
      <c r="C20" t="s">
        <v>14</v>
      </c>
      <c r="D20" s="3" t="s">
        <v>15</v>
      </c>
      <c r="E20">
        <v>4626</v>
      </c>
      <c r="F20">
        <v>11</v>
      </c>
      <c r="G20">
        <v>30</v>
      </c>
      <c r="H20">
        <v>0.64</v>
      </c>
      <c r="I20">
        <v>1256</v>
      </c>
      <c r="J20">
        <v>3238</v>
      </c>
      <c r="K20">
        <v>1</v>
      </c>
      <c r="L20" t="b">
        <f>IF(AND(TableData3[[#This Row],[Month]]&gt;=Backend!$C$9,TableData3[[#This Row],[Month]]&lt;=Backend!$D$9),TRUE,FALSE)</f>
        <v>0</v>
      </c>
    </row>
    <row r="21" spans="1:12" x14ac:dyDescent="0.35">
      <c r="A21" t="s">
        <v>38</v>
      </c>
      <c r="B21" s="4">
        <v>43850</v>
      </c>
      <c r="C21" t="s">
        <v>131</v>
      </c>
      <c r="D21" s="3" t="s">
        <v>16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>
        <v>2715</v>
      </c>
      <c r="K21">
        <v>1</v>
      </c>
      <c r="L21" t="b">
        <f>IF(AND(TableData3[[#This Row],[Month]]&gt;=Backend!$C$9,TableData3[[#This Row],[Month]]&lt;=Backend!$D$9),TRUE,FALSE)</f>
        <v>0</v>
      </c>
    </row>
    <row r="22" spans="1:12" x14ac:dyDescent="0.35">
      <c r="A22" t="s">
        <v>39</v>
      </c>
      <c r="B22" s="4">
        <v>43851</v>
      </c>
      <c r="C22" s="3" t="s">
        <v>9</v>
      </c>
      <c r="D22" s="3" t="s">
        <v>17</v>
      </c>
      <c r="E22">
        <v>3754</v>
      </c>
      <c r="F22">
        <v>10</v>
      </c>
      <c r="G22">
        <v>26</v>
      </c>
      <c r="H22">
        <v>0.69</v>
      </c>
      <c r="I22">
        <v>959</v>
      </c>
      <c r="J22">
        <v>2627</v>
      </c>
      <c r="K22">
        <v>0</v>
      </c>
      <c r="L22" t="b">
        <f>IF(AND(TableData3[[#This Row],[Month]]&gt;=Backend!$C$9,TableData3[[#This Row],[Month]]&lt;=Backend!$D$9),TRUE,FALSE)</f>
        <v>0</v>
      </c>
    </row>
    <row r="23" spans="1:12" x14ac:dyDescent="0.35">
      <c r="A23" t="s">
        <v>40</v>
      </c>
      <c r="B23" s="4">
        <v>43852</v>
      </c>
      <c r="C23" s="3" t="s">
        <v>7</v>
      </c>
      <c r="D23" s="3" t="s">
        <v>15</v>
      </c>
      <c r="E23">
        <v>5035</v>
      </c>
      <c r="F23">
        <v>16</v>
      </c>
      <c r="G23">
        <v>49</v>
      </c>
      <c r="H23">
        <v>0.96</v>
      </c>
      <c r="I23">
        <v>1259</v>
      </c>
      <c r="J23">
        <v>3524</v>
      </c>
      <c r="K23">
        <v>0</v>
      </c>
      <c r="L23" t="b">
        <f>IF(AND(TableData3[[#This Row],[Month]]&gt;=Backend!$C$9,TableData3[[#This Row],[Month]]&lt;=Backend!$D$9),TRUE,FALSE)</f>
        <v>0</v>
      </c>
    </row>
    <row r="24" spans="1:12" x14ac:dyDescent="0.35">
      <c r="A24" t="s">
        <v>41</v>
      </c>
      <c r="B24" s="4">
        <v>43853</v>
      </c>
      <c r="C24" s="3" t="s">
        <v>8</v>
      </c>
      <c r="D24" s="3" t="s">
        <v>16</v>
      </c>
      <c r="E24">
        <v>5478</v>
      </c>
      <c r="F24">
        <v>29</v>
      </c>
      <c r="G24">
        <v>76</v>
      </c>
      <c r="H24">
        <v>1.37</v>
      </c>
      <c r="I24">
        <v>1221</v>
      </c>
      <c r="J24">
        <v>3834</v>
      </c>
      <c r="K24">
        <v>0</v>
      </c>
      <c r="L24" t="b">
        <f>IF(AND(TableData3[[#This Row],[Month]]&gt;=Backend!$C$9,TableData3[[#This Row],[Month]]&lt;=Backend!$D$9),TRUE,FALSE)</f>
        <v>0</v>
      </c>
    </row>
    <row r="25" spans="1:12" x14ac:dyDescent="0.35">
      <c r="A25" t="s">
        <v>42</v>
      </c>
      <c r="B25" s="4">
        <v>43854</v>
      </c>
      <c r="C25" t="s">
        <v>14</v>
      </c>
      <c r="D25" s="3" t="s">
        <v>15</v>
      </c>
      <c r="E25">
        <v>3821</v>
      </c>
      <c r="F25">
        <v>31</v>
      </c>
      <c r="G25">
        <v>64</v>
      </c>
      <c r="H25">
        <v>1.65</v>
      </c>
      <c r="I25">
        <v>996</v>
      </c>
      <c r="J25">
        <v>2674</v>
      </c>
      <c r="K25">
        <v>1</v>
      </c>
      <c r="L25" t="b">
        <f>IF(AND(TableData3[[#This Row],[Month]]&gt;=Backend!$C$9,TableData3[[#This Row],[Month]]&lt;=Backend!$D$9),TRUE,FALSE)</f>
        <v>0</v>
      </c>
    </row>
    <row r="26" spans="1:12" x14ac:dyDescent="0.35">
      <c r="A26" t="s">
        <v>43</v>
      </c>
      <c r="B26" s="4">
        <v>43855</v>
      </c>
      <c r="C26" t="s">
        <v>131</v>
      </c>
      <c r="D26" s="3" t="s">
        <v>16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>
        <v>7933</v>
      </c>
      <c r="K26">
        <v>1</v>
      </c>
      <c r="L26" t="b">
        <f>IF(AND(TableData3[[#This Row],[Month]]&gt;=Backend!$C$9,TableData3[[#This Row],[Month]]&lt;=Backend!$D$9),TRUE,FALSE)</f>
        <v>0</v>
      </c>
    </row>
    <row r="27" spans="1:12" x14ac:dyDescent="0.35">
      <c r="A27" t="s">
        <v>44</v>
      </c>
      <c r="B27" s="4">
        <v>43856</v>
      </c>
      <c r="C27" s="3" t="s">
        <v>9</v>
      </c>
      <c r="D27" s="3" t="s">
        <v>17</v>
      </c>
      <c r="E27">
        <v>3495</v>
      </c>
      <c r="F27">
        <v>13</v>
      </c>
      <c r="G27">
        <v>31</v>
      </c>
      <c r="H27">
        <v>0.88</v>
      </c>
      <c r="I27">
        <v>1075</v>
      </c>
      <c r="J27">
        <v>2446</v>
      </c>
      <c r="K27">
        <v>0</v>
      </c>
      <c r="L27" t="b">
        <f>IF(AND(TableData3[[#This Row],[Month]]&gt;=Backend!$C$9,TableData3[[#This Row],[Month]]&lt;=Backend!$D$9),TRUE,FALSE)</f>
        <v>0</v>
      </c>
    </row>
    <row r="28" spans="1:12" x14ac:dyDescent="0.35">
      <c r="A28" t="s">
        <v>45</v>
      </c>
      <c r="B28" s="4">
        <v>43857</v>
      </c>
      <c r="C28" s="3" t="s">
        <v>7</v>
      </c>
      <c r="D28" s="3" t="s">
        <v>15</v>
      </c>
      <c r="E28">
        <v>3166</v>
      </c>
      <c r="F28">
        <v>13</v>
      </c>
      <c r="G28">
        <v>25</v>
      </c>
      <c r="H28">
        <v>0.8</v>
      </c>
      <c r="I28">
        <v>982</v>
      </c>
      <c r="J28">
        <v>2216</v>
      </c>
      <c r="K28">
        <v>1</v>
      </c>
      <c r="L28" t="b">
        <f>IF(AND(TableData3[[#This Row],[Month]]&gt;=Backend!$C$9,TableData3[[#This Row],[Month]]&lt;=Backend!$D$9),TRUE,FALSE)</f>
        <v>0</v>
      </c>
    </row>
    <row r="29" spans="1:12" x14ac:dyDescent="0.35">
      <c r="A29" t="s">
        <v>46</v>
      </c>
      <c r="B29" s="4">
        <v>43858</v>
      </c>
      <c r="C29" s="3" t="s">
        <v>8</v>
      </c>
      <c r="D29" s="3" t="s">
        <v>16</v>
      </c>
      <c r="E29">
        <v>3282</v>
      </c>
      <c r="F29">
        <v>28</v>
      </c>
      <c r="G29">
        <v>53</v>
      </c>
      <c r="H29">
        <v>1.6</v>
      </c>
      <c r="I29">
        <v>1030</v>
      </c>
      <c r="J29">
        <v>2297</v>
      </c>
      <c r="K29">
        <v>1</v>
      </c>
      <c r="L29" t="b">
        <f>IF(AND(TableData3[[#This Row],[Month]]&gt;=Backend!$C$9,TableData3[[#This Row],[Month]]&lt;=Backend!$D$9),TRUE,FALSE)</f>
        <v>0</v>
      </c>
    </row>
    <row r="30" spans="1:12" x14ac:dyDescent="0.35">
      <c r="A30" t="s">
        <v>47</v>
      </c>
      <c r="B30" s="4">
        <v>43859</v>
      </c>
      <c r="C30" t="s">
        <v>14</v>
      </c>
      <c r="D30" s="3" t="s">
        <v>15</v>
      </c>
      <c r="E30">
        <v>3425</v>
      </c>
      <c r="F30">
        <v>32</v>
      </c>
      <c r="G30">
        <v>65</v>
      </c>
      <c r="H30">
        <v>1.9</v>
      </c>
      <c r="I30">
        <v>1473</v>
      </c>
      <c r="J30">
        <v>2397</v>
      </c>
      <c r="K30">
        <v>0</v>
      </c>
      <c r="L30" t="b">
        <f>IF(AND(TableData3[[#This Row],[Month]]&gt;=Backend!$C$9,TableData3[[#This Row],[Month]]&lt;=Backend!$D$9),TRUE,FALSE)</f>
        <v>0</v>
      </c>
    </row>
    <row r="31" spans="1:12" x14ac:dyDescent="0.35">
      <c r="A31" t="s">
        <v>48</v>
      </c>
      <c r="B31" s="4">
        <v>43860</v>
      </c>
      <c r="C31" t="s">
        <v>131</v>
      </c>
      <c r="D31" s="3" t="s">
        <v>16</v>
      </c>
      <c r="E31">
        <v>3402</v>
      </c>
      <c r="F31">
        <v>16</v>
      </c>
      <c r="G31">
        <v>28</v>
      </c>
      <c r="H31">
        <v>0.8</v>
      </c>
      <c r="I31">
        <v>1359</v>
      </c>
      <c r="J31">
        <v>2381</v>
      </c>
      <c r="K31">
        <v>1</v>
      </c>
      <c r="L31" t="b">
        <f>IF(AND(TableData3[[#This Row],[Month]]&gt;=Backend!$C$9,TableData3[[#This Row],[Month]]&lt;=Backend!$D$9),TRUE,FALSE)</f>
        <v>0</v>
      </c>
    </row>
    <row r="32" spans="1:12" x14ac:dyDescent="0.35">
      <c r="A32" t="s">
        <v>49</v>
      </c>
      <c r="B32" s="4">
        <v>43861</v>
      </c>
      <c r="C32" s="3" t="s">
        <v>9</v>
      </c>
      <c r="D32" s="3" t="s">
        <v>17</v>
      </c>
      <c r="E32">
        <v>3084</v>
      </c>
      <c r="F32">
        <v>14</v>
      </c>
      <c r="G32">
        <v>29</v>
      </c>
      <c r="H32">
        <v>0.9</v>
      </c>
      <c r="I32">
        <v>1160</v>
      </c>
      <c r="J32">
        <v>2158</v>
      </c>
      <c r="K32">
        <v>1</v>
      </c>
      <c r="L32" t="b">
        <f>IF(AND(TableData3[[#This Row],[Month]]&gt;=Backend!$C$9,TableData3[[#This Row],[Month]]&lt;=Backend!$D$9),TRUE,FALSE)</f>
        <v>0</v>
      </c>
    </row>
    <row r="33" spans="1:12" x14ac:dyDescent="0.35">
      <c r="A33" t="s">
        <v>50</v>
      </c>
      <c r="B33" s="4">
        <v>43862</v>
      </c>
      <c r="C33" s="3" t="s">
        <v>7</v>
      </c>
      <c r="D33" s="3" t="s">
        <v>15</v>
      </c>
      <c r="E33">
        <v>4521</v>
      </c>
      <c r="F33">
        <v>11</v>
      </c>
      <c r="G33">
        <v>33</v>
      </c>
      <c r="H33">
        <v>0.7</v>
      </c>
      <c r="I33">
        <v>1345</v>
      </c>
      <c r="J33">
        <v>3164</v>
      </c>
      <c r="K33">
        <v>1</v>
      </c>
      <c r="L33" t="b">
        <f>IF(AND(TableData3[[#This Row],[Month]]&gt;=Backend!$C$9,TableData3[[#This Row],[Month]]&lt;=Backend!$D$9),TRUE,FALSE)</f>
        <v>1</v>
      </c>
    </row>
    <row r="34" spans="1:12" x14ac:dyDescent="0.35">
      <c r="A34" t="s">
        <v>51</v>
      </c>
      <c r="B34" s="4">
        <v>43863</v>
      </c>
      <c r="C34" s="3" t="s">
        <v>8</v>
      </c>
      <c r="D34" s="3" t="s">
        <v>16</v>
      </c>
      <c r="E34">
        <v>4122</v>
      </c>
      <c r="F34">
        <v>16</v>
      </c>
      <c r="G34">
        <v>53</v>
      </c>
      <c r="H34">
        <v>1.3</v>
      </c>
      <c r="I34">
        <v>1098</v>
      </c>
      <c r="J34">
        <v>2885</v>
      </c>
      <c r="K34">
        <v>1</v>
      </c>
      <c r="L34" t="b">
        <f>IF(AND(TableData3[[#This Row],[Month]]&gt;=Backend!$C$9,TableData3[[#This Row],[Month]]&lt;=Backend!$D$9),TRUE,FALSE)</f>
        <v>1</v>
      </c>
    </row>
    <row r="35" spans="1:12" x14ac:dyDescent="0.35">
      <c r="A35" t="s">
        <v>52</v>
      </c>
      <c r="B35" s="4">
        <v>43864</v>
      </c>
      <c r="C35" t="s">
        <v>14</v>
      </c>
      <c r="D35" s="3" t="s">
        <v>15</v>
      </c>
      <c r="E35">
        <v>5438</v>
      </c>
      <c r="F35">
        <v>34</v>
      </c>
      <c r="G35">
        <v>105</v>
      </c>
      <c r="H35">
        <v>1.9</v>
      </c>
      <c r="I35">
        <v>1338</v>
      </c>
      <c r="J35">
        <v>3806</v>
      </c>
      <c r="K35">
        <v>1</v>
      </c>
      <c r="L35" t="b">
        <f>IF(AND(TableData3[[#This Row],[Month]]&gt;=Backend!$C$9,TableData3[[#This Row],[Month]]&lt;=Backend!$D$9),TRUE,FALSE)</f>
        <v>1</v>
      </c>
    </row>
    <row r="36" spans="1:12" x14ac:dyDescent="0.35">
      <c r="A36" t="s">
        <v>53</v>
      </c>
      <c r="B36" s="4">
        <v>43865</v>
      </c>
      <c r="C36" t="s">
        <v>131</v>
      </c>
      <c r="D36" s="3" t="s">
        <v>16</v>
      </c>
      <c r="E36">
        <v>5705</v>
      </c>
      <c r="F36">
        <v>77</v>
      </c>
      <c r="G36">
        <v>340</v>
      </c>
      <c r="H36">
        <v>5.6</v>
      </c>
      <c r="I36">
        <v>1349</v>
      </c>
      <c r="J36">
        <v>3993</v>
      </c>
      <c r="K36">
        <v>1</v>
      </c>
      <c r="L36" t="b">
        <f>IF(AND(TableData3[[#This Row],[Month]]&gt;=Backend!$C$9,TableData3[[#This Row],[Month]]&lt;=Backend!$D$9),TRUE,FALSE)</f>
        <v>1</v>
      </c>
    </row>
    <row r="37" spans="1:12" x14ac:dyDescent="0.35">
      <c r="A37" t="s">
        <v>54</v>
      </c>
      <c r="B37" s="4">
        <v>43866</v>
      </c>
      <c r="C37" s="3" t="s">
        <v>9</v>
      </c>
      <c r="D37" s="3" t="s">
        <v>17</v>
      </c>
      <c r="E37">
        <v>4052</v>
      </c>
      <c r="F37">
        <v>28</v>
      </c>
      <c r="G37">
        <v>58</v>
      </c>
      <c r="H37">
        <v>1.4</v>
      </c>
      <c r="I37">
        <v>1212</v>
      </c>
      <c r="J37">
        <v>2836</v>
      </c>
      <c r="K37">
        <v>1</v>
      </c>
      <c r="L37" t="b">
        <f>IF(AND(TableData3[[#This Row],[Month]]&gt;=Backend!$C$9,TableData3[[#This Row],[Month]]&lt;=Backend!$D$9),TRUE,FALSE)</f>
        <v>1</v>
      </c>
    </row>
    <row r="38" spans="1:12" x14ac:dyDescent="0.35">
      <c r="A38" t="s">
        <v>55</v>
      </c>
      <c r="B38" s="4">
        <v>43867</v>
      </c>
      <c r="C38" s="3" t="s">
        <v>7</v>
      </c>
      <c r="D38" s="3" t="s">
        <v>15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>
        <v>6960</v>
      </c>
      <c r="K38">
        <v>1</v>
      </c>
      <c r="L38" t="b">
        <f>IF(AND(TableData3[[#This Row],[Month]]&gt;=Backend!$C$9,TableData3[[#This Row],[Month]]&lt;=Backend!$D$9),TRUE,FALSE)</f>
        <v>1</v>
      </c>
    </row>
    <row r="39" spans="1:12" x14ac:dyDescent="0.35">
      <c r="A39" t="s">
        <v>56</v>
      </c>
      <c r="B39" s="4">
        <v>43868</v>
      </c>
      <c r="C39" s="3" t="s">
        <v>8</v>
      </c>
      <c r="D39" s="3" t="s">
        <v>16</v>
      </c>
      <c r="E39">
        <v>5012</v>
      </c>
      <c r="F39">
        <v>27</v>
      </c>
      <c r="G39">
        <v>91</v>
      </c>
      <c r="H39">
        <v>1.8</v>
      </c>
      <c r="I39">
        <v>1162</v>
      </c>
      <c r="J39">
        <v>3508</v>
      </c>
      <c r="K39">
        <v>1</v>
      </c>
      <c r="L39" t="b">
        <f>IF(AND(TableData3[[#This Row],[Month]]&gt;=Backend!$C$9,TableData3[[#This Row],[Month]]&lt;=Backend!$D$9),TRUE,FALSE)</f>
        <v>1</v>
      </c>
    </row>
    <row r="40" spans="1:12" x14ac:dyDescent="0.35">
      <c r="A40" t="s">
        <v>57</v>
      </c>
      <c r="B40" s="4">
        <v>43869</v>
      </c>
      <c r="C40" t="s">
        <v>14</v>
      </c>
      <c r="D40" s="3" t="s">
        <v>15</v>
      </c>
      <c r="E40">
        <v>3607</v>
      </c>
      <c r="F40">
        <v>16</v>
      </c>
      <c r="G40">
        <v>34</v>
      </c>
      <c r="H40">
        <v>0.9</v>
      </c>
      <c r="I40">
        <v>1221</v>
      </c>
      <c r="J40">
        <v>2524</v>
      </c>
      <c r="K40">
        <v>1</v>
      </c>
      <c r="L40" t="b">
        <f>IF(AND(TableData3[[#This Row],[Month]]&gt;=Backend!$C$9,TableData3[[#This Row],[Month]]&lt;=Backend!$D$9),TRUE,FALSE)</f>
        <v>1</v>
      </c>
    </row>
    <row r="41" spans="1:12" x14ac:dyDescent="0.35">
      <c r="A41" t="s">
        <v>58</v>
      </c>
      <c r="B41" s="4">
        <v>43870</v>
      </c>
      <c r="C41" t="s">
        <v>131</v>
      </c>
      <c r="D41" s="3" t="s">
        <v>16</v>
      </c>
      <c r="E41">
        <v>3153</v>
      </c>
      <c r="F41">
        <v>25</v>
      </c>
      <c r="G41">
        <v>43</v>
      </c>
      <c r="H41">
        <v>1.3</v>
      </c>
      <c r="I41">
        <v>1028</v>
      </c>
      <c r="J41">
        <v>2207</v>
      </c>
      <c r="K41">
        <v>1</v>
      </c>
      <c r="L41" t="b">
        <f>IF(AND(TableData3[[#This Row],[Month]]&gt;=Backend!$C$9,TableData3[[#This Row],[Month]]&lt;=Backend!$D$9),TRUE,FALSE)</f>
        <v>1</v>
      </c>
    </row>
    <row r="42" spans="1:12" x14ac:dyDescent="0.35">
      <c r="A42" t="s">
        <v>59</v>
      </c>
      <c r="B42" s="4">
        <v>43871</v>
      </c>
      <c r="C42" s="3" t="s">
        <v>9</v>
      </c>
      <c r="D42" s="3" t="s">
        <v>17</v>
      </c>
      <c r="E42">
        <v>3552</v>
      </c>
      <c r="F42">
        <v>31</v>
      </c>
      <c r="G42">
        <v>77</v>
      </c>
      <c r="H42">
        <v>2.1</v>
      </c>
      <c r="I42">
        <v>1303</v>
      </c>
      <c r="J42">
        <v>2486</v>
      </c>
      <c r="K42">
        <v>1</v>
      </c>
      <c r="L42" t="b">
        <f>IF(AND(TableData3[[#This Row],[Month]]&gt;=Backend!$C$9,TableData3[[#This Row],[Month]]&lt;=Backend!$D$9),TRUE,FALSE)</f>
        <v>1</v>
      </c>
    </row>
    <row r="43" spans="1:12" x14ac:dyDescent="0.35">
      <c r="A43" t="s">
        <v>60</v>
      </c>
      <c r="B43" s="4">
        <v>43872</v>
      </c>
      <c r="C43" s="3" t="s">
        <v>7</v>
      </c>
      <c r="D43" s="3" t="s">
        <v>15</v>
      </c>
      <c r="E43">
        <v>2740</v>
      </c>
      <c r="F43">
        <v>15</v>
      </c>
      <c r="G43">
        <v>25</v>
      </c>
      <c r="H43">
        <v>0.9</v>
      </c>
      <c r="I43">
        <v>1218</v>
      </c>
      <c r="J43">
        <v>1918</v>
      </c>
      <c r="K43">
        <v>1</v>
      </c>
      <c r="L43" t="b">
        <f>IF(AND(TableData3[[#This Row],[Month]]&gt;=Backend!$C$9,TableData3[[#This Row],[Month]]&lt;=Backend!$D$9),TRUE,FALSE)</f>
        <v>1</v>
      </c>
    </row>
    <row r="44" spans="1:12" x14ac:dyDescent="0.35">
      <c r="A44" t="s">
        <v>61</v>
      </c>
      <c r="B44" s="4">
        <v>43873</v>
      </c>
      <c r="C44" s="3" t="s">
        <v>8</v>
      </c>
      <c r="D44" s="3" t="s">
        <v>16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>
        <v>2228</v>
      </c>
      <c r="K44">
        <v>1</v>
      </c>
      <c r="L44" t="b">
        <f>IF(AND(TableData3[[#This Row],[Month]]&gt;=Backend!$C$9,TableData3[[#This Row],[Month]]&lt;=Backend!$D$9),TRUE,FALSE)</f>
        <v>1</v>
      </c>
    </row>
    <row r="45" spans="1:12" x14ac:dyDescent="0.35">
      <c r="A45" t="s">
        <v>62</v>
      </c>
      <c r="B45" s="4">
        <v>43874</v>
      </c>
      <c r="C45" t="s">
        <v>14</v>
      </c>
      <c r="D45" s="3" t="s">
        <v>15</v>
      </c>
      <c r="E45">
        <v>3786</v>
      </c>
      <c r="F45">
        <v>14</v>
      </c>
      <c r="G45">
        <v>32</v>
      </c>
      <c r="H45">
        <v>0.8</v>
      </c>
      <c r="I45">
        <v>1302</v>
      </c>
      <c r="J45">
        <v>2650</v>
      </c>
      <c r="K45">
        <v>0</v>
      </c>
      <c r="L45" t="b">
        <f>IF(AND(TableData3[[#This Row],[Month]]&gt;=Backend!$C$9,TableData3[[#This Row],[Month]]&lt;=Backend!$D$9),TRUE,FALSE)</f>
        <v>1</v>
      </c>
    </row>
    <row r="46" spans="1:12" x14ac:dyDescent="0.35">
      <c r="A46" t="s">
        <v>63</v>
      </c>
      <c r="B46" s="4">
        <v>43875</v>
      </c>
      <c r="C46" t="s">
        <v>131</v>
      </c>
      <c r="D46" s="3" t="s">
        <v>16</v>
      </c>
      <c r="E46">
        <v>3695</v>
      </c>
      <c r="F46">
        <v>15</v>
      </c>
      <c r="G46">
        <v>46</v>
      </c>
      <c r="H46">
        <v>1.2</v>
      </c>
      <c r="I46">
        <v>1137</v>
      </c>
      <c r="J46">
        <v>2586</v>
      </c>
      <c r="K46">
        <v>1</v>
      </c>
      <c r="L46" t="b">
        <f>IF(AND(TableData3[[#This Row],[Month]]&gt;=Backend!$C$9,TableData3[[#This Row],[Month]]&lt;=Backend!$D$9),TRUE,FALSE)</f>
        <v>1</v>
      </c>
    </row>
    <row r="47" spans="1:12" x14ac:dyDescent="0.35">
      <c r="A47" t="s">
        <v>64</v>
      </c>
      <c r="B47" s="4">
        <v>43876</v>
      </c>
      <c r="C47" s="3" t="s">
        <v>9</v>
      </c>
      <c r="D47" s="3" t="s">
        <v>17</v>
      </c>
      <c r="E47">
        <v>4133</v>
      </c>
      <c r="F47">
        <v>39</v>
      </c>
      <c r="G47">
        <v>140</v>
      </c>
      <c r="H47">
        <v>3.3</v>
      </c>
      <c r="I47">
        <v>1139</v>
      </c>
      <c r="J47">
        <v>2893</v>
      </c>
      <c r="K47">
        <v>1</v>
      </c>
      <c r="L47" t="b">
        <f>IF(AND(TableData3[[#This Row],[Month]]&gt;=Backend!$C$9,TableData3[[#This Row],[Month]]&lt;=Backend!$D$9),TRUE,FALSE)</f>
        <v>1</v>
      </c>
    </row>
    <row r="48" spans="1:12" x14ac:dyDescent="0.35">
      <c r="A48" t="s">
        <v>65</v>
      </c>
      <c r="B48" s="4">
        <v>43877</v>
      </c>
      <c r="C48" s="3" t="s">
        <v>7</v>
      </c>
      <c r="D48" s="3" t="s">
        <v>15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>
        <v>3273</v>
      </c>
      <c r="K48">
        <v>1</v>
      </c>
      <c r="L48" t="b">
        <f>IF(AND(TableData3[[#This Row],[Month]]&gt;=Backend!$C$9,TableData3[[#This Row],[Month]]&lt;=Backend!$D$9),TRUE,FALSE)</f>
        <v>1</v>
      </c>
    </row>
    <row r="49" spans="1:12" x14ac:dyDescent="0.35">
      <c r="A49" t="s">
        <v>66</v>
      </c>
      <c r="B49" s="4">
        <v>43878</v>
      </c>
      <c r="C49" s="3" t="s">
        <v>8</v>
      </c>
      <c r="D49" s="3" t="s">
        <v>16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>
        <v>2301</v>
      </c>
      <c r="K49">
        <v>0</v>
      </c>
      <c r="L49" t="b">
        <f>IF(AND(TableData3[[#This Row],[Month]]&gt;=Backend!$C$9,TableData3[[#This Row],[Month]]&lt;=Backend!$D$9),TRUE,FALSE)</f>
        <v>1</v>
      </c>
    </row>
    <row r="50" spans="1:12" x14ac:dyDescent="0.35">
      <c r="A50" t="s">
        <v>67</v>
      </c>
      <c r="B50" s="4">
        <v>43879</v>
      </c>
      <c r="C50" t="s">
        <v>14</v>
      </c>
      <c r="D50" s="3" t="s">
        <v>15</v>
      </c>
      <c r="E50">
        <v>7625</v>
      </c>
      <c r="F50">
        <v>28</v>
      </c>
      <c r="G50">
        <v>142</v>
      </c>
      <c r="H50">
        <v>1.8</v>
      </c>
      <c r="I50">
        <v>1737</v>
      </c>
      <c r="J50">
        <v>5337</v>
      </c>
      <c r="K50">
        <v>0</v>
      </c>
      <c r="L50" t="b">
        <f>IF(AND(TableData3[[#This Row],[Month]]&gt;=Backend!$C$9,TableData3[[#This Row],[Month]]&lt;=Backend!$D$9),TRUE,FALSE)</f>
        <v>1</v>
      </c>
    </row>
    <row r="51" spans="1:12" x14ac:dyDescent="0.35">
      <c r="A51" t="s">
        <v>68</v>
      </c>
      <c r="B51" s="4">
        <v>43880</v>
      </c>
      <c r="C51" t="s">
        <v>131</v>
      </c>
      <c r="D51" s="3" t="s">
        <v>16</v>
      </c>
      <c r="E51">
        <v>3715</v>
      </c>
      <c r="F51">
        <v>10</v>
      </c>
      <c r="G51">
        <v>29</v>
      </c>
      <c r="H51">
        <v>0.8</v>
      </c>
      <c r="I51">
        <v>1041</v>
      </c>
      <c r="J51">
        <v>2600</v>
      </c>
      <c r="K51">
        <v>0</v>
      </c>
      <c r="L51" t="b">
        <f>IF(AND(TableData3[[#This Row],[Month]]&gt;=Backend!$C$9,TableData3[[#This Row],[Month]]&lt;=Backend!$D$9),TRUE,FALSE)</f>
        <v>1</v>
      </c>
    </row>
    <row r="52" spans="1:12" x14ac:dyDescent="0.35">
      <c r="A52" t="s">
        <v>69</v>
      </c>
      <c r="B52" s="4">
        <v>43881</v>
      </c>
      <c r="C52" s="3" t="s">
        <v>9</v>
      </c>
      <c r="D52" s="3" t="s">
        <v>17</v>
      </c>
      <c r="E52">
        <v>3073</v>
      </c>
      <c r="F52">
        <v>10</v>
      </c>
      <c r="G52">
        <v>21</v>
      </c>
      <c r="H52">
        <v>0.7</v>
      </c>
      <c r="I52">
        <v>1036</v>
      </c>
      <c r="J52">
        <v>2151</v>
      </c>
      <c r="K52">
        <v>1</v>
      </c>
      <c r="L52" t="b">
        <f>IF(AND(TableData3[[#This Row],[Month]]&gt;=Backend!$C$9,TableData3[[#This Row],[Month]]&lt;=Backend!$D$9),TRUE,FALSE)</f>
        <v>1</v>
      </c>
    </row>
    <row r="53" spans="1:12" x14ac:dyDescent="0.35">
      <c r="A53" t="s">
        <v>70</v>
      </c>
      <c r="B53" s="4">
        <v>43882</v>
      </c>
      <c r="C53" s="3" t="s">
        <v>7</v>
      </c>
      <c r="D53" s="3" t="s">
        <v>15</v>
      </c>
      <c r="E53">
        <v>3611</v>
      </c>
      <c r="F53">
        <v>7</v>
      </c>
      <c r="G53">
        <v>18</v>
      </c>
      <c r="H53">
        <v>0.5</v>
      </c>
      <c r="I53">
        <v>1296</v>
      </c>
      <c r="J53">
        <v>2527</v>
      </c>
      <c r="K53">
        <v>1</v>
      </c>
      <c r="L53" t="b">
        <f>IF(AND(TableData3[[#This Row],[Month]]&gt;=Backend!$C$9,TableData3[[#This Row],[Month]]&lt;=Backend!$D$9),TRUE,FALSE)</f>
        <v>1</v>
      </c>
    </row>
    <row r="54" spans="1:12" x14ac:dyDescent="0.35">
      <c r="A54" t="s">
        <v>71</v>
      </c>
      <c r="B54" s="4">
        <v>43883</v>
      </c>
      <c r="C54" s="3" t="s">
        <v>8</v>
      </c>
      <c r="D54" s="3" t="s">
        <v>16</v>
      </c>
      <c r="E54">
        <v>3361</v>
      </c>
      <c r="F54">
        <v>9</v>
      </c>
      <c r="G54">
        <v>27</v>
      </c>
      <c r="H54">
        <v>0.8</v>
      </c>
      <c r="I54">
        <v>1388</v>
      </c>
      <c r="J54">
        <v>2352</v>
      </c>
      <c r="K54">
        <v>0</v>
      </c>
      <c r="L54" t="b">
        <f>IF(AND(TableData3[[#This Row],[Month]]&gt;=Backend!$C$9,TableData3[[#This Row],[Month]]&lt;=Backend!$D$9),TRUE,FALSE)</f>
        <v>1</v>
      </c>
    </row>
    <row r="55" spans="1:12" x14ac:dyDescent="0.35">
      <c r="A55" t="s">
        <v>72</v>
      </c>
      <c r="B55" s="4">
        <v>43884</v>
      </c>
      <c r="C55" t="s">
        <v>14</v>
      </c>
      <c r="D55" s="3" t="s">
        <v>15</v>
      </c>
      <c r="E55">
        <v>2716</v>
      </c>
      <c r="F55">
        <v>8</v>
      </c>
      <c r="G55">
        <v>9</v>
      </c>
      <c r="H55">
        <v>0.3</v>
      </c>
      <c r="I55">
        <v>1156</v>
      </c>
      <c r="J55">
        <v>1901</v>
      </c>
      <c r="K55">
        <v>1</v>
      </c>
      <c r="L55" t="b">
        <f>IF(AND(TableData3[[#This Row],[Month]]&gt;=Backend!$C$9,TableData3[[#This Row],[Month]]&lt;=Backend!$D$9),TRUE,FALSE)</f>
        <v>1</v>
      </c>
    </row>
    <row r="56" spans="1:12" x14ac:dyDescent="0.35">
      <c r="A56" t="s">
        <v>73</v>
      </c>
      <c r="B56" s="4">
        <v>43885</v>
      </c>
      <c r="C56" t="s">
        <v>131</v>
      </c>
      <c r="D56" s="3" t="s">
        <v>16</v>
      </c>
      <c r="E56">
        <v>3957</v>
      </c>
      <c r="F56">
        <v>8</v>
      </c>
      <c r="G56">
        <v>22</v>
      </c>
      <c r="H56">
        <v>0.6</v>
      </c>
      <c r="I56">
        <v>1243</v>
      </c>
      <c r="J56">
        <v>2769</v>
      </c>
      <c r="K56">
        <v>1</v>
      </c>
      <c r="L56" t="b">
        <f>IF(AND(TableData3[[#This Row],[Month]]&gt;=Backend!$C$9,TableData3[[#This Row],[Month]]&lt;=Backend!$D$9),TRUE,FALSE)</f>
        <v>1</v>
      </c>
    </row>
    <row r="57" spans="1:12" x14ac:dyDescent="0.35">
      <c r="A57" t="s">
        <v>74</v>
      </c>
      <c r="B57" s="4">
        <v>43886</v>
      </c>
      <c r="C57" s="3" t="s">
        <v>9</v>
      </c>
      <c r="D57" s="3" t="s">
        <v>17</v>
      </c>
      <c r="E57">
        <v>3298</v>
      </c>
      <c r="F57">
        <v>9</v>
      </c>
      <c r="G57">
        <v>21</v>
      </c>
      <c r="H57">
        <v>0.6</v>
      </c>
      <c r="I57">
        <v>1262</v>
      </c>
      <c r="J57">
        <v>2308</v>
      </c>
      <c r="K57">
        <v>0</v>
      </c>
      <c r="L57" t="b">
        <f>IF(AND(TableData3[[#This Row],[Month]]&gt;=Backend!$C$9,TableData3[[#This Row],[Month]]&lt;=Backend!$D$9),TRUE,FALSE)</f>
        <v>1</v>
      </c>
    </row>
    <row r="58" spans="1:12" x14ac:dyDescent="0.35">
      <c r="A58" t="s">
        <v>75</v>
      </c>
      <c r="B58" s="4">
        <v>43887</v>
      </c>
      <c r="C58" s="3" t="s">
        <v>7</v>
      </c>
      <c r="D58" s="3" t="s">
        <v>15</v>
      </c>
      <c r="E58">
        <v>3367</v>
      </c>
      <c r="F58">
        <v>10</v>
      </c>
      <c r="G58">
        <v>23</v>
      </c>
      <c r="H58">
        <v>0.7</v>
      </c>
      <c r="I58">
        <v>1108</v>
      </c>
      <c r="J58">
        <v>2356</v>
      </c>
      <c r="K58">
        <v>1</v>
      </c>
      <c r="L58" t="b">
        <f>IF(AND(TableData3[[#This Row],[Month]]&gt;=Backend!$C$9,TableData3[[#This Row],[Month]]&lt;=Backend!$D$9),TRUE,FALSE)</f>
        <v>1</v>
      </c>
    </row>
    <row r="59" spans="1:12" x14ac:dyDescent="0.35">
      <c r="A59" t="s">
        <v>76</v>
      </c>
      <c r="B59" s="4">
        <v>43888</v>
      </c>
      <c r="C59" s="3" t="s">
        <v>8</v>
      </c>
      <c r="D59" s="3" t="s">
        <v>16</v>
      </c>
      <c r="E59">
        <v>5070</v>
      </c>
      <c r="F59">
        <v>13</v>
      </c>
      <c r="G59">
        <v>127</v>
      </c>
      <c r="H59">
        <v>2.4</v>
      </c>
      <c r="I59">
        <v>1335</v>
      </c>
      <c r="J59">
        <v>3549</v>
      </c>
      <c r="K59">
        <v>1</v>
      </c>
      <c r="L59" t="b">
        <f>IF(AND(TableData3[[#This Row],[Month]]&gt;=Backend!$C$9,TableData3[[#This Row],[Month]]&lt;=Backend!$D$9),TRUE,FALSE)</f>
        <v>1</v>
      </c>
    </row>
    <row r="60" spans="1:12" x14ac:dyDescent="0.35">
      <c r="A60" t="s">
        <v>77</v>
      </c>
      <c r="B60" s="4">
        <v>43889</v>
      </c>
      <c r="C60" t="s">
        <v>14</v>
      </c>
      <c r="D60" s="3" t="s">
        <v>15</v>
      </c>
      <c r="E60">
        <v>4403</v>
      </c>
      <c r="F60">
        <v>14</v>
      </c>
      <c r="G60">
        <v>34</v>
      </c>
      <c r="H60">
        <v>0.8</v>
      </c>
      <c r="I60">
        <v>1170</v>
      </c>
      <c r="J60">
        <v>3082</v>
      </c>
      <c r="K60">
        <v>1</v>
      </c>
      <c r="L60" t="b">
        <f>IF(AND(TableData3[[#This Row],[Month]]&gt;=Backend!$C$9,TableData3[[#This Row],[Month]]&lt;=Backend!$D$9),TRUE,FALSE)</f>
        <v>1</v>
      </c>
    </row>
    <row r="61" spans="1:12" x14ac:dyDescent="0.35">
      <c r="A61" t="s">
        <v>78</v>
      </c>
      <c r="B61" s="4">
        <v>43890</v>
      </c>
      <c r="C61" t="s">
        <v>131</v>
      </c>
      <c r="D61" s="3" t="s">
        <v>16</v>
      </c>
      <c r="E61">
        <v>3153</v>
      </c>
      <c r="F61">
        <v>10</v>
      </c>
      <c r="G61">
        <v>21</v>
      </c>
      <c r="H61">
        <v>0.7</v>
      </c>
      <c r="I61">
        <v>942</v>
      </c>
      <c r="J61">
        <v>2207</v>
      </c>
      <c r="K61">
        <v>1</v>
      </c>
      <c r="L61" t="b">
        <f>IF(AND(TableData3[[#This Row],[Month]]&gt;=Backend!$C$9,TableData3[[#This Row],[Month]]&lt;=Backend!$D$9),TRUE,FALSE)</f>
        <v>1</v>
      </c>
    </row>
    <row r="62" spans="1:12" x14ac:dyDescent="0.35">
      <c r="A62" t="s">
        <v>79</v>
      </c>
      <c r="B62" s="4">
        <v>43891</v>
      </c>
      <c r="C62" s="3" t="s">
        <v>9</v>
      </c>
      <c r="D62" s="3" t="s">
        <v>17</v>
      </c>
      <c r="E62">
        <v>6674</v>
      </c>
      <c r="F62">
        <v>10</v>
      </c>
      <c r="G62">
        <v>56</v>
      </c>
      <c r="H62">
        <v>0.8</v>
      </c>
      <c r="I62">
        <v>1481</v>
      </c>
      <c r="J62">
        <v>4671</v>
      </c>
      <c r="K62">
        <v>1</v>
      </c>
      <c r="L62" t="b">
        <f>IF(AND(TableData3[[#This Row],[Month]]&gt;=Backend!$C$9,TableData3[[#This Row],[Month]]&lt;=Backend!$D$9),TRUE,FALSE)</f>
        <v>0</v>
      </c>
    </row>
    <row r="63" spans="1:12" x14ac:dyDescent="0.35">
      <c r="A63" t="s">
        <v>80</v>
      </c>
      <c r="B63" s="4">
        <v>43892</v>
      </c>
      <c r="C63" s="3" t="s">
        <v>7</v>
      </c>
      <c r="D63" s="3" t="s">
        <v>15</v>
      </c>
      <c r="E63">
        <v>3725</v>
      </c>
      <c r="F63">
        <v>9</v>
      </c>
      <c r="G63">
        <v>13</v>
      </c>
      <c r="H63">
        <v>0.3</v>
      </c>
      <c r="I63">
        <v>1027</v>
      </c>
      <c r="J63">
        <v>2607</v>
      </c>
      <c r="K63">
        <v>1</v>
      </c>
      <c r="L63" t="b">
        <f>IF(AND(TableData3[[#This Row],[Month]]&gt;=Backend!$C$9,TableData3[[#This Row],[Month]]&lt;=Backend!$D$9),TRUE,FALSE)</f>
        <v>0</v>
      </c>
    </row>
    <row r="64" spans="1:12" x14ac:dyDescent="0.35">
      <c r="A64" t="s">
        <v>81</v>
      </c>
      <c r="B64" s="4">
        <v>43893</v>
      </c>
      <c r="C64" s="3" t="s">
        <v>8</v>
      </c>
      <c r="D64" s="3" t="s">
        <v>16</v>
      </c>
      <c r="E64">
        <v>3104</v>
      </c>
      <c r="F64">
        <v>12</v>
      </c>
      <c r="G64">
        <v>23</v>
      </c>
      <c r="H64">
        <v>0.7</v>
      </c>
      <c r="I64">
        <v>949</v>
      </c>
      <c r="J64">
        <v>2172</v>
      </c>
      <c r="K64">
        <v>1</v>
      </c>
      <c r="L64" t="b">
        <f>IF(AND(TableData3[[#This Row],[Month]]&gt;=Backend!$C$9,TableData3[[#This Row],[Month]]&lt;=Backend!$D$9),TRUE,FALSE)</f>
        <v>0</v>
      </c>
    </row>
    <row r="65" spans="1:16" x14ac:dyDescent="0.35">
      <c r="A65" t="s">
        <v>82</v>
      </c>
      <c r="B65" s="4">
        <v>43894</v>
      </c>
      <c r="C65" t="s">
        <v>14</v>
      </c>
      <c r="D65" s="3" t="s">
        <v>15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>
        <v>3194</v>
      </c>
      <c r="K65">
        <v>1</v>
      </c>
      <c r="L65" t="b">
        <f>IF(AND(TableData3[[#This Row],[Month]]&gt;=Backend!$C$9,TableData3[[#This Row],[Month]]&lt;=Backend!$D$9),TRUE,FALSE)</f>
        <v>0</v>
      </c>
    </row>
    <row r="66" spans="1:16" x14ac:dyDescent="0.35">
      <c r="A66" t="s">
        <v>83</v>
      </c>
      <c r="B66" s="4">
        <v>43895</v>
      </c>
      <c r="C66" t="s">
        <v>131</v>
      </c>
      <c r="D66" s="3" t="s">
        <v>16</v>
      </c>
      <c r="E66">
        <v>3288</v>
      </c>
      <c r="F66">
        <v>12</v>
      </c>
      <c r="G66">
        <v>17</v>
      </c>
      <c r="H66">
        <v>0.5</v>
      </c>
      <c r="I66">
        <v>1160</v>
      </c>
      <c r="J66">
        <v>2301</v>
      </c>
      <c r="K66">
        <v>1</v>
      </c>
      <c r="L66" t="b">
        <f>IF(AND(TableData3[[#This Row],[Month]]&gt;=Backend!$C$9,TableData3[[#This Row],[Month]]&lt;=Backend!$D$9),TRUE,FALSE)</f>
        <v>0</v>
      </c>
    </row>
    <row r="67" spans="1:16" x14ac:dyDescent="0.35">
      <c r="A67" t="s">
        <v>84</v>
      </c>
      <c r="B67" s="4">
        <v>43896</v>
      </c>
      <c r="C67" s="3" t="s">
        <v>9</v>
      </c>
      <c r="D67" s="3" t="s">
        <v>17</v>
      </c>
      <c r="E67">
        <v>2897</v>
      </c>
      <c r="F67">
        <v>10</v>
      </c>
      <c r="G67">
        <v>34</v>
      </c>
      <c r="H67">
        <v>1.2</v>
      </c>
      <c r="I67">
        <v>1045</v>
      </c>
      <c r="J67">
        <v>2027</v>
      </c>
      <c r="K67">
        <v>1</v>
      </c>
      <c r="L67" t="b">
        <f>IF(AND(TableData3[[#This Row],[Month]]&gt;=Backend!$C$9,TableData3[[#This Row],[Month]]&lt;=Backend!$D$9),TRUE,FALSE)</f>
        <v>0</v>
      </c>
    </row>
    <row r="68" spans="1:16" x14ac:dyDescent="0.35">
      <c r="A68" t="s">
        <v>85</v>
      </c>
      <c r="B68" s="4">
        <v>43897</v>
      </c>
      <c r="C68" s="3" t="s">
        <v>7</v>
      </c>
      <c r="D68" s="3" t="s">
        <v>15</v>
      </c>
      <c r="E68">
        <v>3535</v>
      </c>
      <c r="F68">
        <v>12</v>
      </c>
      <c r="G68">
        <v>21</v>
      </c>
      <c r="H68">
        <v>0.6</v>
      </c>
      <c r="I68">
        <v>1031</v>
      </c>
      <c r="J68">
        <v>2474</v>
      </c>
      <c r="K68">
        <v>1</v>
      </c>
      <c r="L68" t="b">
        <f>IF(AND(TableData3[[#This Row],[Month]]&gt;=Backend!$C$9,TableData3[[#This Row],[Month]]&lt;=Backend!$D$9),TRUE,FALSE)</f>
        <v>0</v>
      </c>
    </row>
    <row r="69" spans="1:16" x14ac:dyDescent="0.35">
      <c r="A69" t="s">
        <v>86</v>
      </c>
      <c r="B69" s="4">
        <v>43898</v>
      </c>
      <c r="C69" s="3" t="s">
        <v>8</v>
      </c>
      <c r="D69" s="3" t="s">
        <v>16</v>
      </c>
      <c r="E69">
        <v>3332</v>
      </c>
      <c r="F69">
        <v>13</v>
      </c>
      <c r="G69">
        <v>39</v>
      </c>
      <c r="H69">
        <v>1.2</v>
      </c>
      <c r="I69">
        <v>899</v>
      </c>
      <c r="J69">
        <v>2332</v>
      </c>
      <c r="K69">
        <v>1</v>
      </c>
      <c r="L69" t="b">
        <f>IF(AND(TableData3[[#This Row],[Month]]&gt;=Backend!$C$9,TableData3[[#This Row],[Month]]&lt;=Backend!$D$9),TRUE,FALSE)</f>
        <v>0</v>
      </c>
    </row>
    <row r="70" spans="1:16" x14ac:dyDescent="0.35">
      <c r="A70" t="s">
        <v>87</v>
      </c>
      <c r="B70" s="4">
        <v>43899</v>
      </c>
      <c r="C70" t="s">
        <v>14</v>
      </c>
      <c r="D70" s="3" t="s">
        <v>15</v>
      </c>
      <c r="E70">
        <v>3187</v>
      </c>
      <c r="F70">
        <v>16</v>
      </c>
      <c r="G70">
        <v>25</v>
      </c>
      <c r="H70">
        <v>0.8</v>
      </c>
      <c r="I70">
        <v>857</v>
      </c>
      <c r="J70">
        <v>2230</v>
      </c>
      <c r="K70">
        <v>1</v>
      </c>
      <c r="L70" t="b">
        <f>IF(AND(TableData3[[#This Row],[Month]]&gt;=Backend!$C$9,TableData3[[#This Row],[Month]]&lt;=Backend!$D$9),TRUE,FALSE)</f>
        <v>0</v>
      </c>
    </row>
    <row r="71" spans="1:16" x14ac:dyDescent="0.35">
      <c r="A71" t="s">
        <v>88</v>
      </c>
      <c r="B71" s="4">
        <v>43900</v>
      </c>
      <c r="C71" t="s">
        <v>131</v>
      </c>
      <c r="D71" s="3" t="s">
        <v>16</v>
      </c>
      <c r="E71">
        <v>4150</v>
      </c>
      <c r="F71">
        <v>13</v>
      </c>
      <c r="G71">
        <v>66</v>
      </c>
      <c r="H71">
        <v>1.6</v>
      </c>
      <c r="I71">
        <v>998</v>
      </c>
      <c r="J71">
        <v>2905</v>
      </c>
      <c r="K71">
        <v>1</v>
      </c>
      <c r="L71" t="b">
        <f>IF(AND(TableData3[[#This Row],[Month]]&gt;=Backend!$C$9,TableData3[[#This Row],[Month]]&lt;=Backend!$D$9),TRUE,FALSE)</f>
        <v>0</v>
      </c>
    </row>
    <row r="72" spans="1:16" x14ac:dyDescent="0.35">
      <c r="A72" t="s">
        <v>89</v>
      </c>
      <c r="B72" s="4">
        <v>43901</v>
      </c>
      <c r="C72" s="3" t="s">
        <v>9</v>
      </c>
      <c r="D72" s="3" t="s">
        <v>17</v>
      </c>
      <c r="E72">
        <v>5274</v>
      </c>
      <c r="F72">
        <v>49</v>
      </c>
      <c r="G72">
        <v>210</v>
      </c>
      <c r="H72">
        <v>3.8</v>
      </c>
      <c r="I72">
        <v>1086</v>
      </c>
      <c r="J72">
        <v>3691</v>
      </c>
      <c r="K72">
        <v>0</v>
      </c>
      <c r="L72" t="b">
        <f>IF(AND(TableData3[[#This Row],[Month]]&gt;=Backend!$C$9,TableData3[[#This Row],[Month]]&lt;=Backend!$D$9),TRUE,FALSE)</f>
        <v>0</v>
      </c>
    </row>
    <row r="73" spans="1:16" x14ac:dyDescent="0.35">
      <c r="A73" t="s">
        <v>90</v>
      </c>
      <c r="B73" s="4">
        <v>43902</v>
      </c>
      <c r="C73" s="3" t="s">
        <v>7</v>
      </c>
      <c r="D73" s="3" t="s">
        <v>15</v>
      </c>
      <c r="E73">
        <v>4340</v>
      </c>
      <c r="F73">
        <v>20</v>
      </c>
      <c r="G73">
        <v>44</v>
      </c>
      <c r="H73">
        <v>1</v>
      </c>
      <c r="I73">
        <v>995</v>
      </c>
      <c r="J73">
        <v>3038</v>
      </c>
      <c r="K73">
        <v>1</v>
      </c>
      <c r="L73" t="b">
        <f>IF(AND(TableData3[[#This Row],[Month]]&gt;=Backend!$C$9,TableData3[[#This Row],[Month]]&lt;=Backend!$D$9),TRUE,FALSE)</f>
        <v>0</v>
      </c>
    </row>
    <row r="74" spans="1:16" x14ac:dyDescent="0.35">
      <c r="A74" t="s">
        <v>91</v>
      </c>
      <c r="B74" s="4">
        <v>43903</v>
      </c>
      <c r="C74" s="3" t="s">
        <v>8</v>
      </c>
      <c r="D74" s="3" t="s">
        <v>16</v>
      </c>
      <c r="E74">
        <v>6452</v>
      </c>
      <c r="F74">
        <v>18</v>
      </c>
      <c r="G74">
        <v>60</v>
      </c>
      <c r="H74">
        <v>0.9</v>
      </c>
      <c r="I74">
        <v>1147</v>
      </c>
      <c r="J74">
        <v>4516</v>
      </c>
      <c r="K74">
        <v>1</v>
      </c>
      <c r="L74" t="b">
        <f>IF(AND(TableData3[[#This Row],[Month]]&gt;=Backend!$C$9,TableData3[[#This Row],[Month]]&lt;=Backend!$D$9),TRUE,FALSE)</f>
        <v>0</v>
      </c>
    </row>
    <row r="75" spans="1:16" x14ac:dyDescent="0.35">
      <c r="A75" t="s">
        <v>92</v>
      </c>
      <c r="B75" s="4">
        <v>43904</v>
      </c>
      <c r="C75" t="s">
        <v>14</v>
      </c>
      <c r="D75" s="3" t="s">
        <v>15</v>
      </c>
      <c r="E75">
        <v>4108</v>
      </c>
      <c r="F75">
        <v>26</v>
      </c>
      <c r="G75">
        <v>57</v>
      </c>
      <c r="H75">
        <v>1.4</v>
      </c>
      <c r="I75">
        <v>755</v>
      </c>
      <c r="J75">
        <v>2875</v>
      </c>
      <c r="K75">
        <v>1</v>
      </c>
      <c r="L75" t="b">
        <f>IF(AND(TableData3[[#This Row],[Month]]&gt;=Backend!$C$9,TableData3[[#This Row],[Month]]&lt;=Backend!$D$9),TRUE,FALSE)</f>
        <v>0</v>
      </c>
    </row>
    <row r="76" spans="1:16" x14ac:dyDescent="0.35">
      <c r="A76" t="s">
        <v>93</v>
      </c>
      <c r="B76" s="4">
        <v>43905</v>
      </c>
      <c r="C76" t="s">
        <v>131</v>
      </c>
      <c r="D76" s="3" t="s">
        <v>16</v>
      </c>
      <c r="E76">
        <v>3138</v>
      </c>
      <c r="F76">
        <v>15</v>
      </c>
      <c r="G76">
        <v>27</v>
      </c>
      <c r="H76">
        <v>0.9</v>
      </c>
      <c r="I76">
        <v>768</v>
      </c>
      <c r="J76">
        <v>2196</v>
      </c>
      <c r="K76">
        <v>0</v>
      </c>
      <c r="L76" t="b">
        <f>IF(AND(TableData3[[#This Row],[Month]]&gt;=Backend!$C$9,TableData3[[#This Row],[Month]]&lt;=Backend!$D$9),TRUE,FALSE)</f>
        <v>0</v>
      </c>
    </row>
    <row r="77" spans="1:16" x14ac:dyDescent="0.35">
      <c r="A77" t="s">
        <v>94</v>
      </c>
      <c r="B77" s="4">
        <v>43906</v>
      </c>
      <c r="C77" s="3" t="s">
        <v>9</v>
      </c>
      <c r="D77" s="3" t="s">
        <v>17</v>
      </c>
      <c r="E77">
        <v>3898</v>
      </c>
      <c r="F77">
        <v>20</v>
      </c>
      <c r="G77">
        <v>51</v>
      </c>
      <c r="H77">
        <v>1.3</v>
      </c>
      <c r="I77">
        <v>821</v>
      </c>
      <c r="J77">
        <v>2728</v>
      </c>
      <c r="K77">
        <v>0</v>
      </c>
      <c r="L77" t="b">
        <f>IF(AND(TableData3[[#This Row],[Month]]&gt;=Backend!$C$9,TableData3[[#This Row],[Month]]&lt;=Backend!$D$9),TRUE,FALSE)</f>
        <v>0</v>
      </c>
      <c r="O77" s="3"/>
      <c r="P77" s="3"/>
    </row>
    <row r="78" spans="1:16" x14ac:dyDescent="0.35">
      <c r="A78" t="s">
        <v>95</v>
      </c>
      <c r="B78" s="4">
        <v>43907</v>
      </c>
      <c r="C78" s="3" t="s">
        <v>7</v>
      </c>
      <c r="D78" s="3" t="s">
        <v>15</v>
      </c>
      <c r="E78">
        <v>3034</v>
      </c>
      <c r="F78">
        <v>20</v>
      </c>
      <c r="G78">
        <v>30</v>
      </c>
      <c r="H78">
        <v>1</v>
      </c>
      <c r="I78">
        <v>946</v>
      </c>
      <c r="J78">
        <v>2123</v>
      </c>
      <c r="K78">
        <v>0</v>
      </c>
      <c r="L78" t="b">
        <f>IF(AND(TableData3[[#This Row],[Month]]&gt;=Backend!$C$9,TableData3[[#This Row],[Month]]&lt;=Backend!$D$9),TRUE,FALSE)</f>
        <v>0</v>
      </c>
      <c r="O78" s="3"/>
      <c r="P78" s="3"/>
    </row>
    <row r="79" spans="1:16" x14ac:dyDescent="0.35">
      <c r="A79" t="s">
        <v>96</v>
      </c>
      <c r="B79" s="4">
        <v>43908</v>
      </c>
      <c r="C79" s="3" t="s">
        <v>8</v>
      </c>
      <c r="D79" s="3" t="s">
        <v>16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>
        <v>2321</v>
      </c>
      <c r="K79">
        <v>1</v>
      </c>
      <c r="L79" t="b">
        <f>IF(AND(TableData3[[#This Row],[Month]]&gt;=Backend!$C$9,TableData3[[#This Row],[Month]]&lt;=Backend!$D$9),TRUE,FALSE)</f>
        <v>0</v>
      </c>
      <c r="O79" s="3"/>
      <c r="P79" s="3"/>
    </row>
    <row r="80" spans="1:16" x14ac:dyDescent="0.35">
      <c r="A80" t="s">
        <v>97</v>
      </c>
      <c r="B80" s="4">
        <v>43909</v>
      </c>
      <c r="C80" t="s">
        <v>14</v>
      </c>
      <c r="D80" s="3" t="s">
        <v>15</v>
      </c>
      <c r="E80">
        <v>3331</v>
      </c>
      <c r="F80">
        <v>20</v>
      </c>
      <c r="G80">
        <v>45</v>
      </c>
      <c r="H80">
        <v>1.3</v>
      </c>
      <c r="I80">
        <v>1025</v>
      </c>
      <c r="J80">
        <v>2331</v>
      </c>
      <c r="K80">
        <v>1</v>
      </c>
      <c r="L80" t="b">
        <f>IF(AND(TableData3[[#This Row],[Month]]&gt;=Backend!$C$9,TableData3[[#This Row],[Month]]&lt;=Backend!$D$9),TRUE,FALSE)</f>
        <v>0</v>
      </c>
      <c r="P80" s="3"/>
    </row>
    <row r="81" spans="1:16" x14ac:dyDescent="0.35">
      <c r="A81" t="s">
        <v>98</v>
      </c>
      <c r="B81" s="4">
        <v>43910</v>
      </c>
      <c r="C81" t="s">
        <v>131</v>
      </c>
      <c r="D81" s="3" t="s">
        <v>16</v>
      </c>
      <c r="E81">
        <v>3926</v>
      </c>
      <c r="F81">
        <v>37</v>
      </c>
      <c r="G81">
        <v>80</v>
      </c>
      <c r="H81">
        <v>2</v>
      </c>
      <c r="I81">
        <v>927</v>
      </c>
      <c r="J81">
        <v>2748</v>
      </c>
      <c r="K81">
        <v>0</v>
      </c>
      <c r="L81" t="b">
        <f>IF(AND(TableData3[[#This Row],[Month]]&gt;=Backend!$C$9,TableData3[[#This Row],[Month]]&lt;=Backend!$D$9),TRUE,FALSE)</f>
        <v>0</v>
      </c>
      <c r="P81" s="3"/>
    </row>
    <row r="82" spans="1:16" x14ac:dyDescent="0.35">
      <c r="A82" t="s">
        <v>99</v>
      </c>
      <c r="B82" s="4">
        <v>43911</v>
      </c>
      <c r="C82" s="3" t="s">
        <v>9</v>
      </c>
      <c r="D82" s="3" t="s">
        <v>17</v>
      </c>
      <c r="E82">
        <v>3566</v>
      </c>
      <c r="F82">
        <v>106</v>
      </c>
      <c r="G82">
        <v>271</v>
      </c>
      <c r="H82">
        <v>7</v>
      </c>
      <c r="I82">
        <v>857</v>
      </c>
      <c r="J82">
        <v>2496</v>
      </c>
      <c r="K82">
        <v>1</v>
      </c>
      <c r="L82" t="b">
        <f>IF(AND(TableData3[[#This Row],[Month]]&gt;=Backend!$C$9,TableData3[[#This Row],[Month]]&lt;=Backend!$D$9),TRUE,FALSE)</f>
        <v>0</v>
      </c>
    </row>
    <row r="83" spans="1:16" x14ac:dyDescent="0.35">
      <c r="A83" t="s">
        <v>100</v>
      </c>
      <c r="B83" s="4">
        <v>43912</v>
      </c>
      <c r="C83" s="3" t="s">
        <v>7</v>
      </c>
      <c r="D83" s="3" t="s">
        <v>15</v>
      </c>
      <c r="E83">
        <v>6481</v>
      </c>
      <c r="F83">
        <v>224</v>
      </c>
      <c r="G83">
        <v>969</v>
      </c>
      <c r="H83">
        <v>9</v>
      </c>
      <c r="I83">
        <v>1079</v>
      </c>
      <c r="J83">
        <v>4536</v>
      </c>
      <c r="K83">
        <v>1</v>
      </c>
      <c r="L83" t="b">
        <f>IF(AND(TableData3[[#This Row],[Month]]&gt;=Backend!$C$9,TableData3[[#This Row],[Month]]&lt;=Backend!$D$9),TRUE,FALSE)</f>
        <v>0</v>
      </c>
    </row>
    <row r="84" spans="1:16" x14ac:dyDescent="0.35">
      <c r="A84" t="s">
        <v>101</v>
      </c>
      <c r="B84" s="4">
        <v>43913</v>
      </c>
      <c r="C84" s="3" t="s">
        <v>8</v>
      </c>
      <c r="D84" s="3" t="s">
        <v>16</v>
      </c>
      <c r="E84">
        <v>3864</v>
      </c>
      <c r="F84">
        <v>80</v>
      </c>
      <c r="G84">
        <v>233</v>
      </c>
      <c r="H84">
        <v>3.8</v>
      </c>
      <c r="I84">
        <v>855</v>
      </c>
      <c r="J84">
        <v>2704</v>
      </c>
      <c r="K84">
        <v>0</v>
      </c>
      <c r="L84" t="b">
        <f>IF(AND(TableData3[[#This Row],[Month]]&gt;=Backend!$C$9,TableData3[[#This Row],[Month]]&lt;=Backend!$D$9),TRUE,FALSE)</f>
        <v>0</v>
      </c>
    </row>
    <row r="85" spans="1:16" x14ac:dyDescent="0.35">
      <c r="A85" t="s">
        <v>102</v>
      </c>
      <c r="B85" s="4">
        <v>43914</v>
      </c>
      <c r="C85" t="s">
        <v>14</v>
      </c>
      <c r="D85" s="3" t="s">
        <v>15</v>
      </c>
      <c r="E85">
        <v>4455</v>
      </c>
      <c r="F85">
        <v>83</v>
      </c>
      <c r="G85">
        <v>219</v>
      </c>
      <c r="H85">
        <v>1</v>
      </c>
      <c r="I85">
        <v>824</v>
      </c>
      <c r="J85">
        <v>3118</v>
      </c>
      <c r="K85">
        <v>1</v>
      </c>
      <c r="L85" t="b">
        <f>IF(AND(TableData3[[#This Row],[Month]]&gt;=Backend!$C$9,TableData3[[#This Row],[Month]]&lt;=Backend!$D$9),TRUE,FALSE)</f>
        <v>0</v>
      </c>
    </row>
    <row r="86" spans="1:16" x14ac:dyDescent="0.35">
      <c r="A86" t="s">
        <v>103</v>
      </c>
      <c r="B86" s="4">
        <v>43915</v>
      </c>
      <c r="C86" t="s">
        <v>131</v>
      </c>
      <c r="D86" s="3" t="s">
        <v>16</v>
      </c>
      <c r="E86">
        <v>6771</v>
      </c>
      <c r="F86">
        <v>28</v>
      </c>
      <c r="G86">
        <v>120</v>
      </c>
      <c r="H86">
        <v>0.9</v>
      </c>
      <c r="I86">
        <v>1464</v>
      </c>
      <c r="J86">
        <v>4739</v>
      </c>
      <c r="K86">
        <v>1</v>
      </c>
      <c r="L86" t="b">
        <f>IF(AND(TableData3[[#This Row],[Month]]&gt;=Backend!$C$9,TableData3[[#This Row],[Month]]&lt;=Backend!$D$9),TRUE,FALSE)</f>
        <v>0</v>
      </c>
    </row>
    <row r="87" spans="1:16" x14ac:dyDescent="0.35">
      <c r="A87" t="s">
        <v>104</v>
      </c>
      <c r="B87" s="4">
        <v>43916</v>
      </c>
      <c r="C87" s="3" t="s">
        <v>9</v>
      </c>
      <c r="D87" s="3" t="s">
        <v>17</v>
      </c>
      <c r="E87">
        <v>3153</v>
      </c>
      <c r="F87">
        <v>23</v>
      </c>
      <c r="G87">
        <v>54</v>
      </c>
      <c r="H87">
        <v>1.4</v>
      </c>
      <c r="I87">
        <v>708</v>
      </c>
      <c r="J87">
        <v>2207</v>
      </c>
      <c r="K87">
        <v>1</v>
      </c>
      <c r="L87" t="b">
        <f>IF(AND(TableData3[[#This Row],[Month]]&gt;=Backend!$C$9,TableData3[[#This Row],[Month]]&lt;=Backend!$D$9),TRUE,FALSE)</f>
        <v>0</v>
      </c>
    </row>
    <row r="88" spans="1:16" x14ac:dyDescent="0.35">
      <c r="A88" t="s">
        <v>105</v>
      </c>
      <c r="B88" s="4">
        <v>43917</v>
      </c>
      <c r="C88" s="3" t="s">
        <v>7</v>
      </c>
      <c r="D88" s="3" t="s">
        <v>15</v>
      </c>
      <c r="E88">
        <v>3585</v>
      </c>
      <c r="F88">
        <v>24</v>
      </c>
      <c r="G88">
        <v>46</v>
      </c>
      <c r="H88">
        <v>0.9</v>
      </c>
      <c r="I88">
        <v>905</v>
      </c>
      <c r="J88">
        <v>2509</v>
      </c>
      <c r="K88">
        <v>1</v>
      </c>
      <c r="L88" t="b">
        <f>IF(AND(TableData3[[#This Row],[Month]]&gt;=Backend!$C$9,TableData3[[#This Row],[Month]]&lt;=Backend!$D$9),TRUE,FALSE)</f>
        <v>0</v>
      </c>
    </row>
    <row r="89" spans="1:16" x14ac:dyDescent="0.35">
      <c r="A89" t="s">
        <v>106</v>
      </c>
      <c r="B89" s="4">
        <v>43918</v>
      </c>
      <c r="C89" s="3" t="s">
        <v>8</v>
      </c>
      <c r="D89" s="3" t="s">
        <v>16</v>
      </c>
      <c r="E89">
        <v>3682</v>
      </c>
      <c r="F89">
        <v>24</v>
      </c>
      <c r="G89">
        <v>67</v>
      </c>
      <c r="H89">
        <v>1.3</v>
      </c>
      <c r="I89">
        <v>921</v>
      </c>
      <c r="J89">
        <v>2577</v>
      </c>
      <c r="K89">
        <v>1</v>
      </c>
      <c r="L89" t="b">
        <f>IF(AND(TableData3[[#This Row],[Month]]&gt;=Backend!$C$9,TableData3[[#This Row],[Month]]&lt;=Backend!$D$9),TRUE,FALSE)</f>
        <v>0</v>
      </c>
    </row>
    <row r="90" spans="1:16" x14ac:dyDescent="0.35">
      <c r="A90" t="s">
        <v>107</v>
      </c>
      <c r="B90" s="4">
        <v>43919</v>
      </c>
      <c r="C90" t="s">
        <v>14</v>
      </c>
      <c r="D90" s="3" t="s">
        <v>15</v>
      </c>
      <c r="E90">
        <v>3242</v>
      </c>
      <c r="F90">
        <v>14</v>
      </c>
      <c r="G90">
        <v>38</v>
      </c>
      <c r="H90">
        <v>1</v>
      </c>
      <c r="I90">
        <v>942</v>
      </c>
      <c r="J90">
        <v>2269</v>
      </c>
      <c r="K90">
        <v>1</v>
      </c>
      <c r="L90" t="b">
        <f>IF(AND(TableData3[[#This Row],[Month]]&gt;=Backend!$C$9,TableData3[[#This Row],[Month]]&lt;=Backend!$D$9),TRUE,FALSE)</f>
        <v>0</v>
      </c>
    </row>
    <row r="91" spans="1:16" x14ac:dyDescent="0.35">
      <c r="A91" t="s">
        <v>108</v>
      </c>
      <c r="B91" s="4">
        <v>43920</v>
      </c>
      <c r="C91" t="s">
        <v>131</v>
      </c>
      <c r="D91" s="3" t="s">
        <v>16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>
        <v>2327</v>
      </c>
      <c r="K91">
        <v>1</v>
      </c>
      <c r="L91" t="b">
        <f>IF(AND(TableData3[[#This Row],[Month]]&gt;=Backend!$C$9,TableData3[[#This Row],[Month]]&lt;=Backend!$D$9),TRUE,FALSE)</f>
        <v>0</v>
      </c>
    </row>
    <row r="92" spans="1:16" x14ac:dyDescent="0.35">
      <c r="A92" t="s">
        <v>109</v>
      </c>
      <c r="B92" s="4">
        <v>43921</v>
      </c>
      <c r="C92" s="3" t="s">
        <v>9</v>
      </c>
      <c r="D92" s="3" t="s">
        <v>17</v>
      </c>
      <c r="E92">
        <v>5637</v>
      </c>
      <c r="F92">
        <v>21</v>
      </c>
      <c r="G92">
        <v>102</v>
      </c>
      <c r="H92">
        <v>1.7</v>
      </c>
      <c r="I92">
        <v>1238</v>
      </c>
      <c r="J92">
        <v>3945</v>
      </c>
      <c r="K92">
        <v>1</v>
      </c>
      <c r="L92" t="b">
        <f>IF(AND(TableData3[[#This Row],[Month]]&gt;=Backend!$C$9,TableData3[[#This Row],[Month]]&lt;=Backend!$D$9),TRUE,FALSE)</f>
        <v>0</v>
      </c>
    </row>
    <row r="93" spans="1:16" x14ac:dyDescent="0.35">
      <c r="A93" t="s">
        <v>110</v>
      </c>
      <c r="B93" s="4">
        <v>43922</v>
      </c>
      <c r="C93" s="3" t="s">
        <v>7</v>
      </c>
      <c r="D93" s="3" t="s">
        <v>15</v>
      </c>
      <c r="E93">
        <v>3893</v>
      </c>
      <c r="F93">
        <v>29</v>
      </c>
      <c r="G93">
        <v>83</v>
      </c>
      <c r="H93">
        <v>2</v>
      </c>
      <c r="I93">
        <v>798</v>
      </c>
      <c r="J93">
        <v>2725</v>
      </c>
      <c r="K93">
        <v>1</v>
      </c>
      <c r="L93" t="b">
        <f>IF(AND(TableData3[[#This Row],[Month]]&gt;=Backend!$C$9,TableData3[[#This Row],[Month]]&lt;=Backend!$D$9),TRUE,FALSE)</f>
        <v>0</v>
      </c>
    </row>
    <row r="94" spans="1:16" x14ac:dyDescent="0.35">
      <c r="A94" t="s">
        <v>111</v>
      </c>
      <c r="B94" s="4">
        <v>43923</v>
      </c>
      <c r="C94" s="3" t="s">
        <v>8</v>
      </c>
      <c r="D94" s="3" t="s">
        <v>16</v>
      </c>
      <c r="E94">
        <v>3117</v>
      </c>
      <c r="F94">
        <v>21</v>
      </c>
      <c r="G94">
        <v>43</v>
      </c>
      <c r="H94">
        <v>1.3</v>
      </c>
      <c r="I94">
        <v>828</v>
      </c>
      <c r="J94">
        <v>2181</v>
      </c>
      <c r="K94">
        <v>1</v>
      </c>
      <c r="L94" t="b">
        <f>IF(AND(TableData3[[#This Row],[Month]]&gt;=Backend!$C$9,TableData3[[#This Row],[Month]]&lt;=Backend!$D$9),TRUE,FALSE)</f>
        <v>0</v>
      </c>
    </row>
    <row r="95" spans="1:16" x14ac:dyDescent="0.35">
      <c r="A95" t="s">
        <v>112</v>
      </c>
      <c r="B95" s="4">
        <v>43924</v>
      </c>
      <c r="C95" t="s">
        <v>14</v>
      </c>
      <c r="D95" s="3" t="s">
        <v>15</v>
      </c>
      <c r="E95">
        <v>2970</v>
      </c>
      <c r="F95">
        <v>17</v>
      </c>
      <c r="G95">
        <v>41</v>
      </c>
      <c r="H95">
        <v>1</v>
      </c>
      <c r="I95">
        <v>840</v>
      </c>
      <c r="J95">
        <v>2079</v>
      </c>
      <c r="K95">
        <v>1</v>
      </c>
      <c r="L95" t="b">
        <f>IF(AND(TableData3[[#This Row],[Month]]&gt;=Backend!$C$9,TableData3[[#This Row],[Month]]&lt;=Backend!$D$9),TRUE,FALSE)</f>
        <v>0</v>
      </c>
    </row>
    <row r="96" spans="1:16" x14ac:dyDescent="0.35">
      <c r="A96" t="s">
        <v>113</v>
      </c>
      <c r="B96" s="4">
        <v>43925</v>
      </c>
      <c r="C96" t="s">
        <v>131</v>
      </c>
      <c r="D96" s="3" t="s">
        <v>16</v>
      </c>
      <c r="E96">
        <v>2584</v>
      </c>
      <c r="F96">
        <v>22</v>
      </c>
      <c r="G96">
        <v>37</v>
      </c>
      <c r="H96">
        <v>5.7</v>
      </c>
      <c r="I96">
        <v>833</v>
      </c>
      <c r="J96">
        <v>1808</v>
      </c>
      <c r="K96">
        <v>1</v>
      </c>
      <c r="L96" t="b">
        <f>IF(AND(TableData3[[#This Row],[Month]]&gt;=Backend!$C$9,TableData3[[#This Row],[Month]]&lt;=Backend!$D$9),TRUE,FALSE)</f>
        <v>0</v>
      </c>
    </row>
    <row r="97" spans="1:12" x14ac:dyDescent="0.35">
      <c r="A97" t="s">
        <v>114</v>
      </c>
      <c r="B97" s="4">
        <v>43926</v>
      </c>
      <c r="C97" s="3" t="s">
        <v>9</v>
      </c>
      <c r="D97" s="3" t="s">
        <v>17</v>
      </c>
      <c r="E97">
        <v>2763</v>
      </c>
      <c r="F97">
        <v>21</v>
      </c>
      <c r="G97">
        <v>45</v>
      </c>
      <c r="H97">
        <v>4.7</v>
      </c>
      <c r="I97">
        <v>778</v>
      </c>
      <c r="J97">
        <v>1934</v>
      </c>
      <c r="K97">
        <v>1</v>
      </c>
      <c r="L97" t="b">
        <f>IF(AND(TableData3[[#This Row],[Month]]&gt;=Backend!$C$9,TableData3[[#This Row],[Month]]&lt;=Backend!$D$9),TRUE,FALSE)</f>
        <v>0</v>
      </c>
    </row>
    <row r="98" spans="1:12" x14ac:dyDescent="0.35">
      <c r="A98" t="s">
        <v>115</v>
      </c>
      <c r="B98" s="4">
        <v>43927</v>
      </c>
      <c r="C98" s="3" t="s">
        <v>7</v>
      </c>
      <c r="D98" s="3" t="s">
        <v>15</v>
      </c>
      <c r="E98">
        <v>2752</v>
      </c>
      <c r="F98">
        <v>18</v>
      </c>
      <c r="G98">
        <v>40</v>
      </c>
      <c r="H98">
        <v>1.7</v>
      </c>
      <c r="I98">
        <v>841</v>
      </c>
      <c r="J98">
        <v>1926</v>
      </c>
      <c r="K98">
        <v>1</v>
      </c>
      <c r="L98" t="b">
        <f>IF(AND(TableData3[[#This Row],[Month]]&gt;=Backend!$C$9,TableData3[[#This Row],[Month]]&lt;=Backend!$D$9),TRUE,FALSE)</f>
        <v>0</v>
      </c>
    </row>
    <row r="99" spans="1:12" x14ac:dyDescent="0.35">
      <c r="A99" t="s">
        <v>116</v>
      </c>
      <c r="B99" s="4">
        <v>43928</v>
      </c>
      <c r="C99" s="3" t="s">
        <v>8</v>
      </c>
      <c r="D99" s="3" t="s">
        <v>16</v>
      </c>
      <c r="E99">
        <v>3101</v>
      </c>
      <c r="F99">
        <v>29</v>
      </c>
      <c r="G99">
        <v>62</v>
      </c>
      <c r="H99">
        <v>1.7</v>
      </c>
      <c r="I99">
        <v>895</v>
      </c>
      <c r="J99">
        <v>2170</v>
      </c>
      <c r="K99">
        <v>0</v>
      </c>
      <c r="L99" t="b">
        <f>IF(AND(TableData3[[#This Row],[Month]]&gt;=Backend!$C$9,TableData3[[#This Row],[Month]]&lt;=Backend!$D$9),TRUE,FALSE)</f>
        <v>0</v>
      </c>
    </row>
    <row r="100" spans="1:12" x14ac:dyDescent="0.35">
      <c r="A100" t="s">
        <v>117</v>
      </c>
      <c r="B100" s="4">
        <v>43929</v>
      </c>
      <c r="C100" t="s">
        <v>14</v>
      </c>
      <c r="D100" s="3" t="s">
        <v>15</v>
      </c>
      <c r="E100">
        <v>3472</v>
      </c>
      <c r="F100">
        <v>44</v>
      </c>
      <c r="G100">
        <v>100</v>
      </c>
      <c r="H100">
        <v>1.3</v>
      </c>
      <c r="I100">
        <v>905</v>
      </c>
      <c r="J100">
        <v>2430</v>
      </c>
      <c r="K100">
        <v>1</v>
      </c>
      <c r="L100" t="b">
        <f>IF(AND(TableData3[[#This Row],[Month]]&gt;=Backend!$C$9,TableData3[[#This Row],[Month]]&lt;=Backend!$D$9),TRUE,FALSE)</f>
        <v>0</v>
      </c>
    </row>
    <row r="101" spans="1:12" x14ac:dyDescent="0.35">
      <c r="A101" t="s">
        <v>118</v>
      </c>
      <c r="B101" s="4">
        <v>43930</v>
      </c>
      <c r="C101" t="s">
        <v>131</v>
      </c>
      <c r="D101" s="3" t="s">
        <v>16</v>
      </c>
      <c r="E101">
        <v>3685</v>
      </c>
      <c r="F101">
        <v>43</v>
      </c>
      <c r="G101">
        <v>82</v>
      </c>
      <c r="H101">
        <v>1.8</v>
      </c>
      <c r="I101">
        <v>935</v>
      </c>
      <c r="J101">
        <v>2579</v>
      </c>
      <c r="K101">
        <v>1</v>
      </c>
      <c r="L101" t="b">
        <f>IF(AND(TableData3[[#This Row],[Month]]&gt;=Backend!$C$9,TableData3[[#This Row],[Month]]&lt;=Backend!$D$9),TRUE,FALSE)</f>
        <v>0</v>
      </c>
    </row>
    <row r="102" spans="1:12" x14ac:dyDescent="0.35">
      <c r="A102" t="s">
        <v>119</v>
      </c>
      <c r="B102" s="4">
        <v>43931</v>
      </c>
      <c r="C102" s="3" t="s">
        <v>9</v>
      </c>
      <c r="D102" s="3" t="s">
        <v>17</v>
      </c>
      <c r="E102">
        <v>3790</v>
      </c>
      <c r="F102">
        <v>62</v>
      </c>
      <c r="G102">
        <v>164</v>
      </c>
      <c r="H102">
        <v>1.2</v>
      </c>
      <c r="I102">
        <v>1124</v>
      </c>
      <c r="J102">
        <v>2653</v>
      </c>
      <c r="K102">
        <v>1</v>
      </c>
      <c r="L102" t="b">
        <f>IF(AND(TableData3[[#This Row],[Month]]&gt;=Backend!$C$9,TableData3[[#This Row],[Month]]&lt;=Backend!$D$9),TRUE,FALSE)</f>
        <v>0</v>
      </c>
    </row>
    <row r="103" spans="1:12" x14ac:dyDescent="0.35">
      <c r="A103" t="s">
        <v>120</v>
      </c>
      <c r="B103" s="4">
        <v>43932</v>
      </c>
      <c r="C103" s="3" t="s">
        <v>7</v>
      </c>
      <c r="D103" s="3" t="s">
        <v>15</v>
      </c>
      <c r="E103">
        <v>3559</v>
      </c>
      <c r="F103">
        <v>49</v>
      </c>
      <c r="G103">
        <v>130</v>
      </c>
      <c r="H103">
        <v>1.3</v>
      </c>
      <c r="I103">
        <v>996</v>
      </c>
      <c r="J103">
        <v>2491</v>
      </c>
      <c r="K103">
        <v>0</v>
      </c>
      <c r="L103" t="b">
        <f>IF(AND(TableData3[[#This Row],[Month]]&gt;=Backend!$C$9,TableData3[[#This Row],[Month]]&lt;=Backend!$D$9),TRUE,FALSE)</f>
        <v>0</v>
      </c>
    </row>
    <row r="104" spans="1:12" x14ac:dyDescent="0.35">
      <c r="A104" t="s">
        <v>121</v>
      </c>
      <c r="B104" s="4">
        <v>43933</v>
      </c>
      <c r="C104" s="3" t="s">
        <v>8</v>
      </c>
      <c r="D104" s="3" t="s">
        <v>16</v>
      </c>
      <c r="E104">
        <v>6009</v>
      </c>
      <c r="F104">
        <v>29</v>
      </c>
      <c r="G104">
        <v>110</v>
      </c>
      <c r="H104">
        <v>1.8</v>
      </c>
      <c r="I104">
        <v>1527</v>
      </c>
      <c r="J104">
        <v>4206</v>
      </c>
      <c r="K104">
        <v>0</v>
      </c>
      <c r="L104" t="b">
        <f>IF(AND(TableData3[[#This Row],[Month]]&gt;=Backend!$C$9,TableData3[[#This Row],[Month]]&lt;=Backend!$D$9),TRUE,FALSE)</f>
        <v>0</v>
      </c>
    </row>
    <row r="105" spans="1:12" x14ac:dyDescent="0.35">
      <c r="A105" t="s">
        <v>122</v>
      </c>
      <c r="B105" s="4">
        <v>43934</v>
      </c>
      <c r="C105" t="s">
        <v>14</v>
      </c>
      <c r="D105" s="3" t="s">
        <v>15</v>
      </c>
      <c r="E105">
        <v>4379</v>
      </c>
      <c r="F105">
        <v>29</v>
      </c>
      <c r="G105">
        <v>72</v>
      </c>
      <c r="H105">
        <v>2.1</v>
      </c>
      <c r="I105">
        <v>820</v>
      </c>
      <c r="J105">
        <v>3065</v>
      </c>
      <c r="K105">
        <v>0</v>
      </c>
      <c r="L105" t="b">
        <f>IF(AND(TableData3[[#This Row],[Month]]&gt;=Backend!$C$9,TableData3[[#This Row],[Month]]&lt;=Backend!$D$9),TRUE,FALSE)</f>
        <v>0</v>
      </c>
    </row>
    <row r="106" spans="1:12" x14ac:dyDescent="0.35">
      <c r="A106" t="s">
        <v>123</v>
      </c>
      <c r="B106" s="4">
        <v>43935</v>
      </c>
      <c r="C106" t="s">
        <v>131</v>
      </c>
      <c r="D106" s="3" t="s">
        <v>16</v>
      </c>
      <c r="E106">
        <v>2520</v>
      </c>
      <c r="F106">
        <v>18</v>
      </c>
      <c r="G106">
        <v>30</v>
      </c>
      <c r="H106">
        <v>1.4</v>
      </c>
      <c r="I106">
        <v>676</v>
      </c>
      <c r="J106">
        <v>1764</v>
      </c>
      <c r="K106">
        <v>1</v>
      </c>
      <c r="L106" t="b">
        <f>IF(AND(TableData3[[#This Row],[Month]]&gt;=Backend!$C$9,TableData3[[#This Row],[Month]]&lt;=Backend!$D$9),TRUE,FALSE)</f>
        <v>0</v>
      </c>
    </row>
    <row r="107" spans="1:12" x14ac:dyDescent="0.35">
      <c r="A107" t="s">
        <v>124</v>
      </c>
      <c r="B107" s="4">
        <v>43936</v>
      </c>
      <c r="C107" s="3" t="s">
        <v>9</v>
      </c>
      <c r="D107" s="3" t="s">
        <v>17</v>
      </c>
      <c r="E107">
        <v>3171</v>
      </c>
      <c r="F107">
        <v>25</v>
      </c>
      <c r="G107">
        <v>45</v>
      </c>
      <c r="H107">
        <v>1.4</v>
      </c>
      <c r="I107">
        <v>862</v>
      </c>
      <c r="J107">
        <v>2219</v>
      </c>
      <c r="K107">
        <v>1</v>
      </c>
      <c r="L107" t="b">
        <f>IF(AND(TableData3[[#This Row],[Month]]&gt;=Backend!$C$9,TableData3[[#This Row],[Month]]&lt;=Backend!$D$9),TRUE,FALSE)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Backend</vt:lpstr>
      <vt:lpstr>Datasource</vt:lpstr>
      <vt:lpstr>Datasource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sneh patel</cp:lastModifiedBy>
  <dcterms:created xsi:type="dcterms:W3CDTF">2020-11-29T00:19:45Z</dcterms:created>
  <dcterms:modified xsi:type="dcterms:W3CDTF">2024-09-18T09:45:38Z</dcterms:modified>
</cp:coreProperties>
</file>