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MEN" sheetId="1" r:id="rId4"/>
    <sheet name="OT17-013" sheetId="2" r:id="rId5"/>
    <sheet name="OT17-387" sheetId="3" r:id="rId6"/>
    <sheet name="OT18-131" sheetId="4" r:id="rId7"/>
  </sheets>
  <definedNames/>
  <calcPr calcId="124519" calcMode="auto" fullCalcOnLoad="0"/>
</workbook>
</file>

<file path=xl/sharedStrings.xml><?xml version="1.0" encoding="utf-8"?>
<sst xmlns="http://schemas.openxmlformats.org/spreadsheetml/2006/main" uniqueCount="181">
  <si>
    <t>PEP</t>
  </si>
  <si>
    <t>ORDEN PRESUPUESTAL</t>
  </si>
  <si>
    <t>SUBESTACIÓN</t>
  </si>
  <si>
    <t>ORDEN</t>
  </si>
  <si>
    <t>CÓDIGO GOM</t>
  </si>
  <si>
    <t>PROYECTO</t>
  </si>
  <si>
    <t>Valor SubTotal OT (antes de IVA)</t>
  </si>
  <si>
    <t>Ubicación 3 %</t>
  </si>
  <si>
    <t>Pago a 90 dias (1.5%)</t>
  </si>
  <si>
    <t>Valor Subtotal a facturar (antes de IVA) + incremento + pago a 90 dias (1.5%)</t>
  </si>
  <si>
    <t>IVA (19%)</t>
  </si>
  <si>
    <t>Valor TOTAL OT (IVA INCLUIDO)</t>
  </si>
  <si>
    <t>Valor Subtotal a facturar (antes de IVA)</t>
  </si>
  <si>
    <t>% a Facturar</t>
  </si>
  <si>
    <t>TOTAL A FACTURAR (IVA INCLUIDO)</t>
  </si>
  <si>
    <t xml:space="preserve">ACTA N° </t>
  </si>
  <si>
    <t>OBSERVACIONES</t>
  </si>
  <si>
    <t>D00249388</t>
  </si>
  <si>
    <t>D00249388000</t>
  </si>
  <si>
    <t>YALCONIA (MESITAS)</t>
  </si>
  <si>
    <t>OT18-131</t>
  </si>
  <si>
    <t>CDIM_CAOLIG_R0078 - RES. CREG 038-14 CÓDIGO DE MEDIDA</t>
  </si>
  <si>
    <t>HERNÁN GIRALDO</t>
  </si>
  <si>
    <t>MOSQUERA</t>
  </si>
  <si>
    <t>OT17-387</t>
  </si>
  <si>
    <t>AMPLIACIÓN CAPACIDAD AT-MT MOSQUERA.</t>
  </si>
  <si>
    <t>MANUEL DARÍO  URBINA SABOYÁ</t>
  </si>
  <si>
    <t>CHIA</t>
  </si>
  <si>
    <t>OT17-013</t>
  </si>
  <si>
    <t>ampliación de capacidad en la subestación CHÍA</t>
  </si>
  <si>
    <t>DAVID ARTURO JARAMILLO PATRÓN</t>
  </si>
  <si>
    <t xml:space="preserve">ACTA DE AVANCE DE OBRA </t>
  </si>
  <si>
    <t>PAG 1 DE 1</t>
  </si>
  <si>
    <t xml:space="preserve">MEDICION PARCIAL DE AVANCE DE OBRA CODENSA SA ESP
DEPARTAMENTO DE PROYECTOS DE REDES ALTA TENSIÓN
CONTRATO NO. 5700014501	
Nombre Empresa Contratista: AC Energy SAS - NIT: 900114323-9
Proyecto: ampliación de capacidad en la subestación CHÍA
Acta N° 1: abril
Periodo Facturación: abril 2019
OT17-013
</t>
  </si>
  <si>
    <t>valor ejecutado Acta No. 1 abril</t>
  </si>
  <si>
    <t>Valor acumulado</t>
  </si>
  <si>
    <t>Módulo</t>
  </si>
  <si>
    <t>Labor</t>
  </si>
  <si>
    <t>Actividad</t>
  </si>
  <si>
    <t>Codigo GOM</t>
  </si>
  <si>
    <t>Cantidad</t>
  </si>
  <si>
    <t>Vr. Unitario</t>
  </si>
  <si>
    <t>Vr. Total</t>
  </si>
  <si>
    <t>Observaciones</t>
  </si>
  <si>
    <t>Vr. Ejecutado</t>
  </si>
  <si>
    <t>%</t>
  </si>
  <si>
    <t>Vr. Acumulado</t>
  </si>
  <si>
    <t>FILA D2 11.4 kV</t>
  </si>
  <si>
    <t>M-22 Ingeniería para el montaje y/o reemplazo de un tren de celdas Metal Clad 11,4 kV   - UNIDAD DE MEDIDA Global por fila (Hasta 12 Celdas de Salida+Hasta 2 Celdas de Entrada+1 Celda de Medida+3 Celdas de Acople+1 Celda de Compensación Capacitiva)</t>
  </si>
  <si>
    <t>Ingeniería civil y mecánico (Levantamiento e ingeniería de detalle)</t>
  </si>
  <si>
    <t>SM22CIM</t>
  </si>
  <si>
    <t>Ingeniería para montaje de un tren de celdas en el espacio dispuesto por la ingeniería conceptual con un máximo de 8 celdas ( una celda de medida, seis celdas de salida y una celda de entrada).</t>
  </si>
  <si>
    <t>Ingeniería eléctrica (Levantamiento e ingeniería de detalle)</t>
  </si>
  <si>
    <t>SM22ELE</t>
  </si>
  <si>
    <t>Subtotal Labor No 101</t>
  </si>
  <si>
    <t>0%</t>
  </si>
  <si>
    <t>FILA R2 34.5 kV</t>
  </si>
  <si>
    <t>M-21 Ingeniería para el montaje y/o reemplazo de un tren de celdas Metal Clad 34,5 kV , tipo interior o exterior.  - UNIDAD DE MEDIDA Global por fila (Hasta 6 Celdas de Salida+Hasta 2 Celdas de Entrada+1 Celda de Medida+1 Celda de Acople+1 Celda de Compe</t>
  </si>
  <si>
    <t>SM21CIM</t>
  </si>
  <si>
    <t>Ingeniería para el montaje de un tren de celdas de acuerdo a la ingeniería conceptual, un máximo de 10 celdas ( una celda de remonte, una celda de acople, una celda de medida, seis celdas de salida y una celda de entrada).</t>
  </si>
  <si>
    <t>SM21ELE</t>
  </si>
  <si>
    <t>Subtotal Labor No 100</t>
  </si>
  <si>
    <t>SUBESTACIÓN 115/11,4/34,5 kV</t>
  </si>
  <si>
    <t>L-39 Diseño de nuevo tablero de medida para subestaciones AT/AT, AT/MT o MT/MT - UNIDAD DE MEDIDA C/U</t>
  </si>
  <si>
    <t>Ingeniería civil (Levantamiento e ingeniería de detalle)</t>
  </si>
  <si>
    <t>SL39CIV</t>
  </si>
  <si>
    <t>Diseño de cimentación para construcción de nuevo tablero de medida para dar cumplimiento a la resolución CREG 038 de 2014.</t>
  </si>
  <si>
    <t>Ingeniería mecánica (Levantamiento e ingeniería de detalle)</t>
  </si>
  <si>
    <t>SL39MEC</t>
  </si>
  <si>
    <t>Subtotal Labor No 39</t>
  </si>
  <si>
    <t>SUBESTACIÓN 115/11.4/34.5 KV</t>
  </si>
  <si>
    <t>L-59 Elaboración de ingenierías conceptuales o estudios especiales en S/E AT/AT, AT/MT o MT/MT - UNIDAD DE MEDIDA HH</t>
  </si>
  <si>
    <t>Ingenierías o estudios especiales</t>
  </si>
  <si>
    <t>SL59ESP</t>
  </si>
  <si>
    <t>hola</t>
  </si>
  <si>
    <t>Subtotal Labor No 59</t>
  </si>
  <si>
    <t>TRANSFORMADOR D2 115/11.4 kV</t>
  </si>
  <si>
    <t>L-1 Ingeniería para el reemplazo de Transformador de Potencia Trifásico 230, 115, 57.5 / 34.5, 11.4 kV - UNIDAD DE MEDIDA C/U</t>
  </si>
  <si>
    <t>Diseño civil (Levantamiento e ingeniería de detalle)</t>
  </si>
  <si>
    <t>SL01CIV</t>
  </si>
  <si>
    <t>asdfgh</t>
  </si>
  <si>
    <t>SL01MEC</t>
  </si>
  <si>
    <t>SL01ELE</t>
  </si>
  <si>
    <t>Subtotal Labor No 1</t>
  </si>
  <si>
    <t>L-36 Ingeniería para el reemplazo/instalación de una Unidad de Medida (UDM), equipo registrador de calidad de potencia o medidor de energía - UNIDAD DE MEDIDA Grupo x 2 (equipos del mismo módulo)</t>
  </si>
  <si>
    <t>SL36MEC</t>
  </si>
  <si>
    <t>Ingeniería para montaje de dos unidades de medida para el transformador con el fin de dar cumplimiento a resolución CREG 038 de 2014.</t>
  </si>
  <si>
    <t>SL36ELE</t>
  </si>
  <si>
    <t>Subtotal Labor No 36</t>
  </si>
  <si>
    <t>L-49 Ingeniería para construcción de Muro cortafuego - UNIDAD DE MEDIDA C/U</t>
  </si>
  <si>
    <t>SL49CIV</t>
  </si>
  <si>
    <t>Ingeniería para construcción de muro cortafuegos entre transformadores D2 y R1.</t>
  </si>
  <si>
    <t>Subtotal Labor No 49</t>
  </si>
  <si>
    <t>M-1 Ingeniería para el montaje de un nuevo modulo de transformador a nivel de tensión  230 kV o 115 kV - Configuración Barra Sencilla   - UNIDAD DE MEDIDA C/U</t>
  </si>
  <si>
    <t>SM01CIV</t>
  </si>
  <si>
    <t>Realizar la ingeniería de detalle para la construcción de un nuevo modulo de transformador 115/11.4 kV teniendo en cuenta concentrar el control las protecciones y la regulación del transformador en un único tablero tipo Rack.</t>
  </si>
  <si>
    <t>SM01MEC</t>
  </si>
  <si>
    <t>Ingeniería eléctrica (Levantamiento y Ingeniería  detallado)</t>
  </si>
  <si>
    <t>SM01ELE</t>
  </si>
  <si>
    <t>Subtotal Labor No 80</t>
  </si>
  <si>
    <t>TRANSFORMADOR R2 115/34.5 kV</t>
  </si>
  <si>
    <t>L-73 Ingeniería para construcción de vías de circulación vehicular en el interior de la subestación - UNIDAD DE MEDIDA Global</t>
  </si>
  <si>
    <t>SL73CEM</t>
  </si>
  <si>
    <t>Labor asimilada para la adecuación de la vía de circulación interior de la subestación.</t>
  </si>
  <si>
    <t>Subtotal Labor No 73</t>
  </si>
  <si>
    <t>Labor asimilada para migrar la ingeniería mecánica y eléctrica del tablero de control y protecciones +3F y +3R al tablero de control y protecciones +4F y +4R. La ingeiería del módulo de Línea Tibabuyes fue elaborada por AC ENERGY S.A.S. con la OT17-381 Proyecto reemplazo interruptor de potencia . FACTOR: 0.3x(Levantamiento) + 0.7x(Diseño) = 0.3x(0.0) + 0.7x(35%) = 0.245</t>
  </si>
  <si>
    <t>pru</t>
  </si>
  <si>
    <t>M-10 Ingeniería para el montaje de un nuevo transformador de potencia trifásico con tensiones AT (230/115/57,5 kV) y tensiones MT (34,5/13,8/11,4 kV)  - UNIDAD DE MEDIDA C/U</t>
  </si>
  <si>
    <t>SM10CIV</t>
  </si>
  <si>
    <t>POrueba</t>
  </si>
  <si>
    <t>SM10MEC</t>
  </si>
  <si>
    <t>SM10ELE</t>
  </si>
  <si>
    <t>Subtotal Labor No 89</t>
  </si>
  <si>
    <t>Subtotal:</t>
  </si>
  <si>
    <t xml:space="preserve">Subtotal: </t>
  </si>
  <si>
    <t>Ubicación 3%</t>
  </si>
  <si>
    <t xml:space="preserve">Pago 90 días (1.5%): </t>
  </si>
  <si>
    <t xml:space="preserve">Subtotal + Pago a 90 días: </t>
  </si>
  <si>
    <t>IVA 19%:</t>
  </si>
  <si>
    <t>IVA  19%:</t>
  </si>
  <si>
    <t xml:space="preserve">Total: </t>
  </si>
  <si>
    <t>ACTAS</t>
  </si>
  <si>
    <t>VALOR SIN IVA</t>
  </si>
  <si>
    <t>TOTAL</t>
  </si>
  <si>
    <t xml:space="preserve">MEDICION PARCIAL DE AVANCE DE OBRA CODENSA SA ESP
DEPARTAMENTO DE PROYECTOS DE REDES ALTA TENSIÓN
CONTRATO NO. 5700014501	
Nombre Empresa Contratista: AC Energy SAS - NIT: 900114323-9
Proyecto: AMPLIACIÓN CAPACIDAD AT-MT MOSQUERA.
Acta N° 1: abril
Periodo Facturación: abril 2019
OT17-387
</t>
  </si>
  <si>
    <t>FILA D3 11.4 kV</t>
  </si>
  <si>
    <t>Levantamiento e ingeniería civil, mecánico y eléctrico para el montaje de un nuevo tren de celdas para la fila D3 11.4kV. Se requiere una celda de remonte para que las filas D1, D2 Y la nueva Fila D3 queden con el esquema tipo Fila y media.</t>
  </si>
  <si>
    <t>SUBESTACIÓN 115/34.5/11.4 kV</t>
  </si>
  <si>
    <t>Realizar ingeniería civil para el montaje de un (1) muro cortafuego entre el nuevo módulo de Transformador D3 115/11.4kV y el módulo de Linea Balsillas 115kV y un (1) muro cortafuego entre el nuevo módulo de Transformador D3 115/11.4kV y el módulo 34.5kV.</t>
  </si>
  <si>
    <t>L-64 Estudio, cálculo y optimización de malla de puesta a tierra (ampliación y/o readecuación) - UNIDAD DE MEDIDA Global por lote de área hasta 700 m2</t>
  </si>
  <si>
    <t>Ingeniería civil y electromecánica (Levantamiento e ingeniería de detalle)</t>
  </si>
  <si>
    <t>SL64CEM</t>
  </si>
  <si>
    <t>Realizar la medida de la resistencia y equipotencialidad para estudio, cálculo y optimización de la malla de puesta a tierra de la subestación</t>
  </si>
  <si>
    <t>Subtotal Labor No 64</t>
  </si>
  <si>
    <t>L-66 Levantamiento topográfico de subestación - UNIDAD DE MEDIDA Global por lote de área hasta 2000 m2</t>
  </si>
  <si>
    <t>SL66CEM</t>
  </si>
  <si>
    <t>Levantamiento arquitectónico y detalle estructural de la casa de control de la S/E. Se debe tener en cuenta que se debe detallar la localización y dimensión de los elementos estructurales que la conforman. Levantamiento de sistema aguas lluvias de la casa de control y el punto de conexión al sistema de drenaje de la S/E. El alcance de la labor contempla Informe y Planos con un factor del 70% de la labor FACTOR= 1x(0.70)=0.70</t>
  </si>
  <si>
    <t>Subtotal Labor No 66</t>
  </si>
  <si>
    <t>Levantamiento topografico de la subestación. FACTOR= 1(2000 m2) + 0.6(5% adicional sobre el valor del baremo por 6000 m2 restantes) = 1.60</t>
  </si>
  <si>
    <t>L-67 Estudio de sistema de apantallamiento para subestación - UNIDAD DE MEDIDA Global</t>
  </si>
  <si>
    <t>Ingeniería electromecánica (Levantamiento e ingeniería de detalle)</t>
  </si>
  <si>
    <t>SL67ELM</t>
  </si>
  <si>
    <t>Realizar validación y diseño del apantallamiento de la para la subestación, teniendo en cuenta el nuevo módulo de transformador D3 115/11.4kV y la ampliación de la casa de control.</t>
  </si>
  <si>
    <t>Subtotal Labor No 67</t>
  </si>
  <si>
    <t>L-72 Ingeniería para construcción de casa de control para subestación (hasta 350 m2) - UNIDAD DE MEDIDA Global</t>
  </si>
  <si>
    <t>SL72CEM</t>
  </si>
  <si>
    <t>Labor asimilada para la ampliación de la casa de control. Con el montaje de un nuevo tren de celdas de la Fila D3 11.4kV, se contempla ampliar la casa de control aproximadamente 12 metros en dirección a la actual caseta de vigilancia. Se debe tener en cuenta para el diseño lo siguiente: - El Box colver existente para circuitos de potencia 11.4kV - Mantener el diseño arquitectónico actual de la subestación - Evaluar la iluminación natural y mejorar en caso de ser necesario. - Evaluar el sistema de sanitarios de la casa y mejorar en caso de ser necesario. -Diseño al detalle del ampalme con la casa de control existente. -Iluminación e instalaciones eléctricas internas del area de la casa de control a ampliar</t>
  </si>
  <si>
    <t>Subtotal Labor No 72</t>
  </si>
  <si>
    <t>Realizar el diseño electrico para la normalización de la iluminación interna y tomas de la casa de control existente. FACTOR= Se cobra el 20% del valor del Baremo. 1(20% diseño)=0.2</t>
  </si>
  <si>
    <t>TRANSFORMADOR D3 115/11,4 kV</t>
  </si>
  <si>
    <t>Realizar levantamiento e ingeniería civil, mecánica y eléctrica para el montaje de un nuevo módulo de transformador D3 115/11.4kV. Se requiere nuevo cárcamo de control y potencia desde patio de conexiones hasta la casa de control.</t>
  </si>
  <si>
    <t>Realizar levantamiento e ingeniería civil, mecánica y eléctrica para el montaje de un nuevo transformador D3 115/11.4kV. Se requiere nuevo cárcamo de control y potencia desde patio de conexiones hasta la casa de control.</t>
  </si>
  <si>
    <t>M-17 Ingeniería para el montaje de un nuevo modulo circuito/transformador de 34.5 kV con interruptor  - UNIDAD DE MEDIDA C/U</t>
  </si>
  <si>
    <t>SM17CIV</t>
  </si>
  <si>
    <t>Realizar el levantamiento mecánico del módulo de transformador 34.5kV teniendo en cuenta la instalación de un módulo de Transformador D3 115/11.4kV. Se requiere mostrar en detalle la estructura metálica de los pórticos existentes y los equipos que contienen el módulo.</t>
  </si>
  <si>
    <t>SM17MEC</t>
  </si>
  <si>
    <t>SM17ELE</t>
  </si>
  <si>
    <t>Subtotal Labor No 96</t>
  </si>
  <si>
    <t xml:space="preserve">MEDICION PARCIAL DE AVANCE DE OBRA CODENSA SA ESP
DEPARTAMENTO DE PROYECTOS DE REDES ALTA TENSIÓN
CONTRATO NO. 5700014501	
Nombre Empresa Contratista: AC Energy SAS - NIT: 900114323-9
Proyecto: CDIM_CAOLIG_R0078 - RES. CREG 038-14 CÓDIGO DE MEDIDA
Acta N° 1: abril
Periodo Facturación: abril 2019
OT18-131
</t>
  </si>
  <si>
    <t>BARRA B1 34.5 Kv</t>
  </si>
  <si>
    <t>L-10 Ingeniería para el reemplazo de transformadores de tensión de barra o de línea (Grupo de 3) de 34.5 kV - UNIDAD DE MEDIDA Grupo x 3</t>
  </si>
  <si>
    <t>SL10CIV</t>
  </si>
  <si>
    <t>Ingeniería para el cálculo del Burden y corrección de cargabilidad en el núcleo de medida de un juego de transformadores de tensión PT´s (Grupo x3).</t>
  </si>
  <si>
    <t>SL10MEC</t>
  </si>
  <si>
    <t>SL10ELE</t>
  </si>
  <si>
    <t>Subtotal Labor No 10</t>
  </si>
  <si>
    <t>SERVICIOS AUXILIARES AC 208 VAC</t>
  </si>
  <si>
    <t>Ingeniería eléctrica para el montaje de una unidad de medida para el transformador de Servicios Auxiliares AC.</t>
  </si>
  <si>
    <t>Realizar la entrega de los planos mecánicos para el anclaje en pared de un nuevo tablero Mantis de una unidad de medida Elster A1800 en el transformador de Servicios auxiliares AC, teniendo en cuenta que se toma como base el diseño mecánico de la subestación Indumil OT17-319. Se cobra el 12% del diseño mecánico por la entrega de los planos tipicos. INGENIERÍA MECÁNICA =0.3x(Factor alcance levantamiento) + 0.7 x(Factor alcance diseño)=0.30x(0.00) + 0.70x(0.12)=0.084</t>
  </si>
  <si>
    <t>SUBESTACIÓN 34.5/13.2 Kv</t>
  </si>
  <si>
    <t>Realizar la entrega de los planos civiles de la cimentación del TCM, teniendo en cuenta que se toma como base la cimentación del TCM de la subestación Salto I con la OT17-063. El TCM se debe ubicar al lado del actual tablero de comunicaciones, si no es posible se definirá con Codensa su ubicación. Se cobra el 50% del diseño ya que no se entrega informe. INGENIERÍA CIVIL = 0.3(factor levantamiento)+0.7(Factor diseño) =0.3(0)+0.7(50%)=0.35</t>
  </si>
  <si>
    <t>TRANSFORMADOR D1 34.5/13.2 kV</t>
  </si>
  <si>
    <t>L-8 Ingeniería para el reemplazo y/o instalación de transformadores de corriente (Grupo de 3) 34.5 kV - UNIDAD DE MEDIDA Grupo x 3</t>
  </si>
  <si>
    <t>SL08CIV</t>
  </si>
  <si>
    <t>Ingeniería para el cálculo del Burden y corrección de cargabilidad en el núcleo de medida de un juego de transformadores de Corriente CT´s (Grupo x3).</t>
  </si>
  <si>
    <t>SL08MEC</t>
  </si>
  <si>
    <t>SL08ELE</t>
  </si>
  <si>
    <t>Subtotal Labor No 8</t>
  </si>
  <si>
    <t>Ingeniería eléctrica para montaje de una unidad de medida para el transformador D1 34.5/13.2KV.</t>
  </si>
  <si>
    <t>TRANSFORMADOR D2 34.5/13.2 Kv</t>
  </si>
  <si>
    <t>Ingeniería eléctrica para montaje de una unidad de medida para el transformador D2 34.5/13.2KV.</t>
  </si>
</sst>
</file>

<file path=xl/styles.xml><?xml version="1.0" encoding="utf-8"?>
<styleSheet xmlns="http://schemas.openxmlformats.org/spreadsheetml/2006/main" xml:space="preserve">
  <numFmts count="3">
    <numFmt numFmtId="164" formatCode="$#,##0"/>
    <numFmt numFmtId="165" formatCode="$#,##0.00"/>
    <numFmt numFmtId="166" formatCode="0.0%;[Red]-0.0%"/>
  </numFmts>
  <fonts count="8">
    <font>
      <b val="0"/>
      <i val="0"/>
      <strike val="0"/>
      <u val="none"/>
      <sz val="11"/>
      <color rgb="FF000000"/>
      <name val="Calibri"/>
    </font>
    <font>
      <b val="1"/>
      <i val="0"/>
      <strike val="0"/>
      <u val="none"/>
      <sz val="9"/>
      <color rgb="123D05"/>
      <name val="Calibri"/>
    </font>
    <font>
      <b val="1"/>
      <i val="0"/>
      <strike val="0"/>
      <u val="none"/>
      <sz val="11"/>
      <color rgb="123D05"/>
      <name val="Calibri"/>
    </font>
    <font>
      <b val="0"/>
      <i val="0"/>
      <strike val="0"/>
      <u val="none"/>
      <sz val="11"/>
      <color rgb="123D05"/>
      <name val="Calibri"/>
    </font>
    <font>
      <b val="1"/>
      <i val="0"/>
      <strike val="0"/>
      <u val="none"/>
      <sz val="11"/>
      <color rgb="FFFFFFFF"/>
      <name val="Calibri"/>
    </font>
    <font>
      <b val="1"/>
      <i val="0"/>
      <strike val="0"/>
      <u val="none"/>
      <sz val="11"/>
      <color rgb="FF000000"/>
      <name val="Calibri"/>
    </font>
    <font>
      <b val="1"/>
      <i val="0"/>
      <strike val="0"/>
      <u val="none"/>
      <sz val="11"/>
      <color rgb="d60823"/>
      <name val="Calibri"/>
    </font>
    <font>
      <b val="1"/>
      <i val="0"/>
      <strike val="0"/>
      <u val="none"/>
      <sz val="10"/>
      <color rgb="123D05"/>
      <name val="Arial"/>
    </font>
  </fonts>
  <fills count="10">
    <fill>
      <patternFill patternType="none"/>
    </fill>
    <fill>
      <patternFill patternType="gray125">
        <fgColor rgb="FFFFFFFF"/>
        <bgColor rgb="FF000000"/>
      </patternFill>
    </fill>
    <fill>
      <patternFill patternType="solid">
        <fgColor rgb="FFFF00"/>
        <bgColor rgb="FF000000"/>
      </patternFill>
    </fill>
    <fill>
      <patternFill patternType="solid">
        <fgColor rgb="FFFFFF"/>
        <bgColor rgb="FF000000"/>
      </patternFill>
    </fill>
    <fill>
      <patternFill patternType="solid">
        <fgColor rgb="1F497D"/>
        <bgColor rgb="FF000000"/>
      </patternFill>
    </fill>
    <fill>
      <patternFill patternType="solid">
        <fgColor rgb="FCD5B4"/>
        <bgColor rgb="FF000000"/>
      </patternFill>
    </fill>
    <fill>
      <patternFill patternType="solid">
        <fgColor rgb="E26B0A"/>
        <bgColor rgb="FF000000"/>
      </patternFill>
    </fill>
    <fill>
      <patternFill patternType="solid">
        <fgColor rgb="D8E4BC"/>
        <bgColor rgb="FF000000"/>
      </patternFill>
    </fill>
    <fill>
      <patternFill patternType="solid">
        <fgColor rgb="C0504D"/>
        <bgColor rgb="FF000000"/>
      </patternFill>
    </fill>
    <fill>
      <patternFill patternType="solid">
        <fgColor rgb="9BBB5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2" borderId="1" applyFont="1" applyNumberFormat="0" applyFill="1" applyBorder="1" applyAlignment="1">
      <alignment horizontal="center" vertical="center" textRotation="0" wrapText="false" shrinkToFit="false"/>
    </xf>
    <xf xfId="0" fontId="2" numFmtId="0" fillId="2" borderId="1" applyFont="1" applyNumberFormat="0" applyFill="1" applyBorder="1" applyAlignment="1">
      <alignment horizontal="general" vertical="center"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3" numFmtId="9" fillId="0" borderId="0" applyFont="1" applyNumberFormat="1"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true" shrinkToFit="false"/>
    </xf>
    <xf xfId="0" fontId="3" numFmtId="164" fillId="0" borderId="1" applyFont="1" applyNumberFormat="1" applyFill="0" applyBorder="1" applyAlignment="1">
      <alignment horizontal="right" vertical="bottom" textRotation="0" wrapText="false" shrinkToFit="false"/>
    </xf>
    <xf xfId="0" fontId="3" numFmtId="0" fillId="0" borderId="1" applyFont="1" applyNumberFormat="0" applyFill="0" applyBorder="1" applyAlignment="1">
      <alignment horizontal="right" vertical="bottom" textRotation="0" wrapText="false" shrinkToFit="false"/>
    </xf>
    <xf xfId="0" fontId="4" numFmtId="0" fillId="4"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center" textRotation="0" wrapText="true" shrinkToFit="false"/>
    </xf>
    <xf xfId="0" fontId="0" numFmtId="0" fillId="0" borderId="1" applyFont="0" applyNumberFormat="0" applyFill="0" applyBorder="1" applyAlignment="1">
      <alignment horizontal="general" vertical="center" textRotation="0" wrapText="false" shrinkToFit="false"/>
    </xf>
    <xf xfId="0" fontId="4" numFmtId="0" fillId="4" borderId="1" applyFont="1" applyNumberFormat="0" applyFill="1" applyBorder="1" applyAlignment="1">
      <alignment horizontal="general"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5" numFmtId="0" fillId="5" borderId="1" applyFont="1" applyNumberFormat="0" applyFill="1" applyBorder="1" applyAlignment="1">
      <alignment horizontal="center" vertical="center" textRotation="0" wrapText="false" shrinkToFit="false"/>
    </xf>
    <xf xfId="0" fontId="4" numFmtId="164" fillId="6" borderId="1" applyFont="1" applyNumberFormat="1" applyFill="1" applyBorder="1" applyAlignment="1">
      <alignment horizontal="right" vertical="center" textRotation="0" wrapText="false" shrinkToFit="false"/>
    </xf>
    <xf xfId="0" fontId="0" numFmtId="164" fillId="0" borderId="1" applyFont="0" applyNumberFormat="1" applyFill="0" applyBorder="1" applyAlignment="1">
      <alignment horizontal="center" vertical="center" textRotation="0" wrapText="false" shrinkToFit="false"/>
    </xf>
    <xf xfId="0" fontId="4" numFmtId="0" fillId="6" borderId="1" applyFont="1" applyNumberFormat="0" applyFill="1" applyBorder="1" applyAlignment="1">
      <alignment horizontal="general" vertical="center" textRotation="0" wrapText="false" shrinkToFit="false"/>
    </xf>
    <xf xfId="0" fontId="5" numFmtId="0" fillId="0" borderId="1" applyFont="1" applyNumberFormat="0" applyFill="0" applyBorder="1" applyAlignment="1">
      <alignment horizontal="center" vertical="center" textRotation="0" wrapText="false" shrinkToFit="false"/>
    </xf>
    <xf xfId="0" fontId="4" numFmtId="0" fillId="6" borderId="1" applyFont="1" applyNumberFormat="0" applyFill="1" applyBorder="1" applyAlignment="1">
      <alignment horizontal="right" vertical="center" textRotation="0" wrapText="false" shrinkToFit="false"/>
    </xf>
    <xf xfId="0" fontId="0" numFmtId="165" fillId="0" borderId="1" applyFont="0" applyNumberFormat="1" applyFill="0" applyBorder="1" applyAlignment="1">
      <alignment horizontal="center" vertical="center" textRotation="0" wrapText="false" shrinkToFit="false"/>
    </xf>
    <xf xfId="0" fontId="4" numFmtId="165" fillId="6" borderId="1" applyFont="1" applyNumberFormat="1" applyFill="1" applyBorder="1" applyAlignment="1">
      <alignment horizontal="center" vertical="center" textRotation="0" wrapText="false" shrinkToFit="false"/>
    </xf>
    <xf xfId="0" fontId="0" numFmtId="166" fillId="0" borderId="1" applyFont="0" applyNumberFormat="1" applyFill="0" applyBorder="1" applyAlignment="1">
      <alignment horizontal="center" vertical="center" textRotation="0" wrapText="false" shrinkToFit="false"/>
    </xf>
    <xf xfId="0" fontId="4" numFmtId="166" fillId="6" borderId="1" applyFont="1" applyNumberFormat="1" applyFill="1" applyBorder="1" applyAlignment="1">
      <alignment horizontal="center" vertical="center" textRotation="0" wrapText="false" shrinkToFit="false"/>
    </xf>
    <xf xfId="0" fontId="6"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xf xfId="0" fontId="3" numFmtId="164" fillId="0" borderId="1" applyFont="1" applyNumberFormat="1" applyFill="0" applyBorder="1" applyAlignment="1">
      <alignment horizontal="center" vertical="bottom" textRotation="0" wrapText="false" shrinkToFit="false"/>
    </xf>
    <xf xfId="0" fontId="3" numFmtId="9" fillId="0" borderId="1" applyFont="1" applyNumberFormat="1" applyFill="0" applyBorder="1" applyAlignment="1">
      <alignment horizontal="center" vertical="bottom" textRotation="0" wrapText="false" shrinkToFit="false"/>
    </xf>
    <xf xfId="0" fontId="7" numFmtId="0" fillId="2" borderId="1" applyFont="1" applyNumberFormat="0" applyFill="1" applyBorder="1" applyAlignment="1">
      <alignment horizontal="center" vertical="center" textRotation="0" wrapText="true" shrinkToFit="false"/>
    </xf>
    <xf xfId="0" fontId="7" numFmtId="0" fillId="7" borderId="1" applyFont="1" applyNumberFormat="0" applyFill="1" applyBorder="1" applyAlignment="1">
      <alignment horizontal="center" vertical="center" textRotation="0" wrapText="true" shrinkToFit="false"/>
    </xf>
    <xf xfId="0" fontId="7" numFmtId="0" fillId="8" borderId="1" applyFont="1" applyNumberFormat="0" applyFill="1" applyBorder="1" applyAlignment="1">
      <alignment horizontal="center" vertical="center" textRotation="0" wrapText="true" shrinkToFit="false"/>
    </xf>
    <xf xfId="0" fontId="7" numFmtId="0" fillId="9"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164" fillId="0" borderId="1" applyFont="0" applyNumberFormat="1" applyFill="0" applyBorder="1" applyAlignment="1">
      <alignment horizontal="center" vertical="center" textRotation="0" wrapText="true" shrinkToFit="false"/>
    </xf>
    <xf xfId="0" fontId="0" numFmtId="9" fillId="0" borderId="1"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logo3.jpg"/></Relationships>
</file>

<file path=xl/drawings/_rels/drawing3.xml.rels><?xml version="1.0" encoding="UTF-8" standalone="yes"?>
<Relationships xmlns="http://schemas.openxmlformats.org/package/2006/relationships"><Relationship Id="rId1" Type="http://schemas.openxmlformats.org/officeDocument/2006/relationships/image" Target="../media/logo2.jpg"/></Relationships>
</file>

<file path=xl/drawings/_rels/drawing4.xml.rels><?xml version="1.0" encoding="UTF-8" standalone="yes"?>
<Relationships xmlns="http://schemas.openxmlformats.org/package/2006/relationships"><Relationship Id="rId1" Type="http://schemas.openxmlformats.org/officeDocument/2006/relationships/image" Target="../media/logo1.jpg"/></Relationships>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90550" cy="381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590550" cy="381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590550" cy="381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5"/>
  <sheetViews>
    <sheetView tabSelected="1" workbookViewId="0" showGridLines="true" showRowColHeaders="1">
      <selection activeCell="T5" sqref="T5"/>
    </sheetView>
  </sheetViews>
  <sheetFormatPr defaultRowHeight="14.4" outlineLevelRow="0" outlineLevelCol="0"/>
  <cols>
    <col min="1" max="1" width="6" customWidth="true" style="0"/>
    <col min="2" max="2" width="15" customWidth="true" style="0"/>
    <col min="3" max="3" width="20" customWidth="true" style="0"/>
    <col min="4" max="4" width="30" customWidth="true" style="0"/>
    <col min="5" max="5" width="10" customWidth="true" style="0"/>
    <col min="6" max="6" width="15" customWidth="true" style="0"/>
    <col min="7" max="7" width="20" customWidth="true" style="0"/>
    <col min="8" max="8" width="15" customWidth="true" style="0"/>
    <col min="9" max="9" width="20" customWidth="true" style="0"/>
    <col min="10" max="10" width="20" customWidth="true" style="0"/>
    <col min="11" max="11" width="21" customWidth="true" style="0"/>
    <col min="12" max="12" width="15"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10" customWidth="true" style="0"/>
    <col min="20" max="20" width="20" customWidth="true" style="0"/>
    <col min="21" max="21" width="20" customWidth="true" style="0"/>
    <col min="22" max="22" width="20" customWidth="true" style="0"/>
    <col min="23" max="23" width="15"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5" customWidth="true" style="0"/>
  </cols>
  <sheetData>
    <row r="1" spans="1:31" customHeight="1" ht="10"/>
    <row r="2" spans="1:31">
      <c r="B2" s="36" t="s">
        <v>0</v>
      </c>
      <c r="C2" s="36" t="s">
        <v>1</v>
      </c>
      <c r="D2" s="36" t="s">
        <v>2</v>
      </c>
      <c r="E2" s="36" t="s">
        <v>3</v>
      </c>
      <c r="F2" s="36" t="s">
        <v>4</v>
      </c>
      <c r="G2" s="36" t="s">
        <v>5</v>
      </c>
      <c r="H2" s="36" t="s">
        <v>6</v>
      </c>
      <c r="I2" s="36" t="s">
        <v>7</v>
      </c>
      <c r="J2" s="36" t="s">
        <v>8</v>
      </c>
      <c r="K2" s="37" t="s">
        <v>9</v>
      </c>
      <c r="L2" s="36" t="s">
        <v>10</v>
      </c>
      <c r="M2" s="36" t="s">
        <v>11</v>
      </c>
      <c r="N2" s="38" t="s">
        <v>12</v>
      </c>
      <c r="O2" s="36" t="s">
        <v>13</v>
      </c>
      <c r="P2" s="36" t="s">
        <v>7</v>
      </c>
      <c r="Q2" s="36" t="s">
        <v>8</v>
      </c>
      <c r="R2" s="39" t="s">
        <v>9</v>
      </c>
      <c r="S2" s="36" t="s">
        <v>10</v>
      </c>
      <c r="T2" s="36" t="s">
        <v>14</v>
      </c>
      <c r="U2" s="36" t="s">
        <v>15</v>
      </c>
      <c r="V2" s="36" t="s">
        <v>16</v>
      </c>
    </row>
    <row r="3" spans="1:31">
      <c r="A3">
        <v>676</v>
      </c>
      <c r="B3" s="40" t="s">
        <v>17</v>
      </c>
      <c r="C3" s="40" t="s">
        <v>18</v>
      </c>
      <c r="D3" s="40" t="s">
        <v>19</v>
      </c>
      <c r="E3" s="40" t="s">
        <v>20</v>
      </c>
      <c r="F3" s="40"/>
      <c r="G3" s="40" t="s">
        <v>21</v>
      </c>
      <c r="H3" s="41">
        <v>5364224</v>
      </c>
      <c r="I3" s="41">
        <v>0</v>
      </c>
      <c r="J3" s="41">
        <f>SUM(H3:I3)*0.015</f>
        <v>80463.36</v>
      </c>
      <c r="K3" s="41">
        <f>SUM(H3:J3)</f>
        <v>5444687.36</v>
      </c>
      <c r="L3" s="41">
        <f>(K3)*19/100</f>
        <v>1034490.5984</v>
      </c>
      <c r="M3" s="41">
        <f>K3+L3</f>
        <v>6479177.9584</v>
      </c>
      <c r="N3" s="41">
        <v>2613599.5819387</v>
      </c>
      <c r="O3" s="42">
        <f>R3/K3</f>
        <v>0.48722789763042</v>
      </c>
      <c r="P3" s="41">
        <v>0</v>
      </c>
      <c r="Q3" s="41">
        <f>(N3+P3)*0.015</f>
        <v>39203.99372908</v>
      </c>
      <c r="R3" s="41">
        <f>SUM(N3+P3+Q3)</f>
        <v>2652803.5756677</v>
      </c>
      <c r="S3" s="41">
        <f>(R3)*19/100</f>
        <v>504032.67937687</v>
      </c>
      <c r="T3" s="41">
        <f>R3+S3</f>
        <v>3156836.2550446</v>
      </c>
      <c r="U3" s="40">
        <v>1</v>
      </c>
      <c r="V3" s="40" t="s">
        <v>22</v>
      </c>
    </row>
    <row r="4" spans="1:31">
      <c r="A4">
        <v>7</v>
      </c>
      <c r="B4" s="40"/>
      <c r="C4" s="40"/>
      <c r="D4" s="40" t="s">
        <v>23</v>
      </c>
      <c r="E4" s="40" t="s">
        <v>24</v>
      </c>
      <c r="F4" s="40"/>
      <c r="G4" s="40" t="s">
        <v>25</v>
      </c>
      <c r="H4" s="41">
        <v>92595016</v>
      </c>
      <c r="I4" s="41">
        <v>547191.93</v>
      </c>
      <c r="J4" s="41">
        <f>SUM(H4:I4)*0.015</f>
        <v>1397133.11895</v>
      </c>
      <c r="K4" s="41">
        <f>SUM(H4:J4)</f>
        <v>94539341.04895</v>
      </c>
      <c r="L4" s="41">
        <f>(K4)*19/100</f>
        <v>17962474.799301</v>
      </c>
      <c r="M4" s="41">
        <f>K4+L4</f>
        <v>112501815.84825</v>
      </c>
      <c r="N4" s="41">
        <v>1279706.148</v>
      </c>
      <c r="O4" s="42">
        <f>R4/K4</f>
        <v>0.013862925687036</v>
      </c>
      <c r="P4" s="41">
        <v>11517.35886</v>
      </c>
      <c r="Q4" s="41">
        <f>(N4+P4)*0.015</f>
        <v>19368.3526029</v>
      </c>
      <c r="R4" s="41">
        <f>SUM(N4+P4+Q4)</f>
        <v>1310591.8594629</v>
      </c>
      <c r="S4" s="41">
        <f>(R4)*19/100</f>
        <v>249012.45329795</v>
      </c>
      <c r="T4" s="41">
        <f>R4+S4</f>
        <v>1559604.3127609</v>
      </c>
      <c r="U4" s="40">
        <v>1</v>
      </c>
      <c r="V4" s="40" t="s">
        <v>26</v>
      </c>
    </row>
    <row r="5" spans="1:31">
      <c r="A5">
        <v>409</v>
      </c>
      <c r="B5" s="40"/>
      <c r="C5" s="40"/>
      <c r="D5" s="40" t="s">
        <v>27</v>
      </c>
      <c r="E5" s="40" t="s">
        <v>28</v>
      </c>
      <c r="F5" s="40"/>
      <c r="G5" s="40" t="s">
        <v>29</v>
      </c>
      <c r="H5" s="41">
        <v>140785094.4</v>
      </c>
      <c r="I5" s="41">
        <v>1267065.789</v>
      </c>
      <c r="J5" s="41">
        <f>SUM(H5:I5)*0.015</f>
        <v>2130782.402835</v>
      </c>
      <c r="K5" s="41">
        <f>SUM(H5:J5)</f>
        <v>144182942.59183</v>
      </c>
      <c r="L5" s="41">
        <f>(K5)*19/100</f>
        <v>27394759.092449</v>
      </c>
      <c r="M5" s="41">
        <f>K5+L5</f>
        <v>171577701.68428</v>
      </c>
      <c r="N5" s="41">
        <v>6859468.9174535</v>
      </c>
      <c r="O5" s="42">
        <f>R5/K5</f>
        <v>0.048438446044316</v>
      </c>
      <c r="P5" s="41">
        <v>21316.97934</v>
      </c>
      <c r="Q5" s="41">
        <f>(N5+P5)*0.015</f>
        <v>103211.7884519</v>
      </c>
      <c r="R5" s="41">
        <f>SUM(N5+P5+Q5)</f>
        <v>6983997.6852454</v>
      </c>
      <c r="S5" s="41">
        <f>(R5)*19/100</f>
        <v>1326959.5601966</v>
      </c>
      <c r="T5" s="41">
        <f>R5+S5</f>
        <v>8310957.245442</v>
      </c>
      <c r="U5" s="40">
        <v>1</v>
      </c>
      <c r="V5" s="40"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N81"/>
  <sheetViews>
    <sheetView tabSelected="0" workbookViewId="0" showGridLines="true" showRowColHeaders="1">
      <selection activeCell="K81" sqref="K81"/>
    </sheetView>
  </sheetViews>
  <sheetFormatPr defaultRowHeight="14.4" outlineLevelRow="0" outlineLevelCol="0"/>
  <cols>
    <col min="1" max="1" width="20" customWidth="true" style="0"/>
    <col min="2" max="2" width="30" customWidth="true" style="0"/>
    <col min="3" max="3" width="30" customWidth="true" style="0"/>
    <col min="4" max="4" width="20" customWidth="true" style="0"/>
    <col min="5" max="5" width="10" customWidth="true" style="0"/>
    <col min="6" max="6" width="25" customWidth="true" style="0"/>
    <col min="7" max="7" width="20" customWidth="true" style="0"/>
    <col min="8" max="8" width="30" customWidth="true" style="0"/>
    <col min="9" max="9" width="25" customWidth="true" style="0"/>
    <col min="10" max="10" width="20" customWidth="true" style="0"/>
    <col min="11" max="11" width="20" customWidth="true" style="0"/>
    <col min="12" max="12" width="25" customWidth="true" style="0"/>
    <col min="13" max="13" width="20" customWidth="true" style="0"/>
    <col min="14" max="14" width="20" customWidth="true" style="0"/>
  </cols>
  <sheetData>
    <row r="1" spans="1:14">
      <c r="A1"/>
      <c r="B1" s="3" t="s">
        <v>31</v>
      </c>
      <c r="C1" s="2"/>
      <c r="D1" s="2"/>
      <c r="E1" s="2"/>
      <c r="F1" s="2"/>
      <c r="G1" s="2"/>
      <c r="H1" s="2"/>
      <c r="I1" s="2"/>
      <c r="J1" s="2"/>
      <c r="K1" s="2"/>
      <c r="L1" s="6" t="s">
        <v>29</v>
      </c>
      <c r="M1" s="7"/>
      <c r="N1" s="7"/>
    </row>
    <row r="2" spans="1:14">
      <c r="A2"/>
      <c r="B2"/>
      <c r="C2"/>
      <c r="D2"/>
      <c r="E2"/>
      <c r="F2"/>
      <c r="G2"/>
      <c r="H2" s="1"/>
      <c r="I2"/>
      <c r="J2"/>
      <c r="K2"/>
      <c r="L2" s="6" t="s">
        <v>32</v>
      </c>
      <c r="M2" s="7"/>
      <c r="N2" s="7"/>
    </row>
    <row r="3" spans="1:14" customHeight="1" ht="40">
      <c r="A3" s="5" t="s">
        <v>33</v>
      </c>
      <c r="B3" s="2"/>
      <c r="C3" s="1"/>
      <c r="D3" s="1"/>
      <c r="E3" s="1"/>
      <c r="F3" s="1"/>
      <c r="G3" s="1"/>
      <c r="H3" s="4">
        <v>2017</v>
      </c>
      <c r="I3" s="1"/>
      <c r="J3" s="1"/>
      <c r="K3" s="1"/>
      <c r="L3" s="1"/>
      <c r="M3" s="1"/>
      <c r="N3" s="1"/>
    </row>
    <row r="4" spans="1:14">
      <c r="A4" s="1"/>
      <c r="B4" s="1"/>
      <c r="C4" s="1"/>
      <c r="D4" s="1"/>
      <c r="E4" s="1"/>
      <c r="F4" s="1"/>
      <c r="G4" s="1"/>
      <c r="H4" s="1"/>
      <c r="I4" s="1"/>
      <c r="J4" s="1"/>
      <c r="K4" s="1"/>
      <c r="L4" s="1"/>
      <c r="M4" s="1"/>
      <c r="N4" s="1"/>
    </row>
    <row r="5" spans="1:14" customHeight="1" ht="40">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ustomHeight="1" ht="30">
      <c r="A7" s="10"/>
      <c r="B7" s="10"/>
      <c r="C7" s="10"/>
      <c r="D7" s="10"/>
      <c r="E7" s="10"/>
      <c r="F7" s="10"/>
      <c r="G7" s="10"/>
      <c r="H7" s="10"/>
      <c r="I7" s="8" t="s">
        <v>34</v>
      </c>
      <c r="J7" s="9"/>
      <c r="K7" s="9"/>
      <c r="L7" s="8" t="s">
        <v>35</v>
      </c>
      <c r="M7" s="9"/>
      <c r="N7" s="9"/>
    </row>
    <row r="8" spans="1:14">
      <c r="A8" s="17" t="s">
        <v>36</v>
      </c>
      <c r="B8" s="17" t="s">
        <v>37</v>
      </c>
      <c r="C8" s="17" t="s">
        <v>38</v>
      </c>
      <c r="D8" s="17" t="s">
        <v>39</v>
      </c>
      <c r="E8" s="22" t="s">
        <v>40</v>
      </c>
      <c r="F8" s="22" t="s">
        <v>41</v>
      </c>
      <c r="G8" s="22" t="s">
        <v>42</v>
      </c>
      <c r="H8" s="17" t="s">
        <v>43</v>
      </c>
      <c r="I8" s="26" t="s">
        <v>40</v>
      </c>
      <c r="J8" s="26" t="s">
        <v>44</v>
      </c>
      <c r="K8" s="26" t="s">
        <v>45</v>
      </c>
      <c r="L8" s="26" t="s">
        <v>40</v>
      </c>
      <c r="M8" s="26" t="s">
        <v>46</v>
      </c>
      <c r="N8" s="26" t="s">
        <v>45</v>
      </c>
    </row>
    <row r="9" spans="1:14">
      <c r="A9" s="18" t="s">
        <v>47</v>
      </c>
      <c r="B9" s="18" t="s">
        <v>48</v>
      </c>
      <c r="C9" s="18" t="s">
        <v>49</v>
      </c>
      <c r="D9" s="21" t="s">
        <v>50</v>
      </c>
      <c r="E9" s="21">
        <v>1</v>
      </c>
      <c r="F9" s="24">
        <v>13336802</v>
      </c>
      <c r="G9" s="24">
        <f>E9*F9</f>
        <v>13336802</v>
      </c>
      <c r="H9" s="18" t="s">
        <v>51</v>
      </c>
      <c r="I9" s="21">
        <v>0</v>
      </c>
      <c r="J9" s="28">
        <f>F9*I9</f>
        <v>0</v>
      </c>
      <c r="K9" s="30">
        <f>J9/G9</f>
        <v>0</v>
      </c>
      <c r="L9" s="21">
        <v>0</v>
      </c>
      <c r="M9" s="28">
        <f>F9*I9</f>
        <v>0</v>
      </c>
      <c r="N9" s="30">
        <f>M9/G9</f>
        <v>0</v>
      </c>
    </row>
    <row r="10" spans="1:14">
      <c r="A10" s="19"/>
      <c r="B10" s="19"/>
      <c r="C10" s="18" t="s">
        <v>52</v>
      </c>
      <c r="D10" s="21" t="s">
        <v>53</v>
      </c>
      <c r="E10" s="21">
        <v>1</v>
      </c>
      <c r="F10" s="24">
        <v>5049181</v>
      </c>
      <c r="G10" s="24">
        <f>E10*F10</f>
        <v>5049181</v>
      </c>
      <c r="H10" s="19"/>
      <c r="I10" s="21">
        <v>0</v>
      </c>
      <c r="J10" s="28">
        <f>F10*I10</f>
        <v>0</v>
      </c>
      <c r="K10" s="30">
        <f>J10/G10</f>
        <v>0</v>
      </c>
      <c r="L10" s="21">
        <v>0</v>
      </c>
      <c r="M10" s="28">
        <f>F10*I10</f>
        <v>0</v>
      </c>
      <c r="N10" s="30">
        <f>M10/G10</f>
        <v>0</v>
      </c>
    </row>
    <row r="11" spans="1:14">
      <c r="A11" s="19"/>
      <c r="B11" s="19"/>
      <c r="C11" s="19"/>
      <c r="D11" s="19"/>
      <c r="E11" s="19"/>
      <c r="F11" s="19"/>
      <c r="G11" s="19"/>
      <c r="H11" s="19"/>
      <c r="I11" s="19"/>
      <c r="J11" s="19"/>
      <c r="K11" s="19"/>
      <c r="L11" s="19"/>
      <c r="M11" s="19"/>
      <c r="N11" s="19"/>
    </row>
    <row r="12" spans="1:14">
      <c r="A12" s="19"/>
      <c r="B12" s="19"/>
      <c r="C12" s="20" t="s">
        <v>54</v>
      </c>
      <c r="D12" s="20"/>
      <c r="E12" s="23">
        <f>SUM(G9:G11)</f>
        <v>18385983</v>
      </c>
      <c r="F12" s="25"/>
      <c r="G12" s="25"/>
      <c r="H12" s="19"/>
      <c r="I12" s="27"/>
      <c r="J12" s="29">
        <f>SUM(J9:J11)</f>
        <v>0</v>
      </c>
      <c r="K12" s="31">
        <f>SUM(K9:K11)</f>
        <v>0</v>
      </c>
      <c r="L12" s="25"/>
      <c r="M12" s="29">
        <f>SUM(M9:M11)</f>
        <v>0</v>
      </c>
      <c r="N12" s="31" t="s">
        <v>55</v>
      </c>
    </row>
    <row r="13" spans="1:14">
      <c r="A13" s="18" t="s">
        <v>56</v>
      </c>
      <c r="B13" s="18" t="s">
        <v>57</v>
      </c>
      <c r="C13" s="18" t="s">
        <v>49</v>
      </c>
      <c r="D13" s="21" t="s">
        <v>58</v>
      </c>
      <c r="E13" s="21">
        <v>1</v>
      </c>
      <c r="F13" s="24">
        <v>10551047</v>
      </c>
      <c r="G13" s="24">
        <f>E13*F13</f>
        <v>10551047</v>
      </c>
      <c r="H13" s="18" t="s">
        <v>59</v>
      </c>
      <c r="I13" s="21">
        <v>0</v>
      </c>
      <c r="J13" s="28">
        <f>F13*I13</f>
        <v>0</v>
      </c>
      <c r="K13" s="30">
        <f>J13/G13</f>
        <v>0</v>
      </c>
      <c r="L13" s="21">
        <v>0</v>
      </c>
      <c r="M13" s="28">
        <f>F13*I13</f>
        <v>0</v>
      </c>
      <c r="N13" s="30">
        <f>M13/G13</f>
        <v>0</v>
      </c>
    </row>
    <row r="14" spans="1:14">
      <c r="A14" s="19"/>
      <c r="B14" s="19"/>
      <c r="C14" s="18" t="s">
        <v>52</v>
      </c>
      <c r="D14" s="21" t="s">
        <v>60</v>
      </c>
      <c r="E14" s="21">
        <v>1</v>
      </c>
      <c r="F14" s="24">
        <v>4213455</v>
      </c>
      <c r="G14" s="24">
        <f>E14*F14</f>
        <v>4213455</v>
      </c>
      <c r="H14" s="19"/>
      <c r="I14" s="21">
        <v>0</v>
      </c>
      <c r="J14" s="28">
        <f>F14*I14</f>
        <v>0</v>
      </c>
      <c r="K14" s="30">
        <f>J14/G14</f>
        <v>0</v>
      </c>
      <c r="L14" s="21">
        <v>0</v>
      </c>
      <c r="M14" s="28">
        <f>F14*I14</f>
        <v>0</v>
      </c>
      <c r="N14" s="30">
        <f>M14/G14</f>
        <v>0</v>
      </c>
    </row>
    <row r="15" spans="1:14">
      <c r="A15" s="19"/>
      <c r="B15" s="19"/>
      <c r="C15" s="19"/>
      <c r="D15" s="19"/>
      <c r="E15" s="19"/>
      <c r="F15" s="19"/>
      <c r="G15" s="19"/>
      <c r="H15" s="19"/>
      <c r="I15" s="19"/>
      <c r="J15" s="19"/>
      <c r="K15" s="19"/>
      <c r="L15" s="19"/>
      <c r="M15" s="19"/>
      <c r="N15" s="19"/>
    </row>
    <row r="16" spans="1:14">
      <c r="A16" s="19"/>
      <c r="B16" s="19"/>
      <c r="C16" s="20" t="s">
        <v>61</v>
      </c>
      <c r="D16" s="20"/>
      <c r="E16" s="23">
        <f>SUM(G13:G15)</f>
        <v>14764502</v>
      </c>
      <c r="F16" s="25"/>
      <c r="G16" s="25"/>
      <c r="H16" s="19"/>
      <c r="I16" s="27"/>
      <c r="J16" s="29">
        <f>SUM(J13:J15)</f>
        <v>0</v>
      </c>
      <c r="K16" s="31">
        <f>SUM(K13:K15)</f>
        <v>0</v>
      </c>
      <c r="L16" s="25"/>
      <c r="M16" s="29">
        <f>SUM(M13:M15)</f>
        <v>0</v>
      </c>
      <c r="N16" s="31" t="s">
        <v>55</v>
      </c>
    </row>
    <row r="17" spans="1:14">
      <c r="A17" s="18" t="s">
        <v>62</v>
      </c>
      <c r="B17" s="18" t="s">
        <v>63</v>
      </c>
      <c r="C17" s="18" t="s">
        <v>64</v>
      </c>
      <c r="D17" s="21" t="s">
        <v>65</v>
      </c>
      <c r="E17" s="21">
        <v>1</v>
      </c>
      <c r="F17" s="24">
        <v>417863</v>
      </c>
      <c r="G17" s="24">
        <f>E17*F17</f>
        <v>417863</v>
      </c>
      <c r="H17" s="18" t="s">
        <v>66</v>
      </c>
      <c r="I17" s="21">
        <v>0</v>
      </c>
      <c r="J17" s="28">
        <f>F17*I17</f>
        <v>0</v>
      </c>
      <c r="K17" s="30">
        <f>J17/G17</f>
        <v>0</v>
      </c>
      <c r="L17" s="21">
        <v>0</v>
      </c>
      <c r="M17" s="28">
        <f>F17*I17</f>
        <v>0</v>
      </c>
      <c r="N17" s="30">
        <f>M17/G17</f>
        <v>0</v>
      </c>
    </row>
    <row r="18" spans="1:14">
      <c r="A18" s="19"/>
      <c r="B18" s="19"/>
      <c r="C18" s="18" t="s">
        <v>67</v>
      </c>
      <c r="D18" s="21" t="s">
        <v>68</v>
      </c>
      <c r="E18" s="21">
        <v>0</v>
      </c>
      <c r="F18" s="24">
        <v>1845563</v>
      </c>
      <c r="G18" s="24">
        <f>E18*F18</f>
        <v>0</v>
      </c>
      <c r="H18" s="19"/>
      <c r="I18" s="21">
        <v>0</v>
      </c>
      <c r="J18" s="28">
        <f>F18*I18</f>
        <v>0</v>
      </c>
      <c r="K18" s="30" t="str">
        <f>J18/G18</f>
        <v>0</v>
      </c>
      <c r="L18" s="21">
        <v>0</v>
      </c>
      <c r="M18" s="28">
        <f>F18*I18</f>
        <v>0</v>
      </c>
      <c r="N18" s="30" t="str">
        <f>M18/G18</f>
        <v>0</v>
      </c>
    </row>
    <row r="19" spans="1:14">
      <c r="A19" s="19"/>
      <c r="B19" s="19"/>
      <c r="C19" s="19"/>
      <c r="D19" s="19"/>
      <c r="E19" s="19"/>
      <c r="F19" s="19"/>
      <c r="G19" s="19"/>
      <c r="H19" s="19"/>
      <c r="I19" s="19"/>
      <c r="J19" s="19"/>
      <c r="K19" s="19"/>
      <c r="L19" s="19"/>
      <c r="M19" s="19"/>
      <c r="N19" s="19"/>
    </row>
    <row r="20" spans="1:14">
      <c r="A20" s="19"/>
      <c r="B20" s="19"/>
      <c r="C20" s="20" t="s">
        <v>69</v>
      </c>
      <c r="D20" s="20"/>
      <c r="E20" s="23">
        <f>SUM(G17:G19)</f>
        <v>417863</v>
      </c>
      <c r="F20" s="25"/>
      <c r="G20" s="25"/>
      <c r="H20" s="19"/>
      <c r="I20" s="27"/>
      <c r="J20" s="29">
        <f>SUM(J17:J19)</f>
        <v>0</v>
      </c>
      <c r="K20" s="31">
        <f>SUM(K17:K19)</f>
        <v>0</v>
      </c>
      <c r="L20" s="25"/>
      <c r="M20" s="29">
        <f>SUM(M17:M19)</f>
        <v>0</v>
      </c>
      <c r="N20" s="31" t="s">
        <v>55</v>
      </c>
    </row>
    <row r="21" spans="1:14">
      <c r="A21" s="18" t="s">
        <v>70</v>
      </c>
      <c r="B21" s="18" t="s">
        <v>71</v>
      </c>
      <c r="C21" s="18" t="s">
        <v>72</v>
      </c>
      <c r="D21" s="21" t="s">
        <v>73</v>
      </c>
      <c r="E21" s="21">
        <v>1</v>
      </c>
      <c r="F21" s="24">
        <v>69644</v>
      </c>
      <c r="G21" s="24">
        <f>E21*F21</f>
        <v>69644</v>
      </c>
      <c r="H21" s="18" t="s">
        <v>74</v>
      </c>
      <c r="I21" s="21">
        <v>0.3</v>
      </c>
      <c r="J21" s="28">
        <f>F21*I21</f>
        <v>20893.2</v>
      </c>
      <c r="K21" s="30">
        <f>J21/G21</f>
        <v>0.3</v>
      </c>
      <c r="L21" s="21">
        <v>0.3</v>
      </c>
      <c r="M21" s="28">
        <f>F21*I21</f>
        <v>20893.2</v>
      </c>
      <c r="N21" s="30">
        <f>M21/G21</f>
        <v>0.3</v>
      </c>
    </row>
    <row r="22" spans="1:14">
      <c r="A22" s="19"/>
      <c r="B22" s="19"/>
      <c r="C22" s="19"/>
      <c r="D22" s="19"/>
      <c r="E22" s="19"/>
      <c r="F22" s="19"/>
      <c r="G22" s="19"/>
      <c r="H22" s="19"/>
      <c r="I22" s="19"/>
      <c r="J22" s="19"/>
      <c r="K22" s="19"/>
      <c r="L22" s="19"/>
      <c r="M22" s="19"/>
      <c r="N22" s="19"/>
    </row>
    <row r="23" spans="1:14">
      <c r="A23" s="19"/>
      <c r="B23" s="19"/>
      <c r="C23" s="20" t="s">
        <v>75</v>
      </c>
      <c r="D23" s="20"/>
      <c r="E23" s="23">
        <f>SUM(G21:G22)</f>
        <v>69644</v>
      </c>
      <c r="F23" s="25"/>
      <c r="G23" s="25"/>
      <c r="H23" s="19"/>
      <c r="I23" s="27"/>
      <c r="J23" s="29">
        <f>SUM(J21:J22)</f>
        <v>20893.2</v>
      </c>
      <c r="K23" s="31">
        <f>SUM(K21:K22)</f>
        <v>0.3</v>
      </c>
      <c r="L23" s="25"/>
      <c r="M23" s="29">
        <f>SUM(M21:M22)</f>
        <v>20893.2</v>
      </c>
      <c r="N23" s="31" t="s">
        <v>55</v>
      </c>
    </row>
    <row r="24" spans="1:14">
      <c r="A24" s="18" t="s">
        <v>76</v>
      </c>
      <c r="B24" s="18" t="s">
        <v>77</v>
      </c>
      <c r="C24" s="18" t="s">
        <v>78</v>
      </c>
      <c r="D24" s="21" t="s">
        <v>79</v>
      </c>
      <c r="E24" s="21">
        <v>1</v>
      </c>
      <c r="F24" s="24">
        <v>7904580</v>
      </c>
      <c r="G24" s="24">
        <f>E24*F24</f>
        <v>7904580</v>
      </c>
      <c r="H24" s="18" t="s">
        <v>80</v>
      </c>
      <c r="I24" s="21">
        <v>0.297</v>
      </c>
      <c r="J24" s="28">
        <f>F24*I24</f>
        <v>2347660.26</v>
      </c>
      <c r="K24" s="30">
        <f>J24/G24</f>
        <v>0.297</v>
      </c>
      <c r="L24" s="21">
        <v>0.297</v>
      </c>
      <c r="M24" s="28">
        <f>F24*I24</f>
        <v>2347660.26</v>
      </c>
      <c r="N24" s="30">
        <f>M24/G24</f>
        <v>0.297</v>
      </c>
    </row>
    <row r="25" spans="1:14">
      <c r="A25" s="19"/>
      <c r="B25" s="19"/>
      <c r="C25" s="18" t="s">
        <v>67</v>
      </c>
      <c r="D25" s="21" t="s">
        <v>81</v>
      </c>
      <c r="E25" s="21">
        <v>1</v>
      </c>
      <c r="F25" s="24">
        <v>5014359</v>
      </c>
      <c r="G25" s="24">
        <f>E25*F25</f>
        <v>5014359</v>
      </c>
      <c r="H25" s="19"/>
      <c r="I25" s="21">
        <v>0</v>
      </c>
      <c r="J25" s="28">
        <f>F25*I25</f>
        <v>0</v>
      </c>
      <c r="K25" s="30">
        <f>J25/G25</f>
        <v>0</v>
      </c>
      <c r="L25" s="21">
        <v>0</v>
      </c>
      <c r="M25" s="28">
        <f>F25*I25</f>
        <v>0</v>
      </c>
      <c r="N25" s="30">
        <f>M25/G25</f>
        <v>0</v>
      </c>
    </row>
    <row r="26" spans="1:14">
      <c r="A26" s="19"/>
      <c r="B26" s="19"/>
      <c r="C26" s="18" t="s">
        <v>52</v>
      </c>
      <c r="D26" s="21" t="s">
        <v>82</v>
      </c>
      <c r="E26" s="21">
        <v>1</v>
      </c>
      <c r="F26" s="24">
        <v>4283098</v>
      </c>
      <c r="G26" s="24">
        <f>E26*F26</f>
        <v>4283098</v>
      </c>
      <c r="H26" s="19"/>
      <c r="I26" s="21">
        <v>0</v>
      </c>
      <c r="J26" s="28">
        <f>F26*I26</f>
        <v>0</v>
      </c>
      <c r="K26" s="30">
        <f>J26/G26</f>
        <v>0</v>
      </c>
      <c r="L26" s="21">
        <v>0</v>
      </c>
      <c r="M26" s="28">
        <f>F26*I26</f>
        <v>0</v>
      </c>
      <c r="N26" s="30">
        <f>M26/G26</f>
        <v>0</v>
      </c>
    </row>
    <row r="27" spans="1:14">
      <c r="A27" s="19"/>
      <c r="B27" s="19"/>
      <c r="C27" s="19"/>
      <c r="D27" s="19"/>
      <c r="E27" s="19"/>
      <c r="F27" s="19"/>
      <c r="G27" s="19"/>
      <c r="H27" s="19"/>
      <c r="I27" s="19"/>
      <c r="J27" s="19"/>
      <c r="K27" s="19"/>
      <c r="L27" s="19"/>
      <c r="M27" s="19"/>
      <c r="N27" s="19"/>
    </row>
    <row r="28" spans="1:14">
      <c r="A28" s="19"/>
      <c r="B28" s="19"/>
      <c r="C28" s="20" t="s">
        <v>83</v>
      </c>
      <c r="D28" s="20"/>
      <c r="E28" s="23">
        <f>SUM(G24:G27)</f>
        <v>17202037</v>
      </c>
      <c r="F28" s="25"/>
      <c r="G28" s="25"/>
      <c r="H28" s="19"/>
      <c r="I28" s="27"/>
      <c r="J28" s="29">
        <f>SUM(J24:J27)</f>
        <v>2347660.26</v>
      </c>
      <c r="K28" s="31">
        <f>SUM(K24:K27)</f>
        <v>0.297</v>
      </c>
      <c r="L28" s="25"/>
      <c r="M28" s="29">
        <f>SUM(M24:M27)</f>
        <v>2347660.26</v>
      </c>
      <c r="N28" s="31" t="s">
        <v>55</v>
      </c>
    </row>
    <row r="29" spans="1:14">
      <c r="A29" s="18" t="s">
        <v>76</v>
      </c>
      <c r="B29" s="18" t="s">
        <v>84</v>
      </c>
      <c r="C29" s="18" t="s">
        <v>67</v>
      </c>
      <c r="D29" s="21" t="s">
        <v>85</v>
      </c>
      <c r="E29" s="21">
        <v>1</v>
      </c>
      <c r="F29" s="24">
        <v>1044658</v>
      </c>
      <c r="G29" s="24">
        <f>E29*F29</f>
        <v>1044658</v>
      </c>
      <c r="H29" s="18" t="s">
        <v>86</v>
      </c>
      <c r="I29" s="21">
        <v>0</v>
      </c>
      <c r="J29" s="28">
        <f>F29*I29</f>
        <v>0</v>
      </c>
      <c r="K29" s="30">
        <f>J29/G29</f>
        <v>0</v>
      </c>
      <c r="L29" s="21">
        <v>0</v>
      </c>
      <c r="M29" s="28">
        <f>F29*I29</f>
        <v>0</v>
      </c>
      <c r="N29" s="30">
        <f>M29/G29</f>
        <v>0</v>
      </c>
    </row>
    <row r="30" spans="1:14">
      <c r="A30" s="19"/>
      <c r="B30" s="19"/>
      <c r="C30" s="18" t="s">
        <v>52</v>
      </c>
      <c r="D30" s="21" t="s">
        <v>87</v>
      </c>
      <c r="E30" s="21">
        <v>1</v>
      </c>
      <c r="F30" s="24">
        <v>1009836</v>
      </c>
      <c r="G30" s="24">
        <f>E30*F30</f>
        <v>1009836</v>
      </c>
      <c r="H30" s="19"/>
      <c r="I30" s="21">
        <v>0</v>
      </c>
      <c r="J30" s="28">
        <f>F30*I30</f>
        <v>0</v>
      </c>
      <c r="K30" s="30">
        <f>J30/G30</f>
        <v>0</v>
      </c>
      <c r="L30" s="21">
        <v>0</v>
      </c>
      <c r="M30" s="28">
        <f>F30*I30</f>
        <v>0</v>
      </c>
      <c r="N30" s="30">
        <f>M30/G30</f>
        <v>0</v>
      </c>
    </row>
    <row r="31" spans="1:14">
      <c r="A31" s="19"/>
      <c r="B31" s="19"/>
      <c r="C31" s="19"/>
      <c r="D31" s="19"/>
      <c r="E31" s="19"/>
      <c r="F31" s="19"/>
      <c r="G31" s="19"/>
      <c r="H31" s="19"/>
      <c r="I31" s="19"/>
      <c r="J31" s="19"/>
      <c r="K31" s="19"/>
      <c r="L31" s="19"/>
      <c r="M31" s="19"/>
      <c r="N31" s="19"/>
    </row>
    <row r="32" spans="1:14">
      <c r="A32" s="19"/>
      <c r="B32" s="19"/>
      <c r="C32" s="20" t="s">
        <v>88</v>
      </c>
      <c r="D32" s="20"/>
      <c r="E32" s="23">
        <f>SUM(G29:G31)</f>
        <v>2054494</v>
      </c>
      <c r="F32" s="25"/>
      <c r="G32" s="25"/>
      <c r="H32" s="19"/>
      <c r="I32" s="27"/>
      <c r="J32" s="29">
        <f>SUM(J29:J31)</f>
        <v>0</v>
      </c>
      <c r="K32" s="31">
        <f>SUM(K29:K31)</f>
        <v>0</v>
      </c>
      <c r="L32" s="25"/>
      <c r="M32" s="29">
        <f>SUM(M29:M31)</f>
        <v>0</v>
      </c>
      <c r="N32" s="31" t="s">
        <v>55</v>
      </c>
    </row>
    <row r="33" spans="1:14">
      <c r="A33" s="18" t="s">
        <v>76</v>
      </c>
      <c r="B33" s="18" t="s">
        <v>89</v>
      </c>
      <c r="C33" s="18" t="s">
        <v>64</v>
      </c>
      <c r="D33" s="21" t="s">
        <v>90</v>
      </c>
      <c r="E33" s="21">
        <v>1</v>
      </c>
      <c r="F33" s="24">
        <v>3621482</v>
      </c>
      <c r="G33" s="24">
        <f>E33*F33</f>
        <v>3621482</v>
      </c>
      <c r="H33" s="18" t="s">
        <v>91</v>
      </c>
      <c r="I33" s="21">
        <v>0</v>
      </c>
      <c r="J33" s="28">
        <f>F33*I33</f>
        <v>0</v>
      </c>
      <c r="K33" s="30">
        <f>J33/G33</f>
        <v>0</v>
      </c>
      <c r="L33" s="21">
        <v>0</v>
      </c>
      <c r="M33" s="28">
        <f>F33*I33</f>
        <v>0</v>
      </c>
      <c r="N33" s="30">
        <f>M33/G33</f>
        <v>0</v>
      </c>
    </row>
    <row r="34" spans="1:14">
      <c r="A34" s="19"/>
      <c r="B34" s="19"/>
      <c r="C34" s="19"/>
      <c r="D34" s="19"/>
      <c r="E34" s="19"/>
      <c r="F34" s="19"/>
      <c r="G34" s="19"/>
      <c r="H34" s="19"/>
      <c r="I34" s="19"/>
      <c r="J34" s="19"/>
      <c r="K34" s="19"/>
      <c r="L34" s="19"/>
      <c r="M34" s="19"/>
      <c r="N34" s="19"/>
    </row>
    <row r="35" spans="1:14">
      <c r="A35" s="19"/>
      <c r="B35" s="19"/>
      <c r="C35" s="20" t="s">
        <v>92</v>
      </c>
      <c r="D35" s="20"/>
      <c r="E35" s="23">
        <f>SUM(G33:G34)</f>
        <v>3621482</v>
      </c>
      <c r="F35" s="25"/>
      <c r="G35" s="25"/>
      <c r="H35" s="19"/>
      <c r="I35" s="27"/>
      <c r="J35" s="29">
        <f>SUM(J33:J34)</f>
        <v>0</v>
      </c>
      <c r="K35" s="31">
        <f>SUM(K33:K34)</f>
        <v>0</v>
      </c>
      <c r="L35" s="25"/>
      <c r="M35" s="29">
        <f>SUM(M33:M34)</f>
        <v>0</v>
      </c>
      <c r="N35" s="31" t="s">
        <v>55</v>
      </c>
    </row>
    <row r="36" spans="1:14">
      <c r="A36" s="18" t="s">
        <v>76</v>
      </c>
      <c r="B36" s="18" t="s">
        <v>93</v>
      </c>
      <c r="C36" s="18" t="s">
        <v>64</v>
      </c>
      <c r="D36" s="21" t="s">
        <v>94</v>
      </c>
      <c r="E36" s="21">
        <v>1</v>
      </c>
      <c r="F36" s="24">
        <v>4805428</v>
      </c>
      <c r="G36" s="24">
        <f>E36*F36</f>
        <v>4805428</v>
      </c>
      <c r="H36" s="18" t="s">
        <v>95</v>
      </c>
      <c r="I36" s="21">
        <v>0</v>
      </c>
      <c r="J36" s="28">
        <f>F36*I36</f>
        <v>0</v>
      </c>
      <c r="K36" s="30">
        <f>J36/G36</f>
        <v>0</v>
      </c>
      <c r="L36" s="21">
        <v>0</v>
      </c>
      <c r="M36" s="28">
        <f>F36*I36</f>
        <v>0</v>
      </c>
      <c r="N36" s="30">
        <f>M36/G36</f>
        <v>0</v>
      </c>
    </row>
    <row r="37" spans="1:14">
      <c r="A37" s="19"/>
      <c r="B37" s="19"/>
      <c r="C37" s="18" t="s">
        <v>67</v>
      </c>
      <c r="D37" s="21" t="s">
        <v>96</v>
      </c>
      <c r="E37" s="21">
        <v>1</v>
      </c>
      <c r="F37" s="24">
        <v>7451894</v>
      </c>
      <c r="G37" s="24">
        <f>E37*F37</f>
        <v>7451894</v>
      </c>
      <c r="H37" s="19"/>
      <c r="I37" s="21">
        <v>0</v>
      </c>
      <c r="J37" s="28">
        <f>F37*I37</f>
        <v>0</v>
      </c>
      <c r="K37" s="30">
        <f>J37/G37</f>
        <v>0</v>
      </c>
      <c r="L37" s="21">
        <v>0</v>
      </c>
      <c r="M37" s="28">
        <f>F37*I37</f>
        <v>0</v>
      </c>
      <c r="N37" s="30">
        <f>M37/G37</f>
        <v>0</v>
      </c>
    </row>
    <row r="38" spans="1:14">
      <c r="A38" s="19"/>
      <c r="B38" s="19"/>
      <c r="C38" s="18" t="s">
        <v>97</v>
      </c>
      <c r="D38" s="21" t="s">
        <v>98</v>
      </c>
      <c r="E38" s="21">
        <v>1</v>
      </c>
      <c r="F38" s="24">
        <v>15286831</v>
      </c>
      <c r="G38" s="24">
        <f>E38*F38</f>
        <v>15286831</v>
      </c>
      <c r="H38" s="19"/>
      <c r="I38" s="21">
        <v>0</v>
      </c>
      <c r="J38" s="28">
        <f>F38*I38</f>
        <v>0</v>
      </c>
      <c r="K38" s="30">
        <f>J38/G38</f>
        <v>0</v>
      </c>
      <c r="L38" s="21">
        <v>0</v>
      </c>
      <c r="M38" s="28">
        <f>F38*I38</f>
        <v>0</v>
      </c>
      <c r="N38" s="30">
        <f>M38/G38</f>
        <v>0</v>
      </c>
    </row>
    <row r="39" spans="1:14">
      <c r="A39" s="19"/>
      <c r="B39" s="19"/>
      <c r="C39" s="19"/>
      <c r="D39" s="19"/>
      <c r="E39" s="19"/>
      <c r="F39" s="19"/>
      <c r="G39" s="19"/>
      <c r="H39" s="19"/>
      <c r="I39" s="19"/>
      <c r="J39" s="19"/>
      <c r="K39" s="19"/>
      <c r="L39" s="19"/>
      <c r="M39" s="19"/>
      <c r="N39" s="19"/>
    </row>
    <row r="40" spans="1:14">
      <c r="A40" s="19"/>
      <c r="B40" s="19"/>
      <c r="C40" s="20" t="s">
        <v>99</v>
      </c>
      <c r="D40" s="20"/>
      <c r="E40" s="23">
        <f>SUM(G36:G39)</f>
        <v>27544153</v>
      </c>
      <c r="F40" s="25"/>
      <c r="G40" s="25"/>
      <c r="H40" s="19"/>
      <c r="I40" s="27"/>
      <c r="J40" s="29">
        <f>SUM(J36:J39)</f>
        <v>0</v>
      </c>
      <c r="K40" s="31">
        <f>SUM(K36:K39)</f>
        <v>0</v>
      </c>
      <c r="L40" s="25"/>
      <c r="M40" s="29">
        <f>SUM(M36:M39)</f>
        <v>0</v>
      </c>
      <c r="N40" s="31" t="s">
        <v>55</v>
      </c>
    </row>
    <row r="41" spans="1:14">
      <c r="A41" s="18" t="s">
        <v>100</v>
      </c>
      <c r="B41" s="18" t="s">
        <v>84</v>
      </c>
      <c r="C41" s="18" t="s">
        <v>67</v>
      </c>
      <c r="D41" s="21" t="s">
        <v>85</v>
      </c>
      <c r="E41" s="21">
        <v>1</v>
      </c>
      <c r="F41" s="24">
        <v>1044658</v>
      </c>
      <c r="G41" s="24">
        <f>E41*F41</f>
        <v>1044658</v>
      </c>
      <c r="H41" s="18" t="s">
        <v>86</v>
      </c>
      <c r="I41" s="21">
        <v>0</v>
      </c>
      <c r="J41" s="28">
        <f>F41*I41</f>
        <v>0</v>
      </c>
      <c r="K41" s="30">
        <f>J41/G41</f>
        <v>0</v>
      </c>
      <c r="L41" s="21">
        <v>0</v>
      </c>
      <c r="M41" s="28">
        <f>F41*I41</f>
        <v>0</v>
      </c>
      <c r="N41" s="30">
        <f>M41/G41</f>
        <v>0</v>
      </c>
    </row>
    <row r="42" spans="1:14">
      <c r="A42" s="19"/>
      <c r="B42" s="19"/>
      <c r="C42" s="18" t="s">
        <v>52</v>
      </c>
      <c r="D42" s="21" t="s">
        <v>87</v>
      </c>
      <c r="E42" s="21">
        <v>1</v>
      </c>
      <c r="F42" s="24">
        <v>1009836</v>
      </c>
      <c r="G42" s="24">
        <f>E42*F42</f>
        <v>1009836</v>
      </c>
      <c r="H42" s="19"/>
      <c r="I42" s="21">
        <v>0</v>
      </c>
      <c r="J42" s="28">
        <f>F42*I42</f>
        <v>0</v>
      </c>
      <c r="K42" s="30">
        <f>J42/G42</f>
        <v>0</v>
      </c>
      <c r="L42" s="21">
        <v>0</v>
      </c>
      <c r="M42" s="28">
        <f>F42*I42</f>
        <v>0</v>
      </c>
      <c r="N42" s="30">
        <f>M42/G42</f>
        <v>0</v>
      </c>
    </row>
    <row r="43" spans="1:14">
      <c r="A43" s="19"/>
      <c r="B43" s="19"/>
      <c r="C43" s="19"/>
      <c r="D43" s="19"/>
      <c r="E43" s="19"/>
      <c r="F43" s="19"/>
      <c r="G43" s="19"/>
      <c r="H43" s="19"/>
      <c r="I43" s="19"/>
      <c r="J43" s="19"/>
      <c r="K43" s="19"/>
      <c r="L43" s="19"/>
      <c r="M43" s="19"/>
      <c r="N43" s="19"/>
    </row>
    <row r="44" spans="1:14">
      <c r="A44" s="19"/>
      <c r="B44" s="19"/>
      <c r="C44" s="20" t="s">
        <v>88</v>
      </c>
      <c r="D44" s="20"/>
      <c r="E44" s="23">
        <f>SUM(G41:G43)</f>
        <v>2054494</v>
      </c>
      <c r="F44" s="25"/>
      <c r="G44" s="25"/>
      <c r="H44" s="19"/>
      <c r="I44" s="27"/>
      <c r="J44" s="29">
        <f>SUM(J41:J43)</f>
        <v>0</v>
      </c>
      <c r="K44" s="31">
        <f>SUM(K41:K43)</f>
        <v>0</v>
      </c>
      <c r="L44" s="25"/>
      <c r="M44" s="29">
        <f>SUM(M41:M43)</f>
        <v>0</v>
      </c>
      <c r="N44" s="31" t="s">
        <v>55</v>
      </c>
    </row>
    <row r="45" spans="1:14">
      <c r="A45" s="18" t="s">
        <v>100</v>
      </c>
      <c r="B45" s="18" t="s">
        <v>101</v>
      </c>
      <c r="C45" s="18" t="s">
        <v>64</v>
      </c>
      <c r="D45" s="21" t="s">
        <v>102</v>
      </c>
      <c r="E45" s="21">
        <v>0.3</v>
      </c>
      <c r="F45" s="24">
        <v>6546524</v>
      </c>
      <c r="G45" s="24">
        <f>E45*F45</f>
        <v>1963957.2</v>
      </c>
      <c r="H45" s="18" t="s">
        <v>103</v>
      </c>
      <c r="I45" s="21">
        <v>0</v>
      </c>
      <c r="J45" s="28">
        <f>F45*I45</f>
        <v>0</v>
      </c>
      <c r="K45" s="30">
        <f>J45/G45</f>
        <v>0</v>
      </c>
      <c r="L45" s="21">
        <v>0</v>
      </c>
      <c r="M45" s="28">
        <f>F45*I45</f>
        <v>0</v>
      </c>
      <c r="N45" s="30">
        <f>M45/G45</f>
        <v>0</v>
      </c>
    </row>
    <row r="46" spans="1:14">
      <c r="A46" s="19"/>
      <c r="B46" s="19"/>
      <c r="C46" s="19"/>
      <c r="D46" s="19"/>
      <c r="E46" s="19"/>
      <c r="F46" s="19"/>
      <c r="G46" s="19"/>
      <c r="H46" s="19"/>
      <c r="I46" s="19"/>
      <c r="J46" s="19"/>
      <c r="K46" s="19"/>
      <c r="L46" s="19"/>
      <c r="M46" s="19"/>
      <c r="N46" s="19"/>
    </row>
    <row r="47" spans="1:14">
      <c r="A47" s="19"/>
      <c r="B47" s="19"/>
      <c r="C47" s="20" t="s">
        <v>104</v>
      </c>
      <c r="D47" s="20"/>
      <c r="E47" s="23">
        <f>SUM(G45:G46)</f>
        <v>1963957.2</v>
      </c>
      <c r="F47" s="25"/>
      <c r="G47" s="25"/>
      <c r="H47" s="19"/>
      <c r="I47" s="27"/>
      <c r="J47" s="29">
        <f>SUM(J45:J46)</f>
        <v>0</v>
      </c>
      <c r="K47" s="31">
        <f>SUM(K45:K46)</f>
        <v>0</v>
      </c>
      <c r="L47" s="25"/>
      <c r="M47" s="29">
        <f>SUM(M45:M46)</f>
        <v>0</v>
      </c>
      <c r="N47" s="31" t="s">
        <v>55</v>
      </c>
    </row>
    <row r="48" spans="1:14">
      <c r="A48" s="18" t="s">
        <v>100</v>
      </c>
      <c r="B48" s="18" t="s">
        <v>101</v>
      </c>
      <c r="C48" s="18" t="s">
        <v>64</v>
      </c>
      <c r="D48" s="21" t="s">
        <v>102</v>
      </c>
      <c r="E48" s="21">
        <v>0.7</v>
      </c>
      <c r="F48" s="24">
        <v>6546524</v>
      </c>
      <c r="G48" s="24">
        <f>E48*F48</f>
        <v>4582566.8</v>
      </c>
      <c r="H48" s="18" t="s">
        <v>105</v>
      </c>
      <c r="I48" s="21">
        <v>0.685999999</v>
      </c>
      <c r="J48" s="28">
        <f>F48*I48</f>
        <v>4490915.4574535</v>
      </c>
      <c r="K48" s="30">
        <f>J48/G48</f>
        <v>0.97999999857143</v>
      </c>
      <c r="L48" s="21">
        <v>0.685999999</v>
      </c>
      <c r="M48" s="28">
        <f>F48*I48</f>
        <v>4490915.4574535</v>
      </c>
      <c r="N48" s="30">
        <f>M48/G48</f>
        <v>0.97999999857143</v>
      </c>
    </row>
    <row r="49" spans="1:14">
      <c r="A49" s="19"/>
      <c r="B49" s="19"/>
      <c r="C49" s="19"/>
      <c r="D49" s="19"/>
      <c r="E49" s="19"/>
      <c r="F49" s="19"/>
      <c r="G49" s="19"/>
      <c r="H49" s="19"/>
      <c r="I49" s="19"/>
      <c r="J49" s="19"/>
      <c r="K49" s="19"/>
      <c r="L49" s="19"/>
      <c r="M49" s="19"/>
      <c r="N49" s="19"/>
    </row>
    <row r="50" spans="1:14">
      <c r="A50" s="19"/>
      <c r="B50" s="19"/>
      <c r="C50" s="20" t="s">
        <v>104</v>
      </c>
      <c r="D50" s="20"/>
      <c r="E50" s="23">
        <f>SUM(G48:G49)</f>
        <v>4582566.8</v>
      </c>
      <c r="F50" s="25"/>
      <c r="G50" s="25"/>
      <c r="H50" s="19"/>
      <c r="I50" s="27"/>
      <c r="J50" s="29">
        <f>SUM(J48:J49)</f>
        <v>4490915.4574535</v>
      </c>
      <c r="K50" s="31">
        <f>SUM(K48:K49)</f>
        <v>0.97999999857143</v>
      </c>
      <c r="L50" s="25"/>
      <c r="M50" s="29">
        <f>SUM(M48:M49)</f>
        <v>4490915.4574535</v>
      </c>
      <c r="N50" s="31" t="s">
        <v>55</v>
      </c>
    </row>
    <row r="51" spans="1:14">
      <c r="A51" s="18" t="s">
        <v>100</v>
      </c>
      <c r="B51" s="18" t="s">
        <v>93</v>
      </c>
      <c r="C51" s="18" t="s">
        <v>64</v>
      </c>
      <c r="D51" s="21" t="s">
        <v>94</v>
      </c>
      <c r="E51" s="21">
        <v>0.7</v>
      </c>
      <c r="F51" s="24">
        <v>4805428</v>
      </c>
      <c r="G51" s="24">
        <f>E51*F51</f>
        <v>3363799.6</v>
      </c>
      <c r="H51" s="18" t="s">
        <v>105</v>
      </c>
      <c r="I51" s="21">
        <v>0</v>
      </c>
      <c r="J51" s="28">
        <f>F51*I51</f>
        <v>0</v>
      </c>
      <c r="K51" s="30">
        <f>J51/G51</f>
        <v>0</v>
      </c>
      <c r="L51" s="21">
        <v>0</v>
      </c>
      <c r="M51" s="28">
        <f>F51*I51</f>
        <v>0</v>
      </c>
      <c r="N51" s="30">
        <f>M51/G51</f>
        <v>0</v>
      </c>
    </row>
    <row r="52" spans="1:14">
      <c r="A52" s="19"/>
      <c r="B52" s="19"/>
      <c r="C52" s="18" t="s">
        <v>67</v>
      </c>
      <c r="D52" s="21" t="s">
        <v>96</v>
      </c>
      <c r="E52" s="21">
        <v>0.7</v>
      </c>
      <c r="F52" s="24">
        <v>7451894</v>
      </c>
      <c r="G52" s="24">
        <f>E52*F52</f>
        <v>5216325.8</v>
      </c>
      <c r="H52" s="19"/>
      <c r="I52" s="21">
        <v>0</v>
      </c>
      <c r="J52" s="28">
        <f>F52*I52</f>
        <v>0</v>
      </c>
      <c r="K52" s="30">
        <f>J52/G52</f>
        <v>0</v>
      </c>
      <c r="L52" s="21">
        <v>0</v>
      </c>
      <c r="M52" s="28">
        <f>F52*I52</f>
        <v>0</v>
      </c>
      <c r="N52" s="30">
        <f>M52/G52</f>
        <v>0</v>
      </c>
    </row>
    <row r="53" spans="1:14">
      <c r="A53" s="19"/>
      <c r="B53" s="19"/>
      <c r="C53" s="19"/>
      <c r="D53" s="19"/>
      <c r="E53" s="19"/>
      <c r="F53" s="19"/>
      <c r="G53" s="19"/>
      <c r="H53" s="19"/>
      <c r="I53" s="19"/>
      <c r="J53" s="19"/>
      <c r="K53" s="19"/>
      <c r="L53" s="19"/>
      <c r="M53" s="19"/>
      <c r="N53" s="19"/>
    </row>
    <row r="54" spans="1:14">
      <c r="A54" s="19"/>
      <c r="B54" s="19"/>
      <c r="C54" s="20" t="s">
        <v>99</v>
      </c>
      <c r="D54" s="20"/>
      <c r="E54" s="23">
        <f>SUM(G51:G53)</f>
        <v>8580125.4</v>
      </c>
      <c r="F54" s="25"/>
      <c r="G54" s="25"/>
      <c r="H54" s="19"/>
      <c r="I54" s="27"/>
      <c r="J54" s="29">
        <f>SUM(J51:J53)</f>
        <v>0</v>
      </c>
      <c r="K54" s="31">
        <f>SUM(K51:K53)</f>
        <v>0</v>
      </c>
      <c r="L54" s="25"/>
      <c r="M54" s="29">
        <f>SUM(M51:M53)</f>
        <v>0</v>
      </c>
      <c r="N54" s="31" t="s">
        <v>55</v>
      </c>
    </row>
    <row r="55" spans="1:14">
      <c r="A55" s="18" t="s">
        <v>100</v>
      </c>
      <c r="B55" s="18" t="s">
        <v>93</v>
      </c>
      <c r="C55" s="18" t="s">
        <v>64</v>
      </c>
      <c r="D55" s="21" t="s">
        <v>94</v>
      </c>
      <c r="E55" s="21">
        <v>0.3</v>
      </c>
      <c r="F55" s="24">
        <v>4805428</v>
      </c>
      <c r="G55" s="24">
        <f>E55*F55</f>
        <v>1441628.4</v>
      </c>
      <c r="H55" s="18" t="s">
        <v>106</v>
      </c>
      <c r="I55" s="21">
        <v>0</v>
      </c>
      <c r="J55" s="28">
        <f>F55*I55</f>
        <v>0</v>
      </c>
      <c r="K55" s="30">
        <f>J55/G55</f>
        <v>0</v>
      </c>
      <c r="L55" s="21">
        <v>0</v>
      </c>
      <c r="M55" s="28">
        <f>F55*I55</f>
        <v>0</v>
      </c>
      <c r="N55" s="30">
        <f>M55/G55</f>
        <v>0</v>
      </c>
    </row>
    <row r="56" spans="1:14">
      <c r="A56" s="19"/>
      <c r="B56" s="19"/>
      <c r="C56" s="18" t="s">
        <v>67</v>
      </c>
      <c r="D56" s="21" t="s">
        <v>96</v>
      </c>
      <c r="E56" s="21">
        <v>0.3</v>
      </c>
      <c r="F56" s="24">
        <v>7451894</v>
      </c>
      <c r="G56" s="24">
        <f>E56*F56</f>
        <v>2235568.2</v>
      </c>
      <c r="H56" s="19"/>
      <c r="I56" s="21">
        <v>0</v>
      </c>
      <c r="J56" s="28">
        <f>F56*I56</f>
        <v>0</v>
      </c>
      <c r="K56" s="30">
        <f>J56/G56</f>
        <v>0</v>
      </c>
      <c r="L56" s="21">
        <v>0</v>
      </c>
      <c r="M56" s="28">
        <f>F56*I56</f>
        <v>0</v>
      </c>
      <c r="N56" s="30">
        <f>M56/G56</f>
        <v>0</v>
      </c>
    </row>
    <row r="57" spans="1:14">
      <c r="A57" s="19"/>
      <c r="B57" s="19"/>
      <c r="C57" s="18" t="s">
        <v>97</v>
      </c>
      <c r="D57" s="21" t="s">
        <v>98</v>
      </c>
      <c r="E57" s="21">
        <v>1</v>
      </c>
      <c r="F57" s="24">
        <v>15286831</v>
      </c>
      <c r="G57" s="24">
        <f>E57*F57</f>
        <v>15286831</v>
      </c>
      <c r="H57" s="19"/>
      <c r="I57" s="21">
        <v>0</v>
      </c>
      <c r="J57" s="28">
        <f>F57*I57</f>
        <v>0</v>
      </c>
      <c r="K57" s="30">
        <f>J57/G57</f>
        <v>0</v>
      </c>
      <c r="L57" s="21">
        <v>0</v>
      </c>
      <c r="M57" s="28">
        <f>F57*I57</f>
        <v>0</v>
      </c>
      <c r="N57" s="30">
        <f>M57/G57</f>
        <v>0</v>
      </c>
    </row>
    <row r="58" spans="1:14">
      <c r="A58" s="19"/>
      <c r="B58" s="19"/>
      <c r="C58" s="19"/>
      <c r="D58" s="19"/>
      <c r="E58" s="19"/>
      <c r="F58" s="19"/>
      <c r="G58" s="19"/>
      <c r="H58" s="19"/>
      <c r="I58" s="19"/>
      <c r="J58" s="19"/>
      <c r="K58" s="19"/>
      <c r="L58" s="19"/>
      <c r="M58" s="19"/>
      <c r="N58" s="19"/>
    </row>
    <row r="59" spans="1:14">
      <c r="A59" s="19"/>
      <c r="B59" s="19"/>
      <c r="C59" s="20" t="s">
        <v>99</v>
      </c>
      <c r="D59" s="20"/>
      <c r="E59" s="23">
        <f>SUM(G55:G58)</f>
        <v>18964027.6</v>
      </c>
      <c r="F59" s="25"/>
      <c r="G59" s="25"/>
      <c r="H59" s="19"/>
      <c r="I59" s="27"/>
      <c r="J59" s="29">
        <f>SUM(J55:J58)</f>
        <v>0</v>
      </c>
      <c r="K59" s="31">
        <f>SUM(K55:K58)</f>
        <v>0</v>
      </c>
      <c r="L59" s="25"/>
      <c r="M59" s="29">
        <f>SUM(M55:M58)</f>
        <v>0</v>
      </c>
      <c r="N59" s="31" t="s">
        <v>55</v>
      </c>
    </row>
    <row r="60" spans="1:14">
      <c r="A60" s="18" t="s">
        <v>100</v>
      </c>
      <c r="B60" s="18" t="s">
        <v>107</v>
      </c>
      <c r="C60" s="18" t="s">
        <v>64</v>
      </c>
      <c r="D60" s="21" t="s">
        <v>108</v>
      </c>
      <c r="E60" s="21">
        <v>1</v>
      </c>
      <c r="F60" s="24">
        <v>11282308</v>
      </c>
      <c r="G60" s="24">
        <f>E60*F60</f>
        <v>11282308</v>
      </c>
      <c r="H60" s="18" t="s">
        <v>109</v>
      </c>
      <c r="I60" s="21">
        <v>0</v>
      </c>
      <c r="J60" s="28">
        <f>F60*I60</f>
        <v>0</v>
      </c>
      <c r="K60" s="30">
        <f>J60/G60</f>
        <v>0</v>
      </c>
      <c r="L60" s="21">
        <v>0</v>
      </c>
      <c r="M60" s="28">
        <f>F60*I60</f>
        <v>0</v>
      </c>
      <c r="N60" s="30">
        <f>M60/G60</f>
        <v>0</v>
      </c>
    </row>
    <row r="61" spans="1:14">
      <c r="A61" s="19"/>
      <c r="B61" s="19"/>
      <c r="C61" s="18" t="s">
        <v>67</v>
      </c>
      <c r="D61" s="21" t="s">
        <v>110</v>
      </c>
      <c r="E61" s="21">
        <v>1</v>
      </c>
      <c r="F61" s="24">
        <v>5014359</v>
      </c>
      <c r="G61" s="24">
        <f>E61*F61</f>
        <v>5014359</v>
      </c>
      <c r="H61" s="19"/>
      <c r="I61" s="21">
        <v>0</v>
      </c>
      <c r="J61" s="28">
        <f>F61*I61</f>
        <v>0</v>
      </c>
      <c r="K61" s="30">
        <f>J61/G61</f>
        <v>0</v>
      </c>
      <c r="L61" s="21">
        <v>0</v>
      </c>
      <c r="M61" s="28">
        <f>F61*I61</f>
        <v>0</v>
      </c>
      <c r="N61" s="30">
        <f>M61/G61</f>
        <v>0</v>
      </c>
    </row>
    <row r="62" spans="1:14">
      <c r="A62" s="19"/>
      <c r="B62" s="19"/>
      <c r="C62" s="18" t="s">
        <v>52</v>
      </c>
      <c r="D62" s="21" t="s">
        <v>111</v>
      </c>
      <c r="E62" s="21">
        <v>1</v>
      </c>
      <c r="F62" s="24">
        <v>4283098</v>
      </c>
      <c r="G62" s="24">
        <f>E62*F62</f>
        <v>4283098</v>
      </c>
      <c r="H62" s="19"/>
      <c r="I62" s="21">
        <v>0</v>
      </c>
      <c r="J62" s="28">
        <f>F62*I62</f>
        <v>0</v>
      </c>
      <c r="K62" s="30">
        <f>J62/G62</f>
        <v>0</v>
      </c>
      <c r="L62" s="21">
        <v>0</v>
      </c>
      <c r="M62" s="28">
        <f>F62*I62</f>
        <v>0</v>
      </c>
      <c r="N62" s="30">
        <f>M62/G62</f>
        <v>0</v>
      </c>
    </row>
    <row r="63" spans="1:14">
      <c r="A63" s="19"/>
      <c r="B63" s="19"/>
      <c r="C63" s="19"/>
      <c r="D63" s="19"/>
      <c r="E63" s="19"/>
      <c r="F63" s="19"/>
      <c r="G63" s="19"/>
      <c r="H63" s="19"/>
      <c r="I63" s="19"/>
      <c r="J63" s="19"/>
      <c r="K63" s="19"/>
      <c r="L63" s="19"/>
      <c r="M63" s="19"/>
      <c r="N63" s="19"/>
    </row>
    <row r="64" spans="1:14">
      <c r="A64" s="19"/>
      <c r="B64" s="19"/>
      <c r="C64" s="20" t="s">
        <v>112</v>
      </c>
      <c r="D64" s="20"/>
      <c r="E64" s="23">
        <f>SUM(G60:G63)</f>
        <v>20579765</v>
      </c>
      <c r="F64" s="25"/>
      <c r="G64" s="25"/>
      <c r="H64" s="19"/>
      <c r="I64" s="27"/>
      <c r="J64" s="29">
        <f>SUM(J60:J63)</f>
        <v>0</v>
      </c>
      <c r="K64" s="31">
        <f>SUM(K60:K63)</f>
        <v>0</v>
      </c>
      <c r="L64" s="25"/>
      <c r="M64" s="29">
        <f>SUM(M60:M63)</f>
        <v>0</v>
      </c>
      <c r="N64" s="31" t="s">
        <v>55</v>
      </c>
    </row>
    <row r="65" spans="1:14">
      <c r="F65" s="13" t="s">
        <v>113</v>
      </c>
      <c r="G65" s="15">
        <f>SUM(G8:G64)</f>
        <v>140785094</v>
      </c>
      <c r="I65" s="13" t="s">
        <v>114</v>
      </c>
      <c r="J65" s="15">
        <f>SUM(J8:J64)/2</f>
        <v>6859468.9174535</v>
      </c>
      <c r="K65" s="11"/>
      <c r="L65" s="13" t="s">
        <v>114</v>
      </c>
      <c r="M65" s="15">
        <f>SUM(M8:M64)/2</f>
        <v>6859468.9174535</v>
      </c>
    </row>
    <row r="66" spans="1:14">
      <c r="F66" s="13" t="s">
        <v>115</v>
      </c>
      <c r="G66" s="15">
        <v>1267065.789</v>
      </c>
      <c r="I66" s="13" t="s">
        <v>115</v>
      </c>
      <c r="J66" s="15">
        <v>21316.97934</v>
      </c>
      <c r="L66" s="13" t="s">
        <v>115</v>
      </c>
      <c r="M66" s="16">
        <v>1</v>
      </c>
    </row>
    <row r="67" spans="1:14">
      <c r="F67" s="14" t="s">
        <v>113</v>
      </c>
      <c r="G67" s="15">
        <f>(G65+G66)</f>
        <v>142052159.789</v>
      </c>
      <c r="I67" s="14" t="s">
        <v>113</v>
      </c>
      <c r="J67" s="15">
        <f>(J65+J66)</f>
        <v>6880785.8967935</v>
      </c>
      <c r="L67" s="14" t="s">
        <v>113</v>
      </c>
      <c r="M67" s="15">
        <f>(M65+M66)</f>
        <v>6859469.9174535</v>
      </c>
    </row>
    <row r="68" spans="1:14">
      <c r="F68" s="13" t="s">
        <v>116</v>
      </c>
      <c r="G68" s="15">
        <f>(G67*0.015)</f>
        <v>2130782.396835</v>
      </c>
      <c r="I68" s="13" t="s">
        <v>116</v>
      </c>
      <c r="J68" s="15">
        <f>(J67*0.015)</f>
        <v>103211.7884519</v>
      </c>
      <c r="L68" s="13" t="s">
        <v>116</v>
      </c>
      <c r="M68" s="15">
        <f>(M67*0.015)</f>
        <v>102892.0487618</v>
      </c>
    </row>
    <row r="69" spans="1:14">
      <c r="F69" s="13" t="s">
        <v>117</v>
      </c>
      <c r="G69" s="15">
        <f>(G67+G68)</f>
        <v>144182942.18584</v>
      </c>
      <c r="I69" s="13" t="s">
        <v>117</v>
      </c>
      <c r="J69" s="15">
        <f>(J67+J68)</f>
        <v>6983997.6852454</v>
      </c>
      <c r="K69" s="12">
        <f>(J69 /G69)</f>
        <v>0.048438446180713</v>
      </c>
      <c r="L69" s="13" t="s">
        <v>117</v>
      </c>
      <c r="M69" s="15">
        <f>(M67+M68)</f>
        <v>6962361.9662153</v>
      </c>
      <c r="N69" s="12">
        <f>(J69 /G69)</f>
        <v>0.048438446180713</v>
      </c>
    </row>
    <row r="70" spans="1:14">
      <c r="F70" s="13" t="s">
        <v>118</v>
      </c>
      <c r="G70" s="15">
        <f>(G69*19)/100</f>
        <v>27394759.015309</v>
      </c>
      <c r="I70" s="13" t="s">
        <v>118</v>
      </c>
      <c r="J70" s="15">
        <f>(J69*19)/100</f>
        <v>1326959.5601966</v>
      </c>
      <c r="L70" s="13" t="s">
        <v>119</v>
      </c>
      <c r="M70" s="15">
        <f>(M69*19)/100</f>
        <v>1322848.7735809</v>
      </c>
    </row>
    <row r="71" spans="1:14">
      <c r="F71" s="13" t="s">
        <v>120</v>
      </c>
      <c r="G71" s="15">
        <f>(G69+G70)</f>
        <v>171577701.20114</v>
      </c>
      <c r="I71" s="13" t="s">
        <v>120</v>
      </c>
      <c r="J71" s="15">
        <f>(J69+J70)</f>
        <v>8310957.245442</v>
      </c>
      <c r="L71" s="13" t="s">
        <v>120</v>
      </c>
      <c r="M71" s="15">
        <f>ROUND((M69+M70),0)</f>
        <v>8285211</v>
      </c>
    </row>
    <row r="76" spans="1:14">
      <c r="I76" s="32" t="s">
        <v>121</v>
      </c>
      <c r="J76" s="32" t="s">
        <v>122</v>
      </c>
      <c r="K76" s="32" t="s">
        <v>45</v>
      </c>
    </row>
    <row r="77" spans="1:14">
      <c r="I77" s="33">
        <v>1</v>
      </c>
      <c r="J77" s="34">
        <f>J69</f>
        <v>6983997.6852454</v>
      </c>
      <c r="K77" s="35">
        <f>(J77 /G69)</f>
        <v>0.048438446180713</v>
      </c>
    </row>
    <row r="78" spans="1:14">
      <c r="I78" s="13" t="s">
        <v>123</v>
      </c>
      <c r="J78" s="34">
        <f>(ROUND((J77:J77),0))</f>
        <v>6983998</v>
      </c>
      <c r="K78" s="35">
        <f>(J78 /G69)</f>
        <v>0.048438448363735</v>
      </c>
    </row>
    <row r="79" spans="1:14">
      <c r="I79" s="13" t="s">
        <v>4</v>
      </c>
      <c r="J79" s="33"/>
      <c r="K79" s="7"/>
    </row>
    <row r="80" spans="1:14">
      <c r="I80" s="13" t="s">
        <v>0</v>
      </c>
      <c r="J80" s="33"/>
      <c r="K80" s="7"/>
    </row>
    <row r="81" spans="1:14">
      <c r="I81" s="13" t="s">
        <v>3</v>
      </c>
      <c r="J81" s="33" t="s">
        <v>28</v>
      </c>
      <c r="K81"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K2"/>
    <mergeCell ref="A3:N6"/>
    <mergeCell ref="L1:N1"/>
    <mergeCell ref="L2:N2"/>
    <mergeCell ref="I7:K7"/>
    <mergeCell ref="L7:N7"/>
    <mergeCell ref="C9:C9"/>
    <mergeCell ref="C10:C10"/>
    <mergeCell ref="B9:B12"/>
    <mergeCell ref="A9:A12"/>
    <mergeCell ref="H9:H12"/>
    <mergeCell ref="C12:D12"/>
    <mergeCell ref="E12:G12"/>
    <mergeCell ref="C13:C13"/>
    <mergeCell ref="C14:C14"/>
    <mergeCell ref="B13:B16"/>
    <mergeCell ref="A13:A16"/>
    <mergeCell ref="H13:H16"/>
    <mergeCell ref="C16:D16"/>
    <mergeCell ref="E16:G16"/>
    <mergeCell ref="C17:C17"/>
    <mergeCell ref="C18:C18"/>
    <mergeCell ref="B17:B20"/>
    <mergeCell ref="A17:A20"/>
    <mergeCell ref="H17:H20"/>
    <mergeCell ref="C20:D20"/>
    <mergeCell ref="E20:G20"/>
    <mergeCell ref="C21:C21"/>
    <mergeCell ref="B21:B23"/>
    <mergeCell ref="A21:A23"/>
    <mergeCell ref="H21:H23"/>
    <mergeCell ref="C23:D23"/>
    <mergeCell ref="E23:G23"/>
    <mergeCell ref="C24:C24"/>
    <mergeCell ref="C25:C25"/>
    <mergeCell ref="C26:C26"/>
    <mergeCell ref="B24:B28"/>
    <mergeCell ref="A24:A28"/>
    <mergeCell ref="H24:H28"/>
    <mergeCell ref="C28:D28"/>
    <mergeCell ref="E28:G28"/>
    <mergeCell ref="C29:C29"/>
    <mergeCell ref="C30:C30"/>
    <mergeCell ref="B29:B32"/>
    <mergeCell ref="A29:A32"/>
    <mergeCell ref="H29:H32"/>
    <mergeCell ref="C32:D32"/>
    <mergeCell ref="E32:G32"/>
    <mergeCell ref="C33:C33"/>
    <mergeCell ref="B33:B35"/>
    <mergeCell ref="A33:A35"/>
    <mergeCell ref="H33:H35"/>
    <mergeCell ref="C35:D35"/>
    <mergeCell ref="E35:G35"/>
    <mergeCell ref="C36:C36"/>
    <mergeCell ref="C37:C37"/>
    <mergeCell ref="C38:C38"/>
    <mergeCell ref="B36:B40"/>
    <mergeCell ref="A36:A40"/>
    <mergeCell ref="H36:H40"/>
    <mergeCell ref="C40:D40"/>
    <mergeCell ref="E40:G40"/>
    <mergeCell ref="C41:C41"/>
    <mergeCell ref="C42:C42"/>
    <mergeCell ref="B41:B44"/>
    <mergeCell ref="A41:A44"/>
    <mergeCell ref="H41:H44"/>
    <mergeCell ref="C44:D44"/>
    <mergeCell ref="E44:G44"/>
    <mergeCell ref="C45:C45"/>
    <mergeCell ref="B45:B47"/>
    <mergeCell ref="A45:A47"/>
    <mergeCell ref="H45:H47"/>
    <mergeCell ref="C47:D47"/>
    <mergeCell ref="E47:G47"/>
    <mergeCell ref="C48:C48"/>
    <mergeCell ref="B48:B50"/>
    <mergeCell ref="A48:A50"/>
    <mergeCell ref="H48:H50"/>
    <mergeCell ref="C50:D50"/>
    <mergeCell ref="E50:G50"/>
    <mergeCell ref="C51:C51"/>
    <mergeCell ref="C52:C52"/>
    <mergeCell ref="B51:B54"/>
    <mergeCell ref="A51:A54"/>
    <mergeCell ref="H51:H54"/>
    <mergeCell ref="C54:D54"/>
    <mergeCell ref="E54:G54"/>
    <mergeCell ref="C55:C55"/>
    <mergeCell ref="C56:C56"/>
    <mergeCell ref="C57:C57"/>
    <mergeCell ref="B55:B59"/>
    <mergeCell ref="A55:A59"/>
    <mergeCell ref="H55:H59"/>
    <mergeCell ref="C59:D59"/>
    <mergeCell ref="E59:G59"/>
    <mergeCell ref="C60:C60"/>
    <mergeCell ref="C61:C61"/>
    <mergeCell ref="C62:C62"/>
    <mergeCell ref="B60:B64"/>
    <mergeCell ref="A60:A64"/>
    <mergeCell ref="H60:H64"/>
    <mergeCell ref="C64:D64"/>
    <mergeCell ref="E64:G64"/>
    <mergeCell ref="J79:K79"/>
    <mergeCell ref="J80:K80"/>
    <mergeCell ref="J81:K8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N65"/>
  <sheetViews>
    <sheetView tabSelected="0" workbookViewId="0" showGridLines="true" showRowColHeaders="1">
      <selection activeCell="K65" sqref="K65"/>
    </sheetView>
  </sheetViews>
  <sheetFormatPr defaultRowHeight="14.4" outlineLevelRow="0" outlineLevelCol="0"/>
  <cols>
    <col min="1" max="1" width="20" customWidth="true" style="0"/>
    <col min="2" max="2" width="30" customWidth="true" style="0"/>
    <col min="3" max="3" width="30" customWidth="true" style="0"/>
    <col min="4" max="4" width="20" customWidth="true" style="0"/>
    <col min="5" max="5" width="10" customWidth="true" style="0"/>
    <col min="6" max="6" width="25" customWidth="true" style="0"/>
    <col min="7" max="7" width="20" customWidth="true" style="0"/>
    <col min="8" max="8" width="30" customWidth="true" style="0"/>
    <col min="9" max="9" width="25" customWidth="true" style="0"/>
    <col min="10" max="10" width="20" customWidth="true" style="0"/>
    <col min="11" max="11" width="20" customWidth="true" style="0"/>
    <col min="12" max="12" width="25" customWidth="true" style="0"/>
    <col min="13" max="13" width="20" customWidth="true" style="0"/>
    <col min="14" max="14" width="20" customWidth="true" style="0"/>
  </cols>
  <sheetData>
    <row r="1" spans="1:14">
      <c r="A1"/>
      <c r="B1" s="3" t="s">
        <v>31</v>
      </c>
      <c r="C1" s="2"/>
      <c r="D1" s="2"/>
      <c r="E1" s="2"/>
      <c r="F1" s="2"/>
      <c r="G1" s="2"/>
      <c r="H1" s="2"/>
      <c r="I1" s="2"/>
      <c r="J1" s="2"/>
      <c r="K1" s="2"/>
      <c r="L1" s="6" t="s">
        <v>25</v>
      </c>
      <c r="M1" s="7"/>
      <c r="N1" s="7"/>
    </row>
    <row r="2" spans="1:14">
      <c r="A2"/>
      <c r="B2"/>
      <c r="C2"/>
      <c r="D2"/>
      <c r="E2"/>
      <c r="F2"/>
      <c r="G2"/>
      <c r="H2" s="1"/>
      <c r="I2"/>
      <c r="J2"/>
      <c r="K2"/>
      <c r="L2" s="6" t="s">
        <v>32</v>
      </c>
      <c r="M2" s="7"/>
      <c r="N2" s="7"/>
    </row>
    <row r="3" spans="1:14" customHeight="1" ht="40">
      <c r="A3" s="5" t="s">
        <v>124</v>
      </c>
      <c r="B3" s="2"/>
      <c r="C3" s="1"/>
      <c r="D3" s="1"/>
      <c r="E3" s="1"/>
      <c r="F3" s="1"/>
      <c r="G3" s="1"/>
      <c r="H3" s="4">
        <v>2017</v>
      </c>
      <c r="I3" s="1"/>
      <c r="J3" s="1"/>
      <c r="K3" s="1"/>
      <c r="L3" s="1"/>
      <c r="M3" s="1"/>
      <c r="N3" s="1"/>
    </row>
    <row r="4" spans="1:14">
      <c r="A4" s="1"/>
      <c r="B4" s="1"/>
      <c r="C4" s="1"/>
      <c r="D4" s="1"/>
      <c r="E4" s="1"/>
      <c r="F4" s="1"/>
      <c r="G4" s="1"/>
      <c r="H4" s="1"/>
      <c r="I4" s="1"/>
      <c r="J4" s="1"/>
      <c r="K4" s="1"/>
      <c r="L4" s="1"/>
      <c r="M4" s="1"/>
      <c r="N4" s="1"/>
    </row>
    <row r="5" spans="1:14" customHeight="1" ht="40">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ustomHeight="1" ht="30">
      <c r="A7" s="10"/>
      <c r="B7" s="10"/>
      <c r="C7" s="10"/>
      <c r="D7" s="10"/>
      <c r="E7" s="10"/>
      <c r="F7" s="10"/>
      <c r="G7" s="10"/>
      <c r="H7" s="10"/>
      <c r="I7" s="8" t="s">
        <v>34</v>
      </c>
      <c r="J7" s="9"/>
      <c r="K7" s="9"/>
      <c r="L7" s="8" t="s">
        <v>35</v>
      </c>
      <c r="M7" s="9"/>
      <c r="N7" s="9"/>
    </row>
    <row r="8" spans="1:14">
      <c r="A8" s="17" t="s">
        <v>36</v>
      </c>
      <c r="B8" s="17" t="s">
        <v>37</v>
      </c>
      <c r="C8" s="17" t="s">
        <v>38</v>
      </c>
      <c r="D8" s="17" t="s">
        <v>39</v>
      </c>
      <c r="E8" s="22" t="s">
        <v>40</v>
      </c>
      <c r="F8" s="22" t="s">
        <v>41</v>
      </c>
      <c r="G8" s="22" t="s">
        <v>42</v>
      </c>
      <c r="H8" s="17" t="s">
        <v>43</v>
      </c>
      <c r="I8" s="26" t="s">
        <v>40</v>
      </c>
      <c r="J8" s="26" t="s">
        <v>44</v>
      </c>
      <c r="K8" s="26" t="s">
        <v>45</v>
      </c>
      <c r="L8" s="26" t="s">
        <v>40</v>
      </c>
      <c r="M8" s="26" t="s">
        <v>46</v>
      </c>
      <c r="N8" s="26" t="s">
        <v>45</v>
      </c>
    </row>
    <row r="9" spans="1:14">
      <c r="A9" s="18" t="s">
        <v>125</v>
      </c>
      <c r="B9" s="18" t="s">
        <v>48</v>
      </c>
      <c r="C9" s="18" t="s">
        <v>49</v>
      </c>
      <c r="D9" s="21" t="s">
        <v>50</v>
      </c>
      <c r="E9" s="21">
        <v>1</v>
      </c>
      <c r="F9" s="24">
        <v>13336802</v>
      </c>
      <c r="G9" s="24">
        <f>E9*F9</f>
        <v>13336802</v>
      </c>
      <c r="H9" s="18" t="s">
        <v>126</v>
      </c>
      <c r="I9" s="21">
        <v>0</v>
      </c>
      <c r="J9" s="28">
        <f>F9*I9</f>
        <v>0</v>
      </c>
      <c r="K9" s="30">
        <f>J9/G9</f>
        <v>0</v>
      </c>
      <c r="L9" s="21">
        <v>0</v>
      </c>
      <c r="M9" s="28">
        <f>F9*I9</f>
        <v>0</v>
      </c>
      <c r="N9" s="30">
        <f>M9/G9</f>
        <v>0</v>
      </c>
    </row>
    <row r="10" spans="1:14">
      <c r="A10" s="19"/>
      <c r="B10" s="19"/>
      <c r="C10" s="18" t="s">
        <v>52</v>
      </c>
      <c r="D10" s="21" t="s">
        <v>53</v>
      </c>
      <c r="E10" s="21">
        <v>1</v>
      </c>
      <c r="F10" s="24">
        <v>5049181</v>
      </c>
      <c r="G10" s="24">
        <f>E10*F10</f>
        <v>5049181</v>
      </c>
      <c r="H10" s="19"/>
      <c r="I10" s="21">
        <v>0</v>
      </c>
      <c r="J10" s="28">
        <f>F10*I10</f>
        <v>0</v>
      </c>
      <c r="K10" s="30">
        <f>J10/G10</f>
        <v>0</v>
      </c>
      <c r="L10" s="21">
        <v>0</v>
      </c>
      <c r="M10" s="28">
        <f>F10*I10</f>
        <v>0</v>
      </c>
      <c r="N10" s="30">
        <f>M10/G10</f>
        <v>0</v>
      </c>
    </row>
    <row r="11" spans="1:14">
      <c r="A11" s="19"/>
      <c r="B11" s="19"/>
      <c r="C11" s="19"/>
      <c r="D11" s="19"/>
      <c r="E11" s="19"/>
      <c r="F11" s="19"/>
      <c r="G11" s="19"/>
      <c r="H11" s="19"/>
      <c r="I11" s="19"/>
      <c r="J11" s="19"/>
      <c r="K11" s="19"/>
      <c r="L11" s="19"/>
      <c r="M11" s="19"/>
      <c r="N11" s="19"/>
    </row>
    <row r="12" spans="1:14">
      <c r="A12" s="19"/>
      <c r="B12" s="19"/>
      <c r="C12" s="20" t="s">
        <v>54</v>
      </c>
      <c r="D12" s="20"/>
      <c r="E12" s="23">
        <f>SUM(G9:G11)</f>
        <v>18385983</v>
      </c>
      <c r="F12" s="25"/>
      <c r="G12" s="25"/>
      <c r="H12" s="19"/>
      <c r="I12" s="27"/>
      <c r="J12" s="29">
        <f>SUM(J9:J11)</f>
        <v>0</v>
      </c>
      <c r="K12" s="31">
        <f>SUM(K9:K11)</f>
        <v>0</v>
      </c>
      <c r="L12" s="25"/>
      <c r="M12" s="29">
        <f>SUM(M9:M11)</f>
        <v>0</v>
      </c>
      <c r="N12" s="31" t="s">
        <v>55</v>
      </c>
    </row>
    <row r="13" spans="1:14">
      <c r="A13" s="18" t="s">
        <v>127</v>
      </c>
      <c r="B13" s="18" t="s">
        <v>89</v>
      </c>
      <c r="C13" s="18" t="s">
        <v>64</v>
      </c>
      <c r="D13" s="21" t="s">
        <v>90</v>
      </c>
      <c r="E13" s="21">
        <v>1.4</v>
      </c>
      <c r="F13" s="24">
        <v>3621482</v>
      </c>
      <c r="G13" s="24">
        <f>E13*F13</f>
        <v>5070074.8</v>
      </c>
      <c r="H13" s="18" t="s">
        <v>128</v>
      </c>
      <c r="I13" s="21">
        <v>0</v>
      </c>
      <c r="J13" s="28">
        <f>F13*I13</f>
        <v>0</v>
      </c>
      <c r="K13" s="30">
        <f>J13/G13</f>
        <v>0</v>
      </c>
      <c r="L13" s="21">
        <v>0</v>
      </c>
      <c r="M13" s="28">
        <f>F13*I13</f>
        <v>0</v>
      </c>
      <c r="N13" s="30">
        <f>M13/G13</f>
        <v>0</v>
      </c>
    </row>
    <row r="14" spans="1:14">
      <c r="A14" s="19"/>
      <c r="B14" s="19"/>
      <c r="C14" s="19"/>
      <c r="D14" s="19"/>
      <c r="E14" s="19"/>
      <c r="F14" s="19"/>
      <c r="G14" s="19"/>
      <c r="H14" s="19"/>
      <c r="I14" s="19"/>
      <c r="J14" s="19"/>
      <c r="K14" s="19"/>
      <c r="L14" s="19"/>
      <c r="M14" s="19"/>
      <c r="N14" s="19"/>
    </row>
    <row r="15" spans="1:14">
      <c r="A15" s="19"/>
      <c r="B15" s="19"/>
      <c r="C15" s="20" t="s">
        <v>92</v>
      </c>
      <c r="D15" s="20"/>
      <c r="E15" s="23">
        <f>SUM(G13:G14)</f>
        <v>5070074.8</v>
      </c>
      <c r="F15" s="25"/>
      <c r="G15" s="25"/>
      <c r="H15" s="19"/>
      <c r="I15" s="27"/>
      <c r="J15" s="29">
        <f>SUM(J13:J14)</f>
        <v>0</v>
      </c>
      <c r="K15" s="31">
        <f>SUM(K13:K14)</f>
        <v>0</v>
      </c>
      <c r="L15" s="25"/>
      <c r="M15" s="29">
        <f>SUM(M13:M14)</f>
        <v>0</v>
      </c>
      <c r="N15" s="31" t="s">
        <v>55</v>
      </c>
    </row>
    <row r="16" spans="1:14">
      <c r="A16" s="18" t="s">
        <v>127</v>
      </c>
      <c r="B16" s="18" t="s">
        <v>129</v>
      </c>
      <c r="C16" s="18" t="s">
        <v>130</v>
      </c>
      <c r="D16" s="21" t="s">
        <v>131</v>
      </c>
      <c r="E16" s="21"/>
      <c r="F16" s="24">
        <v>4039345</v>
      </c>
      <c r="G16" s="24" t="str">
        <f>E16*F16</f>
        <v>0</v>
      </c>
      <c r="H16" s="18" t="s">
        <v>132</v>
      </c>
      <c r="I16" s="21">
        <v>0</v>
      </c>
      <c r="J16" s="28">
        <f>F16*I16</f>
        <v>0</v>
      </c>
      <c r="K16" s="30" t="str">
        <f>J16/G16</f>
        <v>0</v>
      </c>
      <c r="L16" s="21">
        <v>0</v>
      </c>
      <c r="M16" s="28">
        <f>F16*I16</f>
        <v>0</v>
      </c>
      <c r="N16" s="30" t="str">
        <f>M16/G16</f>
        <v>0</v>
      </c>
    </row>
    <row r="17" spans="1:14">
      <c r="A17" s="19"/>
      <c r="B17" s="19"/>
      <c r="C17" s="19"/>
      <c r="D17" s="19"/>
      <c r="E17" s="19"/>
      <c r="F17" s="19"/>
      <c r="G17" s="19"/>
      <c r="H17" s="19"/>
      <c r="I17" s="19"/>
      <c r="J17" s="19"/>
      <c r="K17" s="19"/>
      <c r="L17" s="19"/>
      <c r="M17" s="19"/>
      <c r="N17" s="19"/>
    </row>
    <row r="18" spans="1:14">
      <c r="A18" s="19"/>
      <c r="B18" s="19"/>
      <c r="C18" s="20" t="s">
        <v>133</v>
      </c>
      <c r="D18" s="20"/>
      <c r="E18" s="23">
        <f>SUM(G16:G17)</f>
        <v>0</v>
      </c>
      <c r="F18" s="25"/>
      <c r="G18" s="25"/>
      <c r="H18" s="19"/>
      <c r="I18" s="27"/>
      <c r="J18" s="29">
        <f>SUM(J16:J17)</f>
        <v>0</v>
      </c>
      <c r="K18" s="31">
        <f>SUM(K16:K17)</f>
        <v>0</v>
      </c>
      <c r="L18" s="25"/>
      <c r="M18" s="29">
        <f>SUM(M16:M17)</f>
        <v>0</v>
      </c>
      <c r="N18" s="31" t="s">
        <v>55</v>
      </c>
    </row>
    <row r="19" spans="1:14">
      <c r="A19" s="18" t="s">
        <v>127</v>
      </c>
      <c r="B19" s="18" t="s">
        <v>134</v>
      </c>
      <c r="C19" s="18" t="s">
        <v>130</v>
      </c>
      <c r="D19" s="21" t="s">
        <v>135</v>
      </c>
      <c r="E19" s="21"/>
      <c r="F19" s="24">
        <v>6233127</v>
      </c>
      <c r="G19" s="24" t="str">
        <f>E19*F19</f>
        <v>0</v>
      </c>
      <c r="H19" s="18" t="s">
        <v>136</v>
      </c>
      <c r="I19" s="21">
        <v>0</v>
      </c>
      <c r="J19" s="28">
        <f>F19*I19</f>
        <v>0</v>
      </c>
      <c r="K19" s="30" t="str">
        <f>J19/G19</f>
        <v>0</v>
      </c>
      <c r="L19" s="21">
        <v>0</v>
      </c>
      <c r="M19" s="28">
        <f>F19*I19</f>
        <v>0</v>
      </c>
      <c r="N19" s="30" t="str">
        <f>M19/G19</f>
        <v>0</v>
      </c>
    </row>
    <row r="20" spans="1:14">
      <c r="A20" s="19"/>
      <c r="B20" s="19"/>
      <c r="C20" s="19"/>
      <c r="D20" s="19"/>
      <c r="E20" s="19"/>
      <c r="F20" s="19"/>
      <c r="G20" s="19"/>
      <c r="H20" s="19"/>
      <c r="I20" s="19"/>
      <c r="J20" s="19"/>
      <c r="K20" s="19"/>
      <c r="L20" s="19"/>
      <c r="M20" s="19"/>
      <c r="N20" s="19"/>
    </row>
    <row r="21" spans="1:14">
      <c r="A21" s="19"/>
      <c r="B21" s="19"/>
      <c r="C21" s="20" t="s">
        <v>137</v>
      </c>
      <c r="D21" s="20"/>
      <c r="E21" s="23">
        <f>SUM(G19:G20)</f>
        <v>0</v>
      </c>
      <c r="F21" s="25"/>
      <c r="G21" s="25"/>
      <c r="H21" s="19"/>
      <c r="I21" s="27"/>
      <c r="J21" s="29">
        <f>SUM(J19:J20)</f>
        <v>0</v>
      </c>
      <c r="K21" s="31">
        <f>SUM(K19:K20)</f>
        <v>0</v>
      </c>
      <c r="L21" s="25"/>
      <c r="M21" s="29">
        <f>SUM(M19:M20)</f>
        <v>0</v>
      </c>
      <c r="N21" s="31" t="s">
        <v>55</v>
      </c>
    </row>
    <row r="22" spans="1:14">
      <c r="A22" s="18" t="s">
        <v>127</v>
      </c>
      <c r="B22" s="18" t="s">
        <v>134</v>
      </c>
      <c r="C22" s="18" t="s">
        <v>130</v>
      </c>
      <c r="D22" s="21" t="s">
        <v>135</v>
      </c>
      <c r="E22" s="21"/>
      <c r="F22" s="24">
        <v>6233127</v>
      </c>
      <c r="G22" s="24" t="str">
        <f>E22*F22</f>
        <v>0</v>
      </c>
      <c r="H22" s="18" t="s">
        <v>138</v>
      </c>
      <c r="I22" s="21">
        <v>0</v>
      </c>
      <c r="J22" s="28">
        <f>F22*I22</f>
        <v>0</v>
      </c>
      <c r="K22" s="30" t="str">
        <f>J22/G22</f>
        <v>0</v>
      </c>
      <c r="L22" s="21">
        <v>0</v>
      </c>
      <c r="M22" s="28">
        <f>F22*I22</f>
        <v>0</v>
      </c>
      <c r="N22" s="30" t="str">
        <f>M22/G22</f>
        <v>0</v>
      </c>
    </row>
    <row r="23" spans="1:14">
      <c r="A23" s="19"/>
      <c r="B23" s="19"/>
      <c r="C23" s="19"/>
      <c r="D23" s="19"/>
      <c r="E23" s="19"/>
      <c r="F23" s="19"/>
      <c r="G23" s="19"/>
      <c r="H23" s="19"/>
      <c r="I23" s="19"/>
      <c r="J23" s="19"/>
      <c r="K23" s="19"/>
      <c r="L23" s="19"/>
      <c r="M23" s="19"/>
      <c r="N23" s="19"/>
    </row>
    <row r="24" spans="1:14">
      <c r="A24" s="19"/>
      <c r="B24" s="19"/>
      <c r="C24" s="20" t="s">
        <v>137</v>
      </c>
      <c r="D24" s="20"/>
      <c r="E24" s="23">
        <f>SUM(G22:G23)</f>
        <v>0</v>
      </c>
      <c r="F24" s="25"/>
      <c r="G24" s="25"/>
      <c r="H24" s="19"/>
      <c r="I24" s="27"/>
      <c r="J24" s="29">
        <f>SUM(J22:J23)</f>
        <v>0</v>
      </c>
      <c r="K24" s="31">
        <f>SUM(K22:K23)</f>
        <v>0</v>
      </c>
      <c r="L24" s="25"/>
      <c r="M24" s="29">
        <f>SUM(M22:M23)</f>
        <v>0</v>
      </c>
      <c r="N24" s="31" t="s">
        <v>55</v>
      </c>
    </row>
    <row r="25" spans="1:14">
      <c r="A25" s="18" t="s">
        <v>127</v>
      </c>
      <c r="B25" s="18" t="s">
        <v>139</v>
      </c>
      <c r="C25" s="18" t="s">
        <v>140</v>
      </c>
      <c r="D25" s="21" t="s">
        <v>141</v>
      </c>
      <c r="E25" s="21">
        <v>1</v>
      </c>
      <c r="F25" s="24">
        <v>4352742</v>
      </c>
      <c r="G25" s="24">
        <f>E25*F25</f>
        <v>4352742</v>
      </c>
      <c r="H25" s="18" t="s">
        <v>142</v>
      </c>
      <c r="I25" s="21">
        <v>0.294</v>
      </c>
      <c r="J25" s="28">
        <f>F25*I25</f>
        <v>1279706.148</v>
      </c>
      <c r="K25" s="30">
        <f>J25/G25</f>
        <v>0.294</v>
      </c>
      <c r="L25" s="21">
        <v>0.294</v>
      </c>
      <c r="M25" s="28">
        <f>F25*I25</f>
        <v>1279706.148</v>
      </c>
      <c r="N25" s="30">
        <f>M25/G25</f>
        <v>0.294</v>
      </c>
    </row>
    <row r="26" spans="1:14">
      <c r="A26" s="19"/>
      <c r="B26" s="19"/>
      <c r="C26" s="19"/>
      <c r="D26" s="19"/>
      <c r="E26" s="19"/>
      <c r="F26" s="19"/>
      <c r="G26" s="19"/>
      <c r="H26" s="19"/>
      <c r="I26" s="19"/>
      <c r="J26" s="19"/>
      <c r="K26" s="19"/>
      <c r="L26" s="19"/>
      <c r="M26" s="19"/>
      <c r="N26" s="19"/>
    </row>
    <row r="27" spans="1:14">
      <c r="A27" s="19"/>
      <c r="B27" s="19"/>
      <c r="C27" s="20" t="s">
        <v>143</v>
      </c>
      <c r="D27" s="20"/>
      <c r="E27" s="23">
        <f>SUM(G25:G26)</f>
        <v>4352742</v>
      </c>
      <c r="F27" s="25"/>
      <c r="G27" s="25"/>
      <c r="H27" s="19"/>
      <c r="I27" s="27"/>
      <c r="J27" s="29">
        <f>SUM(J25:J26)</f>
        <v>1279706.148</v>
      </c>
      <c r="K27" s="31">
        <f>SUM(K25:K26)</f>
        <v>0.294</v>
      </c>
      <c r="L27" s="25"/>
      <c r="M27" s="29">
        <f>SUM(M25:M26)</f>
        <v>1279706.148</v>
      </c>
      <c r="N27" s="31" t="s">
        <v>55</v>
      </c>
    </row>
    <row r="28" spans="1:14">
      <c r="A28" s="18" t="s">
        <v>127</v>
      </c>
      <c r="B28" s="18" t="s">
        <v>144</v>
      </c>
      <c r="C28" s="18" t="s">
        <v>130</v>
      </c>
      <c r="D28" s="21" t="s">
        <v>145</v>
      </c>
      <c r="E28" s="21">
        <v>1</v>
      </c>
      <c r="F28" s="24">
        <v>16401132</v>
      </c>
      <c r="G28" s="24">
        <f>E28*F28</f>
        <v>16401132</v>
      </c>
      <c r="H28" s="18" t="s">
        <v>146</v>
      </c>
      <c r="I28" s="21">
        <v>0</v>
      </c>
      <c r="J28" s="28">
        <f>F28*I28</f>
        <v>0</v>
      </c>
      <c r="K28" s="30">
        <f>J28/G28</f>
        <v>0</v>
      </c>
      <c r="L28" s="21">
        <v>0</v>
      </c>
      <c r="M28" s="28">
        <f>F28*I28</f>
        <v>0</v>
      </c>
      <c r="N28" s="30">
        <f>M28/G28</f>
        <v>0</v>
      </c>
    </row>
    <row r="29" spans="1:14">
      <c r="A29" s="19"/>
      <c r="B29" s="19"/>
      <c r="C29" s="19"/>
      <c r="D29" s="19"/>
      <c r="E29" s="19"/>
      <c r="F29" s="19"/>
      <c r="G29" s="19"/>
      <c r="H29" s="19"/>
      <c r="I29" s="19"/>
      <c r="J29" s="19"/>
      <c r="K29" s="19"/>
      <c r="L29" s="19"/>
      <c r="M29" s="19"/>
      <c r="N29" s="19"/>
    </row>
    <row r="30" spans="1:14">
      <c r="A30" s="19"/>
      <c r="B30" s="19"/>
      <c r="C30" s="20" t="s">
        <v>147</v>
      </c>
      <c r="D30" s="20"/>
      <c r="E30" s="23">
        <f>SUM(G28:G29)</f>
        <v>16401132</v>
      </c>
      <c r="F30" s="25"/>
      <c r="G30" s="25"/>
      <c r="H30" s="19"/>
      <c r="I30" s="27"/>
      <c r="J30" s="29">
        <f>SUM(J28:J29)</f>
        <v>0</v>
      </c>
      <c r="K30" s="31">
        <f>SUM(K28:K29)</f>
        <v>0</v>
      </c>
      <c r="L30" s="25"/>
      <c r="M30" s="29">
        <f>SUM(M28:M29)</f>
        <v>0</v>
      </c>
      <c r="N30" s="31" t="s">
        <v>55</v>
      </c>
    </row>
    <row r="31" spans="1:14">
      <c r="A31" s="18" t="s">
        <v>127</v>
      </c>
      <c r="B31" s="18" t="s">
        <v>144</v>
      </c>
      <c r="C31" s="18" t="s">
        <v>130</v>
      </c>
      <c r="D31" s="21" t="s">
        <v>145</v>
      </c>
      <c r="E31" s="21">
        <v>0.2</v>
      </c>
      <c r="F31" s="24">
        <v>16401132</v>
      </c>
      <c r="G31" s="24">
        <f>E31*F31</f>
        <v>3280226.4</v>
      </c>
      <c r="H31" s="18" t="s">
        <v>148</v>
      </c>
      <c r="I31" s="21">
        <v>0</v>
      </c>
      <c r="J31" s="28">
        <f>F31*I31</f>
        <v>0</v>
      </c>
      <c r="K31" s="30">
        <f>J31/G31</f>
        <v>0</v>
      </c>
      <c r="L31" s="21">
        <v>0</v>
      </c>
      <c r="M31" s="28">
        <f>F31*I31</f>
        <v>0</v>
      </c>
      <c r="N31" s="30">
        <f>M31/G31</f>
        <v>0</v>
      </c>
    </row>
    <row r="32" spans="1:14">
      <c r="A32" s="19"/>
      <c r="B32" s="19"/>
      <c r="C32" s="19"/>
      <c r="D32" s="19"/>
      <c r="E32" s="19"/>
      <c r="F32" s="19"/>
      <c r="G32" s="19"/>
      <c r="H32" s="19"/>
      <c r="I32" s="19"/>
      <c r="J32" s="19"/>
      <c r="K32" s="19"/>
      <c r="L32" s="19"/>
      <c r="M32" s="19"/>
      <c r="N32" s="19"/>
    </row>
    <row r="33" spans="1:14">
      <c r="A33" s="19"/>
      <c r="B33" s="19"/>
      <c r="C33" s="20" t="s">
        <v>147</v>
      </c>
      <c r="D33" s="20"/>
      <c r="E33" s="23">
        <f>SUM(G31:G32)</f>
        <v>3280226.4</v>
      </c>
      <c r="F33" s="25"/>
      <c r="G33" s="25"/>
      <c r="H33" s="19"/>
      <c r="I33" s="27"/>
      <c r="J33" s="29">
        <f>SUM(J31:J32)</f>
        <v>0</v>
      </c>
      <c r="K33" s="31">
        <f>SUM(K31:K32)</f>
        <v>0</v>
      </c>
      <c r="L33" s="25"/>
      <c r="M33" s="29">
        <f>SUM(M31:M32)</f>
        <v>0</v>
      </c>
      <c r="N33" s="31" t="s">
        <v>55</v>
      </c>
    </row>
    <row r="34" spans="1:14">
      <c r="A34" s="18" t="s">
        <v>149</v>
      </c>
      <c r="B34" s="18" t="s">
        <v>93</v>
      </c>
      <c r="C34" s="18" t="s">
        <v>64</v>
      </c>
      <c r="D34" s="21" t="s">
        <v>94</v>
      </c>
      <c r="E34" s="21">
        <v>0.7</v>
      </c>
      <c r="F34" s="24">
        <v>4805428</v>
      </c>
      <c r="G34" s="24">
        <f>E34*F34</f>
        <v>3363799.6</v>
      </c>
      <c r="H34" s="18" t="s">
        <v>150</v>
      </c>
      <c r="I34" s="21">
        <v>0</v>
      </c>
      <c r="J34" s="28">
        <f>F34*I34</f>
        <v>0</v>
      </c>
      <c r="K34" s="30">
        <f>J34/G34</f>
        <v>0</v>
      </c>
      <c r="L34" s="21">
        <v>0</v>
      </c>
      <c r="M34" s="28">
        <f>F34*I34</f>
        <v>0</v>
      </c>
      <c r="N34" s="30">
        <f>M34/G34</f>
        <v>0</v>
      </c>
    </row>
    <row r="35" spans="1:14">
      <c r="A35" s="19"/>
      <c r="B35" s="19"/>
      <c r="C35" s="18" t="s">
        <v>67</v>
      </c>
      <c r="D35" s="21" t="s">
        <v>96</v>
      </c>
      <c r="E35" s="21">
        <v>1</v>
      </c>
      <c r="F35" s="24">
        <v>7451894</v>
      </c>
      <c r="G35" s="24">
        <f>E35*F35</f>
        <v>7451894</v>
      </c>
      <c r="H35" s="19"/>
      <c r="I35" s="21">
        <v>0</v>
      </c>
      <c r="J35" s="28">
        <f>F35*I35</f>
        <v>0</v>
      </c>
      <c r="K35" s="30">
        <f>J35/G35</f>
        <v>0</v>
      </c>
      <c r="L35" s="21">
        <v>0</v>
      </c>
      <c r="M35" s="28">
        <f>F35*I35</f>
        <v>0</v>
      </c>
      <c r="N35" s="30">
        <f>M35/G35</f>
        <v>0</v>
      </c>
    </row>
    <row r="36" spans="1:14">
      <c r="A36" s="19"/>
      <c r="B36" s="19"/>
      <c r="C36" s="18" t="s">
        <v>97</v>
      </c>
      <c r="D36" s="21" t="s">
        <v>98</v>
      </c>
      <c r="E36" s="21">
        <v>1</v>
      </c>
      <c r="F36" s="24">
        <v>15286831</v>
      </c>
      <c r="G36" s="24">
        <f>E36*F36</f>
        <v>15286831</v>
      </c>
      <c r="H36" s="19"/>
      <c r="I36" s="21">
        <v>0</v>
      </c>
      <c r="J36" s="28">
        <f>F36*I36</f>
        <v>0</v>
      </c>
      <c r="K36" s="30">
        <f>J36/G36</f>
        <v>0</v>
      </c>
      <c r="L36" s="21">
        <v>0</v>
      </c>
      <c r="M36" s="28">
        <f>F36*I36</f>
        <v>0</v>
      </c>
      <c r="N36" s="30">
        <f>M36/G36</f>
        <v>0</v>
      </c>
    </row>
    <row r="37" spans="1:14">
      <c r="A37" s="19"/>
      <c r="B37" s="19"/>
      <c r="C37" s="19"/>
      <c r="D37" s="19"/>
      <c r="E37" s="19"/>
      <c r="F37" s="19"/>
      <c r="G37" s="19"/>
      <c r="H37" s="19"/>
      <c r="I37" s="19"/>
      <c r="J37" s="19"/>
      <c r="K37" s="19"/>
      <c r="L37" s="19"/>
      <c r="M37" s="19"/>
      <c r="N37" s="19"/>
    </row>
    <row r="38" spans="1:14">
      <c r="A38" s="19"/>
      <c r="B38" s="19"/>
      <c r="C38" s="20" t="s">
        <v>99</v>
      </c>
      <c r="D38" s="20"/>
      <c r="E38" s="23">
        <f>SUM(G34:G37)</f>
        <v>26102524.6</v>
      </c>
      <c r="F38" s="25"/>
      <c r="G38" s="25"/>
      <c r="H38" s="19"/>
      <c r="I38" s="27"/>
      <c r="J38" s="29">
        <f>SUM(J34:J37)</f>
        <v>0</v>
      </c>
      <c r="K38" s="31">
        <f>SUM(K34:K37)</f>
        <v>0</v>
      </c>
      <c r="L38" s="25"/>
      <c r="M38" s="29">
        <f>SUM(M34:M37)</f>
        <v>0</v>
      </c>
      <c r="N38" s="31" t="s">
        <v>55</v>
      </c>
    </row>
    <row r="39" spans="1:14">
      <c r="A39" s="18" t="s">
        <v>149</v>
      </c>
      <c r="B39" s="18" t="s">
        <v>107</v>
      </c>
      <c r="C39" s="18" t="s">
        <v>64</v>
      </c>
      <c r="D39" s="21" t="s">
        <v>108</v>
      </c>
      <c r="E39" s="21">
        <v>0.7</v>
      </c>
      <c r="F39" s="24">
        <v>11282308</v>
      </c>
      <c r="G39" s="24">
        <f>E39*F39</f>
        <v>7897615.6</v>
      </c>
      <c r="H39" s="18" t="s">
        <v>151</v>
      </c>
      <c r="I39" s="21">
        <v>0</v>
      </c>
      <c r="J39" s="28">
        <f>F39*I39</f>
        <v>0</v>
      </c>
      <c r="K39" s="30">
        <f>J39/G39</f>
        <v>0</v>
      </c>
      <c r="L39" s="21">
        <v>0</v>
      </c>
      <c r="M39" s="28">
        <f>F39*I39</f>
        <v>0</v>
      </c>
      <c r="N39" s="30">
        <f>M39/G39</f>
        <v>0</v>
      </c>
    </row>
    <row r="40" spans="1:14">
      <c r="A40" s="19"/>
      <c r="B40" s="19"/>
      <c r="C40" s="18" t="s">
        <v>67</v>
      </c>
      <c r="D40" s="21" t="s">
        <v>110</v>
      </c>
      <c r="E40" s="21">
        <v>1</v>
      </c>
      <c r="F40" s="24">
        <v>5014359</v>
      </c>
      <c r="G40" s="24">
        <f>E40*F40</f>
        <v>5014359</v>
      </c>
      <c r="H40" s="19"/>
      <c r="I40" s="21">
        <v>0</v>
      </c>
      <c r="J40" s="28">
        <f>F40*I40</f>
        <v>0</v>
      </c>
      <c r="K40" s="30">
        <f>J40/G40</f>
        <v>0</v>
      </c>
      <c r="L40" s="21">
        <v>0</v>
      </c>
      <c r="M40" s="28">
        <f>F40*I40</f>
        <v>0</v>
      </c>
      <c r="N40" s="30">
        <f>M40/G40</f>
        <v>0</v>
      </c>
    </row>
    <row r="41" spans="1:14">
      <c r="A41" s="19"/>
      <c r="B41" s="19"/>
      <c r="C41" s="18" t="s">
        <v>52</v>
      </c>
      <c r="D41" s="21" t="s">
        <v>111</v>
      </c>
      <c r="E41" s="21">
        <v>1</v>
      </c>
      <c r="F41" s="24">
        <v>4283098</v>
      </c>
      <c r="G41" s="24">
        <f>E41*F41</f>
        <v>4283098</v>
      </c>
      <c r="H41" s="19"/>
      <c r="I41" s="21">
        <v>0</v>
      </c>
      <c r="J41" s="28">
        <f>F41*I41</f>
        <v>0</v>
      </c>
      <c r="K41" s="30">
        <f>J41/G41</f>
        <v>0</v>
      </c>
      <c r="L41" s="21">
        <v>0</v>
      </c>
      <c r="M41" s="28">
        <f>F41*I41</f>
        <v>0</v>
      </c>
      <c r="N41" s="30">
        <f>M41/G41</f>
        <v>0</v>
      </c>
    </row>
    <row r="42" spans="1:14">
      <c r="A42" s="19"/>
      <c r="B42" s="19"/>
      <c r="C42" s="19"/>
      <c r="D42" s="19"/>
      <c r="E42" s="19"/>
      <c r="F42" s="19"/>
      <c r="G42" s="19"/>
      <c r="H42" s="19"/>
      <c r="I42" s="19"/>
      <c r="J42" s="19"/>
      <c r="K42" s="19"/>
      <c r="L42" s="19"/>
      <c r="M42" s="19"/>
      <c r="N42" s="19"/>
    </row>
    <row r="43" spans="1:14">
      <c r="A43" s="19"/>
      <c r="B43" s="19"/>
      <c r="C43" s="20" t="s">
        <v>112</v>
      </c>
      <c r="D43" s="20"/>
      <c r="E43" s="23">
        <f>SUM(G39:G42)</f>
        <v>17195072.6</v>
      </c>
      <c r="F43" s="25"/>
      <c r="G43" s="25"/>
      <c r="H43" s="19"/>
      <c r="I43" s="27"/>
      <c r="J43" s="29">
        <f>SUM(J39:J42)</f>
        <v>0</v>
      </c>
      <c r="K43" s="31">
        <f>SUM(K39:K42)</f>
        <v>0</v>
      </c>
      <c r="L43" s="25"/>
      <c r="M43" s="29">
        <f>SUM(M39:M42)</f>
        <v>0</v>
      </c>
      <c r="N43" s="31" t="s">
        <v>55</v>
      </c>
    </row>
    <row r="44" spans="1:14">
      <c r="A44" s="18" t="s">
        <v>100</v>
      </c>
      <c r="B44" s="18" t="s">
        <v>152</v>
      </c>
      <c r="C44" s="18" t="s">
        <v>64</v>
      </c>
      <c r="D44" s="21" t="s">
        <v>153</v>
      </c>
      <c r="E44" s="21">
        <v>0</v>
      </c>
      <c r="F44" s="24">
        <v>4248277</v>
      </c>
      <c r="G44" s="24">
        <f>E44*F44</f>
        <v>0</v>
      </c>
      <c r="H44" s="18" t="s">
        <v>154</v>
      </c>
      <c r="I44" s="21">
        <v>0</v>
      </c>
      <c r="J44" s="28">
        <f>F44*I44</f>
        <v>0</v>
      </c>
      <c r="K44" s="30" t="str">
        <f>J44/G44</f>
        <v>0</v>
      </c>
      <c r="L44" s="21">
        <v>0</v>
      </c>
      <c r="M44" s="28">
        <f>F44*I44</f>
        <v>0</v>
      </c>
      <c r="N44" s="30" t="str">
        <f>M44/G44</f>
        <v>0</v>
      </c>
    </row>
    <row r="45" spans="1:14">
      <c r="A45" s="19"/>
      <c r="B45" s="19"/>
      <c r="C45" s="18" t="s">
        <v>67</v>
      </c>
      <c r="D45" s="21" t="s">
        <v>155</v>
      </c>
      <c r="E45" s="21">
        <v>0.3</v>
      </c>
      <c r="F45" s="24">
        <v>6024196</v>
      </c>
      <c r="G45" s="24">
        <f>E45*F45</f>
        <v>1807258.8</v>
      </c>
      <c r="H45" s="19"/>
      <c r="I45" s="21">
        <v>0</v>
      </c>
      <c r="J45" s="28">
        <f>F45*I45</f>
        <v>0</v>
      </c>
      <c r="K45" s="30">
        <f>J45/G45</f>
        <v>0</v>
      </c>
      <c r="L45" s="21">
        <v>0</v>
      </c>
      <c r="M45" s="28">
        <f>F45*I45</f>
        <v>0</v>
      </c>
      <c r="N45" s="30">
        <f>M45/G45</f>
        <v>0</v>
      </c>
    </row>
    <row r="46" spans="1:14">
      <c r="A46" s="19"/>
      <c r="B46" s="19"/>
      <c r="C46" s="18" t="s">
        <v>52</v>
      </c>
      <c r="D46" s="21" t="s">
        <v>156</v>
      </c>
      <c r="E46" s="21">
        <v>0</v>
      </c>
      <c r="F46" s="24">
        <v>9541211</v>
      </c>
      <c r="G46" s="24">
        <f>E46*F46</f>
        <v>0</v>
      </c>
      <c r="H46" s="19"/>
      <c r="I46" s="21">
        <v>0</v>
      </c>
      <c r="J46" s="28">
        <f>F46*I46</f>
        <v>0</v>
      </c>
      <c r="K46" s="30" t="str">
        <f>J46/G46</f>
        <v>0</v>
      </c>
      <c r="L46" s="21">
        <v>0</v>
      </c>
      <c r="M46" s="28">
        <f>F46*I46</f>
        <v>0</v>
      </c>
      <c r="N46" s="30" t="str">
        <f>M46/G46</f>
        <v>0</v>
      </c>
    </row>
    <row r="47" spans="1:14">
      <c r="A47" s="19"/>
      <c r="B47" s="19"/>
      <c r="C47" s="19"/>
      <c r="D47" s="19"/>
      <c r="E47" s="19"/>
      <c r="F47" s="19"/>
      <c r="G47" s="19"/>
      <c r="H47" s="19"/>
      <c r="I47" s="19"/>
      <c r="J47" s="19"/>
      <c r="K47" s="19"/>
      <c r="L47" s="19"/>
      <c r="M47" s="19"/>
      <c r="N47" s="19"/>
    </row>
    <row r="48" spans="1:14">
      <c r="A48" s="19"/>
      <c r="B48" s="19"/>
      <c r="C48" s="20" t="s">
        <v>157</v>
      </c>
      <c r="D48" s="20"/>
      <c r="E48" s="23">
        <f>SUM(G44:G47)</f>
        <v>1807258.8</v>
      </c>
      <c r="F48" s="25"/>
      <c r="G48" s="25"/>
      <c r="H48" s="19"/>
      <c r="I48" s="27"/>
      <c r="J48" s="29">
        <f>SUM(J44:J47)</f>
        <v>0</v>
      </c>
      <c r="K48" s="31">
        <f>SUM(K44:K47)</f>
        <v>0</v>
      </c>
      <c r="L48" s="25"/>
      <c r="M48" s="29">
        <f>SUM(M44:M47)</f>
        <v>0</v>
      </c>
      <c r="N48" s="31" t="s">
        <v>55</v>
      </c>
    </row>
    <row r="49" spans="1:14">
      <c r="F49" s="13" t="s">
        <v>113</v>
      </c>
      <c r="G49" s="15">
        <f>SUM(G8:G48)</f>
        <v>92595014.2</v>
      </c>
      <c r="I49" s="13" t="s">
        <v>114</v>
      </c>
      <c r="J49" s="15">
        <f>SUM(J8:J48)/2</f>
        <v>1279706.148</v>
      </c>
      <c r="K49" s="11"/>
      <c r="L49" s="13" t="s">
        <v>114</v>
      </c>
      <c r="M49" s="15">
        <f>SUM(M8:M48)/2</f>
        <v>1279706.148</v>
      </c>
    </row>
    <row r="50" spans="1:14">
      <c r="F50" s="13" t="s">
        <v>115</v>
      </c>
      <c r="G50" s="15">
        <v>547191.93</v>
      </c>
      <c r="I50" s="13" t="s">
        <v>115</v>
      </c>
      <c r="J50" s="15">
        <v>11517.35886</v>
      </c>
      <c r="L50" s="13" t="s">
        <v>115</v>
      </c>
      <c r="M50" s="16">
        <v>1</v>
      </c>
    </row>
    <row r="51" spans="1:14">
      <c r="F51" s="14" t="s">
        <v>113</v>
      </c>
      <c r="G51" s="15">
        <f>(G49+G50)</f>
        <v>93142206.13</v>
      </c>
      <c r="I51" s="14" t="s">
        <v>113</v>
      </c>
      <c r="J51" s="15">
        <f>(J49+J50)</f>
        <v>1291223.50686</v>
      </c>
      <c r="L51" s="14" t="s">
        <v>113</v>
      </c>
      <c r="M51" s="15">
        <f>(M49+M50)</f>
        <v>1279707.148</v>
      </c>
    </row>
    <row r="52" spans="1:14">
      <c r="F52" s="13" t="s">
        <v>116</v>
      </c>
      <c r="G52" s="15">
        <f>(G51*0.015)</f>
        <v>1397133.09195</v>
      </c>
      <c r="I52" s="13" t="s">
        <v>116</v>
      </c>
      <c r="J52" s="15">
        <f>(J51*0.015)</f>
        <v>19368.3526029</v>
      </c>
      <c r="L52" s="13" t="s">
        <v>116</v>
      </c>
      <c r="M52" s="15">
        <f>(M51*0.015)</f>
        <v>19195.60722</v>
      </c>
    </row>
    <row r="53" spans="1:14">
      <c r="F53" s="13" t="s">
        <v>117</v>
      </c>
      <c r="G53" s="15">
        <f>(G51+G52)</f>
        <v>94539339.22195</v>
      </c>
      <c r="I53" s="13" t="s">
        <v>117</v>
      </c>
      <c r="J53" s="15">
        <f>(J51+J52)</f>
        <v>1310591.8594629</v>
      </c>
      <c r="K53" s="12">
        <f>(J53 /G53)</f>
        <v>0.013862925954941</v>
      </c>
      <c r="L53" s="13" t="s">
        <v>117</v>
      </c>
      <c r="M53" s="15">
        <f>(M51+M52)</f>
        <v>1298902.75522</v>
      </c>
      <c r="N53" s="12">
        <f>(J53 /G53)</f>
        <v>0.013862925954941</v>
      </c>
    </row>
    <row r="54" spans="1:14">
      <c r="F54" s="13" t="s">
        <v>118</v>
      </c>
      <c r="G54" s="15">
        <f>(G53*19)/100</f>
        <v>17962474.45217</v>
      </c>
      <c r="I54" s="13" t="s">
        <v>118</v>
      </c>
      <c r="J54" s="15">
        <f>(J53*19)/100</f>
        <v>249012.45329795</v>
      </c>
      <c r="L54" s="13" t="s">
        <v>119</v>
      </c>
      <c r="M54" s="15">
        <f>(M53*19)/100</f>
        <v>246791.5234918</v>
      </c>
    </row>
    <row r="55" spans="1:14">
      <c r="F55" s="13" t="s">
        <v>120</v>
      </c>
      <c r="G55" s="15">
        <f>(G53+G54)</f>
        <v>112501813.67412</v>
      </c>
      <c r="I55" s="13" t="s">
        <v>120</v>
      </c>
      <c r="J55" s="15">
        <f>(J53+J54)</f>
        <v>1559604.3127609</v>
      </c>
      <c r="L55" s="13" t="s">
        <v>120</v>
      </c>
      <c r="M55" s="15">
        <f>ROUND((M53+M54),0)</f>
        <v>1545694</v>
      </c>
    </row>
    <row r="60" spans="1:14">
      <c r="I60" s="32" t="s">
        <v>121</v>
      </c>
      <c r="J60" s="32" t="s">
        <v>122</v>
      </c>
      <c r="K60" s="32" t="s">
        <v>45</v>
      </c>
    </row>
    <row r="61" spans="1:14">
      <c r="I61" s="33">
        <v>1</v>
      </c>
      <c r="J61" s="34">
        <f>J53</f>
        <v>1310591.8594629</v>
      </c>
      <c r="K61" s="35">
        <f>(J61 /G53)</f>
        <v>0.013862925954941</v>
      </c>
    </row>
    <row r="62" spans="1:14">
      <c r="I62" s="13" t="s">
        <v>123</v>
      </c>
      <c r="J62" s="34">
        <f>(ROUND((J61:J61),0))</f>
        <v>1310592</v>
      </c>
      <c r="K62" s="35">
        <f>(J62 /G53)</f>
        <v>0.013862927441487</v>
      </c>
    </row>
    <row r="63" spans="1:14">
      <c r="I63" s="13" t="s">
        <v>4</v>
      </c>
      <c r="J63" s="33"/>
      <c r="K63" s="7"/>
    </row>
    <row r="64" spans="1:14">
      <c r="I64" s="13" t="s">
        <v>0</v>
      </c>
      <c r="J64" s="33"/>
      <c r="K64" s="7"/>
    </row>
    <row r="65" spans="1:14">
      <c r="I65" s="13" t="s">
        <v>3</v>
      </c>
      <c r="J65" s="33" t="s">
        <v>24</v>
      </c>
      <c r="K65"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K2"/>
    <mergeCell ref="A3:N6"/>
    <mergeCell ref="L1:N1"/>
    <mergeCell ref="L2:N2"/>
    <mergeCell ref="I7:K7"/>
    <mergeCell ref="L7:N7"/>
    <mergeCell ref="C9:C9"/>
    <mergeCell ref="C10:C10"/>
    <mergeCell ref="B9:B12"/>
    <mergeCell ref="A9:A12"/>
    <mergeCell ref="H9:H12"/>
    <mergeCell ref="C12:D12"/>
    <mergeCell ref="E12:G12"/>
    <mergeCell ref="C13:C13"/>
    <mergeCell ref="B13:B15"/>
    <mergeCell ref="A13:A15"/>
    <mergeCell ref="H13:H15"/>
    <mergeCell ref="C15:D15"/>
    <mergeCell ref="E15:G15"/>
    <mergeCell ref="C16:C16"/>
    <mergeCell ref="B16:B18"/>
    <mergeCell ref="A16:A18"/>
    <mergeCell ref="H16:H18"/>
    <mergeCell ref="C18:D18"/>
    <mergeCell ref="E18:G18"/>
    <mergeCell ref="C19:C19"/>
    <mergeCell ref="B19:B21"/>
    <mergeCell ref="A19:A21"/>
    <mergeCell ref="H19:H21"/>
    <mergeCell ref="C21:D21"/>
    <mergeCell ref="E21:G21"/>
    <mergeCell ref="C22:C22"/>
    <mergeCell ref="B22:B24"/>
    <mergeCell ref="A22:A24"/>
    <mergeCell ref="H22:H24"/>
    <mergeCell ref="C24:D24"/>
    <mergeCell ref="E24:G24"/>
    <mergeCell ref="C25:C25"/>
    <mergeCell ref="B25:B27"/>
    <mergeCell ref="A25:A27"/>
    <mergeCell ref="H25:H27"/>
    <mergeCell ref="C27:D27"/>
    <mergeCell ref="E27:G27"/>
    <mergeCell ref="C28:C28"/>
    <mergeCell ref="B28:B30"/>
    <mergeCell ref="A28:A30"/>
    <mergeCell ref="H28:H30"/>
    <mergeCell ref="C30:D30"/>
    <mergeCell ref="E30:G30"/>
    <mergeCell ref="C31:C31"/>
    <mergeCell ref="B31:B33"/>
    <mergeCell ref="A31:A33"/>
    <mergeCell ref="H31:H33"/>
    <mergeCell ref="C33:D33"/>
    <mergeCell ref="E33:G33"/>
    <mergeCell ref="C34:C34"/>
    <mergeCell ref="C35:C35"/>
    <mergeCell ref="C36:C36"/>
    <mergeCell ref="B34:B38"/>
    <mergeCell ref="A34:A38"/>
    <mergeCell ref="H34:H38"/>
    <mergeCell ref="C38:D38"/>
    <mergeCell ref="E38:G38"/>
    <mergeCell ref="C39:C39"/>
    <mergeCell ref="C40:C40"/>
    <mergeCell ref="C41:C41"/>
    <mergeCell ref="B39:B43"/>
    <mergeCell ref="A39:A43"/>
    <mergeCell ref="H39:H43"/>
    <mergeCell ref="C43:D43"/>
    <mergeCell ref="E43:G43"/>
    <mergeCell ref="C44:C44"/>
    <mergeCell ref="C45:C45"/>
    <mergeCell ref="C46:C46"/>
    <mergeCell ref="B44:B48"/>
    <mergeCell ref="A44:A48"/>
    <mergeCell ref="H44:H48"/>
    <mergeCell ref="C48:D48"/>
    <mergeCell ref="E48:G48"/>
    <mergeCell ref="J63:K63"/>
    <mergeCell ref="J64:K64"/>
    <mergeCell ref="J65:K6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66"/>
  <sheetViews>
    <sheetView tabSelected="0" workbookViewId="0" showGridLines="true" showRowColHeaders="1">
      <selection activeCell="K66" sqref="K66"/>
    </sheetView>
  </sheetViews>
  <sheetFormatPr defaultRowHeight="14.4" outlineLevelRow="0" outlineLevelCol="0"/>
  <cols>
    <col min="1" max="1" width="20" customWidth="true" style="0"/>
    <col min="2" max="2" width="30" customWidth="true" style="0"/>
    <col min="3" max="3" width="30" customWidth="true" style="0"/>
    <col min="4" max="4" width="20" customWidth="true" style="0"/>
    <col min="5" max="5" width="10" customWidth="true" style="0"/>
    <col min="6" max="6" width="25" customWidth="true" style="0"/>
    <col min="7" max="7" width="20" customWidth="true" style="0"/>
    <col min="8" max="8" width="30" customWidth="true" style="0"/>
    <col min="9" max="9" width="25" customWidth="true" style="0"/>
    <col min="10" max="10" width="20" customWidth="true" style="0"/>
    <col min="11" max="11" width="20" customWidth="true" style="0"/>
    <col min="12" max="12" width="25" customWidth="true" style="0"/>
    <col min="13" max="13" width="20" customWidth="true" style="0"/>
    <col min="14" max="14" width="20" customWidth="true" style="0"/>
  </cols>
  <sheetData>
    <row r="1" spans="1:14">
      <c r="A1"/>
      <c r="B1" s="3" t="s">
        <v>31</v>
      </c>
      <c r="C1" s="2"/>
      <c r="D1" s="2"/>
      <c r="E1" s="2"/>
      <c r="F1" s="2"/>
      <c r="G1" s="2"/>
      <c r="H1" s="2"/>
      <c r="I1" s="2"/>
      <c r="J1" s="2"/>
      <c r="K1" s="2"/>
      <c r="L1" s="6" t="s">
        <v>21</v>
      </c>
      <c r="M1" s="7"/>
      <c r="N1" s="7"/>
    </row>
    <row r="2" spans="1:14">
      <c r="A2"/>
      <c r="B2"/>
      <c r="C2"/>
      <c r="D2"/>
      <c r="E2"/>
      <c r="F2"/>
      <c r="G2"/>
      <c r="H2" s="1"/>
      <c r="I2"/>
      <c r="J2"/>
      <c r="K2"/>
      <c r="L2" s="6" t="s">
        <v>32</v>
      </c>
      <c r="M2" s="7"/>
      <c r="N2" s="7"/>
    </row>
    <row r="3" spans="1:14" customHeight="1" ht="40">
      <c r="A3" s="5" t="s">
        <v>158</v>
      </c>
      <c r="B3" s="2"/>
      <c r="C3" s="1"/>
      <c r="D3" s="1"/>
      <c r="E3" s="1"/>
      <c r="F3" s="1"/>
      <c r="G3" s="1"/>
      <c r="H3" s="4">
        <v>2017</v>
      </c>
      <c r="I3" s="1"/>
      <c r="J3" s="1"/>
      <c r="K3" s="1"/>
      <c r="L3" s="1"/>
      <c r="M3" s="1"/>
      <c r="N3" s="1"/>
    </row>
    <row r="4" spans="1:14">
      <c r="A4" s="1"/>
      <c r="B4" s="1"/>
      <c r="C4" s="1"/>
      <c r="D4" s="1"/>
      <c r="E4" s="1"/>
      <c r="F4" s="1"/>
      <c r="G4" s="1"/>
      <c r="H4" s="1"/>
      <c r="I4" s="1"/>
      <c r="J4" s="1"/>
      <c r="K4" s="1"/>
      <c r="L4" s="1"/>
      <c r="M4" s="1"/>
      <c r="N4" s="1"/>
    </row>
    <row r="5" spans="1:14" customHeight="1" ht="40">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ustomHeight="1" ht="30">
      <c r="A7" s="10"/>
      <c r="B7" s="10"/>
      <c r="C7" s="10"/>
      <c r="D7" s="10"/>
      <c r="E7" s="10"/>
      <c r="F7" s="10"/>
      <c r="G7" s="10"/>
      <c r="H7" s="10"/>
      <c r="I7" s="8" t="s">
        <v>34</v>
      </c>
      <c r="J7" s="9"/>
      <c r="K7" s="9"/>
      <c r="L7" s="8" t="s">
        <v>35</v>
      </c>
      <c r="M7" s="9"/>
      <c r="N7" s="9"/>
    </row>
    <row r="8" spans="1:14">
      <c r="A8" s="17" t="s">
        <v>36</v>
      </c>
      <c r="B8" s="17" t="s">
        <v>37</v>
      </c>
      <c r="C8" s="17" t="s">
        <v>38</v>
      </c>
      <c r="D8" s="17" t="s">
        <v>39</v>
      </c>
      <c r="E8" s="22" t="s">
        <v>40</v>
      </c>
      <c r="F8" s="22" t="s">
        <v>41</v>
      </c>
      <c r="G8" s="22" t="s">
        <v>42</v>
      </c>
      <c r="H8" s="17" t="s">
        <v>43</v>
      </c>
      <c r="I8" s="26" t="s">
        <v>40</v>
      </c>
      <c r="J8" s="26" t="s">
        <v>44</v>
      </c>
      <c r="K8" s="26" t="s">
        <v>45</v>
      </c>
      <c r="L8" s="26" t="s">
        <v>40</v>
      </c>
      <c r="M8" s="26" t="s">
        <v>46</v>
      </c>
      <c r="N8" s="26" t="s">
        <v>45</v>
      </c>
    </row>
    <row r="9" spans="1:14">
      <c r="A9" s="18" t="s">
        <v>159</v>
      </c>
      <c r="B9" s="18" t="s">
        <v>160</v>
      </c>
      <c r="C9" s="18" t="s">
        <v>64</v>
      </c>
      <c r="D9" s="21" t="s">
        <v>161</v>
      </c>
      <c r="E9" s="21">
        <v>0</v>
      </c>
      <c r="F9" s="24">
        <v>841751</v>
      </c>
      <c r="G9" s="24">
        <f>E9*F9</f>
        <v>0</v>
      </c>
      <c r="H9" s="18" t="s">
        <v>162</v>
      </c>
      <c r="I9" s="21">
        <v>0</v>
      </c>
      <c r="J9" s="28">
        <f>F9*I9</f>
        <v>0</v>
      </c>
      <c r="K9" s="30" t="str">
        <f>J9/G9</f>
        <v>0</v>
      </c>
      <c r="L9" s="21">
        <v>0</v>
      </c>
      <c r="M9" s="28">
        <f>F9*I9</f>
        <v>0</v>
      </c>
      <c r="N9" s="30" t="str">
        <f>M9/G9</f>
        <v>0</v>
      </c>
    </row>
    <row r="10" spans="1:14">
      <c r="A10" s="19"/>
      <c r="B10" s="19"/>
      <c r="C10" s="18" t="s">
        <v>67</v>
      </c>
      <c r="D10" s="21" t="s">
        <v>163</v>
      </c>
      <c r="E10" s="21">
        <v>0</v>
      </c>
      <c r="F10" s="24">
        <v>2781438</v>
      </c>
      <c r="G10" s="24">
        <f>E10*F10</f>
        <v>0</v>
      </c>
      <c r="H10" s="19"/>
      <c r="I10" s="21">
        <v>0</v>
      </c>
      <c r="J10" s="28">
        <f>F10*I10</f>
        <v>0</v>
      </c>
      <c r="K10" s="30" t="str">
        <f>J10/G10</f>
        <v>0</v>
      </c>
      <c r="L10" s="21">
        <v>0</v>
      </c>
      <c r="M10" s="28">
        <f>F10*I10</f>
        <v>0</v>
      </c>
      <c r="N10" s="30" t="str">
        <f>M10/G10</f>
        <v>0</v>
      </c>
    </row>
    <row r="11" spans="1:14">
      <c r="A11" s="19"/>
      <c r="B11" s="19"/>
      <c r="C11" s="18" t="s">
        <v>52</v>
      </c>
      <c r="D11" s="21" t="s">
        <v>164</v>
      </c>
      <c r="E11" s="21">
        <v>0.5</v>
      </c>
      <c r="F11" s="24">
        <v>1866491</v>
      </c>
      <c r="G11" s="24">
        <f>E11*F11</f>
        <v>933245.5</v>
      </c>
      <c r="H11" s="19"/>
      <c r="I11" s="21">
        <v>0</v>
      </c>
      <c r="J11" s="28">
        <f>F11*I11</f>
        <v>0</v>
      </c>
      <c r="K11" s="30">
        <f>J11/G11</f>
        <v>0</v>
      </c>
      <c r="L11" s="21">
        <v>0</v>
      </c>
      <c r="M11" s="28">
        <f>F11*I11</f>
        <v>0</v>
      </c>
      <c r="N11" s="30">
        <f>M11/G11</f>
        <v>0</v>
      </c>
    </row>
    <row r="12" spans="1:14">
      <c r="A12" s="19"/>
      <c r="B12" s="19"/>
      <c r="C12" s="19"/>
      <c r="D12" s="19"/>
      <c r="E12" s="19"/>
      <c r="F12" s="19"/>
      <c r="G12" s="19"/>
      <c r="H12" s="19"/>
      <c r="I12" s="19"/>
      <c r="J12" s="19"/>
      <c r="K12" s="19"/>
      <c r="L12" s="19"/>
      <c r="M12" s="19"/>
      <c r="N12" s="19"/>
    </row>
    <row r="13" spans="1:14">
      <c r="A13" s="19"/>
      <c r="B13" s="19"/>
      <c r="C13" s="20" t="s">
        <v>165</v>
      </c>
      <c r="D13" s="20"/>
      <c r="E13" s="23">
        <f>SUM(G9:G12)</f>
        <v>933245.5</v>
      </c>
      <c r="F13" s="25"/>
      <c r="G13" s="25"/>
      <c r="H13" s="19"/>
      <c r="I13" s="27"/>
      <c r="J13" s="29">
        <f>SUM(J9:J12)</f>
        <v>0</v>
      </c>
      <c r="K13" s="31">
        <f>SUM(K9:K12)</f>
        <v>0</v>
      </c>
      <c r="L13" s="25"/>
      <c r="M13" s="29">
        <f>SUM(M9:M12)</f>
        <v>0</v>
      </c>
      <c r="N13" s="31" t="s">
        <v>55</v>
      </c>
    </row>
    <row r="14" spans="1:14">
      <c r="A14" s="18" t="s">
        <v>166</v>
      </c>
      <c r="B14" s="18" t="s">
        <v>84</v>
      </c>
      <c r="C14" s="18" t="s">
        <v>67</v>
      </c>
      <c r="D14" s="21" t="s">
        <v>85</v>
      </c>
      <c r="E14" s="21">
        <v>0</v>
      </c>
      <c r="F14" s="24">
        <v>1097936</v>
      </c>
      <c r="G14" s="24">
        <f>E14*F14</f>
        <v>0</v>
      </c>
      <c r="H14" s="18" t="s">
        <v>167</v>
      </c>
      <c r="I14" s="21">
        <v>0</v>
      </c>
      <c r="J14" s="28">
        <f>F14*I14</f>
        <v>0</v>
      </c>
      <c r="K14" s="30" t="str">
        <f>J14/G14</f>
        <v>0</v>
      </c>
      <c r="L14" s="21">
        <v>0</v>
      </c>
      <c r="M14" s="28">
        <f>F14*I14</f>
        <v>0</v>
      </c>
      <c r="N14" s="30" t="str">
        <f>M14/G14</f>
        <v>0</v>
      </c>
    </row>
    <row r="15" spans="1:14">
      <c r="A15" s="19"/>
      <c r="B15" s="19"/>
      <c r="C15" s="18" t="s">
        <v>52</v>
      </c>
      <c r="D15" s="21" t="s">
        <v>87</v>
      </c>
      <c r="E15" s="21">
        <v>0.7</v>
      </c>
      <c r="F15" s="24">
        <v>1061338</v>
      </c>
      <c r="G15" s="24">
        <f>E15*F15</f>
        <v>742936.6</v>
      </c>
      <c r="H15" s="19"/>
      <c r="I15" s="21">
        <v>0</v>
      </c>
      <c r="J15" s="28">
        <f>F15*I15</f>
        <v>0</v>
      </c>
      <c r="K15" s="30">
        <f>J15/G15</f>
        <v>0</v>
      </c>
      <c r="L15" s="21">
        <v>0</v>
      </c>
      <c r="M15" s="28">
        <f>F15*I15</f>
        <v>0</v>
      </c>
      <c r="N15" s="30">
        <f>M15/G15</f>
        <v>0</v>
      </c>
    </row>
    <row r="16" spans="1:14">
      <c r="A16" s="19"/>
      <c r="B16" s="19"/>
      <c r="C16" s="19"/>
      <c r="D16" s="19"/>
      <c r="E16" s="19"/>
      <c r="F16" s="19"/>
      <c r="G16" s="19"/>
      <c r="H16" s="19"/>
      <c r="I16" s="19"/>
      <c r="J16" s="19"/>
      <c r="K16" s="19"/>
      <c r="L16" s="19"/>
      <c r="M16" s="19"/>
      <c r="N16" s="19"/>
    </row>
    <row r="17" spans="1:14">
      <c r="A17" s="19"/>
      <c r="B17" s="19"/>
      <c r="C17" s="20" t="s">
        <v>88</v>
      </c>
      <c r="D17" s="20"/>
      <c r="E17" s="23">
        <f>SUM(G14:G16)</f>
        <v>742936.6</v>
      </c>
      <c r="F17" s="25"/>
      <c r="G17" s="25"/>
      <c r="H17" s="19"/>
      <c r="I17" s="27"/>
      <c r="J17" s="29">
        <f>SUM(J14:J16)</f>
        <v>0</v>
      </c>
      <c r="K17" s="31">
        <f>SUM(K14:K16)</f>
        <v>0</v>
      </c>
      <c r="L17" s="25"/>
      <c r="M17" s="29">
        <f>SUM(M14:M16)</f>
        <v>0</v>
      </c>
      <c r="N17" s="31" t="s">
        <v>55</v>
      </c>
    </row>
    <row r="18" spans="1:14">
      <c r="A18" s="18" t="s">
        <v>166</v>
      </c>
      <c r="B18" s="18" t="s">
        <v>63</v>
      </c>
      <c r="C18" s="18" t="s">
        <v>67</v>
      </c>
      <c r="D18" s="21" t="s">
        <v>68</v>
      </c>
      <c r="E18" s="21">
        <v>0.084</v>
      </c>
      <c r="F18" s="24">
        <v>1939687</v>
      </c>
      <c r="G18" s="24">
        <f>E18*F18</f>
        <v>162933.708</v>
      </c>
      <c r="H18" s="18" t="s">
        <v>105</v>
      </c>
      <c r="I18" s="21">
        <v>0</v>
      </c>
      <c r="J18" s="28">
        <f>F18*I18</f>
        <v>0</v>
      </c>
      <c r="K18" s="30">
        <f>J18/G18</f>
        <v>0</v>
      </c>
      <c r="L18" s="21">
        <v>0</v>
      </c>
      <c r="M18" s="28">
        <f>F18*I18</f>
        <v>0</v>
      </c>
      <c r="N18" s="30">
        <f>M18/G18</f>
        <v>0</v>
      </c>
    </row>
    <row r="19" spans="1:14">
      <c r="A19" s="19"/>
      <c r="B19" s="19"/>
      <c r="C19" s="19"/>
      <c r="D19" s="19"/>
      <c r="E19" s="19"/>
      <c r="F19" s="19"/>
      <c r="G19" s="19"/>
      <c r="H19" s="19"/>
      <c r="I19" s="19"/>
      <c r="J19" s="19"/>
      <c r="K19" s="19"/>
      <c r="L19" s="19"/>
      <c r="M19" s="19"/>
      <c r="N19" s="19"/>
    </row>
    <row r="20" spans="1:14">
      <c r="A20" s="19"/>
      <c r="B20" s="19"/>
      <c r="C20" s="20" t="s">
        <v>69</v>
      </c>
      <c r="D20" s="20"/>
      <c r="E20" s="23">
        <f>SUM(G18:G19)</f>
        <v>162933.708</v>
      </c>
      <c r="F20" s="25"/>
      <c r="G20" s="25"/>
      <c r="H20" s="19"/>
      <c r="I20" s="27"/>
      <c r="J20" s="29">
        <f>SUM(J18:J19)</f>
        <v>0</v>
      </c>
      <c r="K20" s="31">
        <f>SUM(K18:K19)</f>
        <v>0</v>
      </c>
      <c r="L20" s="25"/>
      <c r="M20" s="29">
        <f>SUM(M18:M19)</f>
        <v>0</v>
      </c>
      <c r="N20" s="31" t="s">
        <v>55</v>
      </c>
    </row>
    <row r="21" spans="1:14">
      <c r="A21" s="18" t="s">
        <v>166</v>
      </c>
      <c r="B21" s="18" t="s">
        <v>63</v>
      </c>
      <c r="C21" s="18" t="s">
        <v>64</v>
      </c>
      <c r="D21" s="21" t="s">
        <v>65</v>
      </c>
      <c r="E21" s="21">
        <v>0</v>
      </c>
      <c r="F21" s="24">
        <v>439174</v>
      </c>
      <c r="G21" s="24">
        <f>E21*F21</f>
        <v>0</v>
      </c>
      <c r="H21" s="18" t="s">
        <v>168</v>
      </c>
      <c r="I21" s="21">
        <v>0</v>
      </c>
      <c r="J21" s="28">
        <f>F21*I21</f>
        <v>0</v>
      </c>
      <c r="K21" s="30" t="str">
        <f>J21/G21</f>
        <v>0</v>
      </c>
      <c r="L21" s="21">
        <v>0</v>
      </c>
      <c r="M21" s="28">
        <f>F21*I21</f>
        <v>0</v>
      </c>
      <c r="N21" s="30" t="str">
        <f>M21/G21</f>
        <v>0</v>
      </c>
    </row>
    <row r="22" spans="1:14">
      <c r="A22" s="19"/>
      <c r="B22" s="19"/>
      <c r="C22" s="18" t="s">
        <v>67</v>
      </c>
      <c r="D22" s="21" t="s">
        <v>68</v>
      </c>
      <c r="E22" s="21">
        <v>0</v>
      </c>
      <c r="F22" s="24">
        <v>1939687</v>
      </c>
      <c r="G22" s="24">
        <f>E22*F22</f>
        <v>0</v>
      </c>
      <c r="H22" s="19"/>
      <c r="I22" s="21">
        <v>0</v>
      </c>
      <c r="J22" s="28">
        <f>F22*I22</f>
        <v>0</v>
      </c>
      <c r="K22" s="30" t="str">
        <f>J22/G22</f>
        <v>0</v>
      </c>
      <c r="L22" s="21">
        <v>0</v>
      </c>
      <c r="M22" s="28">
        <f>F22*I22</f>
        <v>0</v>
      </c>
      <c r="N22" s="30" t="str">
        <f>M22/G22</f>
        <v>0</v>
      </c>
    </row>
    <row r="23" spans="1:14">
      <c r="A23" s="19"/>
      <c r="B23" s="19"/>
      <c r="C23" s="19"/>
      <c r="D23" s="19"/>
      <c r="E23" s="19"/>
      <c r="F23" s="19"/>
      <c r="G23" s="19"/>
      <c r="H23" s="19"/>
      <c r="I23" s="19"/>
      <c r="J23" s="19"/>
      <c r="K23" s="19"/>
      <c r="L23" s="19"/>
      <c r="M23" s="19"/>
      <c r="N23" s="19"/>
    </row>
    <row r="24" spans="1:14">
      <c r="A24" s="19"/>
      <c r="B24" s="19"/>
      <c r="C24" s="20" t="s">
        <v>69</v>
      </c>
      <c r="D24" s="20"/>
      <c r="E24" s="23">
        <f>SUM(G21:G23)</f>
        <v>0</v>
      </c>
      <c r="F24" s="25"/>
      <c r="G24" s="25"/>
      <c r="H24" s="19"/>
      <c r="I24" s="27"/>
      <c r="J24" s="29">
        <f>SUM(J21:J23)</f>
        <v>0</v>
      </c>
      <c r="K24" s="31">
        <f>SUM(K21:K23)</f>
        <v>0</v>
      </c>
      <c r="L24" s="25"/>
      <c r="M24" s="29">
        <f>SUM(M21:M23)</f>
        <v>0</v>
      </c>
      <c r="N24" s="31" t="s">
        <v>55</v>
      </c>
    </row>
    <row r="25" spans="1:14">
      <c r="A25" s="18" t="s">
        <v>169</v>
      </c>
      <c r="B25" s="18" t="s">
        <v>63</v>
      </c>
      <c r="C25" s="18" t="s">
        <v>64</v>
      </c>
      <c r="D25" s="21" t="s">
        <v>65</v>
      </c>
      <c r="E25" s="21">
        <v>0.35</v>
      </c>
      <c r="F25" s="24">
        <v>439174</v>
      </c>
      <c r="G25" s="24">
        <f>E25*F25</f>
        <v>153710.9</v>
      </c>
      <c r="H25" s="18" t="s">
        <v>105</v>
      </c>
      <c r="I25" s="21">
        <v>0</v>
      </c>
      <c r="J25" s="28">
        <f>F25*I25</f>
        <v>0</v>
      </c>
      <c r="K25" s="30">
        <f>J25/G25</f>
        <v>0</v>
      </c>
      <c r="L25" s="21">
        <v>0</v>
      </c>
      <c r="M25" s="28">
        <f>F25*I25</f>
        <v>0</v>
      </c>
      <c r="N25" s="30">
        <f>M25/G25</f>
        <v>0</v>
      </c>
    </row>
    <row r="26" spans="1:14">
      <c r="A26" s="19"/>
      <c r="B26" s="19"/>
      <c r="C26" s="19"/>
      <c r="D26" s="19"/>
      <c r="E26" s="19"/>
      <c r="F26" s="19"/>
      <c r="G26" s="19"/>
      <c r="H26" s="19"/>
      <c r="I26" s="19"/>
      <c r="J26" s="19"/>
      <c r="K26" s="19"/>
      <c r="L26" s="19"/>
      <c r="M26" s="19"/>
      <c r="N26" s="19"/>
    </row>
    <row r="27" spans="1:14">
      <c r="A27" s="19"/>
      <c r="B27" s="19"/>
      <c r="C27" s="20" t="s">
        <v>69</v>
      </c>
      <c r="D27" s="20"/>
      <c r="E27" s="23">
        <f>SUM(G25:G26)</f>
        <v>153710.9</v>
      </c>
      <c r="F27" s="25"/>
      <c r="G27" s="25"/>
      <c r="H27" s="19"/>
      <c r="I27" s="27"/>
      <c r="J27" s="29">
        <f>SUM(J25:J26)</f>
        <v>0</v>
      </c>
      <c r="K27" s="31">
        <f>SUM(K25:K26)</f>
        <v>0</v>
      </c>
      <c r="L27" s="25"/>
      <c r="M27" s="29">
        <f>SUM(M25:M26)</f>
        <v>0</v>
      </c>
      <c r="N27" s="31" t="s">
        <v>55</v>
      </c>
    </row>
    <row r="28" spans="1:14">
      <c r="A28" s="18" t="s">
        <v>169</v>
      </c>
      <c r="B28" s="18" t="s">
        <v>63</v>
      </c>
      <c r="C28" s="18" t="s">
        <v>64</v>
      </c>
      <c r="D28" s="21" t="s">
        <v>65</v>
      </c>
      <c r="E28" s="21">
        <v>0</v>
      </c>
      <c r="F28" s="24">
        <v>439174</v>
      </c>
      <c r="G28" s="24">
        <f>E28*F28</f>
        <v>0</v>
      </c>
      <c r="H28" s="18" t="s">
        <v>170</v>
      </c>
      <c r="I28" s="21">
        <v>0</v>
      </c>
      <c r="J28" s="28">
        <f>F28*I28</f>
        <v>0</v>
      </c>
      <c r="K28" s="30" t="str">
        <f>J28/G28</f>
        <v>0</v>
      </c>
      <c r="L28" s="21">
        <v>0</v>
      </c>
      <c r="M28" s="28">
        <f>F28*I28</f>
        <v>0</v>
      </c>
      <c r="N28" s="30" t="str">
        <f>M28/G28</f>
        <v>0</v>
      </c>
    </row>
    <row r="29" spans="1:14">
      <c r="A29" s="19"/>
      <c r="B29" s="19"/>
      <c r="C29" s="18" t="s">
        <v>67</v>
      </c>
      <c r="D29" s="21" t="s">
        <v>68</v>
      </c>
      <c r="E29" s="21">
        <v>0</v>
      </c>
      <c r="F29" s="24">
        <v>1939687</v>
      </c>
      <c r="G29" s="24">
        <f>E29*F29</f>
        <v>0</v>
      </c>
      <c r="H29" s="19"/>
      <c r="I29" s="21">
        <v>0</v>
      </c>
      <c r="J29" s="28">
        <f>F29*I29</f>
        <v>0</v>
      </c>
      <c r="K29" s="30" t="str">
        <f>J29/G29</f>
        <v>0</v>
      </c>
      <c r="L29" s="21">
        <v>0</v>
      </c>
      <c r="M29" s="28">
        <f>F29*I29</f>
        <v>0</v>
      </c>
      <c r="N29" s="30" t="str">
        <f>M29/G29</f>
        <v>0</v>
      </c>
    </row>
    <row r="30" spans="1:14">
      <c r="A30" s="19"/>
      <c r="B30" s="19"/>
      <c r="C30" s="19"/>
      <c r="D30" s="19"/>
      <c r="E30" s="19"/>
      <c r="F30" s="19"/>
      <c r="G30" s="19"/>
      <c r="H30" s="19"/>
      <c r="I30" s="19"/>
      <c r="J30" s="19"/>
      <c r="K30" s="19"/>
      <c r="L30" s="19"/>
      <c r="M30" s="19"/>
      <c r="N30" s="19"/>
    </row>
    <row r="31" spans="1:14">
      <c r="A31" s="19"/>
      <c r="B31" s="19"/>
      <c r="C31" s="20" t="s">
        <v>69</v>
      </c>
      <c r="D31" s="20"/>
      <c r="E31" s="23">
        <f>SUM(G28:G30)</f>
        <v>0</v>
      </c>
      <c r="F31" s="25"/>
      <c r="G31" s="25"/>
      <c r="H31" s="19"/>
      <c r="I31" s="27"/>
      <c r="J31" s="29">
        <f>SUM(J28:J30)</f>
        <v>0</v>
      </c>
      <c r="K31" s="31">
        <f>SUM(K28:K30)</f>
        <v>0</v>
      </c>
      <c r="L31" s="25"/>
      <c r="M31" s="29">
        <f>SUM(M28:M30)</f>
        <v>0</v>
      </c>
      <c r="N31" s="31" t="s">
        <v>55</v>
      </c>
    </row>
    <row r="32" spans="1:14">
      <c r="A32" s="18" t="s">
        <v>171</v>
      </c>
      <c r="B32" s="18" t="s">
        <v>172</v>
      </c>
      <c r="C32" s="18" t="s">
        <v>64</v>
      </c>
      <c r="D32" s="21" t="s">
        <v>173</v>
      </c>
      <c r="E32" s="21">
        <v>0</v>
      </c>
      <c r="F32" s="24">
        <v>841751</v>
      </c>
      <c r="G32" s="24">
        <f>E32*F32</f>
        <v>0</v>
      </c>
      <c r="H32" s="18" t="s">
        <v>174</v>
      </c>
      <c r="I32" s="21">
        <v>0</v>
      </c>
      <c r="J32" s="28">
        <f>F32*I32</f>
        <v>0</v>
      </c>
      <c r="K32" s="30" t="str">
        <f>J32/G32</f>
        <v>0</v>
      </c>
      <c r="L32" s="21">
        <v>0</v>
      </c>
      <c r="M32" s="28">
        <f>F32*I32</f>
        <v>0</v>
      </c>
      <c r="N32" s="30" t="str">
        <f>M32/G32</f>
        <v>0</v>
      </c>
    </row>
    <row r="33" spans="1:14">
      <c r="A33" s="19"/>
      <c r="B33" s="19"/>
      <c r="C33" s="18" t="s">
        <v>67</v>
      </c>
      <c r="D33" s="21" t="s">
        <v>175</v>
      </c>
      <c r="E33" s="21">
        <v>0</v>
      </c>
      <c r="F33" s="24">
        <v>2781437</v>
      </c>
      <c r="G33" s="24">
        <f>E33*F33</f>
        <v>0</v>
      </c>
      <c r="H33" s="19"/>
      <c r="I33" s="21">
        <v>0</v>
      </c>
      <c r="J33" s="28">
        <f>F33*I33</f>
        <v>0</v>
      </c>
      <c r="K33" s="30" t="str">
        <f>J33/G33</f>
        <v>0</v>
      </c>
      <c r="L33" s="21">
        <v>0</v>
      </c>
      <c r="M33" s="28">
        <f>F33*I33</f>
        <v>0</v>
      </c>
      <c r="N33" s="30" t="str">
        <f>M33/G33</f>
        <v>0</v>
      </c>
    </row>
    <row r="34" spans="1:14">
      <c r="A34" s="19"/>
      <c r="B34" s="19"/>
      <c r="C34" s="18" t="s">
        <v>52</v>
      </c>
      <c r="D34" s="21" t="s">
        <v>176</v>
      </c>
      <c r="E34" s="21">
        <v>0.4025</v>
      </c>
      <c r="F34" s="24">
        <v>2342263</v>
      </c>
      <c r="G34" s="24">
        <f>E34*F34</f>
        <v>942760.8575</v>
      </c>
      <c r="H34" s="19"/>
      <c r="I34" s="21">
        <v>0</v>
      </c>
      <c r="J34" s="28">
        <f>F34*I34</f>
        <v>0</v>
      </c>
      <c r="K34" s="30">
        <f>J34/G34</f>
        <v>0</v>
      </c>
      <c r="L34" s="21">
        <v>0</v>
      </c>
      <c r="M34" s="28">
        <f>F34*I34</f>
        <v>0</v>
      </c>
      <c r="N34" s="30">
        <f>M34/G34</f>
        <v>0</v>
      </c>
    </row>
    <row r="35" spans="1:14">
      <c r="A35" s="19"/>
      <c r="B35" s="19"/>
      <c r="C35" s="19"/>
      <c r="D35" s="19"/>
      <c r="E35" s="19"/>
      <c r="F35" s="19"/>
      <c r="G35" s="19"/>
      <c r="H35" s="19"/>
      <c r="I35" s="19"/>
      <c r="J35" s="19"/>
      <c r="K35" s="19"/>
      <c r="L35" s="19"/>
      <c r="M35" s="19"/>
      <c r="N35" s="19"/>
    </row>
    <row r="36" spans="1:14">
      <c r="A36" s="19"/>
      <c r="B36" s="19"/>
      <c r="C36" s="20" t="s">
        <v>177</v>
      </c>
      <c r="D36" s="20"/>
      <c r="E36" s="23">
        <f>SUM(G32:G35)</f>
        <v>942760.8575</v>
      </c>
      <c r="F36" s="25"/>
      <c r="G36" s="25"/>
      <c r="H36" s="19"/>
      <c r="I36" s="27"/>
      <c r="J36" s="29">
        <f>SUM(J32:J35)</f>
        <v>0</v>
      </c>
      <c r="K36" s="31">
        <f>SUM(K32:K35)</f>
        <v>0</v>
      </c>
      <c r="L36" s="25"/>
      <c r="M36" s="29">
        <f>SUM(M32:M35)</f>
        <v>0</v>
      </c>
      <c r="N36" s="31" t="s">
        <v>55</v>
      </c>
    </row>
    <row r="37" spans="1:14">
      <c r="A37" s="18" t="s">
        <v>171</v>
      </c>
      <c r="B37" s="18" t="s">
        <v>84</v>
      </c>
      <c r="C37" s="18" t="s">
        <v>67</v>
      </c>
      <c r="D37" s="21" t="s">
        <v>85</v>
      </c>
      <c r="E37" s="21">
        <v>0</v>
      </c>
      <c r="F37" s="24">
        <v>1097936</v>
      </c>
      <c r="G37" s="24">
        <f>E37*F37</f>
        <v>0</v>
      </c>
      <c r="H37" s="18" t="s">
        <v>178</v>
      </c>
      <c r="I37" s="21">
        <v>0</v>
      </c>
      <c r="J37" s="28">
        <f>F37*I37</f>
        <v>0</v>
      </c>
      <c r="K37" s="30" t="str">
        <f>J37/G37</f>
        <v>0</v>
      </c>
      <c r="L37" s="21">
        <v>0</v>
      </c>
      <c r="M37" s="28">
        <f>F37*I37</f>
        <v>0</v>
      </c>
      <c r="N37" s="30" t="str">
        <f>M37/G37</f>
        <v>0</v>
      </c>
    </row>
    <row r="38" spans="1:14">
      <c r="A38" s="19"/>
      <c r="B38" s="19"/>
      <c r="C38" s="18" t="s">
        <v>52</v>
      </c>
      <c r="D38" s="21" t="s">
        <v>87</v>
      </c>
      <c r="E38" s="21">
        <v>0.7</v>
      </c>
      <c r="F38" s="24">
        <v>1061338</v>
      </c>
      <c r="G38" s="24">
        <f>E38*F38</f>
        <v>742936.6</v>
      </c>
      <c r="H38" s="19"/>
      <c r="I38" s="21">
        <v>0</v>
      </c>
      <c r="J38" s="28">
        <f>F38*I38</f>
        <v>0</v>
      </c>
      <c r="K38" s="30">
        <f>J38/G38</f>
        <v>0</v>
      </c>
      <c r="L38" s="21">
        <v>0</v>
      </c>
      <c r="M38" s="28">
        <f>F38*I38</f>
        <v>0</v>
      </c>
      <c r="N38" s="30">
        <f>M38/G38</f>
        <v>0</v>
      </c>
    </row>
    <row r="39" spans="1:14">
      <c r="A39" s="19"/>
      <c r="B39" s="19"/>
      <c r="C39" s="19"/>
      <c r="D39" s="19"/>
      <c r="E39" s="19"/>
      <c r="F39" s="19"/>
      <c r="G39" s="19"/>
      <c r="H39" s="19"/>
      <c r="I39" s="19"/>
      <c r="J39" s="19"/>
      <c r="K39" s="19"/>
      <c r="L39" s="19"/>
      <c r="M39" s="19"/>
      <c r="N39" s="19"/>
    </row>
    <row r="40" spans="1:14">
      <c r="A40" s="19"/>
      <c r="B40" s="19"/>
      <c r="C40" s="20" t="s">
        <v>88</v>
      </c>
      <c r="D40" s="20"/>
      <c r="E40" s="23">
        <f>SUM(G37:G39)</f>
        <v>742936.6</v>
      </c>
      <c r="F40" s="25"/>
      <c r="G40" s="25"/>
      <c r="H40" s="19"/>
      <c r="I40" s="27"/>
      <c r="J40" s="29">
        <f>SUM(J37:J39)</f>
        <v>0</v>
      </c>
      <c r="K40" s="31">
        <f>SUM(K37:K39)</f>
        <v>0</v>
      </c>
      <c r="L40" s="25"/>
      <c r="M40" s="29">
        <f>SUM(M37:M39)</f>
        <v>0</v>
      </c>
      <c r="N40" s="31" t="s">
        <v>55</v>
      </c>
    </row>
    <row r="41" spans="1:14">
      <c r="A41" s="18" t="s">
        <v>179</v>
      </c>
      <c r="B41" s="18" t="s">
        <v>172</v>
      </c>
      <c r="C41" s="18" t="s">
        <v>64</v>
      </c>
      <c r="D41" s="21" t="s">
        <v>173</v>
      </c>
      <c r="E41" s="21">
        <v>0</v>
      </c>
      <c r="F41" s="24">
        <v>841751</v>
      </c>
      <c r="G41" s="24">
        <f>E41*F41</f>
        <v>0</v>
      </c>
      <c r="H41" s="18" t="s">
        <v>174</v>
      </c>
      <c r="I41" s="21">
        <v>0</v>
      </c>
      <c r="J41" s="28">
        <f>F41*I41</f>
        <v>0</v>
      </c>
      <c r="K41" s="30" t="str">
        <f>J41/G41</f>
        <v>0</v>
      </c>
      <c r="L41" s="21">
        <v>0</v>
      </c>
      <c r="M41" s="28">
        <f>F41*I41</f>
        <v>0</v>
      </c>
      <c r="N41" s="30" t="str">
        <f>M41/G41</f>
        <v>0</v>
      </c>
    </row>
    <row r="42" spans="1:14">
      <c r="A42" s="19"/>
      <c r="B42" s="19"/>
      <c r="C42" s="18" t="s">
        <v>67</v>
      </c>
      <c r="D42" s="21" t="s">
        <v>175</v>
      </c>
      <c r="E42" s="21">
        <v>0</v>
      </c>
      <c r="F42" s="24">
        <v>2781437</v>
      </c>
      <c r="G42" s="24">
        <f>E42*F42</f>
        <v>0</v>
      </c>
      <c r="H42" s="19"/>
      <c r="I42" s="21">
        <v>0</v>
      </c>
      <c r="J42" s="28">
        <f>F42*I42</f>
        <v>0</v>
      </c>
      <c r="K42" s="30" t="str">
        <f>J42/G42</f>
        <v>0</v>
      </c>
      <c r="L42" s="21">
        <v>0</v>
      </c>
      <c r="M42" s="28">
        <f>F42*I42</f>
        <v>0</v>
      </c>
      <c r="N42" s="30" t="str">
        <f>M42/G42</f>
        <v>0</v>
      </c>
    </row>
    <row r="43" spans="1:14">
      <c r="A43" s="19"/>
      <c r="B43" s="19"/>
      <c r="C43" s="18" t="s">
        <v>52</v>
      </c>
      <c r="D43" s="21" t="s">
        <v>176</v>
      </c>
      <c r="E43" s="21">
        <v>0.4025</v>
      </c>
      <c r="F43" s="24">
        <v>2342263</v>
      </c>
      <c r="G43" s="24">
        <f>E43*F43</f>
        <v>942760.8575</v>
      </c>
      <c r="H43" s="19"/>
      <c r="I43" s="21">
        <v>0</v>
      </c>
      <c r="J43" s="28">
        <f>F43*I43</f>
        <v>0</v>
      </c>
      <c r="K43" s="30">
        <f>J43/G43</f>
        <v>0</v>
      </c>
      <c r="L43" s="21">
        <v>0</v>
      </c>
      <c r="M43" s="28">
        <f>F43*I43</f>
        <v>0</v>
      </c>
      <c r="N43" s="30">
        <f>M43/G43</f>
        <v>0</v>
      </c>
    </row>
    <row r="44" spans="1:14">
      <c r="A44" s="19"/>
      <c r="B44" s="19"/>
      <c r="C44" s="19"/>
      <c r="D44" s="19"/>
      <c r="E44" s="19"/>
      <c r="F44" s="19"/>
      <c r="G44" s="19"/>
      <c r="H44" s="19"/>
      <c r="I44" s="19"/>
      <c r="J44" s="19"/>
      <c r="K44" s="19"/>
      <c r="L44" s="19"/>
      <c r="M44" s="19"/>
      <c r="N44" s="19"/>
    </row>
    <row r="45" spans="1:14">
      <c r="A45" s="19"/>
      <c r="B45" s="19"/>
      <c r="C45" s="20" t="s">
        <v>177</v>
      </c>
      <c r="D45" s="20"/>
      <c r="E45" s="23">
        <f>SUM(G41:G44)</f>
        <v>942760.8575</v>
      </c>
      <c r="F45" s="25"/>
      <c r="G45" s="25"/>
      <c r="H45" s="19"/>
      <c r="I45" s="27"/>
      <c r="J45" s="29">
        <f>SUM(J41:J44)</f>
        <v>0</v>
      </c>
      <c r="K45" s="31">
        <f>SUM(K41:K44)</f>
        <v>0</v>
      </c>
      <c r="L45" s="25"/>
      <c r="M45" s="29">
        <f>SUM(M41:M44)</f>
        <v>0</v>
      </c>
      <c r="N45" s="31" t="s">
        <v>55</v>
      </c>
    </row>
    <row r="46" spans="1:14">
      <c r="A46" s="18" t="s">
        <v>179</v>
      </c>
      <c r="B46" s="18" t="s">
        <v>84</v>
      </c>
      <c r="C46" s="18" t="s">
        <v>67</v>
      </c>
      <c r="D46" s="21" t="s">
        <v>85</v>
      </c>
      <c r="E46" s="21">
        <v>0</v>
      </c>
      <c r="F46" s="24">
        <v>1097936</v>
      </c>
      <c r="G46" s="24">
        <f>E46*F46</f>
        <v>0</v>
      </c>
      <c r="H46" s="18" t="s">
        <v>180</v>
      </c>
      <c r="I46" s="21">
        <v>0</v>
      </c>
      <c r="J46" s="28">
        <f>F46*I46</f>
        <v>0</v>
      </c>
      <c r="K46" s="30" t="str">
        <f>J46/G46</f>
        <v>0</v>
      </c>
      <c r="L46" s="21">
        <v>0</v>
      </c>
      <c r="M46" s="28">
        <f>F46*I46</f>
        <v>0</v>
      </c>
      <c r="N46" s="30" t="str">
        <f>M46/G46</f>
        <v>0</v>
      </c>
    </row>
    <row r="47" spans="1:14">
      <c r="A47" s="19"/>
      <c r="B47" s="19"/>
      <c r="C47" s="18" t="s">
        <v>52</v>
      </c>
      <c r="D47" s="21" t="s">
        <v>87</v>
      </c>
      <c r="E47" s="21">
        <v>0.7</v>
      </c>
      <c r="F47" s="24">
        <v>1061338</v>
      </c>
      <c r="G47" s="24">
        <f>E47*F47</f>
        <v>742936.6</v>
      </c>
      <c r="H47" s="19"/>
      <c r="I47" s="21">
        <v>0</v>
      </c>
      <c r="J47" s="28">
        <f>F47*I47</f>
        <v>0</v>
      </c>
      <c r="K47" s="30">
        <f>J47/G47</f>
        <v>0</v>
      </c>
      <c r="L47" s="21">
        <v>0</v>
      </c>
      <c r="M47" s="28">
        <f>F47*I47</f>
        <v>0</v>
      </c>
      <c r="N47" s="30">
        <f>M47/G47</f>
        <v>0</v>
      </c>
    </row>
    <row r="48" spans="1:14">
      <c r="A48" s="19"/>
      <c r="B48" s="19"/>
      <c r="C48" s="19"/>
      <c r="D48" s="19"/>
      <c r="E48" s="19"/>
      <c r="F48" s="19"/>
      <c r="G48" s="19"/>
      <c r="H48" s="19"/>
      <c r="I48" s="19"/>
      <c r="J48" s="19"/>
      <c r="K48" s="19"/>
      <c r="L48" s="19"/>
      <c r="M48" s="19"/>
      <c r="N48" s="19"/>
    </row>
    <row r="49" spans="1:14">
      <c r="A49" s="19"/>
      <c r="B49" s="19"/>
      <c r="C49" s="20" t="s">
        <v>88</v>
      </c>
      <c r="D49" s="20"/>
      <c r="E49" s="23">
        <f>SUM(G46:G48)</f>
        <v>742936.6</v>
      </c>
      <c r="F49" s="25"/>
      <c r="G49" s="25"/>
      <c r="H49" s="19"/>
      <c r="I49" s="27"/>
      <c r="J49" s="29">
        <f>SUM(J46:J48)</f>
        <v>0</v>
      </c>
      <c r="K49" s="31">
        <f>SUM(K46:K48)</f>
        <v>0</v>
      </c>
      <c r="L49" s="25"/>
      <c r="M49" s="29">
        <f>SUM(M46:M48)</f>
        <v>0</v>
      </c>
      <c r="N49" s="31" t="s">
        <v>55</v>
      </c>
    </row>
    <row r="50" spans="1:14">
      <c r="F50" s="13" t="s">
        <v>113</v>
      </c>
      <c r="G50" s="15">
        <f>SUM(G8:G49)</f>
        <v>5364221.623</v>
      </c>
      <c r="I50" s="13" t="s">
        <v>114</v>
      </c>
      <c r="J50" s="15">
        <f>SUM(J8:J49)/2</f>
        <v>0</v>
      </c>
      <c r="K50" s="11"/>
      <c r="L50" s="13" t="s">
        <v>114</v>
      </c>
      <c r="M50" s="15">
        <f>SUM(M8:M49)/2</f>
        <v>0</v>
      </c>
    </row>
    <row r="51" spans="1:14">
      <c r="F51" s="13" t="s">
        <v>115</v>
      </c>
      <c r="G51" s="15">
        <v>0</v>
      </c>
      <c r="I51" s="13" t="s">
        <v>115</v>
      </c>
      <c r="J51" s="15"/>
      <c r="L51" s="13" t="s">
        <v>115</v>
      </c>
      <c r="M51" s="16">
        <v>1</v>
      </c>
    </row>
    <row r="52" spans="1:14">
      <c r="F52" s="14" t="s">
        <v>113</v>
      </c>
      <c r="G52" s="15">
        <f>(G50+G51)</f>
        <v>5364221.623</v>
      </c>
      <c r="I52" s="14" t="s">
        <v>113</v>
      </c>
      <c r="J52" s="15" t="str">
        <f>(J50+J51)</f>
        <v>0</v>
      </c>
      <c r="L52" s="14" t="s">
        <v>113</v>
      </c>
      <c r="M52" s="15">
        <f>(M50+M51)</f>
        <v>1</v>
      </c>
    </row>
    <row r="53" spans="1:14">
      <c r="F53" s="13" t="s">
        <v>116</v>
      </c>
      <c r="G53" s="15">
        <f>(G52*0.015)</f>
        <v>80463.324345</v>
      </c>
      <c r="I53" s="13" t="s">
        <v>116</v>
      </c>
      <c r="J53" s="15" t="str">
        <f>(J52*0.015)</f>
        <v>0</v>
      </c>
      <c r="L53" s="13" t="s">
        <v>116</v>
      </c>
      <c r="M53" s="15">
        <f>(M52*0.015)</f>
        <v>0.015</v>
      </c>
    </row>
    <row r="54" spans="1:14">
      <c r="F54" s="13" t="s">
        <v>117</v>
      </c>
      <c r="G54" s="15">
        <f>(G52+G53)</f>
        <v>5444684.947345</v>
      </c>
      <c r="I54" s="13" t="s">
        <v>117</v>
      </c>
      <c r="J54" s="15" t="str">
        <f>(J52+J53)</f>
        <v>0</v>
      </c>
      <c r="K54" s="12" t="str">
        <f>(J54 /G54)</f>
        <v>0</v>
      </c>
      <c r="L54" s="13" t="s">
        <v>117</v>
      </c>
      <c r="M54" s="15">
        <f>(M52+M53)</f>
        <v>1.015</v>
      </c>
      <c r="N54" s="12" t="str">
        <f>(J54 /G54)</f>
        <v>0</v>
      </c>
    </row>
    <row r="55" spans="1:14">
      <c r="F55" s="13" t="s">
        <v>118</v>
      </c>
      <c r="G55" s="15">
        <f>(G54*19)/100</f>
        <v>1034490.1399955</v>
      </c>
      <c r="I55" s="13" t="s">
        <v>118</v>
      </c>
      <c r="J55" s="15" t="str">
        <f>(J54*19)/100</f>
        <v>0</v>
      </c>
      <c r="L55" s="13" t="s">
        <v>119</v>
      </c>
      <c r="M55" s="15">
        <f>(M54*19)/100</f>
        <v>0.19285</v>
      </c>
    </row>
    <row r="56" spans="1:14">
      <c r="F56" s="13" t="s">
        <v>120</v>
      </c>
      <c r="G56" s="15">
        <f>(G54+G55)</f>
        <v>6479175.0873405</v>
      </c>
      <c r="I56" s="13" t="s">
        <v>120</v>
      </c>
      <c r="J56" s="15" t="str">
        <f>(J54+J55)</f>
        <v>0</v>
      </c>
      <c r="L56" s="13" t="s">
        <v>120</v>
      </c>
      <c r="M56" s="15">
        <f>ROUND((M54+M55),0)</f>
        <v>1</v>
      </c>
    </row>
    <row r="61" spans="1:14">
      <c r="I61" s="32" t="s">
        <v>121</v>
      </c>
      <c r="J61" s="32" t="s">
        <v>122</v>
      </c>
      <c r="K61" s="32" t="s">
        <v>45</v>
      </c>
    </row>
    <row r="62" spans="1:14">
      <c r="I62" s="33">
        <v>1</v>
      </c>
      <c r="J62" s="34" t="str">
        <f>J54</f>
        <v>0</v>
      </c>
      <c r="K62" s="35" t="str">
        <f>(J62 /G54)</f>
        <v>0</v>
      </c>
    </row>
    <row r="63" spans="1:14">
      <c r="I63" s="13" t="s">
        <v>123</v>
      </c>
      <c r="J63" s="34">
        <f>(ROUND((J62:J62),0))</f>
        <v>0</v>
      </c>
      <c r="K63" s="35">
        <f>(J63 /G54)</f>
        <v>0</v>
      </c>
    </row>
    <row r="64" spans="1:14">
      <c r="I64" s="13" t="s">
        <v>4</v>
      </c>
      <c r="J64" s="33"/>
      <c r="K64" s="7"/>
    </row>
    <row r="65" spans="1:14">
      <c r="I65" s="13" t="s">
        <v>0</v>
      </c>
      <c r="J65" s="33" t="s">
        <v>17</v>
      </c>
      <c r="K65" s="7"/>
    </row>
    <row r="66" spans="1:14">
      <c r="I66" s="13" t="s">
        <v>3</v>
      </c>
      <c r="J66" s="33" t="s">
        <v>20</v>
      </c>
      <c r="K66"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2"/>
    <mergeCell ref="B1:K2"/>
    <mergeCell ref="A3:N6"/>
    <mergeCell ref="L1:N1"/>
    <mergeCell ref="L2:N2"/>
    <mergeCell ref="I7:K7"/>
    <mergeCell ref="L7:N7"/>
    <mergeCell ref="C9:C9"/>
    <mergeCell ref="C10:C10"/>
    <mergeCell ref="C11:C11"/>
    <mergeCell ref="B9:B13"/>
    <mergeCell ref="A9:A13"/>
    <mergeCell ref="H9:H13"/>
    <mergeCell ref="C13:D13"/>
    <mergeCell ref="E13:G13"/>
    <mergeCell ref="C14:C14"/>
    <mergeCell ref="C15:C15"/>
    <mergeCell ref="B14:B17"/>
    <mergeCell ref="A14:A17"/>
    <mergeCell ref="H14:H17"/>
    <mergeCell ref="C17:D17"/>
    <mergeCell ref="E17:G17"/>
    <mergeCell ref="C18:C18"/>
    <mergeCell ref="B18:B20"/>
    <mergeCell ref="A18:A20"/>
    <mergeCell ref="H18:H20"/>
    <mergeCell ref="C20:D20"/>
    <mergeCell ref="E20:G20"/>
    <mergeCell ref="C21:C21"/>
    <mergeCell ref="C22:C22"/>
    <mergeCell ref="B21:B24"/>
    <mergeCell ref="A21:A24"/>
    <mergeCell ref="H21:H24"/>
    <mergeCell ref="C24:D24"/>
    <mergeCell ref="E24:G24"/>
    <mergeCell ref="C25:C25"/>
    <mergeCell ref="B25:B27"/>
    <mergeCell ref="A25:A27"/>
    <mergeCell ref="H25:H27"/>
    <mergeCell ref="C27:D27"/>
    <mergeCell ref="E27:G27"/>
    <mergeCell ref="C28:C28"/>
    <mergeCell ref="C29:C29"/>
    <mergeCell ref="B28:B31"/>
    <mergeCell ref="A28:A31"/>
    <mergeCell ref="H28:H31"/>
    <mergeCell ref="C31:D31"/>
    <mergeCell ref="E31:G31"/>
    <mergeCell ref="C32:C32"/>
    <mergeCell ref="C33:C33"/>
    <mergeCell ref="C34:C34"/>
    <mergeCell ref="B32:B36"/>
    <mergeCell ref="A32:A36"/>
    <mergeCell ref="H32:H36"/>
    <mergeCell ref="C36:D36"/>
    <mergeCell ref="E36:G36"/>
    <mergeCell ref="C37:C37"/>
    <mergeCell ref="C38:C38"/>
    <mergeCell ref="B37:B40"/>
    <mergeCell ref="A37:A40"/>
    <mergeCell ref="H37:H40"/>
    <mergeCell ref="C40:D40"/>
    <mergeCell ref="E40:G40"/>
    <mergeCell ref="C41:C41"/>
    <mergeCell ref="C42:C42"/>
    <mergeCell ref="C43:C43"/>
    <mergeCell ref="B41:B45"/>
    <mergeCell ref="A41:A45"/>
    <mergeCell ref="H41:H45"/>
    <mergeCell ref="C45:D45"/>
    <mergeCell ref="E45:G45"/>
    <mergeCell ref="C46:C46"/>
    <mergeCell ref="C47:C47"/>
    <mergeCell ref="B46:B49"/>
    <mergeCell ref="A46:A49"/>
    <mergeCell ref="H46:H49"/>
    <mergeCell ref="C49:D49"/>
    <mergeCell ref="E49:G49"/>
    <mergeCell ref="J64:K64"/>
    <mergeCell ref="J65:K65"/>
    <mergeCell ref="J66:K6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vt:lpstr>
      <vt:lpstr>OT17-013</vt:lpstr>
      <vt:lpstr>OT17-387</vt:lpstr>
      <vt:lpstr>OT18-131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Casai</dc:creator>
  <cp:lastModifiedBy>Casai</cp:lastModifiedBy>
  <dcterms:created xsi:type="dcterms:W3CDTF">2019-05-07T07:59:44-05:00</dcterms:created>
  <dcterms:modified xsi:type="dcterms:W3CDTF">2019-05-07T07:59:44-05:00</dcterms:modified>
  <dc:title>Presupuesto</dc:title>
  <dc:description>_</dc:description>
  <dc:subject>_</dc:subject>
  <cp:keywords>office 2007 openxml php</cp:keywords>
  <cp:category>excel</cp:category>
</cp:coreProperties>
</file>