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Override PartName="/xl/drawings/drawing3.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MEN" sheetId="1" r:id="rId4"/>
    <sheet name="OT17-108" sheetId="2" r:id="rId5"/>
    <sheet name="OT19-100" sheetId="3" r:id="rId6"/>
  </sheets>
  <definedNames/>
  <calcPr calcId="124519" calcMode="auto" fullCalcOnLoad="0"/>
</workbook>
</file>

<file path=xl/sharedStrings.xml><?xml version="1.0" encoding="utf-8"?>
<sst xmlns="http://schemas.openxmlformats.org/spreadsheetml/2006/main" uniqueCount="101">
  <si>
    <t>PEP</t>
  </si>
  <si>
    <t>ORDEN PRESUPUESTAL</t>
  </si>
  <si>
    <t>SUBESTACIÓN</t>
  </si>
  <si>
    <t>ORDEN</t>
  </si>
  <si>
    <t>CÓDIGO GOM</t>
  </si>
  <si>
    <t>PROYECTO</t>
  </si>
  <si>
    <t>Valor SubTotal OT (antes de IVA)</t>
  </si>
  <si>
    <t>Ubicación 3 %</t>
  </si>
  <si>
    <t>Pago a 90 dias (1.5%)</t>
  </si>
  <si>
    <t>Valor Subtotal a facturar (antes de IVA) + incremento + pago a 90 dias (1.5%)</t>
  </si>
  <si>
    <t>IVA (19%)</t>
  </si>
  <si>
    <t>Valor TOTAL OT (IVA INCLUIDO)</t>
  </si>
  <si>
    <t>Valor Subtotal a facturar (antes de IVA)</t>
  </si>
  <si>
    <t>% a Facturar</t>
  </si>
  <si>
    <t>TOTAL A FACTURAR (IVA INCLUIDO)</t>
  </si>
  <si>
    <t xml:space="preserve">ACTA N° </t>
  </si>
  <si>
    <t>OBSERVACIONES</t>
  </si>
  <si>
    <t>W</t>
  </si>
  <si>
    <t>OT19-100</t>
  </si>
  <si>
    <t>prueba</t>
  </si>
  <si>
    <t>NÉSTOR DARÍO MARÍN ROMERO</t>
  </si>
  <si>
    <t>D00235024</t>
  </si>
  <si>
    <t>TOCANCIPÁ</t>
  </si>
  <si>
    <t>OT17-108</t>
  </si>
  <si>
    <t>CDIM_CADCRA_R0117, R SUBESTACIÓN MT-MT TOCANCIPÁ</t>
  </si>
  <si>
    <t>Oscar Javier Gonzalez Estupián</t>
  </si>
  <si>
    <t xml:space="preserve">ACTA DE AVANCE DE OBRA </t>
  </si>
  <si>
    <t>PAG 1 DE 1</t>
  </si>
  <si>
    <t xml:space="preserve">MEDICION PARCIAL DE AVANCE DE OBRA CODENSA SA ESP
DEPARTAMENTO DE PROYECTOS DE REDES ALTA TENSIÓN
CONTRATO NO. 5700014501	
Nombre Empresa Contratista: AC Energy SAS - NIT: 900114323-9
Proyecto: CDIM_CADCRA_R0117, R SUBESTACIÓN MT-MT TOCANCIPÁ
Acta N° 1: mayo
Periodo Facturación: mayo 2019
OT17-108
</t>
  </si>
  <si>
    <t>valor ejecutado Acta No. 1 mayo</t>
  </si>
  <si>
    <t>Valor acumulado</t>
  </si>
  <si>
    <t>Módulo</t>
  </si>
  <si>
    <t>Labor</t>
  </si>
  <si>
    <t>Actividad</t>
  </si>
  <si>
    <t>Codigo GOM</t>
  </si>
  <si>
    <t>Cantidad</t>
  </si>
  <si>
    <t>Vr. Unitario</t>
  </si>
  <si>
    <t>Vr. Total</t>
  </si>
  <si>
    <t>Observaciones</t>
  </si>
  <si>
    <t>Vr. Ejecutado</t>
  </si>
  <si>
    <t>%</t>
  </si>
  <si>
    <t>Vr. Acumulado</t>
  </si>
  <si>
    <t>SUBESTACIÓN 34.5/11.4 kV</t>
  </si>
  <si>
    <t>L-59 Elaboración de ingenierías conceptuales o estudios especiales en S/E AT/AT, AT/MT o MT/MT - UNIDAD DE MEDIDA HH</t>
  </si>
  <si>
    <t>Ingenierías o estudios especiales</t>
  </si>
  <si>
    <t>SL59ESP</t>
  </si>
  <si>
    <t>Labor asimilada para el diseño de ampliación del patio de conexiones. Factor: 8 HH X 2 H X 2 días de trabajo.</t>
  </si>
  <si>
    <t>Subtotal Labor No 59</t>
  </si>
  <si>
    <t>0%</t>
  </si>
  <si>
    <t>Labor asimilada para el diseño de nuevo cárcamo de control en el modulo de transformador D1, requerido por traslado del interruptor y el diseño de las tapas de cárcamo de toda la subestación. Factor: 8 HH X 2 HH X 1.5 días de trabajo: 24 HH.</t>
  </si>
  <si>
    <t>Realizar el diseño de la cobertura proteccion de la Bomba de agua potable. Factor: 4 HH</t>
  </si>
  <si>
    <t>L-64 Estudio, cálculo y optimización de malla de puesta a tierra (ampliación y/o readecuación) - UNIDAD DE MEDIDA Global por lote de área hasta 700 m2</t>
  </si>
  <si>
    <t>Ingeniería civil y electromecánica (Levantamiento e ingeniería de detalle)</t>
  </si>
  <si>
    <t>SL64CEM</t>
  </si>
  <si>
    <t>Realizar la validación de la malla de puesta a tierra ampliación y equipotencialidad con el cerramiento perimetral.</t>
  </si>
  <si>
    <t>Subtotal Labor No 64</t>
  </si>
  <si>
    <t>TRANSFORMADOR D1 34.5/13.2 kV</t>
  </si>
  <si>
    <t>L-3 Ingeniería para el reemplazo de Transformador de Potencia Trifásico 34.5/13,211.4 kV, 2,5 a 12 MVA - UNIDAD DE MEDIDA C/U</t>
  </si>
  <si>
    <t>Ingeniería civil (Levantamiento e ingeniería de detalle)</t>
  </si>
  <si>
    <t>SL03CIV</t>
  </si>
  <si>
    <t>Levantamiento e ingeniería para el reemplazo del transformador D1 de 2.5 MVA por uno de 5 MVA.</t>
  </si>
  <si>
    <t>Ingeniería mecánica (Levantamiento e ingeniería de detalle)</t>
  </si>
  <si>
    <t>SL03MEC</t>
  </si>
  <si>
    <t>Ingeniería eléctrica (Levantamiento e ingeniería de detalle)</t>
  </si>
  <si>
    <t>SL03ELE</t>
  </si>
  <si>
    <t>Subtotal Labor No 3</t>
  </si>
  <si>
    <t>L-6 Ingeniería para el reemplazo de interruptor de potencia de 34.5 kV - UNIDAD DE MEDIDA C/U</t>
  </si>
  <si>
    <t>SL06CIV</t>
  </si>
  <si>
    <t>Levantamiento e ingeniería para el traslado del interruptor de potencia del transformador lado 34.5 kV, se debe conservar el mismo interruptor sin embargo se debe realizar la reubicacion del equipo necesaria para el reemplazo por ampliación de capacidad del transformador.</t>
  </si>
  <si>
    <t>SL06MEC</t>
  </si>
  <si>
    <t>SL06ELE</t>
  </si>
  <si>
    <t>Subtotal Labor No 6</t>
  </si>
  <si>
    <t>L-8 Ingeniería para el reemplazo y/o instalación de transformadores de corriente (Grupo de 3) 34.5 kV - UNIDAD DE MEDIDA Grupo x 3</t>
  </si>
  <si>
    <t>SL08CIV</t>
  </si>
  <si>
    <t>Levantamiento e ingeniería mecánica para el montaje de un juego de Ct´s en el modulo de 34.5 kV.</t>
  </si>
  <si>
    <t>SL08MEC</t>
  </si>
  <si>
    <t>SL08ELE</t>
  </si>
  <si>
    <t>Subtotal Labor No 8</t>
  </si>
  <si>
    <t>L-49 Ingeniería para construcción de Muro cortafuego - UNIDAD DE MEDIDA C/U</t>
  </si>
  <si>
    <t>SL49CIV</t>
  </si>
  <si>
    <t>Ingeniería para construcción de muro cortafuegos entre transformadores D1 y D2.</t>
  </si>
  <si>
    <t>Subtotal Labor No 49</t>
  </si>
  <si>
    <t>L-50 Ingeniería para construcción/ampliación de foso colector de aceite para transformadores. - UNIDAD DE MEDIDA C/U</t>
  </si>
  <si>
    <t>SL50CIV</t>
  </si>
  <si>
    <t>Ingeniería para construcción y ampliación de foso colector de Aceite y conexión de los fosos de los dos transformadores y adecuaciones necesarias para la estructura del bordillo y la placa del D2.</t>
  </si>
  <si>
    <t>Subtotal Labor No 50</t>
  </si>
  <si>
    <t>Subtotal:</t>
  </si>
  <si>
    <t xml:space="preserve">Subtotal: </t>
  </si>
  <si>
    <t>Ubicación 3%</t>
  </si>
  <si>
    <t xml:space="preserve">Pago 90 días (1.5%): </t>
  </si>
  <si>
    <t xml:space="preserve">Subtotal + Pago a 90 días: </t>
  </si>
  <si>
    <t>IVA 19%:</t>
  </si>
  <si>
    <t>IVA  19%:</t>
  </si>
  <si>
    <t xml:space="preserve">Total: </t>
  </si>
  <si>
    <t>ACTAS</t>
  </si>
  <si>
    <t>VALOR SIN IVA</t>
  </si>
  <si>
    <t>TOTAL</t>
  </si>
  <si>
    <t xml:space="preserve">MEDICION PARCIAL DE AVANCE DE OBRA CODENSA SA ESP
DEPARTAMENTO DE PROYECTOS DE REDES ALTA TENSIÓN
CONTRATO NO. 5700014501	
Nombre Empresa Contratista: AC Energy SAS - NIT: 900114323-9
Proyecto: prueba
Acta N° 1: mayo
Periodo Facturación: mayo 2019
OT19-100
</t>
  </si>
  <si>
    <t>(SUBESTACIÓN BOSA) TRANSFORMADOR R1 115/34,5KV</t>
  </si>
  <si>
    <t>(SUBESTACIÓN CASTELLANA) TRANSFORMADOR D3 115/11.4KV</t>
  </si>
  <si>
    <t>(SUBESTACIÓN MORATO) TRANSFORMADOR D2 115/11.4 KV</t>
  </si>
</sst>
</file>

<file path=xl/styles.xml><?xml version="1.0" encoding="utf-8"?>
<styleSheet xmlns="http://schemas.openxmlformats.org/spreadsheetml/2006/main" xml:space="preserve">
  <numFmts count="3">
    <numFmt numFmtId="164" formatCode="$#,##0"/>
    <numFmt numFmtId="165" formatCode="$#,##0.00"/>
    <numFmt numFmtId="166" formatCode="0.0%;[Red]-0.0%"/>
  </numFmts>
  <fonts count="8">
    <font>
      <b val="0"/>
      <i val="0"/>
      <strike val="0"/>
      <u val="none"/>
      <sz val="11"/>
      <color rgb="FF000000"/>
      <name val="Calibri"/>
    </font>
    <font>
      <b val="1"/>
      <i val="0"/>
      <strike val="0"/>
      <u val="none"/>
      <sz val="9"/>
      <color rgb="123D05"/>
      <name val="Calibri"/>
    </font>
    <font>
      <b val="1"/>
      <i val="0"/>
      <strike val="0"/>
      <u val="none"/>
      <sz val="11"/>
      <color rgb="123D05"/>
      <name val="Calibri"/>
    </font>
    <font>
      <b val="0"/>
      <i val="0"/>
      <strike val="0"/>
      <u val="none"/>
      <sz val="11"/>
      <color rgb="123D05"/>
      <name val="Calibri"/>
    </font>
    <font>
      <b val="1"/>
      <i val="0"/>
      <strike val="0"/>
      <u val="none"/>
      <sz val="11"/>
      <color rgb="FFFFFFFF"/>
      <name val="Calibri"/>
    </font>
    <font>
      <b val="1"/>
      <i val="0"/>
      <strike val="0"/>
      <u val="none"/>
      <sz val="11"/>
      <color rgb="FF000000"/>
      <name val="Calibri"/>
    </font>
    <font>
      <b val="1"/>
      <i val="0"/>
      <strike val="0"/>
      <u val="none"/>
      <sz val="11"/>
      <color rgb="d60823"/>
      <name val="Calibri"/>
    </font>
    <font>
      <b val="1"/>
      <i val="0"/>
      <strike val="0"/>
      <u val="none"/>
      <sz val="10"/>
      <color rgb="123D05"/>
      <name val="Arial"/>
    </font>
  </fonts>
  <fills count="10">
    <fill>
      <patternFill patternType="none"/>
    </fill>
    <fill>
      <patternFill patternType="gray125">
        <fgColor rgb="FFFFFFFF"/>
        <bgColor rgb="FF000000"/>
      </patternFill>
    </fill>
    <fill>
      <patternFill patternType="solid">
        <fgColor rgb="FFFF00"/>
        <bgColor rgb="FF000000"/>
      </patternFill>
    </fill>
    <fill>
      <patternFill patternType="solid">
        <fgColor rgb="FFFFFF"/>
        <bgColor rgb="FF000000"/>
      </patternFill>
    </fill>
    <fill>
      <patternFill patternType="solid">
        <fgColor rgb="1F497D"/>
        <bgColor rgb="FF000000"/>
      </patternFill>
    </fill>
    <fill>
      <patternFill patternType="solid">
        <fgColor rgb="FCD5B4"/>
        <bgColor rgb="FF000000"/>
      </patternFill>
    </fill>
    <fill>
      <patternFill patternType="solid">
        <fgColor rgb="E26B0A"/>
        <bgColor rgb="FF000000"/>
      </patternFill>
    </fill>
    <fill>
      <patternFill patternType="solid">
        <fgColor rgb="D8E4BC"/>
        <bgColor rgb="FF000000"/>
      </patternFill>
    </fill>
    <fill>
      <patternFill patternType="solid">
        <fgColor rgb="C0504D"/>
        <bgColor rgb="FF000000"/>
      </patternFill>
    </fill>
    <fill>
      <patternFill patternType="solid">
        <fgColor rgb="9BBB59"/>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3">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2" numFmtId="0" fillId="2" borderId="1" applyFont="1" applyNumberFormat="0" applyFill="1" applyBorder="1" applyAlignment="1">
      <alignment horizontal="center" vertical="center" textRotation="0" wrapText="false" shrinkToFit="false"/>
    </xf>
    <xf xfId="0" fontId="2" numFmtId="0" fillId="2" borderId="1" applyFont="1" applyNumberFormat="0" applyFill="1" applyBorder="1" applyAlignment="1">
      <alignment horizontal="general" vertical="center"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3" numFmtId="9" fillId="0" borderId="0" applyFont="1" applyNumberFormat="1"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true" shrinkToFit="false"/>
    </xf>
    <xf xfId="0" fontId="3" numFmtId="164" fillId="0" borderId="1" applyFont="1" applyNumberFormat="1" applyFill="0" applyBorder="1" applyAlignment="1">
      <alignment horizontal="right" vertical="bottom" textRotation="0" wrapText="false" shrinkToFit="false"/>
    </xf>
    <xf xfId="0" fontId="3" numFmtId="0" fillId="0" borderId="1" applyFont="1" applyNumberFormat="0" applyFill="0" applyBorder="1" applyAlignment="1">
      <alignment horizontal="right" vertical="bottom" textRotation="0" wrapText="false" shrinkToFit="false"/>
    </xf>
    <xf xfId="0" fontId="4" numFmtId="0" fillId="4" borderId="1" applyFont="1" applyNumberFormat="0" applyFill="1" applyBorder="1" applyAlignment="1">
      <alignment horizontal="center" vertical="center" textRotation="0" wrapText="false" shrinkToFit="false"/>
    </xf>
    <xf xfId="0" fontId="0" numFmtId="0" fillId="0" borderId="1" applyFont="0" applyNumberFormat="0" applyFill="0" applyBorder="1" applyAlignment="1">
      <alignment horizontal="general" vertical="center" textRotation="0" wrapText="true" shrinkToFit="false"/>
    </xf>
    <xf xfId="0" fontId="0" numFmtId="0" fillId="0" borderId="1" applyFont="0" applyNumberFormat="0" applyFill="0" applyBorder="1" applyAlignment="1">
      <alignment horizontal="general" vertical="center" textRotation="0" wrapText="false" shrinkToFit="false"/>
    </xf>
    <xf xfId="0" fontId="4" numFmtId="0" fillId="4" borderId="1" applyFont="1" applyNumberFormat="0" applyFill="1" applyBorder="1" applyAlignment="1">
      <alignment horizontal="general"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5" numFmtId="0" fillId="5" borderId="1" applyFont="1" applyNumberFormat="0" applyFill="1" applyBorder="1" applyAlignment="1">
      <alignment horizontal="center" vertical="center" textRotation="0" wrapText="false" shrinkToFit="false"/>
    </xf>
    <xf xfId="0" fontId="4" numFmtId="164" fillId="6" borderId="1" applyFont="1" applyNumberFormat="1" applyFill="1" applyBorder="1" applyAlignment="1">
      <alignment horizontal="right" vertical="center" textRotation="0" wrapText="false" shrinkToFit="false"/>
    </xf>
    <xf xfId="0" fontId="0" numFmtId="164" fillId="0" borderId="1" applyFont="0" applyNumberFormat="1" applyFill="0" applyBorder="1" applyAlignment="1">
      <alignment horizontal="center" vertical="center" textRotation="0" wrapText="false" shrinkToFit="false"/>
    </xf>
    <xf xfId="0" fontId="4" numFmtId="0" fillId="6" borderId="1" applyFont="1" applyNumberFormat="0" applyFill="1" applyBorder="1" applyAlignment="1">
      <alignment horizontal="general" vertical="center" textRotation="0" wrapText="false" shrinkToFit="false"/>
    </xf>
    <xf xfId="0" fontId="5" numFmtId="0" fillId="0" borderId="1" applyFont="1" applyNumberFormat="0" applyFill="0" applyBorder="1" applyAlignment="1">
      <alignment horizontal="center" vertical="center" textRotation="0" wrapText="false" shrinkToFit="false"/>
    </xf>
    <xf xfId="0" fontId="4" numFmtId="0" fillId="6" borderId="1" applyFont="1" applyNumberFormat="0" applyFill="1" applyBorder="1" applyAlignment="1">
      <alignment horizontal="right" vertical="center" textRotation="0" wrapText="false" shrinkToFit="false"/>
    </xf>
    <xf xfId="0" fontId="0" numFmtId="165" fillId="0" borderId="1" applyFont="0" applyNumberFormat="1" applyFill="0" applyBorder="1" applyAlignment="1">
      <alignment horizontal="center" vertical="center" textRotation="0" wrapText="false" shrinkToFit="false"/>
    </xf>
    <xf xfId="0" fontId="4" numFmtId="165" fillId="6" borderId="1" applyFont="1" applyNumberFormat="1" applyFill="1" applyBorder="1" applyAlignment="1">
      <alignment horizontal="center" vertical="center" textRotation="0" wrapText="false" shrinkToFit="false"/>
    </xf>
    <xf xfId="0" fontId="0" numFmtId="166" fillId="0" borderId="1" applyFont="0" applyNumberFormat="1" applyFill="0" applyBorder="1" applyAlignment="1">
      <alignment horizontal="center" vertical="center" textRotation="0" wrapText="false" shrinkToFit="false"/>
    </xf>
    <xf xfId="0" fontId="4" numFmtId="166" fillId="6" borderId="1" applyFont="1" applyNumberFormat="1" applyFill="1" applyBorder="1" applyAlignment="1">
      <alignment horizontal="center" vertical="center" textRotation="0" wrapText="false" shrinkToFit="false"/>
    </xf>
    <xf xfId="0" fontId="6" numFmtId="0" fillId="0" borderId="1" applyFont="1" applyNumberFormat="0" applyFill="0" applyBorder="1" applyAlignment="1">
      <alignment horizontal="center" vertical="bottom" textRotation="0" wrapText="false" shrinkToFit="false"/>
    </xf>
    <xf xfId="0" fontId="3" numFmtId="0" fillId="0" borderId="1" applyFont="1" applyNumberFormat="0" applyFill="0" applyBorder="1" applyAlignment="1">
      <alignment horizontal="center" vertical="bottom" textRotation="0" wrapText="false" shrinkToFit="false"/>
    </xf>
    <xf xfId="0" fontId="3" numFmtId="164" fillId="0" borderId="1" applyFont="1" applyNumberFormat="1" applyFill="0" applyBorder="1" applyAlignment="1">
      <alignment horizontal="center" vertical="bottom" textRotation="0" wrapText="false" shrinkToFit="false"/>
    </xf>
    <xf xfId="0" fontId="3" numFmtId="9" fillId="0" borderId="1" applyFont="1" applyNumberFormat="1" applyFill="0" applyBorder="1" applyAlignment="1">
      <alignment horizontal="center" vertical="bottom" textRotation="0" wrapText="false" shrinkToFit="false"/>
    </xf>
    <xf xfId="0" fontId="7" numFmtId="0" fillId="2" borderId="1" applyFont="1" applyNumberFormat="0" applyFill="1" applyBorder="1" applyAlignment="1">
      <alignment horizontal="center" vertical="center" textRotation="0" wrapText="true" shrinkToFit="false"/>
    </xf>
    <xf xfId="0" fontId="7" numFmtId="0" fillId="7" borderId="1" applyFont="1" applyNumberFormat="0" applyFill="1" applyBorder="1" applyAlignment="1">
      <alignment horizontal="center" vertical="center" textRotation="0" wrapText="true" shrinkToFit="false"/>
    </xf>
    <xf xfId="0" fontId="7" numFmtId="0" fillId="8" borderId="1" applyFont="1" applyNumberFormat="0" applyFill="1" applyBorder="1" applyAlignment="1">
      <alignment horizontal="center" vertical="center" textRotation="0" wrapText="true" shrinkToFit="false"/>
    </xf>
    <xf xfId="0" fontId="7" numFmtId="0" fillId="9"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true" shrinkToFit="false"/>
    </xf>
    <xf xfId="0" fontId="0" numFmtId="164" fillId="0" borderId="1" applyFont="0" applyNumberFormat="1" applyFill="0" applyBorder="1" applyAlignment="1">
      <alignment horizontal="center" vertical="center" textRotation="0" wrapText="true" shrinkToFit="false"/>
    </xf>
    <xf xfId="0" fontId="0" numFmtId="9" fillId="0" borderId="1" applyFont="0" applyNumberFormat="1"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logo2.jpg"/></Relationships>
</file>

<file path=xl/drawings/_rels/drawing3.xml.rels><?xml version="1.0" encoding="UTF-8" standalone="yes"?>
<Relationships xmlns="http://schemas.openxmlformats.org/package/2006/relationships"><Relationship Id="rId1" Type="http://schemas.openxmlformats.org/officeDocument/2006/relationships/image" Target="../media/logo1.jpg"/></Relationships>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590550" cy="3810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590550" cy="3810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E4"/>
  <sheetViews>
    <sheetView tabSelected="1" workbookViewId="0" showGridLines="true" showRowColHeaders="1">
      <selection activeCell="T4" sqref="T4"/>
    </sheetView>
  </sheetViews>
  <sheetFormatPr defaultRowHeight="14.4" outlineLevelRow="0" outlineLevelCol="0"/>
  <cols>
    <col min="1" max="1" width="6" customWidth="true" style="0"/>
    <col min="2" max="2" width="15" customWidth="true" style="0"/>
    <col min="3" max="3" width="20" customWidth="true" style="0"/>
    <col min="4" max="4" width="30" customWidth="true" style="0"/>
    <col min="5" max="5" width="10" customWidth="true" style="0"/>
    <col min="6" max="6" width="15" customWidth="true" style="0"/>
    <col min="7" max="7" width="20" customWidth="true" style="0"/>
    <col min="8" max="8" width="15" customWidth="true" style="0"/>
    <col min="9" max="9" width="20" customWidth="true" style="0"/>
    <col min="10" max="10" width="20" customWidth="true" style="0"/>
    <col min="11" max="11" width="21" customWidth="true" style="0"/>
    <col min="12" max="12" width="15" customWidth="true" style="0"/>
    <col min="13" max="13" width="20" customWidth="true" style="0"/>
    <col min="14" max="14" width="20" customWidth="true" style="0"/>
    <col min="15" max="15" width="20" customWidth="true" style="0"/>
    <col min="16" max="16" width="20" customWidth="true" style="0"/>
    <col min="17" max="17" width="20" customWidth="true" style="0"/>
    <col min="18" max="18" width="20" customWidth="true" style="0"/>
    <col min="19" max="19" width="10" customWidth="true" style="0"/>
    <col min="20" max="20" width="20" customWidth="true" style="0"/>
    <col min="21" max="21" width="20" customWidth="true" style="0"/>
    <col min="22" max="22" width="20" customWidth="true" style="0"/>
    <col min="23" max="23" width="15" customWidth="true" style="0"/>
    <col min="24" max="24" width="20" customWidth="true" style="0"/>
    <col min="25" max="25" width="20" customWidth="true" style="0"/>
    <col min="26" max="26" width="20" customWidth="true" style="0"/>
    <col min="27" max="27" width="20" customWidth="true" style="0"/>
    <col min="28" max="28" width="20" customWidth="true" style="0"/>
    <col min="29" max="29" width="20" customWidth="true" style="0"/>
    <col min="30" max="30" width="20" customWidth="true" style="0"/>
    <col min="31" max="31" width="25" customWidth="true" style="0"/>
  </cols>
  <sheetData>
    <row r="1" spans="1:31" customHeight="1" ht="10"/>
    <row r="2" spans="1:31">
      <c r="B2" s="36" t="s">
        <v>0</v>
      </c>
      <c r="C2" s="36" t="s">
        <v>1</v>
      </c>
      <c r="D2" s="36" t="s">
        <v>2</v>
      </c>
      <c r="E2" s="36" t="s">
        <v>3</v>
      </c>
      <c r="F2" s="36" t="s">
        <v>4</v>
      </c>
      <c r="G2" s="36" t="s">
        <v>5</v>
      </c>
      <c r="H2" s="36" t="s">
        <v>6</v>
      </c>
      <c r="I2" s="36" t="s">
        <v>7</v>
      </c>
      <c r="J2" s="36" t="s">
        <v>8</v>
      </c>
      <c r="K2" s="37" t="s">
        <v>9</v>
      </c>
      <c r="L2" s="36" t="s">
        <v>10</v>
      </c>
      <c r="M2" s="36" t="s">
        <v>11</v>
      </c>
      <c r="N2" s="38" t="s">
        <v>12</v>
      </c>
      <c r="O2" s="36" t="s">
        <v>13</v>
      </c>
      <c r="P2" s="36" t="s">
        <v>7</v>
      </c>
      <c r="Q2" s="36" t="s">
        <v>8</v>
      </c>
      <c r="R2" s="39" t="s">
        <v>9</v>
      </c>
      <c r="S2" s="36" t="s">
        <v>10</v>
      </c>
      <c r="T2" s="36" t="s">
        <v>14</v>
      </c>
      <c r="U2" s="36" t="s">
        <v>15</v>
      </c>
      <c r="V2" s="36" t="s">
        <v>16</v>
      </c>
    </row>
    <row r="3" spans="1:31">
      <c r="A3">
        <v>1059</v>
      </c>
      <c r="B3" s="40">
        <v>123456</v>
      </c>
      <c r="C3" s="40"/>
      <c r="D3" s="40" t="s">
        <v>17</v>
      </c>
      <c r="E3" s="40" t="s">
        <v>18</v>
      </c>
      <c r="F3" s="40">
        <v>1234</v>
      </c>
      <c r="G3" s="40" t="s">
        <v>19</v>
      </c>
      <c r="H3" s="41">
        <v>230061</v>
      </c>
      <c r="I3" s="41">
        <v>2070.54</v>
      </c>
      <c r="J3" s="41">
        <f>SUM(H3:I3)*0.015</f>
        <v>3481.9731</v>
      </c>
      <c r="K3" s="41">
        <f>SUM(H3:J3)</f>
        <v>235613.5131</v>
      </c>
      <c r="L3" s="41">
        <f>(K3)*19/100</f>
        <v>44766.567489</v>
      </c>
      <c r="M3" s="41">
        <f>K3+L3</f>
        <v>280380.080589</v>
      </c>
      <c r="N3" s="41">
        <v>23006.1</v>
      </c>
      <c r="O3" s="42">
        <f>R3/K3</f>
        <v>0.1</v>
      </c>
      <c r="P3" s="41">
        <v>207.054</v>
      </c>
      <c r="Q3" s="41">
        <f>(N3+P3)*0.015</f>
        <v>348.19731</v>
      </c>
      <c r="R3" s="41">
        <f>SUM(N3+P3+Q3)</f>
        <v>23561.35131</v>
      </c>
      <c r="S3" s="41">
        <f>(R3)*19/100</f>
        <v>4476.6567489</v>
      </c>
      <c r="T3" s="41">
        <f>R3+S3</f>
        <v>28038.0080589</v>
      </c>
      <c r="U3" s="40">
        <v>1</v>
      </c>
      <c r="V3" s="40" t="s">
        <v>20</v>
      </c>
    </row>
    <row r="4" spans="1:31">
      <c r="A4">
        <v>498</v>
      </c>
      <c r="B4" s="40" t="s">
        <v>21</v>
      </c>
      <c r="C4" s="40"/>
      <c r="D4" s="40" t="s">
        <v>22</v>
      </c>
      <c r="E4" s="40" t="s">
        <v>23</v>
      </c>
      <c r="F4" s="40"/>
      <c r="G4" s="40" t="s">
        <v>24</v>
      </c>
      <c r="H4" s="41">
        <v>32314766</v>
      </c>
      <c r="I4" s="41">
        <v>253225.149</v>
      </c>
      <c r="J4" s="41">
        <f>SUM(H4:I4)*0.015</f>
        <v>488519.867235</v>
      </c>
      <c r="K4" s="41">
        <f>SUM(H4:J4)</f>
        <v>33056511.016235</v>
      </c>
      <c r="L4" s="41">
        <f>(K4)*19/100</f>
        <v>6280737.0930847</v>
      </c>
      <c r="M4" s="41">
        <f>K4+L4</f>
        <v>39337248.10932</v>
      </c>
      <c r="N4" s="41">
        <v>1086444.6</v>
      </c>
      <c r="O4" s="42">
        <f>R4/K4</f>
        <v>0.033659509423984</v>
      </c>
      <c r="P4" s="41">
        <v>9778.005</v>
      </c>
      <c r="Q4" s="41">
        <f>(N4+P4)*0.015</f>
        <v>16443.339075</v>
      </c>
      <c r="R4" s="41">
        <f>SUM(N4+P4+Q4)</f>
        <v>1112665.944075</v>
      </c>
      <c r="S4" s="41">
        <f>(R4)*19/100</f>
        <v>211406.52937425</v>
      </c>
      <c r="T4" s="41">
        <f>R4+S4</f>
        <v>1324072.4734492</v>
      </c>
      <c r="U4" s="40">
        <v>1</v>
      </c>
      <c r="V4" s="40" t="s">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N58"/>
  <sheetViews>
    <sheetView tabSelected="0" workbookViewId="0" showGridLines="true" showRowColHeaders="1">
      <selection activeCell="K58" sqref="K58"/>
    </sheetView>
  </sheetViews>
  <sheetFormatPr defaultRowHeight="14.4" outlineLevelRow="0" outlineLevelCol="0"/>
  <cols>
    <col min="1" max="1" width="20" customWidth="true" style="0"/>
    <col min="2" max="2" width="30" customWidth="true" style="0"/>
    <col min="3" max="3" width="30" customWidth="true" style="0"/>
    <col min="4" max="4" width="20" customWidth="true" style="0"/>
    <col min="5" max="5" width="10" customWidth="true" style="0"/>
    <col min="6" max="6" width="25" customWidth="true" style="0"/>
    <col min="7" max="7" width="20" customWidth="true" style="0"/>
    <col min="8" max="8" width="30" customWidth="true" style="0"/>
    <col min="9" max="9" width="25" customWidth="true" style="0"/>
    <col min="10" max="10" width="20" customWidth="true" style="0"/>
    <col min="11" max="11" width="20" customWidth="true" style="0"/>
    <col min="12" max="12" width="25" customWidth="true" style="0"/>
    <col min="13" max="13" width="20" customWidth="true" style="0"/>
    <col min="14" max="14" width="20" customWidth="true" style="0"/>
  </cols>
  <sheetData>
    <row r="1" spans="1:14">
      <c r="A1"/>
      <c r="B1" s="3" t="s">
        <v>26</v>
      </c>
      <c r="C1" s="2"/>
      <c r="D1" s="2"/>
      <c r="E1" s="2"/>
      <c r="F1" s="2"/>
      <c r="G1" s="2"/>
      <c r="H1" s="2"/>
      <c r="I1" s="2"/>
      <c r="J1" s="2"/>
      <c r="K1" s="2"/>
      <c r="L1" s="6" t="s">
        <v>24</v>
      </c>
      <c r="M1" s="7"/>
      <c r="N1" s="7"/>
    </row>
    <row r="2" spans="1:14">
      <c r="A2"/>
      <c r="B2"/>
      <c r="C2"/>
      <c r="D2"/>
      <c r="E2"/>
      <c r="F2"/>
      <c r="G2"/>
      <c r="H2" s="1"/>
      <c r="I2"/>
      <c r="J2"/>
      <c r="K2"/>
      <c r="L2" s="6" t="s">
        <v>27</v>
      </c>
      <c r="M2" s="7"/>
      <c r="N2" s="7"/>
    </row>
    <row r="3" spans="1:14" customHeight="1" ht="40">
      <c r="A3" s="5" t="s">
        <v>28</v>
      </c>
      <c r="B3" s="2"/>
      <c r="C3" s="1"/>
      <c r="D3" s="1"/>
      <c r="E3" s="1"/>
      <c r="F3" s="1"/>
      <c r="G3" s="1"/>
      <c r="H3" s="4">
        <v>2017</v>
      </c>
      <c r="I3" s="1"/>
      <c r="J3" s="1"/>
      <c r="K3" s="1"/>
      <c r="L3" s="1"/>
      <c r="M3" s="1"/>
      <c r="N3" s="1"/>
    </row>
    <row r="4" spans="1:14">
      <c r="A4" s="1"/>
      <c r="B4" s="1"/>
      <c r="C4" s="1"/>
      <c r="D4" s="1"/>
      <c r="E4" s="1"/>
      <c r="F4" s="1"/>
      <c r="G4" s="1"/>
      <c r="H4" s="1"/>
      <c r="I4" s="1"/>
      <c r="J4" s="1"/>
      <c r="K4" s="1"/>
      <c r="L4" s="1"/>
      <c r="M4" s="1"/>
      <c r="N4" s="1"/>
    </row>
    <row r="5" spans="1:14" customHeight="1" ht="40">
      <c r="A5" s="1"/>
      <c r="B5" s="1"/>
      <c r="C5" s="1"/>
      <c r="D5" s="1"/>
      <c r="E5" s="1"/>
      <c r="F5" s="1"/>
      <c r="G5" s="1"/>
      <c r="H5" s="1"/>
      <c r="I5" s="1"/>
      <c r="J5" s="1"/>
      <c r="K5" s="1"/>
      <c r="L5" s="1"/>
      <c r="M5" s="1"/>
      <c r="N5" s="1"/>
    </row>
    <row r="6" spans="1:14">
      <c r="A6" s="1"/>
      <c r="B6" s="1"/>
      <c r="C6" s="1"/>
      <c r="D6" s="1"/>
      <c r="E6" s="1"/>
      <c r="F6" s="1"/>
      <c r="G6" s="1"/>
      <c r="H6" s="1"/>
      <c r="I6" s="1"/>
      <c r="J6" s="1"/>
      <c r="K6" s="1"/>
      <c r="L6" s="1"/>
      <c r="M6" s="1"/>
      <c r="N6" s="1"/>
    </row>
    <row r="7" spans="1:14" customHeight="1" ht="30">
      <c r="A7" s="10"/>
      <c r="B7" s="10"/>
      <c r="C7" s="10"/>
      <c r="D7" s="10"/>
      <c r="E7" s="10"/>
      <c r="F7" s="10"/>
      <c r="G7" s="10"/>
      <c r="H7" s="10"/>
      <c r="I7" s="8" t="s">
        <v>29</v>
      </c>
      <c r="J7" s="9"/>
      <c r="K7" s="9"/>
      <c r="L7" s="8" t="s">
        <v>30</v>
      </c>
      <c r="M7" s="9"/>
      <c r="N7" s="9"/>
    </row>
    <row r="8" spans="1:14">
      <c r="A8" s="17" t="s">
        <v>31</v>
      </c>
      <c r="B8" s="17" t="s">
        <v>32</v>
      </c>
      <c r="C8" s="17" t="s">
        <v>33</v>
      </c>
      <c r="D8" s="17" t="s">
        <v>34</v>
      </c>
      <c r="E8" s="22" t="s">
        <v>35</v>
      </c>
      <c r="F8" s="22" t="s">
        <v>36</v>
      </c>
      <c r="G8" s="22" t="s">
        <v>37</v>
      </c>
      <c r="H8" s="17" t="s">
        <v>38</v>
      </c>
      <c r="I8" s="26" t="s">
        <v>35</v>
      </c>
      <c r="J8" s="26" t="s">
        <v>39</v>
      </c>
      <c r="K8" s="26" t="s">
        <v>40</v>
      </c>
      <c r="L8" s="26" t="s">
        <v>35</v>
      </c>
      <c r="M8" s="26" t="s">
        <v>41</v>
      </c>
      <c r="N8" s="26" t="s">
        <v>40</v>
      </c>
    </row>
    <row r="9" spans="1:14">
      <c r="A9" s="18" t="s">
        <v>42</v>
      </c>
      <c r="B9" s="18" t="s">
        <v>43</v>
      </c>
      <c r="C9" s="18" t="s">
        <v>44</v>
      </c>
      <c r="D9" s="21" t="s">
        <v>45</v>
      </c>
      <c r="E9" s="21">
        <v>32</v>
      </c>
      <c r="F9" s="24">
        <v>69644</v>
      </c>
      <c r="G9" s="24">
        <f>E9*F9</f>
        <v>2228608</v>
      </c>
      <c r="H9" s="18" t="s">
        <v>46</v>
      </c>
      <c r="I9" s="21">
        <v>0</v>
      </c>
      <c r="J9" s="28">
        <f>F9*I9</f>
        <v>0</v>
      </c>
      <c r="K9" s="30">
        <f>J9/G9</f>
        <v>0</v>
      </c>
      <c r="L9" s="21">
        <v>0</v>
      </c>
      <c r="M9" s="28">
        <f>F9*I9</f>
        <v>0</v>
      </c>
      <c r="N9" s="30">
        <f>M9/G9</f>
        <v>0</v>
      </c>
    </row>
    <row r="10" spans="1:14">
      <c r="A10" s="19"/>
      <c r="B10" s="19"/>
      <c r="C10" s="19"/>
      <c r="D10" s="19"/>
      <c r="E10" s="19"/>
      <c r="F10" s="19"/>
      <c r="G10" s="19"/>
      <c r="H10" s="19"/>
      <c r="I10" s="19"/>
      <c r="J10" s="19"/>
      <c r="K10" s="19"/>
      <c r="L10" s="19"/>
      <c r="M10" s="19"/>
      <c r="N10" s="19"/>
    </row>
    <row r="11" spans="1:14">
      <c r="A11" s="19"/>
      <c r="B11" s="19"/>
      <c r="C11" s="20" t="s">
        <v>47</v>
      </c>
      <c r="D11" s="20"/>
      <c r="E11" s="23">
        <f>SUM(G9:G10)</f>
        <v>2228608</v>
      </c>
      <c r="F11" s="25"/>
      <c r="G11" s="25"/>
      <c r="H11" s="19"/>
      <c r="I11" s="27"/>
      <c r="J11" s="29">
        <f>SUM(J9:J10)</f>
        <v>0</v>
      </c>
      <c r="K11" s="31">
        <f>SUM(K9:K10)</f>
        <v>0</v>
      </c>
      <c r="L11" s="25"/>
      <c r="M11" s="29">
        <f>SUM(M9:M10)</f>
        <v>0</v>
      </c>
      <c r="N11" s="31" t="s">
        <v>48</v>
      </c>
    </row>
    <row r="12" spans="1:14">
      <c r="A12" s="18" t="s">
        <v>42</v>
      </c>
      <c r="B12" s="18" t="s">
        <v>43</v>
      </c>
      <c r="C12" s="18" t="s">
        <v>44</v>
      </c>
      <c r="D12" s="21" t="s">
        <v>45</v>
      </c>
      <c r="E12" s="21">
        <v>24</v>
      </c>
      <c r="F12" s="24">
        <v>69644</v>
      </c>
      <c r="G12" s="24">
        <f>E12*F12</f>
        <v>1671456</v>
      </c>
      <c r="H12" s="18" t="s">
        <v>49</v>
      </c>
      <c r="I12" s="21">
        <v>0</v>
      </c>
      <c r="J12" s="28">
        <f>F12*I12</f>
        <v>0</v>
      </c>
      <c r="K12" s="30">
        <f>J12/G12</f>
        <v>0</v>
      </c>
      <c r="L12" s="21">
        <v>0</v>
      </c>
      <c r="M12" s="28">
        <f>F12*I12</f>
        <v>0</v>
      </c>
      <c r="N12" s="30">
        <f>M12/G12</f>
        <v>0</v>
      </c>
    </row>
    <row r="13" spans="1:14">
      <c r="A13" s="19"/>
      <c r="B13" s="19"/>
      <c r="C13" s="19"/>
      <c r="D13" s="19"/>
      <c r="E13" s="19"/>
      <c r="F13" s="19"/>
      <c r="G13" s="19"/>
      <c r="H13" s="19"/>
      <c r="I13" s="19"/>
      <c r="J13" s="19"/>
      <c r="K13" s="19"/>
      <c r="L13" s="19"/>
      <c r="M13" s="19"/>
      <c r="N13" s="19"/>
    </row>
    <row r="14" spans="1:14">
      <c r="A14" s="19"/>
      <c r="B14" s="19"/>
      <c r="C14" s="20" t="s">
        <v>47</v>
      </c>
      <c r="D14" s="20"/>
      <c r="E14" s="23">
        <f>SUM(G12:G13)</f>
        <v>1671456</v>
      </c>
      <c r="F14" s="25"/>
      <c r="G14" s="25"/>
      <c r="H14" s="19"/>
      <c r="I14" s="27"/>
      <c r="J14" s="29">
        <f>SUM(J12:J13)</f>
        <v>0</v>
      </c>
      <c r="K14" s="31">
        <f>SUM(K12:K13)</f>
        <v>0</v>
      </c>
      <c r="L14" s="25"/>
      <c r="M14" s="29">
        <f>SUM(M12:M13)</f>
        <v>0</v>
      </c>
      <c r="N14" s="31" t="s">
        <v>48</v>
      </c>
    </row>
    <row r="15" spans="1:14">
      <c r="A15" s="18" t="s">
        <v>42</v>
      </c>
      <c r="B15" s="18" t="s">
        <v>43</v>
      </c>
      <c r="C15" s="18" t="s">
        <v>44</v>
      </c>
      <c r="D15" s="21" t="s">
        <v>45</v>
      </c>
      <c r="E15" s="21">
        <v>4</v>
      </c>
      <c r="F15" s="24">
        <v>69644</v>
      </c>
      <c r="G15" s="24">
        <f>E15*F15</f>
        <v>278576</v>
      </c>
      <c r="H15" s="18" t="s">
        <v>50</v>
      </c>
      <c r="I15" s="21">
        <v>0</v>
      </c>
      <c r="J15" s="28">
        <f>F15*I15</f>
        <v>0</v>
      </c>
      <c r="K15" s="30">
        <f>J15/G15</f>
        <v>0</v>
      </c>
      <c r="L15" s="21">
        <v>0</v>
      </c>
      <c r="M15" s="28">
        <f>F15*I15</f>
        <v>0</v>
      </c>
      <c r="N15" s="30">
        <f>M15/G15</f>
        <v>0</v>
      </c>
    </row>
    <row r="16" spans="1:14">
      <c r="A16" s="19"/>
      <c r="B16" s="19"/>
      <c r="C16" s="19"/>
      <c r="D16" s="19"/>
      <c r="E16" s="19"/>
      <c r="F16" s="19"/>
      <c r="G16" s="19"/>
      <c r="H16" s="19"/>
      <c r="I16" s="19"/>
      <c r="J16" s="19"/>
      <c r="K16" s="19"/>
      <c r="L16" s="19"/>
      <c r="M16" s="19"/>
      <c r="N16" s="19"/>
    </row>
    <row r="17" spans="1:14">
      <c r="A17" s="19"/>
      <c r="B17" s="19"/>
      <c r="C17" s="20" t="s">
        <v>47</v>
      </c>
      <c r="D17" s="20"/>
      <c r="E17" s="23">
        <f>SUM(G15:G16)</f>
        <v>278576</v>
      </c>
      <c r="F17" s="25"/>
      <c r="G17" s="25"/>
      <c r="H17" s="19"/>
      <c r="I17" s="27"/>
      <c r="J17" s="29">
        <f>SUM(J15:J16)</f>
        <v>0</v>
      </c>
      <c r="K17" s="31">
        <f>SUM(K15:K16)</f>
        <v>0</v>
      </c>
      <c r="L17" s="25"/>
      <c r="M17" s="29">
        <f>SUM(M15:M16)</f>
        <v>0</v>
      </c>
      <c r="N17" s="31" t="s">
        <v>48</v>
      </c>
    </row>
    <row r="18" spans="1:14">
      <c r="A18" s="18" t="s">
        <v>42</v>
      </c>
      <c r="B18" s="18" t="s">
        <v>51</v>
      </c>
      <c r="C18" s="18" t="s">
        <v>52</v>
      </c>
      <c r="D18" s="21" t="s">
        <v>53</v>
      </c>
      <c r="E18" s="21"/>
      <c r="F18" s="24">
        <v>4039345</v>
      </c>
      <c r="G18" s="24" t="str">
        <f>E18*F18</f>
        <v>0</v>
      </c>
      <c r="H18" s="18" t="s">
        <v>54</v>
      </c>
      <c r="I18" s="21">
        <v>0</v>
      </c>
      <c r="J18" s="28">
        <f>F18*I18</f>
        <v>0</v>
      </c>
      <c r="K18" s="30" t="str">
        <f>J18/G18</f>
        <v>0</v>
      </c>
      <c r="L18" s="21">
        <v>0</v>
      </c>
      <c r="M18" s="28">
        <f>F18*I18</f>
        <v>0</v>
      </c>
      <c r="N18" s="30" t="str">
        <f>M18/G18</f>
        <v>0</v>
      </c>
    </row>
    <row r="19" spans="1:14">
      <c r="A19" s="19"/>
      <c r="B19" s="19"/>
      <c r="C19" s="19"/>
      <c r="D19" s="19"/>
      <c r="E19" s="19"/>
      <c r="F19" s="19"/>
      <c r="G19" s="19"/>
      <c r="H19" s="19"/>
      <c r="I19" s="19"/>
      <c r="J19" s="19"/>
      <c r="K19" s="19"/>
      <c r="L19" s="19"/>
      <c r="M19" s="19"/>
      <c r="N19" s="19"/>
    </row>
    <row r="20" spans="1:14">
      <c r="A20" s="19"/>
      <c r="B20" s="19"/>
      <c r="C20" s="20" t="s">
        <v>55</v>
      </c>
      <c r="D20" s="20"/>
      <c r="E20" s="23">
        <f>SUM(G18:G19)</f>
        <v>0</v>
      </c>
      <c r="F20" s="25"/>
      <c r="G20" s="25"/>
      <c r="H20" s="19"/>
      <c r="I20" s="27"/>
      <c r="J20" s="29">
        <f>SUM(J18:J19)</f>
        <v>0</v>
      </c>
      <c r="K20" s="31">
        <f>SUM(K18:K19)</f>
        <v>0</v>
      </c>
      <c r="L20" s="25"/>
      <c r="M20" s="29">
        <f>SUM(M18:M19)</f>
        <v>0</v>
      </c>
      <c r="N20" s="31" t="s">
        <v>48</v>
      </c>
    </row>
    <row r="21" spans="1:14">
      <c r="A21" s="18" t="s">
        <v>56</v>
      </c>
      <c r="B21" s="18" t="s">
        <v>57</v>
      </c>
      <c r="C21" s="18" t="s">
        <v>58</v>
      </c>
      <c r="D21" s="21" t="s">
        <v>59</v>
      </c>
      <c r="E21" s="21">
        <v>1</v>
      </c>
      <c r="F21" s="24">
        <v>4074166</v>
      </c>
      <c r="G21" s="24">
        <f>E21*F21</f>
        <v>4074166</v>
      </c>
      <c r="H21" s="18" t="s">
        <v>60</v>
      </c>
      <c r="I21" s="21">
        <v>0</v>
      </c>
      <c r="J21" s="28">
        <f>F21*I21</f>
        <v>0</v>
      </c>
      <c r="K21" s="30">
        <f>J21/G21</f>
        <v>0</v>
      </c>
      <c r="L21" s="21">
        <v>0</v>
      </c>
      <c r="M21" s="28">
        <f>F21*I21</f>
        <v>0</v>
      </c>
      <c r="N21" s="30">
        <f>M21/G21</f>
        <v>0</v>
      </c>
    </row>
    <row r="22" spans="1:14">
      <c r="A22" s="19"/>
      <c r="B22" s="19"/>
      <c r="C22" s="18" t="s">
        <v>61</v>
      </c>
      <c r="D22" s="21" t="s">
        <v>62</v>
      </c>
      <c r="E22" s="21">
        <v>1</v>
      </c>
      <c r="F22" s="24">
        <v>4039345</v>
      </c>
      <c r="G22" s="24">
        <f>E22*F22</f>
        <v>4039345</v>
      </c>
      <c r="H22" s="19"/>
      <c r="I22" s="21">
        <v>0</v>
      </c>
      <c r="J22" s="28">
        <f>F22*I22</f>
        <v>0</v>
      </c>
      <c r="K22" s="30">
        <f>J22/G22</f>
        <v>0</v>
      </c>
      <c r="L22" s="21">
        <v>0</v>
      </c>
      <c r="M22" s="28">
        <f>F22*I22</f>
        <v>0</v>
      </c>
      <c r="N22" s="30">
        <f>M22/G22</f>
        <v>0</v>
      </c>
    </row>
    <row r="23" spans="1:14">
      <c r="A23" s="19"/>
      <c r="B23" s="19"/>
      <c r="C23" s="18" t="s">
        <v>63</v>
      </c>
      <c r="D23" s="21" t="s">
        <v>64</v>
      </c>
      <c r="E23" s="21">
        <v>1</v>
      </c>
      <c r="F23" s="24">
        <v>2576823</v>
      </c>
      <c r="G23" s="24">
        <f>E23*F23</f>
        <v>2576823</v>
      </c>
      <c r="H23" s="19"/>
      <c r="I23" s="21">
        <v>0</v>
      </c>
      <c r="J23" s="28">
        <f>F23*I23</f>
        <v>0</v>
      </c>
      <c r="K23" s="30">
        <f>J23/G23</f>
        <v>0</v>
      </c>
      <c r="L23" s="21">
        <v>0</v>
      </c>
      <c r="M23" s="28">
        <f>F23*I23</f>
        <v>0</v>
      </c>
      <c r="N23" s="30">
        <f>M23/G23</f>
        <v>0</v>
      </c>
    </row>
    <row r="24" spans="1:14">
      <c r="A24" s="19"/>
      <c r="B24" s="19"/>
      <c r="C24" s="19"/>
      <c r="D24" s="19"/>
      <c r="E24" s="19"/>
      <c r="F24" s="19"/>
      <c r="G24" s="19"/>
      <c r="H24" s="19"/>
      <c r="I24" s="19"/>
      <c r="J24" s="19"/>
      <c r="K24" s="19"/>
      <c r="L24" s="19"/>
      <c r="M24" s="19"/>
      <c r="N24" s="19"/>
    </row>
    <row r="25" spans="1:14">
      <c r="A25" s="19"/>
      <c r="B25" s="19"/>
      <c r="C25" s="20" t="s">
        <v>65</v>
      </c>
      <c r="D25" s="20"/>
      <c r="E25" s="23">
        <f>SUM(G21:G24)</f>
        <v>10690334</v>
      </c>
      <c r="F25" s="25"/>
      <c r="G25" s="25"/>
      <c r="H25" s="19"/>
      <c r="I25" s="27"/>
      <c r="J25" s="29">
        <f>SUM(J21:J24)</f>
        <v>0</v>
      </c>
      <c r="K25" s="31">
        <f>SUM(K21:K24)</f>
        <v>0</v>
      </c>
      <c r="L25" s="25"/>
      <c r="M25" s="29">
        <f>SUM(M21:M24)</f>
        <v>0</v>
      </c>
      <c r="N25" s="31" t="s">
        <v>48</v>
      </c>
    </row>
    <row r="26" spans="1:14">
      <c r="A26" s="18" t="s">
        <v>56</v>
      </c>
      <c r="B26" s="18" t="s">
        <v>66</v>
      </c>
      <c r="C26" s="18" t="s">
        <v>58</v>
      </c>
      <c r="D26" s="21" t="s">
        <v>67</v>
      </c>
      <c r="E26" s="21">
        <v>1</v>
      </c>
      <c r="F26" s="24">
        <v>1323233</v>
      </c>
      <c r="G26" s="24">
        <f>E26*F26</f>
        <v>1323233</v>
      </c>
      <c r="H26" s="18" t="s">
        <v>68</v>
      </c>
      <c r="I26" s="21">
        <v>0</v>
      </c>
      <c r="J26" s="28">
        <f>F26*I26</f>
        <v>0</v>
      </c>
      <c r="K26" s="30">
        <f>J26/G26</f>
        <v>0</v>
      </c>
      <c r="L26" s="21">
        <v>0</v>
      </c>
      <c r="M26" s="28">
        <f>F26*I26</f>
        <v>0</v>
      </c>
      <c r="N26" s="30">
        <f>M26/G26</f>
        <v>0</v>
      </c>
    </row>
    <row r="27" spans="1:14">
      <c r="A27" s="19"/>
      <c r="B27" s="19"/>
      <c r="C27" s="18" t="s">
        <v>61</v>
      </c>
      <c r="D27" s="21" t="s">
        <v>69</v>
      </c>
      <c r="E27" s="21">
        <v>1</v>
      </c>
      <c r="F27" s="24">
        <v>1845563</v>
      </c>
      <c r="G27" s="24">
        <f>E27*F27</f>
        <v>1845563</v>
      </c>
      <c r="H27" s="19"/>
      <c r="I27" s="21">
        <v>0</v>
      </c>
      <c r="J27" s="28">
        <f>F27*I27</f>
        <v>0</v>
      </c>
      <c r="K27" s="30">
        <f>J27/G27</f>
        <v>0</v>
      </c>
      <c r="L27" s="21">
        <v>0</v>
      </c>
      <c r="M27" s="28">
        <f>F27*I27</f>
        <v>0</v>
      </c>
      <c r="N27" s="30">
        <f>M27/G27</f>
        <v>0</v>
      </c>
    </row>
    <row r="28" spans="1:14">
      <c r="A28" s="19"/>
      <c r="B28" s="19"/>
      <c r="C28" s="18" t="s">
        <v>63</v>
      </c>
      <c r="D28" s="21" t="s">
        <v>70</v>
      </c>
      <c r="E28" s="21">
        <v>1</v>
      </c>
      <c r="F28" s="24">
        <v>5118825</v>
      </c>
      <c r="G28" s="24">
        <f>E28*F28</f>
        <v>5118825</v>
      </c>
      <c r="H28" s="19"/>
      <c r="I28" s="21">
        <v>0</v>
      </c>
      <c r="J28" s="28">
        <f>F28*I28</f>
        <v>0</v>
      </c>
      <c r="K28" s="30">
        <f>J28/G28</f>
        <v>0</v>
      </c>
      <c r="L28" s="21">
        <v>0</v>
      </c>
      <c r="M28" s="28">
        <f>F28*I28</f>
        <v>0</v>
      </c>
      <c r="N28" s="30">
        <f>M28/G28</f>
        <v>0</v>
      </c>
    </row>
    <row r="29" spans="1:14">
      <c r="A29" s="19"/>
      <c r="B29" s="19"/>
      <c r="C29" s="19"/>
      <c r="D29" s="19"/>
      <c r="E29" s="19"/>
      <c r="F29" s="19"/>
      <c r="G29" s="19"/>
      <c r="H29" s="19"/>
      <c r="I29" s="19"/>
      <c r="J29" s="19"/>
      <c r="K29" s="19"/>
      <c r="L29" s="19"/>
      <c r="M29" s="19"/>
      <c r="N29" s="19"/>
    </row>
    <row r="30" spans="1:14">
      <c r="A30" s="19"/>
      <c r="B30" s="19"/>
      <c r="C30" s="20" t="s">
        <v>71</v>
      </c>
      <c r="D30" s="20"/>
      <c r="E30" s="23">
        <f>SUM(G26:G29)</f>
        <v>8287621</v>
      </c>
      <c r="F30" s="25"/>
      <c r="G30" s="25"/>
      <c r="H30" s="19"/>
      <c r="I30" s="27"/>
      <c r="J30" s="29">
        <f>SUM(J26:J29)</f>
        <v>0</v>
      </c>
      <c r="K30" s="31">
        <f>SUM(K26:K29)</f>
        <v>0</v>
      </c>
      <c r="L30" s="25"/>
      <c r="M30" s="29">
        <f>SUM(M26:M29)</f>
        <v>0</v>
      </c>
      <c r="N30" s="31" t="s">
        <v>48</v>
      </c>
    </row>
    <row r="31" spans="1:14">
      <c r="A31" s="18" t="s">
        <v>56</v>
      </c>
      <c r="B31" s="18" t="s">
        <v>72</v>
      </c>
      <c r="C31" s="18" t="s">
        <v>58</v>
      </c>
      <c r="D31" s="21" t="s">
        <v>73</v>
      </c>
      <c r="E31" s="21">
        <v>0</v>
      </c>
      <c r="F31" s="24">
        <v>800905</v>
      </c>
      <c r="G31" s="24">
        <f>E31*F31</f>
        <v>0</v>
      </c>
      <c r="H31" s="18" t="s">
        <v>74</v>
      </c>
      <c r="I31" s="21">
        <v>0</v>
      </c>
      <c r="J31" s="28">
        <f>F31*I31</f>
        <v>0</v>
      </c>
      <c r="K31" s="30" t="str">
        <f>J31/G31</f>
        <v>0</v>
      </c>
      <c r="L31" s="21">
        <v>0</v>
      </c>
      <c r="M31" s="28">
        <f>F31*I31</f>
        <v>0</v>
      </c>
      <c r="N31" s="30" t="str">
        <f>M31/G31</f>
        <v>0</v>
      </c>
    </row>
    <row r="32" spans="1:14">
      <c r="A32" s="19"/>
      <c r="B32" s="19"/>
      <c r="C32" s="18" t="s">
        <v>61</v>
      </c>
      <c r="D32" s="21" t="s">
        <v>75</v>
      </c>
      <c r="E32" s="21">
        <v>1</v>
      </c>
      <c r="F32" s="24">
        <v>2646468</v>
      </c>
      <c r="G32" s="24">
        <f>E32*F32</f>
        <v>2646468</v>
      </c>
      <c r="H32" s="19"/>
      <c r="I32" s="21">
        <v>0</v>
      </c>
      <c r="J32" s="28">
        <f>F32*I32</f>
        <v>0</v>
      </c>
      <c r="K32" s="30">
        <f>J32/G32</f>
        <v>0</v>
      </c>
      <c r="L32" s="21">
        <v>0</v>
      </c>
      <c r="M32" s="28">
        <f>F32*I32</f>
        <v>0</v>
      </c>
      <c r="N32" s="30">
        <f>M32/G32</f>
        <v>0</v>
      </c>
    </row>
    <row r="33" spans="1:14">
      <c r="A33" s="19"/>
      <c r="B33" s="19"/>
      <c r="C33" s="18" t="s">
        <v>63</v>
      </c>
      <c r="D33" s="21" t="s">
        <v>76</v>
      </c>
      <c r="E33" s="21">
        <v>0</v>
      </c>
      <c r="F33" s="24">
        <v>2228604</v>
      </c>
      <c r="G33" s="24">
        <f>E33*F33</f>
        <v>0</v>
      </c>
      <c r="H33" s="19"/>
      <c r="I33" s="21">
        <v>0</v>
      </c>
      <c r="J33" s="28">
        <f>F33*I33</f>
        <v>0</v>
      </c>
      <c r="K33" s="30" t="str">
        <f>J33/G33</f>
        <v>0</v>
      </c>
      <c r="L33" s="21">
        <v>0</v>
      </c>
      <c r="M33" s="28">
        <f>F33*I33</f>
        <v>0</v>
      </c>
      <c r="N33" s="30" t="str">
        <f>M33/G33</f>
        <v>0</v>
      </c>
    </row>
    <row r="34" spans="1:14">
      <c r="A34" s="19"/>
      <c r="B34" s="19"/>
      <c r="C34" s="19"/>
      <c r="D34" s="19"/>
      <c r="E34" s="19"/>
      <c r="F34" s="19"/>
      <c r="G34" s="19"/>
      <c r="H34" s="19"/>
      <c r="I34" s="19"/>
      <c r="J34" s="19"/>
      <c r="K34" s="19"/>
      <c r="L34" s="19"/>
      <c r="M34" s="19"/>
      <c r="N34" s="19"/>
    </row>
    <row r="35" spans="1:14">
      <c r="A35" s="19"/>
      <c r="B35" s="19"/>
      <c r="C35" s="20" t="s">
        <v>77</v>
      </c>
      <c r="D35" s="20"/>
      <c r="E35" s="23">
        <f>SUM(G31:G34)</f>
        <v>2646468</v>
      </c>
      <c r="F35" s="25"/>
      <c r="G35" s="25"/>
      <c r="H35" s="19"/>
      <c r="I35" s="27"/>
      <c r="J35" s="29">
        <f>SUM(J31:J34)</f>
        <v>0</v>
      </c>
      <c r="K35" s="31">
        <f>SUM(K31:K34)</f>
        <v>0</v>
      </c>
      <c r="L35" s="25"/>
      <c r="M35" s="29">
        <f>SUM(M31:M34)</f>
        <v>0</v>
      </c>
      <c r="N35" s="31" t="s">
        <v>48</v>
      </c>
    </row>
    <row r="36" spans="1:14">
      <c r="A36" s="18" t="s">
        <v>56</v>
      </c>
      <c r="B36" s="18" t="s">
        <v>78</v>
      </c>
      <c r="C36" s="18" t="s">
        <v>58</v>
      </c>
      <c r="D36" s="21" t="s">
        <v>79</v>
      </c>
      <c r="E36" s="21">
        <v>1</v>
      </c>
      <c r="F36" s="24">
        <v>3621482</v>
      </c>
      <c r="G36" s="24">
        <f>E36*F36</f>
        <v>3621482</v>
      </c>
      <c r="H36" s="18" t="s">
        <v>80</v>
      </c>
      <c r="I36" s="21">
        <v>0.3</v>
      </c>
      <c r="J36" s="28">
        <f>F36*I36</f>
        <v>1086444.6</v>
      </c>
      <c r="K36" s="30">
        <f>J36/G36</f>
        <v>0.3</v>
      </c>
      <c r="L36" s="21">
        <v>0.3</v>
      </c>
      <c r="M36" s="28">
        <f>F36*I36</f>
        <v>1086444.6</v>
      </c>
      <c r="N36" s="30">
        <f>M36/G36</f>
        <v>0.3</v>
      </c>
    </row>
    <row r="37" spans="1:14">
      <c r="A37" s="19"/>
      <c r="B37" s="19"/>
      <c r="C37" s="19"/>
      <c r="D37" s="19"/>
      <c r="E37" s="19"/>
      <c r="F37" s="19"/>
      <c r="G37" s="19"/>
      <c r="H37" s="19"/>
      <c r="I37" s="19"/>
      <c r="J37" s="19"/>
      <c r="K37" s="19"/>
      <c r="L37" s="19"/>
      <c r="M37" s="19"/>
      <c r="N37" s="19"/>
    </row>
    <row r="38" spans="1:14">
      <c r="A38" s="19"/>
      <c r="B38" s="19"/>
      <c r="C38" s="20" t="s">
        <v>81</v>
      </c>
      <c r="D38" s="20"/>
      <c r="E38" s="23">
        <f>SUM(G36:G37)</f>
        <v>3621482</v>
      </c>
      <c r="F38" s="25"/>
      <c r="G38" s="25"/>
      <c r="H38" s="19"/>
      <c r="I38" s="27"/>
      <c r="J38" s="29">
        <f>SUM(J36:J37)</f>
        <v>1086444.6</v>
      </c>
      <c r="K38" s="31">
        <f>SUM(K36:K37)</f>
        <v>0.3</v>
      </c>
      <c r="L38" s="25"/>
      <c r="M38" s="29">
        <f>SUM(M36:M37)</f>
        <v>1086444.6</v>
      </c>
      <c r="N38" s="31" t="s">
        <v>48</v>
      </c>
    </row>
    <row r="39" spans="1:14">
      <c r="A39" s="18" t="s">
        <v>56</v>
      </c>
      <c r="B39" s="18" t="s">
        <v>82</v>
      </c>
      <c r="C39" s="18" t="s">
        <v>58</v>
      </c>
      <c r="D39" s="21" t="s">
        <v>83</v>
      </c>
      <c r="E39" s="21">
        <v>1</v>
      </c>
      <c r="F39" s="24">
        <v>2890220</v>
      </c>
      <c r="G39" s="24">
        <f>E39*F39</f>
        <v>2890220</v>
      </c>
      <c r="H39" s="18" t="s">
        <v>84</v>
      </c>
      <c r="I39" s="21">
        <v>0</v>
      </c>
      <c r="J39" s="28">
        <f>F39*I39</f>
        <v>0</v>
      </c>
      <c r="K39" s="30">
        <f>J39/G39</f>
        <v>0</v>
      </c>
      <c r="L39" s="21">
        <v>0</v>
      </c>
      <c r="M39" s="28">
        <f>F39*I39</f>
        <v>0</v>
      </c>
      <c r="N39" s="30">
        <f>M39/G39</f>
        <v>0</v>
      </c>
    </row>
    <row r="40" spans="1:14">
      <c r="A40" s="19"/>
      <c r="B40" s="19"/>
      <c r="C40" s="19"/>
      <c r="D40" s="19"/>
      <c r="E40" s="19"/>
      <c r="F40" s="19"/>
      <c r="G40" s="19"/>
      <c r="H40" s="19"/>
      <c r="I40" s="19"/>
      <c r="J40" s="19"/>
      <c r="K40" s="19"/>
      <c r="L40" s="19"/>
      <c r="M40" s="19"/>
      <c r="N40" s="19"/>
    </row>
    <row r="41" spans="1:14">
      <c r="A41" s="19"/>
      <c r="B41" s="19"/>
      <c r="C41" s="20" t="s">
        <v>85</v>
      </c>
      <c r="D41" s="20"/>
      <c r="E41" s="23">
        <f>SUM(G39:G40)</f>
        <v>2890220</v>
      </c>
      <c r="F41" s="25"/>
      <c r="G41" s="25"/>
      <c r="H41" s="19"/>
      <c r="I41" s="27"/>
      <c r="J41" s="29">
        <f>SUM(J39:J40)</f>
        <v>0</v>
      </c>
      <c r="K41" s="31">
        <f>SUM(K39:K40)</f>
        <v>0</v>
      </c>
      <c r="L41" s="25"/>
      <c r="M41" s="29">
        <f>SUM(M39:M40)</f>
        <v>0</v>
      </c>
      <c r="N41" s="31" t="s">
        <v>48</v>
      </c>
    </row>
    <row r="42" spans="1:14">
      <c r="F42" s="13" t="s">
        <v>86</v>
      </c>
      <c r="G42" s="15">
        <f>SUM(G8:G41)</f>
        <v>32314765</v>
      </c>
      <c r="I42" s="13" t="s">
        <v>87</v>
      </c>
      <c r="J42" s="15">
        <f>SUM(J8:J41)/2</f>
        <v>1086444.6</v>
      </c>
      <c r="K42" s="11"/>
      <c r="L42" s="13" t="s">
        <v>87</v>
      </c>
      <c r="M42" s="15">
        <f>SUM(M8:M41)/2</f>
        <v>1086444.6</v>
      </c>
    </row>
    <row r="43" spans="1:14">
      <c r="F43" s="13" t="s">
        <v>88</v>
      </c>
      <c r="G43" s="15">
        <v>253225.149</v>
      </c>
      <c r="I43" s="13" t="s">
        <v>88</v>
      </c>
      <c r="J43" s="15">
        <v>9778.005</v>
      </c>
      <c r="L43" s="13" t="s">
        <v>88</v>
      </c>
      <c r="M43" s="16">
        <v>1</v>
      </c>
    </row>
    <row r="44" spans="1:14">
      <c r="F44" s="14" t="s">
        <v>86</v>
      </c>
      <c r="G44" s="15">
        <f>(G42+G43)</f>
        <v>32567990.149</v>
      </c>
      <c r="I44" s="14" t="s">
        <v>86</v>
      </c>
      <c r="J44" s="15">
        <f>(J42+J43)</f>
        <v>1096222.605</v>
      </c>
      <c r="L44" s="14" t="s">
        <v>86</v>
      </c>
      <c r="M44" s="15">
        <f>(M42+M43)</f>
        <v>1086445.6</v>
      </c>
    </row>
    <row r="45" spans="1:14">
      <c r="F45" s="13" t="s">
        <v>89</v>
      </c>
      <c r="G45" s="15">
        <f>(G44*0.015)</f>
        <v>488519.852235</v>
      </c>
      <c r="I45" s="13" t="s">
        <v>89</v>
      </c>
      <c r="J45" s="15">
        <f>(J44*0.015)</f>
        <v>16443.339075</v>
      </c>
      <c r="L45" s="13" t="s">
        <v>89</v>
      </c>
      <c r="M45" s="15">
        <f>(M44*0.015)</f>
        <v>16296.684</v>
      </c>
    </row>
    <row r="46" spans="1:14">
      <c r="F46" s="13" t="s">
        <v>90</v>
      </c>
      <c r="G46" s="15">
        <f>(G44+G45)</f>
        <v>33056510.001235</v>
      </c>
      <c r="I46" s="13" t="s">
        <v>90</v>
      </c>
      <c r="J46" s="15">
        <f>(J44+J45)</f>
        <v>1112665.944075</v>
      </c>
      <c r="K46" s="12">
        <f>(J46 /G46)</f>
        <v>0.033659510457499</v>
      </c>
      <c r="L46" s="13" t="s">
        <v>90</v>
      </c>
      <c r="M46" s="15">
        <f>(M44+M45)</f>
        <v>1102742.284</v>
      </c>
      <c r="N46" s="12">
        <f>(J46 /G46)</f>
        <v>0.033659510457499</v>
      </c>
    </row>
    <row r="47" spans="1:14">
      <c r="F47" s="13" t="s">
        <v>91</v>
      </c>
      <c r="G47" s="15">
        <f>(G46*19)/100</f>
        <v>6280736.9002347</v>
      </c>
      <c r="I47" s="13" t="s">
        <v>91</v>
      </c>
      <c r="J47" s="15">
        <f>(J46*19)/100</f>
        <v>211406.52937425</v>
      </c>
      <c r="L47" s="13" t="s">
        <v>92</v>
      </c>
      <c r="M47" s="15">
        <f>(M46*19)/100</f>
        <v>209521.03396</v>
      </c>
    </row>
    <row r="48" spans="1:14">
      <c r="F48" s="13" t="s">
        <v>93</v>
      </c>
      <c r="G48" s="15">
        <f>(G46+G47)</f>
        <v>39337246.90147</v>
      </c>
      <c r="I48" s="13" t="s">
        <v>93</v>
      </c>
      <c r="J48" s="15">
        <f>(J46+J47)</f>
        <v>1324072.4734492</v>
      </c>
      <c r="L48" s="13" t="s">
        <v>93</v>
      </c>
      <c r="M48" s="15">
        <f>ROUND((M46+M47),0)</f>
        <v>1312263</v>
      </c>
    </row>
    <row r="53" spans="1:14">
      <c r="I53" s="32" t="s">
        <v>94</v>
      </c>
      <c r="J53" s="32" t="s">
        <v>95</v>
      </c>
      <c r="K53" s="32" t="s">
        <v>40</v>
      </c>
    </row>
    <row r="54" spans="1:14">
      <c r="I54" s="33">
        <v>1</v>
      </c>
      <c r="J54" s="34">
        <f>J46</f>
        <v>1112665.944075</v>
      </c>
      <c r="K54" s="35">
        <f>(J54 /G46)</f>
        <v>0.033659510457499</v>
      </c>
    </row>
    <row r="55" spans="1:14">
      <c r="I55" s="13" t="s">
        <v>96</v>
      </c>
      <c r="J55" s="34">
        <f>(ROUND((J54:J54),0))</f>
        <v>1112666</v>
      </c>
      <c r="K55" s="35">
        <f>(J55 /G46)</f>
        <v>0.033659512149299</v>
      </c>
    </row>
    <row r="56" spans="1:14">
      <c r="I56" s="13" t="s">
        <v>4</v>
      </c>
      <c r="J56" s="33"/>
      <c r="K56" s="7"/>
    </row>
    <row r="57" spans="1:14">
      <c r="I57" s="13" t="s">
        <v>0</v>
      </c>
      <c r="J57" s="33" t="s">
        <v>21</v>
      </c>
      <c r="K57" s="7"/>
    </row>
    <row r="58" spans="1:14">
      <c r="I58" s="13" t="s">
        <v>3</v>
      </c>
      <c r="J58" s="33" t="s">
        <v>23</v>
      </c>
      <c r="K58" s="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2"/>
    <mergeCell ref="B1:K2"/>
    <mergeCell ref="A3:N6"/>
    <mergeCell ref="L1:N1"/>
    <mergeCell ref="L2:N2"/>
    <mergeCell ref="I7:K7"/>
    <mergeCell ref="L7:N7"/>
    <mergeCell ref="C9:C9"/>
    <mergeCell ref="B9:B11"/>
    <mergeCell ref="A9:A11"/>
    <mergeCell ref="H9:H11"/>
    <mergeCell ref="C11:D11"/>
    <mergeCell ref="E11:G11"/>
    <mergeCell ref="C12:C12"/>
    <mergeCell ref="B12:B14"/>
    <mergeCell ref="A12:A14"/>
    <mergeCell ref="H12:H14"/>
    <mergeCell ref="C14:D14"/>
    <mergeCell ref="E14:G14"/>
    <mergeCell ref="C15:C15"/>
    <mergeCell ref="B15:B17"/>
    <mergeCell ref="A15:A17"/>
    <mergeCell ref="H15:H17"/>
    <mergeCell ref="C17:D17"/>
    <mergeCell ref="E17:G17"/>
    <mergeCell ref="C18:C18"/>
    <mergeCell ref="B18:B20"/>
    <mergeCell ref="A18:A20"/>
    <mergeCell ref="H18:H20"/>
    <mergeCell ref="C20:D20"/>
    <mergeCell ref="E20:G20"/>
    <mergeCell ref="C21:C21"/>
    <mergeCell ref="C22:C22"/>
    <mergeCell ref="C23:C23"/>
    <mergeCell ref="B21:B25"/>
    <mergeCell ref="A21:A25"/>
    <mergeCell ref="H21:H25"/>
    <mergeCell ref="C25:D25"/>
    <mergeCell ref="E25:G25"/>
    <mergeCell ref="C26:C26"/>
    <mergeCell ref="C27:C27"/>
    <mergeCell ref="C28:C28"/>
    <mergeCell ref="B26:B30"/>
    <mergeCell ref="A26:A30"/>
    <mergeCell ref="H26:H30"/>
    <mergeCell ref="C30:D30"/>
    <mergeCell ref="E30:G30"/>
    <mergeCell ref="C31:C31"/>
    <mergeCell ref="C32:C32"/>
    <mergeCell ref="C33:C33"/>
    <mergeCell ref="B31:B35"/>
    <mergeCell ref="A31:A35"/>
    <mergeCell ref="H31:H35"/>
    <mergeCell ref="C35:D35"/>
    <mergeCell ref="E35:G35"/>
    <mergeCell ref="C36:C36"/>
    <mergeCell ref="B36:B38"/>
    <mergeCell ref="A36:A38"/>
    <mergeCell ref="H36:H38"/>
    <mergeCell ref="C38:D38"/>
    <mergeCell ref="E38:G38"/>
    <mergeCell ref="C39:C39"/>
    <mergeCell ref="B39:B41"/>
    <mergeCell ref="A39:A41"/>
    <mergeCell ref="H39:H41"/>
    <mergeCell ref="C41:D41"/>
    <mergeCell ref="E41:G41"/>
    <mergeCell ref="J56:K56"/>
    <mergeCell ref="J57:K57"/>
    <mergeCell ref="J58:K58"/>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N34"/>
  <sheetViews>
    <sheetView tabSelected="0" workbookViewId="0" showGridLines="true" showRowColHeaders="1">
      <selection activeCell="K34" sqref="K34"/>
    </sheetView>
  </sheetViews>
  <sheetFormatPr defaultRowHeight="14.4" outlineLevelRow="0" outlineLevelCol="0"/>
  <cols>
    <col min="1" max="1" width="20" customWidth="true" style="0"/>
    <col min="2" max="2" width="30" customWidth="true" style="0"/>
    <col min="3" max="3" width="30" customWidth="true" style="0"/>
    <col min="4" max="4" width="20" customWidth="true" style="0"/>
    <col min="5" max="5" width="10" customWidth="true" style="0"/>
    <col min="6" max="6" width="25" customWidth="true" style="0"/>
    <col min="7" max="7" width="20" customWidth="true" style="0"/>
    <col min="8" max="8" width="30" customWidth="true" style="0"/>
    <col min="9" max="9" width="25" customWidth="true" style="0"/>
    <col min="10" max="10" width="20" customWidth="true" style="0"/>
    <col min="11" max="11" width="20" customWidth="true" style="0"/>
    <col min="12" max="12" width="25" customWidth="true" style="0"/>
    <col min="13" max="13" width="20" customWidth="true" style="0"/>
    <col min="14" max="14" width="20" customWidth="true" style="0"/>
  </cols>
  <sheetData>
    <row r="1" spans="1:14">
      <c r="A1"/>
      <c r="B1" s="3" t="s">
        <v>26</v>
      </c>
      <c r="C1" s="2"/>
      <c r="D1" s="2"/>
      <c r="E1" s="2"/>
      <c r="F1" s="2"/>
      <c r="G1" s="2"/>
      <c r="H1" s="2"/>
      <c r="I1" s="2"/>
      <c r="J1" s="2"/>
      <c r="K1" s="2"/>
      <c r="L1" s="6" t="s">
        <v>19</v>
      </c>
      <c r="M1" s="7"/>
      <c r="N1" s="7"/>
    </row>
    <row r="2" spans="1:14">
      <c r="A2"/>
      <c r="B2"/>
      <c r="C2"/>
      <c r="D2"/>
      <c r="E2"/>
      <c r="F2"/>
      <c r="G2"/>
      <c r="H2" s="1"/>
      <c r="I2"/>
      <c r="J2"/>
      <c r="K2"/>
      <c r="L2" s="6" t="s">
        <v>27</v>
      </c>
      <c r="M2" s="7"/>
      <c r="N2" s="7"/>
    </row>
    <row r="3" spans="1:14" customHeight="1" ht="40">
      <c r="A3" s="5" t="s">
        <v>97</v>
      </c>
      <c r="B3" s="2"/>
      <c r="C3" s="1"/>
      <c r="D3" s="1"/>
      <c r="E3" s="1"/>
      <c r="F3" s="1"/>
      <c r="G3" s="1"/>
      <c r="H3" s="4">
        <v>2017</v>
      </c>
      <c r="I3" s="1"/>
      <c r="J3" s="1"/>
      <c r="K3" s="1"/>
      <c r="L3" s="1"/>
      <c r="M3" s="1"/>
      <c r="N3" s="1"/>
    </row>
    <row r="4" spans="1:14">
      <c r="A4" s="1"/>
      <c r="B4" s="1"/>
      <c r="C4" s="1"/>
      <c r="D4" s="1"/>
      <c r="E4" s="1"/>
      <c r="F4" s="1"/>
      <c r="G4" s="1"/>
      <c r="H4" s="1"/>
      <c r="I4" s="1"/>
      <c r="J4" s="1"/>
      <c r="K4" s="1"/>
      <c r="L4" s="1"/>
      <c r="M4" s="1"/>
      <c r="N4" s="1"/>
    </row>
    <row r="5" spans="1:14" customHeight="1" ht="40">
      <c r="A5" s="1"/>
      <c r="B5" s="1"/>
      <c r="C5" s="1"/>
      <c r="D5" s="1"/>
      <c r="E5" s="1"/>
      <c r="F5" s="1"/>
      <c r="G5" s="1"/>
      <c r="H5" s="1"/>
      <c r="I5" s="1"/>
      <c r="J5" s="1"/>
      <c r="K5" s="1"/>
      <c r="L5" s="1"/>
      <c r="M5" s="1"/>
      <c r="N5" s="1"/>
    </row>
    <row r="6" spans="1:14">
      <c r="A6" s="1"/>
      <c r="B6" s="1"/>
      <c r="C6" s="1"/>
      <c r="D6" s="1"/>
      <c r="E6" s="1"/>
      <c r="F6" s="1"/>
      <c r="G6" s="1"/>
      <c r="H6" s="1"/>
      <c r="I6" s="1"/>
      <c r="J6" s="1"/>
      <c r="K6" s="1"/>
      <c r="L6" s="1"/>
      <c r="M6" s="1"/>
      <c r="N6" s="1"/>
    </row>
    <row r="7" spans="1:14" customHeight="1" ht="30">
      <c r="A7" s="10"/>
      <c r="B7" s="10"/>
      <c r="C7" s="10"/>
      <c r="D7" s="10"/>
      <c r="E7" s="10"/>
      <c r="F7" s="10"/>
      <c r="G7" s="10"/>
      <c r="H7" s="10"/>
      <c r="I7" s="8" t="s">
        <v>29</v>
      </c>
      <c r="J7" s="9"/>
      <c r="K7" s="9"/>
      <c r="L7" s="8" t="s">
        <v>30</v>
      </c>
      <c r="M7" s="9"/>
      <c r="N7" s="9"/>
    </row>
    <row r="8" spans="1:14">
      <c r="A8" s="17" t="s">
        <v>31</v>
      </c>
      <c r="B8" s="17" t="s">
        <v>32</v>
      </c>
      <c r="C8" s="17" t="s">
        <v>33</v>
      </c>
      <c r="D8" s="17" t="s">
        <v>34</v>
      </c>
      <c r="E8" s="22" t="s">
        <v>35</v>
      </c>
      <c r="F8" s="22" t="s">
        <v>36</v>
      </c>
      <c r="G8" s="22" t="s">
        <v>37</v>
      </c>
      <c r="H8" s="17" t="s">
        <v>38</v>
      </c>
      <c r="I8" s="26" t="s">
        <v>35</v>
      </c>
      <c r="J8" s="26" t="s">
        <v>39</v>
      </c>
      <c r="K8" s="26" t="s">
        <v>40</v>
      </c>
      <c r="L8" s="26" t="s">
        <v>35</v>
      </c>
      <c r="M8" s="26" t="s">
        <v>41</v>
      </c>
      <c r="N8" s="26" t="s">
        <v>40</v>
      </c>
    </row>
    <row r="9" spans="1:14">
      <c r="A9" s="18" t="s">
        <v>98</v>
      </c>
      <c r="B9" s="18" t="s">
        <v>43</v>
      </c>
      <c r="C9" s="18" t="s">
        <v>44</v>
      </c>
      <c r="D9" s="21" t="s">
        <v>45</v>
      </c>
      <c r="E9" s="21">
        <v>1</v>
      </c>
      <c r="F9" s="24">
        <v>76687</v>
      </c>
      <c r="G9" s="24">
        <f>E9*F9</f>
        <v>76687</v>
      </c>
      <c r="H9" s="18"/>
      <c r="I9" s="21">
        <v>0.3</v>
      </c>
      <c r="J9" s="28">
        <f>F9*I9</f>
        <v>23006.1</v>
      </c>
      <c r="K9" s="30">
        <f>J9/G9</f>
        <v>0.3</v>
      </c>
      <c r="L9" s="21">
        <v>0.3</v>
      </c>
      <c r="M9" s="28">
        <f>F9*I9</f>
        <v>23006.1</v>
      </c>
      <c r="N9" s="30">
        <f>M9/G9</f>
        <v>0.3</v>
      </c>
    </row>
    <row r="10" spans="1:14">
      <c r="A10" s="19"/>
      <c r="B10" s="19"/>
      <c r="C10" s="19"/>
      <c r="D10" s="19"/>
      <c r="E10" s="19"/>
      <c r="F10" s="19"/>
      <c r="G10" s="19"/>
      <c r="H10" s="19"/>
      <c r="I10" s="19"/>
      <c r="J10" s="19"/>
      <c r="K10" s="19"/>
      <c r="L10" s="19"/>
      <c r="M10" s="19"/>
      <c r="N10" s="19"/>
    </row>
    <row r="11" spans="1:14">
      <c r="A11" s="19"/>
      <c r="B11" s="19"/>
      <c r="C11" s="20" t="s">
        <v>47</v>
      </c>
      <c r="D11" s="20"/>
      <c r="E11" s="23">
        <f>SUM(G9:G10)</f>
        <v>76687</v>
      </c>
      <c r="F11" s="25"/>
      <c r="G11" s="25"/>
      <c r="H11" s="19"/>
      <c r="I11" s="27"/>
      <c r="J11" s="29">
        <f>SUM(J9:J10)</f>
        <v>23006.1</v>
      </c>
      <c r="K11" s="31">
        <f>SUM(K9:K10)</f>
        <v>0.3</v>
      </c>
      <c r="L11" s="25"/>
      <c r="M11" s="29">
        <f>SUM(M9:M10)</f>
        <v>23006.1</v>
      </c>
      <c r="N11" s="31" t="s">
        <v>48</v>
      </c>
    </row>
    <row r="12" spans="1:14">
      <c r="A12" s="18" t="s">
        <v>99</v>
      </c>
      <c r="B12" s="18" t="s">
        <v>43</v>
      </c>
      <c r="C12" s="18" t="s">
        <v>44</v>
      </c>
      <c r="D12" s="21" t="s">
        <v>45</v>
      </c>
      <c r="E12" s="21">
        <v>1</v>
      </c>
      <c r="F12" s="24">
        <v>76687</v>
      </c>
      <c r="G12" s="24">
        <f>E12*F12</f>
        <v>76687</v>
      </c>
      <c r="H12" s="18"/>
      <c r="I12" s="21">
        <v>0</v>
      </c>
      <c r="J12" s="28">
        <f>F12*I12</f>
        <v>0</v>
      </c>
      <c r="K12" s="30">
        <f>J12/G12</f>
        <v>0</v>
      </c>
      <c r="L12" s="21">
        <v>0</v>
      </c>
      <c r="M12" s="28">
        <f>F12*I12</f>
        <v>0</v>
      </c>
      <c r="N12" s="30">
        <f>M12/G12</f>
        <v>0</v>
      </c>
    </row>
    <row r="13" spans="1:14">
      <c r="A13" s="19"/>
      <c r="B13" s="19"/>
      <c r="C13" s="19"/>
      <c r="D13" s="19"/>
      <c r="E13" s="19"/>
      <c r="F13" s="19"/>
      <c r="G13" s="19"/>
      <c r="H13" s="19"/>
      <c r="I13" s="19"/>
      <c r="J13" s="19"/>
      <c r="K13" s="19"/>
      <c r="L13" s="19"/>
      <c r="M13" s="19"/>
      <c r="N13" s="19"/>
    </row>
    <row r="14" spans="1:14">
      <c r="A14" s="19"/>
      <c r="B14" s="19"/>
      <c r="C14" s="20" t="s">
        <v>47</v>
      </c>
      <c r="D14" s="20"/>
      <c r="E14" s="23">
        <f>SUM(G12:G13)</f>
        <v>76687</v>
      </c>
      <c r="F14" s="25"/>
      <c r="G14" s="25"/>
      <c r="H14" s="19"/>
      <c r="I14" s="27"/>
      <c r="J14" s="29">
        <f>SUM(J12:J13)</f>
        <v>0</v>
      </c>
      <c r="K14" s="31">
        <f>SUM(K12:K13)</f>
        <v>0</v>
      </c>
      <c r="L14" s="25"/>
      <c r="M14" s="29">
        <f>SUM(M12:M13)</f>
        <v>0</v>
      </c>
      <c r="N14" s="31" t="s">
        <v>48</v>
      </c>
    </row>
    <row r="15" spans="1:14">
      <c r="A15" s="18" t="s">
        <v>100</v>
      </c>
      <c r="B15" s="18" t="s">
        <v>43</v>
      </c>
      <c r="C15" s="18" t="s">
        <v>44</v>
      </c>
      <c r="D15" s="21" t="s">
        <v>45</v>
      </c>
      <c r="E15" s="21">
        <v>1</v>
      </c>
      <c r="F15" s="24">
        <v>76687</v>
      </c>
      <c r="G15" s="24">
        <f>E15*F15</f>
        <v>76687</v>
      </c>
      <c r="H15" s="18"/>
      <c r="I15" s="21">
        <v>0</v>
      </c>
      <c r="J15" s="28">
        <f>F15*I15</f>
        <v>0</v>
      </c>
      <c r="K15" s="30">
        <f>J15/G15</f>
        <v>0</v>
      </c>
      <c r="L15" s="21">
        <v>0</v>
      </c>
      <c r="M15" s="28">
        <f>F15*I15</f>
        <v>0</v>
      </c>
      <c r="N15" s="30">
        <f>M15/G15</f>
        <v>0</v>
      </c>
    </row>
    <row r="16" spans="1:14">
      <c r="A16" s="19"/>
      <c r="B16" s="19"/>
      <c r="C16" s="19"/>
      <c r="D16" s="19"/>
      <c r="E16" s="19"/>
      <c r="F16" s="19"/>
      <c r="G16" s="19"/>
      <c r="H16" s="19"/>
      <c r="I16" s="19"/>
      <c r="J16" s="19"/>
      <c r="K16" s="19"/>
      <c r="L16" s="19"/>
      <c r="M16" s="19"/>
      <c r="N16" s="19"/>
    </row>
    <row r="17" spans="1:14">
      <c r="A17" s="19"/>
      <c r="B17" s="19"/>
      <c r="C17" s="20" t="s">
        <v>47</v>
      </c>
      <c r="D17" s="20"/>
      <c r="E17" s="23">
        <f>SUM(G15:G16)</f>
        <v>76687</v>
      </c>
      <c r="F17" s="25"/>
      <c r="G17" s="25"/>
      <c r="H17" s="19"/>
      <c r="I17" s="27"/>
      <c r="J17" s="29">
        <f>SUM(J15:J16)</f>
        <v>0</v>
      </c>
      <c r="K17" s="31">
        <f>SUM(K15:K16)</f>
        <v>0</v>
      </c>
      <c r="L17" s="25"/>
      <c r="M17" s="29">
        <f>SUM(M15:M16)</f>
        <v>0</v>
      </c>
      <c r="N17" s="31" t="s">
        <v>48</v>
      </c>
    </row>
    <row r="18" spans="1:14">
      <c r="F18" s="13" t="s">
        <v>86</v>
      </c>
      <c r="G18" s="15">
        <f>SUM(G8:G17)</f>
        <v>230061</v>
      </c>
      <c r="I18" s="13" t="s">
        <v>87</v>
      </c>
      <c r="J18" s="15">
        <f>SUM(J8:J17)/2</f>
        <v>23006.1</v>
      </c>
      <c r="K18" s="11"/>
      <c r="L18" s="13" t="s">
        <v>87</v>
      </c>
      <c r="M18" s="15">
        <f>SUM(M8:M17)/2</f>
        <v>23006.1</v>
      </c>
    </row>
    <row r="19" spans="1:14">
      <c r="F19" s="13" t="s">
        <v>88</v>
      </c>
      <c r="G19" s="15">
        <v>2070.54</v>
      </c>
      <c r="I19" s="13" t="s">
        <v>88</v>
      </c>
      <c r="J19" s="15">
        <v>207.054</v>
      </c>
      <c r="L19" s="13" t="s">
        <v>88</v>
      </c>
      <c r="M19" s="16">
        <v>1</v>
      </c>
    </row>
    <row r="20" spans="1:14">
      <c r="F20" s="14" t="s">
        <v>86</v>
      </c>
      <c r="G20" s="15">
        <f>(G18+G19)</f>
        <v>232131.54</v>
      </c>
      <c r="I20" s="14" t="s">
        <v>86</v>
      </c>
      <c r="J20" s="15">
        <f>(J18+J19)</f>
        <v>23213.154</v>
      </c>
      <c r="L20" s="14" t="s">
        <v>86</v>
      </c>
      <c r="M20" s="15">
        <f>(M18+M19)</f>
        <v>23007.1</v>
      </c>
    </row>
    <row r="21" spans="1:14">
      <c r="F21" s="13" t="s">
        <v>89</v>
      </c>
      <c r="G21" s="15">
        <f>(G20*0.015)</f>
        <v>3481.9731</v>
      </c>
      <c r="I21" s="13" t="s">
        <v>89</v>
      </c>
      <c r="J21" s="15">
        <f>(J20*0.015)</f>
        <v>348.19731</v>
      </c>
      <c r="L21" s="13" t="s">
        <v>89</v>
      </c>
      <c r="M21" s="15">
        <f>(M20*0.015)</f>
        <v>345.1065</v>
      </c>
    </row>
    <row r="22" spans="1:14">
      <c r="F22" s="13" t="s">
        <v>90</v>
      </c>
      <c r="G22" s="15">
        <f>(G20+G21)</f>
        <v>235613.5131</v>
      </c>
      <c r="I22" s="13" t="s">
        <v>90</v>
      </c>
      <c r="J22" s="15">
        <f>(J20+J21)</f>
        <v>23561.35131</v>
      </c>
      <c r="K22" s="12">
        <f>(J22 /G22)</f>
        <v>0.1</v>
      </c>
      <c r="L22" s="13" t="s">
        <v>90</v>
      </c>
      <c r="M22" s="15">
        <f>(M20+M21)</f>
        <v>23352.2065</v>
      </c>
      <c r="N22" s="12">
        <f>(J22 /G22)</f>
        <v>0.1</v>
      </c>
    </row>
    <row r="23" spans="1:14">
      <c r="F23" s="13" t="s">
        <v>91</v>
      </c>
      <c r="G23" s="15">
        <f>(G22*19)/100</f>
        <v>44766.567489</v>
      </c>
      <c r="I23" s="13" t="s">
        <v>91</v>
      </c>
      <c r="J23" s="15">
        <f>(J22*19)/100</f>
        <v>4476.6567489</v>
      </c>
      <c r="L23" s="13" t="s">
        <v>92</v>
      </c>
      <c r="M23" s="15">
        <f>(M22*19)/100</f>
        <v>4436.919235</v>
      </c>
    </row>
    <row r="24" spans="1:14">
      <c r="F24" s="13" t="s">
        <v>93</v>
      </c>
      <c r="G24" s="15">
        <f>(G22+G23)</f>
        <v>280380.080589</v>
      </c>
      <c r="I24" s="13" t="s">
        <v>93</v>
      </c>
      <c r="J24" s="15">
        <f>(J22+J23)</f>
        <v>28038.0080589</v>
      </c>
      <c r="L24" s="13" t="s">
        <v>93</v>
      </c>
      <c r="M24" s="15">
        <f>ROUND((M22+M23),0)</f>
        <v>27789</v>
      </c>
    </row>
    <row r="29" spans="1:14">
      <c r="I29" s="32" t="s">
        <v>94</v>
      </c>
      <c r="J29" s="32" t="s">
        <v>95</v>
      </c>
      <c r="K29" s="32" t="s">
        <v>40</v>
      </c>
    </row>
    <row r="30" spans="1:14">
      <c r="I30" s="33">
        <v>1</v>
      </c>
      <c r="J30" s="34">
        <f>J22</f>
        <v>23561.35131</v>
      </c>
      <c r="K30" s="35">
        <f>(J30 /G22)</f>
        <v>0.1</v>
      </c>
    </row>
    <row r="31" spans="1:14">
      <c r="I31" s="13" t="s">
        <v>96</v>
      </c>
      <c r="J31" s="34">
        <f>(ROUND((J30:J30),0))</f>
        <v>23561</v>
      </c>
      <c r="K31" s="35">
        <f>(J31 /G22)</f>
        <v>0.099998508956488</v>
      </c>
    </row>
    <row r="32" spans="1:14">
      <c r="I32" s="13" t="s">
        <v>4</v>
      </c>
      <c r="J32" s="33">
        <v>1234</v>
      </c>
      <c r="K32" s="7"/>
    </row>
    <row r="33" spans="1:14">
      <c r="I33" s="13" t="s">
        <v>0</v>
      </c>
      <c r="J33" s="33">
        <v>123456</v>
      </c>
      <c r="K33" s="7"/>
    </row>
    <row r="34" spans="1:14">
      <c r="I34" s="13" t="s">
        <v>3</v>
      </c>
      <c r="J34" s="33" t="s">
        <v>18</v>
      </c>
      <c r="K34" s="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2"/>
    <mergeCell ref="B1:K2"/>
    <mergeCell ref="A3:N6"/>
    <mergeCell ref="L1:N1"/>
    <mergeCell ref="L2:N2"/>
    <mergeCell ref="I7:K7"/>
    <mergeCell ref="L7:N7"/>
    <mergeCell ref="C9:C9"/>
    <mergeCell ref="B9:B11"/>
    <mergeCell ref="A9:A11"/>
    <mergeCell ref="H9:H11"/>
    <mergeCell ref="C11:D11"/>
    <mergeCell ref="E11:G11"/>
    <mergeCell ref="C12:C12"/>
    <mergeCell ref="B12:B14"/>
    <mergeCell ref="A12:A14"/>
    <mergeCell ref="H12:H14"/>
    <mergeCell ref="C14:D14"/>
    <mergeCell ref="E14:G14"/>
    <mergeCell ref="C15:C15"/>
    <mergeCell ref="B15:B17"/>
    <mergeCell ref="A15:A17"/>
    <mergeCell ref="H15:H17"/>
    <mergeCell ref="C17:D17"/>
    <mergeCell ref="E17:G17"/>
    <mergeCell ref="J32:K32"/>
    <mergeCell ref="J33:K33"/>
    <mergeCell ref="J34:K3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RESUMEN</vt:lpstr>
      <vt:lpstr>OT17-108</vt:lpstr>
      <vt:lpstr>OT19-100</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Casai</dc:creator>
  <cp:lastModifiedBy>Casai</cp:lastModifiedBy>
  <dcterms:created xsi:type="dcterms:W3CDTF">2019-05-06T11:18:13-05:00</dcterms:created>
  <dcterms:modified xsi:type="dcterms:W3CDTF">2019-05-06T11:18:13-05:00</dcterms:modified>
  <dc:title>Presupuesto</dc:title>
  <dc:description>_</dc:description>
  <dc:subject>_</dc:subject>
  <cp:keywords>office 2007 openxml php</cp:keywords>
  <cp:category>excel</cp:category>
</cp:coreProperties>
</file>