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asai\components\migracion\"/>
    </mc:Choice>
  </mc:AlternateContent>
  <bookViews>
    <workbookView xWindow="0" yWindow="0" windowWidth="23040" windowHeight="9528"/>
  </bookViews>
  <sheets>
    <sheet name="OT17-013  CHÍA AMPLIACIÓN" sheetId="1" r:id="rId1"/>
    <sheet name="Hoja1" sheetId="2" r:id="rId2"/>
    <sheet name="Hoja2" sheetId="3" r:id="rId3"/>
  </sheets>
  <definedNames>
    <definedName name="AA" localSheetId="0">#REF!</definedName>
    <definedName name="AA">#REF!</definedName>
    <definedName name="AAA" localSheetId="0">#REF!</definedName>
    <definedName name="AAA">#REF!</definedName>
    <definedName name="aaaaaaaaaaaaaaaaaa" localSheetId="0">#REF!</definedName>
    <definedName name="aaaaaaaaaaaaaaaaaa">#REF!</definedName>
    <definedName name="aaaaaaaaaaaaaaaaaaa" localSheetId="0">#REF!</definedName>
    <definedName name="aaaaaaaaaaaaaaaaaaa">#REF!</definedName>
    <definedName name="AAL" localSheetId="0">#REF!</definedName>
    <definedName name="AAL">#REF!</definedName>
    <definedName name="AB" localSheetId="0">#REF!</definedName>
    <definedName name="AB">#REF!</definedName>
    <definedName name="ALE" localSheetId="0">#REF!</definedName>
    <definedName name="ALE">#REF!</definedName>
    <definedName name="_xlnm.Print_Area" localSheetId="0">'OT17-013  CHÍA AMPLIACIÓN'!$A$14:$AE$70</definedName>
    <definedName name="BAL" localSheetId="0">#REF!</definedName>
    <definedName name="BAL">#REF!</definedName>
    <definedName name="BALSILLAS" localSheetId="0">#REF!</definedName>
    <definedName name="BALSILLAS">#REF!</definedName>
    <definedName name="cruzar111">#REF!</definedName>
    <definedName name="d">#REF!</definedName>
    <definedName name="DAT" localSheetId="0">#REF!</definedName>
    <definedName name="DAT">#REF!</definedName>
    <definedName name="DD" localSheetId="0">#REF!</definedName>
    <definedName name="DD">#REF!</definedName>
    <definedName name="ENTREGAS" localSheetId="0">#REF!</definedName>
    <definedName name="ENTREGAS">#REF!</definedName>
    <definedName name="Excel_BuiltIn_Print_Area_16" localSheetId="0">#REF!</definedName>
    <definedName name="Excel_BuiltIn_Print_Area_16">#REF!</definedName>
    <definedName name="Excel_BuiltIn_Print_Area_19" localSheetId="0">#REF!</definedName>
    <definedName name="Excel_BuiltIn_Print_Area_19">#REF!</definedName>
    <definedName name="Excel_BuiltIn_Print_Area_2_1" localSheetId="0">#REF!</definedName>
    <definedName name="Excel_BuiltIn_Print_Area_2_1">#REF!</definedName>
    <definedName name="Excel_BuiltIn_Print_Area_20" localSheetId="0">#REF!</definedName>
    <definedName name="Excel_BuiltIn_Print_Area_20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6" localSheetId="0">#REF!</definedName>
    <definedName name="Excel_BuiltIn_Print_Area_6">#REF!</definedName>
    <definedName name="FACA" localSheetId="0">#REF!</definedName>
    <definedName name="FACA">#REF!</definedName>
    <definedName name="FON" localSheetId="0">#REF!</definedName>
    <definedName name="FON">#REF!</definedName>
    <definedName name="LAGUACA" localSheetId="0">#REF!</definedName>
    <definedName name="LAGUACA">#REF!</definedName>
    <definedName name="LAGUNETA" localSheetId="0">#REF!</definedName>
    <definedName name="LAGUNETA">#REF!</definedName>
    <definedName name="LL" localSheetId="0">#REF!</definedName>
    <definedName name="LL">#REF!</definedName>
    <definedName name="LLLLLL" localSheetId="0">#REF!</definedName>
    <definedName name="LLLLLL">#REF!</definedName>
    <definedName name="MATE" localSheetId="0">#REF!</definedName>
    <definedName name="MATE">#REF!</definedName>
    <definedName name="MM" localSheetId="0">#REF!</definedName>
    <definedName name="MM">#REF!</definedName>
    <definedName name="MOS" localSheetId="0">#REF!</definedName>
    <definedName name="MOS">#REF!</definedName>
    <definedName name="mosquera" localSheetId="0">#REF!</definedName>
    <definedName name="mosquera">#REF!</definedName>
    <definedName name="MOSQUERA09018" localSheetId="0">#REF!</definedName>
    <definedName name="MOSQUERA09018">#REF!</definedName>
    <definedName name="MUÑA" localSheetId="0">#REF!</definedName>
    <definedName name="MUÑA">#REF!</definedName>
    <definedName name="NO" localSheetId="0">#REF!</definedName>
    <definedName name="NO">#REF!</definedName>
    <definedName name="NVO" localSheetId="0">#REF!</definedName>
    <definedName name="NVO">#REF!</definedName>
    <definedName name="ok" localSheetId="0">#REF!</definedName>
    <definedName name="ok">#REF!</definedName>
    <definedName name="OTRA" localSheetId="0">#REF!</definedName>
    <definedName name="OTRA">#REF!</definedName>
    <definedName name="pat" localSheetId="0">#REF!</definedName>
    <definedName name="pat">#REF!</definedName>
    <definedName name="PPP" localSheetId="0">#REF!</definedName>
    <definedName name="PPP">#REF!</definedName>
    <definedName name="satelitero">#REF!</definedName>
    <definedName name="SOF" localSheetId="0">#REF!</definedName>
    <definedName name="SOF">#REF!</definedName>
    <definedName name="SOL" localSheetId="0">#REF!</definedName>
    <definedName name="SOL">#REF!</definedName>
    <definedName name="T" localSheetId="0">#REF!</definedName>
    <definedName name="T">#REF!</definedName>
    <definedName name="_xlnm.Print_Titles" localSheetId="0">'OT17-013  CHÍA AMPLIACIÓN'!$1:$13</definedName>
    <definedName name="US" localSheetId="0">#REF!</definedName>
    <definedName name="US">#REF!</definedName>
    <definedName name="vfgh" localSheetId="0">#REF!</definedName>
    <definedName name="vfgh">#REF!</definedName>
    <definedName name="VIDELYOUS" localSheetId="0">#REF!</definedName>
    <definedName name="VIDELYOU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0" i="1" l="1"/>
  <c r="AB50" i="1" s="1"/>
  <c r="O50" i="1"/>
  <c r="L50" i="1"/>
  <c r="AC49" i="1"/>
  <c r="AA49" i="1"/>
  <c r="AB49" i="1" s="1"/>
  <c r="W49" i="1"/>
  <c r="X49" i="1" s="1"/>
  <c r="U49" i="1"/>
  <c r="U50" i="1" s="1"/>
  <c r="R49" i="1"/>
  <c r="P49" i="1"/>
  <c r="O49" i="1"/>
  <c r="L49" i="1"/>
  <c r="M49" i="1" s="1"/>
  <c r="H49" i="1"/>
  <c r="H50" i="1" s="1"/>
  <c r="M50" i="1" s="1"/>
  <c r="G49" i="1"/>
  <c r="I49" i="1" s="1"/>
  <c r="I50" i="1" s="1"/>
  <c r="R48" i="1"/>
  <c r="S48" i="1" s="1"/>
  <c r="AC47" i="1"/>
  <c r="X47" i="1"/>
  <c r="Y47" i="1" s="1"/>
  <c r="U47" i="1"/>
  <c r="V47" i="1" s="1"/>
  <c r="R47" i="1"/>
  <c r="O47" i="1"/>
  <c r="L47" i="1"/>
  <c r="M47" i="1" s="1"/>
  <c r="H47" i="1"/>
  <c r="S47" i="1" s="1"/>
  <c r="G47" i="1"/>
  <c r="AC46" i="1"/>
  <c r="AA46" i="1"/>
  <c r="X46" i="1"/>
  <c r="V46" i="1"/>
  <c r="U46" i="1"/>
  <c r="R46" i="1"/>
  <c r="S46" i="1" s="1"/>
  <c r="O46" i="1"/>
  <c r="O48" i="1" s="1"/>
  <c r="L46" i="1"/>
  <c r="I46" i="1"/>
  <c r="H46" i="1"/>
  <c r="H48" i="1" s="1"/>
  <c r="G46" i="1"/>
  <c r="X45" i="1"/>
  <c r="Y45" i="1" s="1"/>
  <c r="M45" i="1"/>
  <c r="L45" i="1"/>
  <c r="AC44" i="1"/>
  <c r="AA44" i="1"/>
  <c r="AB44" i="1" s="1"/>
  <c r="Y44" i="1"/>
  <c r="X44" i="1"/>
  <c r="U44" i="1"/>
  <c r="V44" i="1" s="1"/>
  <c r="R44" i="1"/>
  <c r="S44" i="1" s="1"/>
  <c r="O44" i="1"/>
  <c r="P44" i="1" s="1"/>
  <c r="M44" i="1"/>
  <c r="L44" i="1"/>
  <c r="I44" i="1"/>
  <c r="H44" i="1"/>
  <c r="G44" i="1"/>
  <c r="AC43" i="1"/>
  <c r="AA43" i="1"/>
  <c r="X43" i="1"/>
  <c r="Y43" i="1" s="1"/>
  <c r="U43" i="1"/>
  <c r="V43" i="1" s="1"/>
  <c r="R43" i="1"/>
  <c r="S43" i="1" s="1"/>
  <c r="P43" i="1"/>
  <c r="O43" i="1"/>
  <c r="L43" i="1"/>
  <c r="M43" i="1" s="1"/>
  <c r="H43" i="1"/>
  <c r="G43" i="1"/>
  <c r="I43" i="1" s="1"/>
  <c r="AB43" i="1" s="1"/>
  <c r="AC42" i="1"/>
  <c r="X42" i="1"/>
  <c r="Y42" i="1" s="1"/>
  <c r="U42" i="1"/>
  <c r="R42" i="1"/>
  <c r="O42" i="1"/>
  <c r="P42" i="1" s="1"/>
  <c r="L42" i="1"/>
  <c r="H42" i="1"/>
  <c r="H45" i="1" s="1"/>
  <c r="G42" i="1"/>
  <c r="V41" i="1"/>
  <c r="U41" i="1"/>
  <c r="H41" i="1"/>
  <c r="AC40" i="1"/>
  <c r="AA40" i="1"/>
  <c r="X40" i="1"/>
  <c r="Y40" i="1" s="1"/>
  <c r="V40" i="1"/>
  <c r="U40" i="1"/>
  <c r="R40" i="1"/>
  <c r="S40" i="1" s="1"/>
  <c r="O40" i="1"/>
  <c r="P40" i="1" s="1"/>
  <c r="L40" i="1"/>
  <c r="I40" i="1"/>
  <c r="H40" i="1"/>
  <c r="G40" i="1"/>
  <c r="AC39" i="1"/>
  <c r="AA39" i="1"/>
  <c r="AB39" i="1" s="1"/>
  <c r="Y39" i="1"/>
  <c r="X39" i="1"/>
  <c r="U39" i="1"/>
  <c r="V39" i="1" s="1"/>
  <c r="R39" i="1"/>
  <c r="S39" i="1" s="1"/>
  <c r="O39" i="1"/>
  <c r="P39" i="1" s="1"/>
  <c r="M39" i="1"/>
  <c r="L39" i="1"/>
  <c r="I39" i="1"/>
  <c r="H39" i="1"/>
  <c r="G39" i="1"/>
  <c r="AC38" i="1"/>
  <c r="AB38" i="1"/>
  <c r="AA38" i="1"/>
  <c r="X38" i="1"/>
  <c r="Y38" i="1" s="1"/>
  <c r="U38" i="1"/>
  <c r="V38" i="1" s="1"/>
  <c r="R38" i="1"/>
  <c r="P38" i="1"/>
  <c r="O38" i="1"/>
  <c r="L38" i="1"/>
  <c r="M38" i="1" s="1"/>
  <c r="H38" i="1"/>
  <c r="G38" i="1"/>
  <c r="I38" i="1" s="1"/>
  <c r="I41" i="1" s="1"/>
  <c r="S37" i="1"/>
  <c r="R37" i="1"/>
  <c r="AC36" i="1"/>
  <c r="X36" i="1"/>
  <c r="X37" i="1" s="1"/>
  <c r="Y37" i="1" s="1"/>
  <c r="U36" i="1"/>
  <c r="S36" i="1"/>
  <c r="R36" i="1"/>
  <c r="O36" i="1"/>
  <c r="O37" i="1" s="1"/>
  <c r="L36" i="1"/>
  <c r="L37" i="1" s="1"/>
  <c r="H36" i="1"/>
  <c r="H37" i="1" s="1"/>
  <c r="G36" i="1"/>
  <c r="U35" i="1"/>
  <c r="I35" i="1"/>
  <c r="H35" i="1"/>
  <c r="V35" i="1" s="1"/>
  <c r="AC34" i="1"/>
  <c r="AA34" i="1"/>
  <c r="X34" i="1"/>
  <c r="Y34" i="1" s="1"/>
  <c r="V34" i="1"/>
  <c r="U34" i="1"/>
  <c r="R34" i="1"/>
  <c r="S34" i="1" s="1"/>
  <c r="O34" i="1"/>
  <c r="P34" i="1" s="1"/>
  <c r="L34" i="1"/>
  <c r="I34" i="1"/>
  <c r="H34" i="1"/>
  <c r="G34" i="1"/>
  <c r="AC33" i="1"/>
  <c r="AA33" i="1"/>
  <c r="Y33" i="1"/>
  <c r="X33" i="1"/>
  <c r="X35" i="1" s="1"/>
  <c r="U33" i="1"/>
  <c r="V33" i="1" s="1"/>
  <c r="R33" i="1"/>
  <c r="R35" i="1" s="1"/>
  <c r="O33" i="1"/>
  <c r="M33" i="1"/>
  <c r="L33" i="1"/>
  <c r="AD33" i="1" s="1"/>
  <c r="AE33" i="1" s="1"/>
  <c r="I33" i="1"/>
  <c r="H33" i="1"/>
  <c r="G33" i="1"/>
  <c r="AC31" i="1"/>
  <c r="AA31" i="1"/>
  <c r="X31" i="1"/>
  <c r="Y31" i="1" s="1"/>
  <c r="U31" i="1"/>
  <c r="V31" i="1" s="1"/>
  <c r="R31" i="1"/>
  <c r="S31" i="1" s="1"/>
  <c r="O31" i="1"/>
  <c r="P31" i="1" s="1"/>
  <c r="L31" i="1"/>
  <c r="M31" i="1" s="1"/>
  <c r="H31" i="1"/>
  <c r="G31" i="1"/>
  <c r="I31" i="1" s="1"/>
  <c r="AB31" i="1" s="1"/>
  <c r="AC30" i="1"/>
  <c r="X30" i="1"/>
  <c r="U30" i="1"/>
  <c r="R30" i="1"/>
  <c r="O30" i="1"/>
  <c r="L30" i="1"/>
  <c r="H30" i="1"/>
  <c r="S30" i="1" s="1"/>
  <c r="G30" i="1"/>
  <c r="AC29" i="1"/>
  <c r="AA29" i="1"/>
  <c r="AB29" i="1" s="1"/>
  <c r="X29" i="1"/>
  <c r="U29" i="1"/>
  <c r="U32" i="1" s="1"/>
  <c r="R29" i="1"/>
  <c r="S29" i="1" s="1"/>
  <c r="O29" i="1"/>
  <c r="O32" i="1" s="1"/>
  <c r="L29" i="1"/>
  <c r="I29" i="1"/>
  <c r="H29" i="1"/>
  <c r="G29" i="1"/>
  <c r="X28" i="1"/>
  <c r="Y28" i="1" s="1"/>
  <c r="L28" i="1"/>
  <c r="AC27" i="1"/>
  <c r="AA27" i="1"/>
  <c r="AB27" i="1" s="1"/>
  <c r="Y27" i="1"/>
  <c r="X27" i="1"/>
  <c r="U27" i="1"/>
  <c r="V27" i="1" s="1"/>
  <c r="R27" i="1"/>
  <c r="S27" i="1" s="1"/>
  <c r="O27" i="1"/>
  <c r="P27" i="1" s="1"/>
  <c r="L27" i="1"/>
  <c r="I27" i="1"/>
  <c r="H27" i="1"/>
  <c r="G27" i="1"/>
  <c r="AC26" i="1"/>
  <c r="X26" i="1"/>
  <c r="U26" i="1"/>
  <c r="V26" i="1" s="1"/>
  <c r="R26" i="1"/>
  <c r="S26" i="1" s="1"/>
  <c r="O26" i="1"/>
  <c r="L26" i="1"/>
  <c r="H26" i="1"/>
  <c r="P26" i="1" s="1"/>
  <c r="G26" i="1"/>
  <c r="I26" i="1" s="1"/>
  <c r="AC25" i="1"/>
  <c r="X25" i="1"/>
  <c r="U25" i="1"/>
  <c r="R25" i="1"/>
  <c r="S25" i="1" s="1"/>
  <c r="O25" i="1"/>
  <c r="L25" i="1"/>
  <c r="H25" i="1"/>
  <c r="H28" i="1" s="1"/>
  <c r="G25" i="1"/>
  <c r="AA26" i="1" s="1"/>
  <c r="AB26" i="1" s="1"/>
  <c r="U24" i="1"/>
  <c r="V24" i="1" s="1"/>
  <c r="I24" i="1"/>
  <c r="H24" i="1"/>
  <c r="AC23" i="1"/>
  <c r="AA23" i="1"/>
  <c r="X23" i="1"/>
  <c r="U23" i="1"/>
  <c r="V23" i="1" s="1"/>
  <c r="R23" i="1"/>
  <c r="R24" i="1" s="1"/>
  <c r="S24" i="1" s="1"/>
  <c r="O23" i="1"/>
  <c r="L23" i="1"/>
  <c r="I23" i="1"/>
  <c r="H23" i="1"/>
  <c r="G23" i="1"/>
  <c r="X22" i="1"/>
  <c r="Y22" i="1" s="1"/>
  <c r="L22" i="1"/>
  <c r="AC21" i="1"/>
  <c r="AA21" i="1"/>
  <c r="X21" i="1"/>
  <c r="U21" i="1"/>
  <c r="R21" i="1"/>
  <c r="O21" i="1"/>
  <c r="L21" i="1"/>
  <c r="H21" i="1"/>
  <c r="G21" i="1"/>
  <c r="I21" i="1" s="1"/>
  <c r="AC20" i="1"/>
  <c r="Y20" i="1"/>
  <c r="X20" i="1"/>
  <c r="V20" i="1"/>
  <c r="U20" i="1"/>
  <c r="R20" i="1"/>
  <c r="R22" i="1" s="1"/>
  <c r="P20" i="1"/>
  <c r="O20" i="1"/>
  <c r="O22" i="1" s="1"/>
  <c r="P22" i="1" s="1"/>
  <c r="M20" i="1"/>
  <c r="L20" i="1"/>
  <c r="H20" i="1"/>
  <c r="H22" i="1" s="1"/>
  <c r="G20" i="1"/>
  <c r="AA20" i="1" s="1"/>
  <c r="AA22" i="1" s="1"/>
  <c r="AB22" i="1" s="1"/>
  <c r="X19" i="1"/>
  <c r="R19" i="1"/>
  <c r="O19" i="1"/>
  <c r="AD18" i="1"/>
  <c r="AE18" i="1" s="1"/>
  <c r="AC18" i="1"/>
  <c r="X18" i="1"/>
  <c r="U18" i="1"/>
  <c r="U19" i="1" s="1"/>
  <c r="R18" i="1"/>
  <c r="O18" i="1"/>
  <c r="L18" i="1"/>
  <c r="H18" i="1"/>
  <c r="P18" i="1" s="1"/>
  <c r="G18" i="1"/>
  <c r="AA18" i="1" s="1"/>
  <c r="AC17" i="1"/>
  <c r="AB17" i="1"/>
  <c r="Y17" i="1"/>
  <c r="X17" i="1"/>
  <c r="V17" i="1"/>
  <c r="U17" i="1"/>
  <c r="S17" i="1"/>
  <c r="R17" i="1"/>
  <c r="P17" i="1"/>
  <c r="O17" i="1"/>
  <c r="M17" i="1"/>
  <c r="L17" i="1"/>
  <c r="L19" i="1" s="1"/>
  <c r="I17" i="1"/>
  <c r="H17" i="1"/>
  <c r="G17" i="1"/>
  <c r="AA17" i="1" s="1"/>
  <c r="AA19" i="1" s="1"/>
  <c r="X16" i="1"/>
  <c r="Y16" i="1" s="1"/>
  <c r="U16" i="1"/>
  <c r="V16" i="1" s="1"/>
  <c r="O16" i="1"/>
  <c r="P16" i="1" s="1"/>
  <c r="M16" i="1"/>
  <c r="L16" i="1"/>
  <c r="H16" i="1"/>
  <c r="AC15" i="1"/>
  <c r="Y15" i="1"/>
  <c r="X15" i="1"/>
  <c r="V15" i="1"/>
  <c r="U15" i="1"/>
  <c r="S15" i="1"/>
  <c r="R15" i="1"/>
  <c r="P15" i="1"/>
  <c r="O15" i="1"/>
  <c r="M15" i="1"/>
  <c r="L15" i="1"/>
  <c r="H15" i="1"/>
  <c r="G15" i="1"/>
  <c r="I15" i="1" s="1"/>
  <c r="AC14" i="1"/>
  <c r="Y14" i="1"/>
  <c r="X14" i="1"/>
  <c r="V14" i="1"/>
  <c r="U14" i="1"/>
  <c r="R14" i="1"/>
  <c r="S14" i="1" s="1"/>
  <c r="P14" i="1"/>
  <c r="O14" i="1"/>
  <c r="M14" i="1"/>
  <c r="L14" i="1"/>
  <c r="I14" i="1"/>
  <c r="H14" i="1"/>
  <c r="G14" i="1"/>
  <c r="AA14" i="1" s="1"/>
  <c r="AB14" i="1" s="1"/>
  <c r="P32" i="1" l="1"/>
  <c r="S19" i="1"/>
  <c r="AD19" i="1"/>
  <c r="V19" i="1"/>
  <c r="M30" i="1"/>
  <c r="AD39" i="1"/>
  <c r="AE39" i="1" s="1"/>
  <c r="I48" i="1"/>
  <c r="AA16" i="1"/>
  <c r="AB16" i="1" s="1"/>
  <c r="S18" i="1"/>
  <c r="H19" i="1"/>
  <c r="M19" i="1" s="1"/>
  <c r="S22" i="1"/>
  <c r="AD20" i="1"/>
  <c r="AE20" i="1" s="1"/>
  <c r="M25" i="1"/>
  <c r="Y26" i="1"/>
  <c r="AD27" i="1"/>
  <c r="AE27" i="1" s="1"/>
  <c r="V29" i="1"/>
  <c r="P30" i="1"/>
  <c r="U37" i="1"/>
  <c r="V36" i="1"/>
  <c r="AD44" i="1"/>
  <c r="AE44" i="1" s="1"/>
  <c r="AD46" i="1"/>
  <c r="AE46" i="1" s="1"/>
  <c r="L48" i="1"/>
  <c r="M46" i="1"/>
  <c r="AA47" i="1"/>
  <c r="AB47" i="1" s="1"/>
  <c r="I47" i="1"/>
  <c r="Y35" i="1"/>
  <c r="S20" i="1"/>
  <c r="P25" i="1"/>
  <c r="M27" i="1"/>
  <c r="X32" i="1"/>
  <c r="Y29" i="1"/>
  <c r="AA35" i="1"/>
  <c r="AB35" i="1" s="1"/>
  <c r="AB33" i="1"/>
  <c r="AA41" i="1"/>
  <c r="AB41" i="1" s="1"/>
  <c r="AB40" i="1"/>
  <c r="M42" i="1"/>
  <c r="P48" i="1"/>
  <c r="O24" i="1"/>
  <c r="P24" i="1" s="1"/>
  <c r="P23" i="1"/>
  <c r="AD34" i="1"/>
  <c r="AE34" i="1" s="1"/>
  <c r="M34" i="1"/>
  <c r="AA48" i="1"/>
  <c r="AB48" i="1" s="1"/>
  <c r="AA36" i="1"/>
  <c r="I36" i="1"/>
  <c r="I37" i="1" s="1"/>
  <c r="AD49" i="1"/>
  <c r="AE49" i="1" s="1"/>
  <c r="Y19" i="1"/>
  <c r="X50" i="1"/>
  <c r="Y50" i="1" s="1"/>
  <c r="Y49" i="1"/>
  <c r="AA42" i="1"/>
  <c r="I42" i="1"/>
  <c r="I45" i="1" s="1"/>
  <c r="X24" i="1"/>
  <c r="Y24" i="1" s="1"/>
  <c r="Y23" i="1"/>
  <c r="AD22" i="1"/>
  <c r="AE22" i="1" s="1"/>
  <c r="AA24" i="1"/>
  <c r="AB24" i="1" s="1"/>
  <c r="AB23" i="1"/>
  <c r="M26" i="1"/>
  <c r="M28" i="1"/>
  <c r="V30" i="1"/>
  <c r="AD36" i="1"/>
  <c r="AE36" i="1" s="1"/>
  <c r="AD40" i="1"/>
  <c r="AE40" i="1" s="1"/>
  <c r="M40" i="1"/>
  <c r="R45" i="1"/>
  <c r="S45" i="1" s="1"/>
  <c r="U48" i="1"/>
  <c r="V48" i="1" s="1"/>
  <c r="P47" i="1"/>
  <c r="R41" i="1"/>
  <c r="S41" i="1" s="1"/>
  <c r="S38" i="1"/>
  <c r="AD14" i="1"/>
  <c r="V32" i="1"/>
  <c r="AB19" i="1"/>
  <c r="V18" i="1"/>
  <c r="U22" i="1"/>
  <c r="V22" i="1" s="1"/>
  <c r="H32" i="1"/>
  <c r="H51" i="1" s="1"/>
  <c r="H53" i="1" s="1"/>
  <c r="I18" i="1"/>
  <c r="I19" i="1" s="1"/>
  <c r="I20" i="1"/>
  <c r="AA15" i="1"/>
  <c r="R16" i="1"/>
  <c r="S16" i="1" s="1"/>
  <c r="Y18" i="1"/>
  <c r="AD21" i="1"/>
  <c r="M22" i="1"/>
  <c r="U28" i="1"/>
  <c r="V28" i="1" s="1"/>
  <c r="V25" i="1"/>
  <c r="L32" i="1"/>
  <c r="AD29" i="1"/>
  <c r="AE29" i="1" s="1"/>
  <c r="M29" i="1"/>
  <c r="Y30" i="1"/>
  <c r="O35" i="1"/>
  <c r="P35" i="1" s="1"/>
  <c r="P33" i="1"/>
  <c r="AB34" i="1"/>
  <c r="M37" i="1"/>
  <c r="O41" i="1"/>
  <c r="P41" i="1" s="1"/>
  <c r="S42" i="1"/>
  <c r="R50" i="1"/>
  <c r="S50" i="1" s="1"/>
  <c r="S49" i="1"/>
  <c r="P50" i="1"/>
  <c r="AA25" i="1"/>
  <c r="I25" i="1"/>
  <c r="I28" i="1" s="1"/>
  <c r="I16" i="1"/>
  <c r="P19" i="1"/>
  <c r="R28" i="1"/>
  <c r="S28" i="1" s="1"/>
  <c r="AD17" i="1"/>
  <c r="AE17" i="1" s="1"/>
  <c r="M18" i="1"/>
  <c r="AD23" i="1"/>
  <c r="AE23" i="1" s="1"/>
  <c r="L24" i="1"/>
  <c r="L51" i="1" s="1"/>
  <c r="M23" i="1"/>
  <c r="Y25" i="1"/>
  <c r="P29" i="1"/>
  <c r="AA30" i="1"/>
  <c r="I30" i="1"/>
  <c r="I32" i="1" s="1"/>
  <c r="AA32" i="1"/>
  <c r="AB32" i="1" s="1"/>
  <c r="S35" i="1"/>
  <c r="P37" i="1"/>
  <c r="U45" i="1"/>
  <c r="V45" i="1" s="1"/>
  <c r="V42" i="1"/>
  <c r="X48" i="1"/>
  <c r="Y48" i="1" s="1"/>
  <c r="Y46" i="1"/>
  <c r="V50" i="1"/>
  <c r="AD26" i="1"/>
  <c r="AE26" i="1" s="1"/>
  <c r="O28" i="1"/>
  <c r="P28" i="1" s="1"/>
  <c r="AD31" i="1"/>
  <c r="AE31" i="1" s="1"/>
  <c r="R32" i="1"/>
  <c r="S32" i="1" s="1"/>
  <c r="L35" i="1"/>
  <c r="AD38" i="1"/>
  <c r="AE38" i="1" s="1"/>
  <c r="L41" i="1"/>
  <c r="X41" i="1"/>
  <c r="Y41" i="1" s="1"/>
  <c r="AD43" i="1"/>
  <c r="AE43" i="1" s="1"/>
  <c r="O45" i="1"/>
  <c r="P45" i="1" s="1"/>
  <c r="S33" i="1"/>
  <c r="M36" i="1"/>
  <c r="Y36" i="1"/>
  <c r="P46" i="1"/>
  <c r="AB46" i="1"/>
  <c r="V49" i="1"/>
  <c r="S23" i="1"/>
  <c r="P36" i="1"/>
  <c r="AA61" i="1" l="1"/>
  <c r="O61" i="1"/>
  <c r="X61" i="1"/>
  <c r="L53" i="1"/>
  <c r="U61" i="1"/>
  <c r="M51" i="1"/>
  <c r="R61" i="1"/>
  <c r="H56" i="1"/>
  <c r="H57" i="1" s="1"/>
  <c r="AB15" i="1"/>
  <c r="AD15" i="1"/>
  <c r="AE15" i="1" s="1"/>
  <c r="O51" i="1"/>
  <c r="X51" i="1"/>
  <c r="X53" i="1" s="1"/>
  <c r="AD28" i="1"/>
  <c r="AE28" i="1" s="1"/>
  <c r="AD50" i="1"/>
  <c r="AE50" i="1" s="1"/>
  <c r="AB18" i="1"/>
  <c r="AB25" i="1"/>
  <c r="AA28" i="1"/>
  <c r="AB28" i="1" s="1"/>
  <c r="AD25" i="1"/>
  <c r="AE25" i="1" s="1"/>
  <c r="U51" i="1"/>
  <c r="AD16" i="1"/>
  <c r="AE16" i="1" s="1"/>
  <c r="AD35" i="1"/>
  <c r="AE35" i="1" s="1"/>
  <c r="M35" i="1"/>
  <c r="I22" i="1"/>
  <c r="I51" i="1" s="1"/>
  <c r="I53" i="1" s="1"/>
  <c r="AB20" i="1"/>
  <c r="M32" i="1"/>
  <c r="AD32" i="1"/>
  <c r="AE32" i="1" s="1"/>
  <c r="AD24" i="1"/>
  <c r="AE24" i="1" s="1"/>
  <c r="M24" i="1"/>
  <c r="AA37" i="1"/>
  <c r="AB37" i="1" s="1"/>
  <c r="AB36" i="1"/>
  <c r="AD47" i="1"/>
  <c r="AE47" i="1" s="1"/>
  <c r="V37" i="1"/>
  <c r="AE19" i="1"/>
  <c r="AD41" i="1"/>
  <c r="AE41" i="1" s="1"/>
  <c r="M41" i="1"/>
  <c r="AB30" i="1"/>
  <c r="AD30" i="1"/>
  <c r="AE30" i="1" s="1"/>
  <c r="AB42" i="1"/>
  <c r="AA45" i="1"/>
  <c r="AD42" i="1"/>
  <c r="AE42" i="1" s="1"/>
  <c r="R51" i="1"/>
  <c r="Y32" i="1"/>
  <c r="AE14" i="1"/>
  <c r="M48" i="1"/>
  <c r="AD48" i="1"/>
  <c r="AE48" i="1" s="1"/>
  <c r="I56" i="1" l="1"/>
  <c r="I57" i="1" s="1"/>
  <c r="AA51" i="1"/>
  <c r="AA53" i="1" s="1"/>
  <c r="AB61" i="1"/>
  <c r="P61" i="1"/>
  <c r="Y61" i="1"/>
  <c r="V61" i="1"/>
  <c r="S61" i="1"/>
  <c r="X54" i="1"/>
  <c r="X63" i="1"/>
  <c r="R53" i="1"/>
  <c r="U63" i="1"/>
  <c r="U67" i="1" s="1"/>
  <c r="S51" i="1"/>
  <c r="R63" i="1"/>
  <c r="AA63" i="1"/>
  <c r="U53" i="1"/>
  <c r="AA64" i="1"/>
  <c r="V51" i="1"/>
  <c r="X64" i="1"/>
  <c r="U64" i="1"/>
  <c r="X62" i="1"/>
  <c r="O53" i="1"/>
  <c r="U62" i="1"/>
  <c r="R62" i="1"/>
  <c r="R67" i="1" s="1"/>
  <c r="P51" i="1"/>
  <c r="AA62" i="1"/>
  <c r="O62" i="1"/>
  <c r="O67" i="1" s="1"/>
  <c r="L56" i="1"/>
  <c r="L57" i="1" s="1"/>
  <c r="AD37" i="1"/>
  <c r="AB45" i="1"/>
  <c r="AD45" i="1"/>
  <c r="AE45" i="1" s="1"/>
  <c r="AB64" i="1" l="1"/>
  <c r="Y64" i="1"/>
  <c r="V64" i="1"/>
  <c r="Y62" i="1"/>
  <c r="V62" i="1"/>
  <c r="V67" i="1" s="1"/>
  <c r="S62" i="1"/>
  <c r="S67" i="1" s="1"/>
  <c r="AB62" i="1"/>
  <c r="P62" i="1"/>
  <c r="P67" i="1" s="1"/>
  <c r="AA54" i="1"/>
  <c r="AA55" i="1"/>
  <c r="U56" i="1"/>
  <c r="U57" i="1" s="1"/>
  <c r="AD54" i="1"/>
  <c r="X55" i="1"/>
  <c r="Y63" i="1"/>
  <c r="V63" i="1"/>
  <c r="S63" i="1"/>
  <c r="AB63" i="1"/>
  <c r="R56" i="1"/>
  <c r="R57" i="1" s="1"/>
  <c r="AE37" i="1"/>
  <c r="AD51" i="1"/>
  <c r="AD53" i="1" s="1"/>
  <c r="AD55" i="1" s="1"/>
  <c r="O56" i="1"/>
  <c r="O57" i="1"/>
  <c r="AD56" i="1" l="1"/>
  <c r="AD57" i="1" s="1"/>
  <c r="AE55" i="1"/>
  <c r="AA66" i="1"/>
  <c r="AA56" i="1"/>
  <c r="AA57" i="1" s="1"/>
  <c r="AB55" i="1"/>
  <c r="AB66" i="1" s="1"/>
  <c r="Y55" i="1"/>
  <c r="X57" i="1"/>
  <c r="AA65" i="1"/>
  <c r="AA67" i="1" s="1"/>
  <c r="X56" i="1"/>
  <c r="X65" i="1"/>
  <c r="X67" i="1" s="1"/>
  <c r="AB65" i="1" l="1"/>
  <c r="AB67" i="1" s="1"/>
  <c r="Y65" i="1"/>
  <c r="Y67" i="1" s="1"/>
</calcChain>
</file>

<file path=xl/comments1.xml><?xml version="1.0" encoding="utf-8"?>
<comments xmlns="http://schemas.openxmlformats.org/spreadsheetml/2006/main">
  <authors>
    <author>fvargas</author>
  </authors>
  <commentList>
    <comment ref="N44" authorId="0" shapeId="0">
      <text>
        <r>
          <rPr>
            <b/>
            <sz val="9"/>
            <color indexed="81"/>
            <rFont val="Tahoma"/>
            <family val="2"/>
          </rPr>
          <t>fvargas:
Pendiente legalizar portada</t>
        </r>
      </text>
    </comment>
  </commentList>
</comments>
</file>

<file path=xl/sharedStrings.xml><?xml version="1.0" encoding="utf-8"?>
<sst xmlns="http://schemas.openxmlformats.org/spreadsheetml/2006/main" count="263" uniqueCount="117">
  <si>
    <t xml:space="preserve">ACTA DE AVANCE DE OBRA </t>
  </si>
  <si>
    <t xml:space="preserve">Ampliación de capacidad en la subestación CHÍA. </t>
  </si>
  <si>
    <t>PAG 1 DE 1</t>
  </si>
  <si>
    <t xml:space="preserve"> MEDICION PARCIAL DE AVANCE DE OBRA CODENSA SA ESP  </t>
  </si>
  <si>
    <t>DEPARTAMENTO DE PROYECTOS DE REDES ALTA TENSIÓN</t>
  </si>
  <si>
    <t>CONTRATO NO. 5700014501</t>
  </si>
  <si>
    <t xml:space="preserve">Nombre Empresa Contratista: AC Energy SAS - NIT: 900114323-9    </t>
  </si>
  <si>
    <t>Proyecto: Ampliación de capacidad en la subestación CHÍA.</t>
  </si>
  <si>
    <t>Acta N° 6: Marzo</t>
  </si>
  <si>
    <t>Periodo facturación: Marzo</t>
  </si>
  <si>
    <t>OT: 17-013</t>
  </si>
  <si>
    <t>valor ejecutado Acta No. 1</t>
  </si>
  <si>
    <t>valor ejecutado Acta No. 2</t>
  </si>
  <si>
    <t>valor ejecutado Acta No. 3 Julio</t>
  </si>
  <si>
    <t>valor ejecutado Acta No. 4 Septiembre</t>
  </si>
  <si>
    <t>valor ejecutado Acta No. 5 Diciembre</t>
  </si>
  <si>
    <t>valor ejecutado Acta No. 6 Marzo</t>
  </si>
  <si>
    <t>Valor acumulado</t>
  </si>
  <si>
    <t>Módulo</t>
  </si>
  <si>
    <t>Labor</t>
  </si>
  <si>
    <t>Actividad</t>
  </si>
  <si>
    <t>Código GOM</t>
  </si>
  <si>
    <t>Cantidad</t>
  </si>
  <si>
    <t>Vr. Unitario
(2017)</t>
  </si>
  <si>
    <t>Vr. Unitario
(2018)</t>
  </si>
  <si>
    <t>Vr. Total</t>
  </si>
  <si>
    <t>Observaciones</t>
  </si>
  <si>
    <t>%</t>
  </si>
  <si>
    <t>Total</t>
  </si>
  <si>
    <t>FILA D2 11.4 kV</t>
  </si>
  <si>
    <r>
      <rPr>
        <b/>
        <sz val="11"/>
        <color rgb="FFFF0000"/>
        <rFont val="Calibri"/>
        <family val="2"/>
      </rPr>
      <t>M-22</t>
    </r>
    <r>
      <rPr>
        <sz val="11"/>
        <color rgb="FF000000"/>
        <rFont val="Calibri"/>
        <family val="2"/>
      </rPr>
      <t xml:space="preserve"> Ingeniería para el montaje y/o reemplazo de un tren de celdas Metal Clad 11,4 kV  - UNIDAD DE MEDIDA : Global por fila (Hasta 12 Celdas de Salida+Hasta 2 Celdas de Entrada+1 Celda de Medida+3 Celdas de Acople+1 Celda de Compensación Capacitiva)</t>
    </r>
  </si>
  <si>
    <t>Ingeniería civil y mecánico (Levantamiento e ingeniería de detalle)</t>
  </si>
  <si>
    <t>SM22CIM</t>
  </si>
  <si>
    <t>Ingeniería para montaje de un tren de celdas en el espacio dispuesto por la ingeniería conceptual con un máximo de 8 celdas ( una celda de medida, seis celdas de salida y una celda de entrada).</t>
  </si>
  <si>
    <t>Ingeniería eléctrica (Levantamiento e ingeniería de detalle)</t>
  </si>
  <si>
    <t>SM22ELE</t>
  </si>
  <si>
    <t>Subtotal labores No. 22:</t>
  </si>
  <si>
    <t>FILA R2 34.5 kV</t>
  </si>
  <si>
    <r>
      <rPr>
        <b/>
        <sz val="11"/>
        <color indexed="10"/>
        <rFont val="Calibri"/>
        <family val="2"/>
      </rPr>
      <t xml:space="preserve">M-21 </t>
    </r>
    <r>
      <rPr>
        <sz val="11"/>
        <color indexed="8"/>
        <rFont val="Calibri"/>
        <family val="2"/>
      </rPr>
      <t>Ingeniería para el montaje y/o reemplazo de un tren de celdas Metal Clad 34,5 kV , tipo interior o exterior. - UNIDAD DE MEDIDA : Global por fila (Hasta 6 Celdas de Salida+Hasta 2 Celdas de Entrada+1 Celda de Medida+1 Celda de Acople+1 Celda de Compe</t>
    </r>
  </si>
  <si>
    <t>SM21CIM</t>
  </si>
  <si>
    <t>Ingeniería para el montaje de un tren de celdas de acuerdo a la ingeniería conceptual, un máximo de 10 celdas ( una celda de remonte, una celda de acople, una celda de medida, seis celdas de salida y una celda de entrada).</t>
  </si>
  <si>
    <t>SM21ELE</t>
  </si>
  <si>
    <t>Subtotal labores No. 21:</t>
  </si>
  <si>
    <t>SUBESTACIÓN 115/11.4/34.5 kV</t>
  </si>
  <si>
    <r>
      <rPr>
        <b/>
        <sz val="11"/>
        <color indexed="10"/>
        <rFont val="Calibri"/>
        <family val="2"/>
      </rPr>
      <t xml:space="preserve">L-39 </t>
    </r>
    <r>
      <rPr>
        <sz val="11"/>
        <color indexed="8"/>
        <rFont val="Calibri"/>
        <family val="2"/>
      </rPr>
      <t>Diseño de nuevo tablero de medida para subestaciones AT/AT, AT/MT o MT/MT - UNIDAD DE MEDIDA: C/U</t>
    </r>
  </si>
  <si>
    <t>Ingeniería civil (Levantamiento e ingeniería de detalle)</t>
  </si>
  <si>
    <t>SL39CIV</t>
  </si>
  <si>
    <t>Diseño de cimentación para construcción de nuevo tablero de medida para dar cumplimiento a la resolución CREG 038 de 2014.</t>
  </si>
  <si>
    <t>Ingeniería mecánica (Levantamiento e ingeniería de detalle)</t>
  </si>
  <si>
    <t>SL39MEC</t>
  </si>
  <si>
    <t>Subtotal labores No. 39:</t>
  </si>
  <si>
    <r>
      <rPr>
        <b/>
        <sz val="11"/>
        <color indexed="10"/>
        <rFont val="Calibri"/>
        <family val="2"/>
      </rPr>
      <t xml:space="preserve">L-61 </t>
    </r>
    <r>
      <rPr>
        <sz val="11"/>
        <color indexed="8"/>
        <rFont val="Calibri"/>
        <family val="2"/>
      </rPr>
      <t>Elaboración de estudio de suelos (hasta 3 sondeos de 6 m de profundidad) - UNIDAD DE MEDIDA: Estudio</t>
    </r>
  </si>
  <si>
    <t xml:space="preserve"> </t>
  </si>
  <si>
    <t>SL61ESP</t>
  </si>
  <si>
    <t>Subtotal labores No. 61:</t>
  </si>
  <si>
    <t>TRANSFORMADOR D2 115/11.4 kV</t>
  </si>
  <si>
    <r>
      <rPr>
        <b/>
        <sz val="11"/>
        <color indexed="10"/>
        <rFont val="Calibri"/>
        <family val="2"/>
      </rPr>
      <t xml:space="preserve">M-1 </t>
    </r>
    <r>
      <rPr>
        <sz val="11"/>
        <color indexed="8"/>
        <rFont val="Calibri"/>
        <family val="2"/>
      </rPr>
      <t>Ingeniería para el montaje de un nuevo modulo de transformador a nivel de tensión  230 kV o 115 kV - Configuración Barra Sencilla  - UNIDAD DE MEDIDA : C/U</t>
    </r>
  </si>
  <si>
    <t>SM01CIV</t>
  </si>
  <si>
    <t>Realizar la ingeniería de detalle para la construcción de un nuevo modulo de transformador 115/11.4 kV teniendo en cuenta concentrar el control las protecciones y la regulación del transformador en un único tablero tipo Rack.</t>
  </si>
  <si>
    <t>SM01MEC</t>
  </si>
  <si>
    <t>Ingeniería eléctrica (Levantamiento y Ingeniería  detallado)</t>
  </si>
  <si>
    <t>SM01ELE</t>
  </si>
  <si>
    <t>Subtotal labores No. 1:</t>
  </si>
  <si>
    <r>
      <rPr>
        <b/>
        <sz val="11"/>
        <color indexed="10"/>
        <rFont val="Calibri"/>
        <family val="2"/>
      </rPr>
      <t xml:space="preserve">L-1 </t>
    </r>
    <r>
      <rPr>
        <sz val="11"/>
        <color indexed="8"/>
        <rFont val="Calibri"/>
        <family val="2"/>
      </rPr>
      <t>Ingeniería para el reemplazo de Transformador de Potencia Trifásico 230, 115, 57.5 / 34.5, 11.4 kV - UNIDAD DE MEDIDA: C/U</t>
    </r>
  </si>
  <si>
    <t>Diseño civil (Levantamiento e ingeniería de detalle)</t>
  </si>
  <si>
    <t>SL01CIV</t>
  </si>
  <si>
    <t>SL01MEC</t>
  </si>
  <si>
    <t>SL01ELE</t>
  </si>
  <si>
    <r>
      <rPr>
        <b/>
        <sz val="11"/>
        <color indexed="10"/>
        <rFont val="Calibri"/>
        <family val="2"/>
      </rPr>
      <t xml:space="preserve">L-36 </t>
    </r>
    <r>
      <rPr>
        <sz val="11"/>
        <color indexed="8"/>
        <rFont val="Calibri"/>
        <family val="2"/>
      </rPr>
      <t>Ingeniería para el reemplazo/instalación de una Unidad de Medida (UDM), equipo registrador de calidad de potencia o medidor de energía - UNIDAD DE MEDIDA: Grupo x 2 (equipos del mismo módulo)</t>
    </r>
  </si>
  <si>
    <t>SL36MEC</t>
  </si>
  <si>
    <t>Ingeniería para montaje de dos unidades de medida para el transformador con el fin de dar cumplimiento a resolución CREG 038 de 2014.</t>
  </si>
  <si>
    <t>SL36ELE</t>
  </si>
  <si>
    <t>Subtotal labores No. 36:</t>
  </si>
  <si>
    <r>
      <rPr>
        <b/>
        <sz val="11"/>
        <color indexed="10"/>
        <rFont val="Calibri"/>
        <family val="2"/>
      </rPr>
      <t xml:space="preserve">L-49 </t>
    </r>
    <r>
      <rPr>
        <sz val="11"/>
        <color indexed="8"/>
        <rFont val="Calibri"/>
        <family val="2"/>
      </rPr>
      <t>Ingeniería para construcción de Muro cortafuego - UNIDAD DE MEDIDA: C/U</t>
    </r>
  </si>
  <si>
    <t>SL49CIV</t>
  </si>
  <si>
    <t>Ingeniería para construcción de muro cortafuegos entre transformadores D2 y R1.</t>
  </si>
  <si>
    <t>Subtotal labores No. 49:</t>
  </si>
  <si>
    <t>TRANSFORMADOR R2 115/34.5 kV</t>
  </si>
  <si>
    <r>
      <rPr>
        <b/>
        <sz val="11"/>
        <color indexed="10"/>
        <rFont val="Calibri"/>
        <family val="2"/>
      </rPr>
      <t xml:space="preserve">M-10 </t>
    </r>
    <r>
      <rPr>
        <sz val="11"/>
        <color indexed="8"/>
        <rFont val="Calibri"/>
        <family val="2"/>
      </rPr>
      <t>Ingeniería para el montaje de un nuevo transformador de potencia trifásico con tensiones AT (230/115/57,5 kV) y tensiones MT (34,5/13,8/11,4 kV) - UNIDAD DE MEDIDA : C/U</t>
    </r>
  </si>
  <si>
    <t>SM10CIV</t>
  </si>
  <si>
    <t>SM10MEC</t>
  </si>
  <si>
    <t>SM10ELE</t>
  </si>
  <si>
    <t>Subtotal labores No. 10:</t>
  </si>
  <si>
    <r>
      <rPr>
        <b/>
        <sz val="11"/>
        <color indexed="10"/>
        <rFont val="Calibri"/>
        <family val="2"/>
      </rPr>
      <t xml:space="preserve">L-73 </t>
    </r>
    <r>
      <rPr>
        <sz val="11"/>
        <color indexed="8"/>
        <rFont val="Calibri"/>
        <family val="2"/>
      </rPr>
      <t>Ingeniería para construcción de vías de circulación vehicular en el interior de la subestación - UNIDAD DE MEDIDA: Global</t>
    </r>
  </si>
  <si>
    <t>SL73CEM</t>
  </si>
  <si>
    <t>Labor asimilada para la adecuación de la vía de circulación interior de la subestación.</t>
  </si>
  <si>
    <t>Subtotal labores No. 73:</t>
  </si>
  <si>
    <t>SUBTOTAL</t>
  </si>
  <si>
    <t>UBICACIÓN 3%</t>
  </si>
  <si>
    <t>PAGO A 90 DIAS (1.5%)</t>
  </si>
  <si>
    <t>SUBTOTAL + PAGO A 90 DIAS</t>
  </si>
  <si>
    <t>IVA 19%</t>
  </si>
  <si>
    <t>Entregado por:</t>
  </si>
  <si>
    <t>Recibido por:</t>
  </si>
  <si>
    <t xml:space="preserve">TOTAL </t>
  </si>
  <si>
    <t>ACTAS</t>
  </si>
  <si>
    <t>VALOR SIN IVA</t>
  </si>
  <si>
    <t>ACTA 1</t>
  </si>
  <si>
    <t>ACTA 2</t>
  </si>
  <si>
    <t>ACTA 3</t>
  </si>
  <si>
    <t>ACTA 4</t>
  </si>
  <si>
    <t>ACTA 5</t>
  </si>
  <si>
    <t>ACTA 6</t>
  </si>
  <si>
    <t>TOTAL</t>
  </si>
  <si>
    <t>Coordinador Operativo</t>
  </si>
  <si>
    <t>CÓDIGO GOM</t>
  </si>
  <si>
    <t>Delegado</t>
  </si>
  <si>
    <t>No Asignado</t>
  </si>
  <si>
    <t xml:space="preserve">PEP </t>
  </si>
  <si>
    <t>D00234958</t>
  </si>
  <si>
    <t>Empresa Contratista</t>
  </si>
  <si>
    <t>Codensa SA ESP</t>
  </si>
  <si>
    <t>ORDEN</t>
  </si>
  <si>
    <t>D00234958000</t>
  </si>
  <si>
    <t>$ 4.533.816 Diferencia de la M10 de Chía que no se cobró</t>
  </si>
  <si>
    <t>hola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</si>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</sst>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"/>
    <numFmt numFmtId="165" formatCode="&quot;$&quot;\ #,##0;[Red]\(&quot;$&quot;\ #,##0\)"/>
    <numFmt numFmtId="166" formatCode="_-&quot;$&quot;* #,##0.00_-;\-&quot;$&quot;* #,##0.00_-;_-&quot;$&quot;* &quot;-&quot;??_-;_-@_-"/>
    <numFmt numFmtId="167" formatCode="_-&quot;$&quot;* #,##0_-;\-&quot;$&quot;* #,##0_-;_-&quot;$&quot;* &quot;-&quot;??_-;_-@_-"/>
    <numFmt numFmtId="168" formatCode="_(&quot;$&quot;\ * #,##0.00_);_(&quot;$&quot;\ * \(#,##0.00\);_(&quot;$&quot;\ * &quot;-&quot;??_);_(@_)"/>
    <numFmt numFmtId="169" formatCode="_(&quot;$&quot;\ * #,##0_);_(&quot;$&quot;\ * \(#,##0\);_(&quot;$&quot;\ * &quot;-&quot;??_);_(@_)"/>
    <numFmt numFmtId="170" formatCode="_ &quot;$&quot;\ * #,##0_ ;_ &quot;$&quot;\ * \-#,##0_ ;_ &quot;$&quot;\ * &quot;-&quot;??_ ;_ @_ "/>
  </numFmts>
  <fonts count="1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sz val="11"/>
      <color indexed="10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i/>
      <u/>
      <sz val="48"/>
      <color rgb="FFFF0000"/>
      <name val="Calibri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</cellStyleXfs>
  <cellXfs count="113">
    <xf numFmtId="0" fontId="0" fillId="0" borderId="0" xfId="0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2" borderId="6" xfId="1" applyFont="1" applyFill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4" fillId="0" borderId="0" xfId="4" applyFont="1" applyBorder="1" applyAlignment="1">
      <alignment vertical="center"/>
    </xf>
    <xf numFmtId="0" fontId="5" fillId="0" borderId="12" xfId="3" applyFont="1" applyFill="1" applyBorder="1" applyAlignment="1">
      <alignment horizontal="center" vertical="center"/>
    </xf>
    <xf numFmtId="0" fontId="5" fillId="0" borderId="12" xfId="3" applyFont="1" applyFill="1" applyBorder="1" applyAlignment="1">
      <alignment horizontal="center" vertical="center" wrapText="1"/>
    </xf>
    <xf numFmtId="0" fontId="5" fillId="3" borderId="12" xfId="3" applyFont="1" applyFill="1" applyBorder="1" applyAlignment="1">
      <alignment horizontal="center" vertical="center" wrapText="1"/>
    </xf>
    <xf numFmtId="0" fontId="5" fillId="3" borderId="12" xfId="3" applyFont="1" applyFill="1" applyBorder="1" applyAlignment="1">
      <alignment horizontal="center" vertical="center"/>
    </xf>
    <xf numFmtId="0" fontId="5" fillId="0" borderId="12" xfId="5" applyFont="1" applyFill="1" applyBorder="1" applyAlignment="1">
      <alignment horizontal="center" vertical="center"/>
    </xf>
    <xf numFmtId="164" fontId="5" fillId="0" borderId="12" xfId="5" applyNumberFormat="1" applyFont="1" applyFill="1" applyBorder="1" applyAlignment="1">
      <alignment horizontal="center" vertical="center"/>
    </xf>
    <xf numFmtId="9" fontId="5" fillId="0" borderId="12" xfId="6" applyFont="1" applyFill="1" applyBorder="1" applyAlignment="1">
      <alignment horizontal="center" vertical="center"/>
    </xf>
    <xf numFmtId="0" fontId="5" fillId="0" borderId="12" xfId="7" applyFont="1" applyFill="1" applyBorder="1" applyAlignment="1">
      <alignment horizontal="center" vertical="center" wrapText="1"/>
    </xf>
    <xf numFmtId="0" fontId="5" fillId="0" borderId="12" xfId="5" applyNumberFormat="1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165" fontId="0" fillId="0" borderId="12" xfId="0" applyNumberFormat="1" applyBorder="1" applyAlignment="1">
      <alignment vertical="center" wrapText="1"/>
    </xf>
    <xf numFmtId="0" fontId="0" fillId="0" borderId="12" xfId="0" applyNumberFormat="1" applyBorder="1" applyAlignment="1">
      <alignment horizontal="center" vertical="center"/>
    </xf>
    <xf numFmtId="167" fontId="2" fillId="0" borderId="12" xfId="8" applyNumberFormat="1" applyFont="1" applyBorder="1" applyAlignment="1">
      <alignment horizontal="center" vertical="center"/>
    </xf>
    <xf numFmtId="9" fontId="2" fillId="0" borderId="12" xfId="9" applyFont="1" applyBorder="1" applyAlignment="1">
      <alignment horizontal="center" vertical="center"/>
    </xf>
    <xf numFmtId="0" fontId="0" fillId="3" borderId="12" xfId="0" applyNumberFormat="1" applyFill="1" applyBorder="1" applyAlignment="1">
      <alignment horizontal="center" vertical="center"/>
    </xf>
    <xf numFmtId="167" fontId="2" fillId="3" borderId="12" xfId="8" applyNumberFormat="1" applyFont="1" applyFill="1" applyBorder="1" applyAlignment="1">
      <alignment horizontal="center" vertical="center"/>
    </xf>
    <xf numFmtId="9" fontId="2" fillId="3" borderId="12" xfId="9" applyFont="1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167" fontId="2" fillId="0" borderId="12" xfId="8" applyNumberFormat="1" applyFont="1" applyFill="1" applyBorder="1" applyAlignment="1">
      <alignment horizontal="center" vertical="center"/>
    </xf>
    <xf numFmtId="9" fontId="2" fillId="0" borderId="12" xfId="9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vertical="center" wrapText="1"/>
    </xf>
    <xf numFmtId="165" fontId="7" fillId="5" borderId="12" xfId="0" applyNumberFormat="1" applyFont="1" applyFill="1" applyBorder="1" applyAlignment="1">
      <alignment vertical="center" wrapText="1"/>
    </xf>
    <xf numFmtId="0" fontId="7" fillId="5" borderId="12" xfId="0" applyNumberFormat="1" applyFont="1" applyFill="1" applyBorder="1" applyAlignment="1">
      <alignment horizontal="center" vertical="center" wrapText="1"/>
    </xf>
    <xf numFmtId="167" fontId="7" fillId="5" borderId="12" xfId="8" applyNumberFormat="1" applyFont="1" applyFill="1" applyBorder="1" applyAlignment="1">
      <alignment horizontal="center" vertical="center" wrapText="1"/>
    </xf>
    <xf numFmtId="9" fontId="7" fillId="5" borderId="12" xfId="9" applyFont="1" applyFill="1" applyBorder="1" applyAlignment="1">
      <alignment horizontal="center" vertical="center" wrapText="1"/>
    </xf>
    <xf numFmtId="167" fontId="7" fillId="5" borderId="12" xfId="9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167" fontId="10" fillId="6" borderId="12" xfId="8" applyNumberFormat="1" applyFont="1" applyFill="1" applyBorder="1" applyAlignment="1">
      <alignment horizontal="center" vertical="center"/>
    </xf>
    <xf numFmtId="0" fontId="11" fillId="0" borderId="12" xfId="0" applyNumberFormat="1" applyFont="1" applyFill="1" applyBorder="1" applyAlignment="1">
      <alignment horizontal="center" vertical="center"/>
    </xf>
    <xf numFmtId="0" fontId="2" fillId="0" borderId="0" xfId="3"/>
    <xf numFmtId="0" fontId="3" fillId="0" borderId="17" xfId="0" applyFont="1" applyBorder="1" applyAlignment="1">
      <alignment horizontal="center" vertical="center" wrapText="1"/>
    </xf>
    <xf numFmtId="169" fontId="3" fillId="0" borderId="12" xfId="10" applyNumberFormat="1" applyFont="1" applyBorder="1" applyAlignment="1">
      <alignment vertical="center"/>
    </xf>
    <xf numFmtId="169" fontId="3" fillId="0" borderId="0" xfId="10" applyNumberFormat="1" applyFont="1" applyBorder="1" applyAlignment="1">
      <alignment vertical="center"/>
    </xf>
    <xf numFmtId="9" fontId="2" fillId="0" borderId="0" xfId="11" applyNumberFormat="1" applyBorder="1"/>
    <xf numFmtId="0" fontId="3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9" fontId="12" fillId="0" borderId="12" xfId="10" applyNumberFormat="1" applyFont="1" applyBorder="1" applyAlignment="1">
      <alignment vertical="center"/>
    </xf>
    <xf numFmtId="0" fontId="2" fillId="0" borderId="0" xfId="11"/>
    <xf numFmtId="0" fontId="2" fillId="0" borderId="0" xfId="11" applyAlignment="1">
      <alignment horizontal="center"/>
    </xf>
    <xf numFmtId="9" fontId="3" fillId="0" borderId="12" xfId="0" applyNumberFormat="1" applyFont="1" applyBorder="1" applyAlignment="1">
      <alignment horizontal="center" vertical="center" wrapText="1"/>
    </xf>
    <xf numFmtId="9" fontId="3" fillId="0" borderId="15" xfId="0" applyNumberFormat="1" applyFont="1" applyBorder="1" applyAlignment="1">
      <alignment horizontal="center" vertical="center" wrapText="1"/>
    </xf>
    <xf numFmtId="169" fontId="3" fillId="0" borderId="15" xfId="10" applyNumberFormat="1" applyFont="1" applyBorder="1" applyAlignment="1">
      <alignment vertical="center"/>
    </xf>
    <xf numFmtId="9" fontId="12" fillId="0" borderId="12" xfId="0" applyNumberFormat="1" applyFont="1" applyBorder="1" applyAlignment="1">
      <alignment horizontal="center" vertical="center" wrapText="1"/>
    </xf>
    <xf numFmtId="169" fontId="12" fillId="0" borderId="15" xfId="10" applyNumberFormat="1" applyFont="1" applyBorder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9" fontId="3" fillId="0" borderId="12" xfId="0" applyNumberFormat="1" applyFont="1" applyBorder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2" fillId="0" borderId="0" xfId="11" applyBorder="1"/>
    <xf numFmtId="0" fontId="12" fillId="0" borderId="0" xfId="2" applyFont="1" applyFill="1" applyAlignment="1">
      <alignment horizontal="left" vertical="center" wrapText="1"/>
    </xf>
    <xf numFmtId="0" fontId="13" fillId="0" borderId="0" xfId="3" applyFont="1"/>
    <xf numFmtId="0" fontId="12" fillId="7" borderId="0" xfId="2" applyFont="1" applyFill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0" borderId="0" xfId="0" applyBorder="1"/>
    <xf numFmtId="165" fontId="14" fillId="0" borderId="0" xfId="12" applyNumberFormat="1" applyFont="1" applyBorder="1" applyAlignment="1">
      <alignment horizontal="center" vertical="center"/>
    </xf>
    <xf numFmtId="0" fontId="2" fillId="0" borderId="0" xfId="11" applyAlignment="1">
      <alignment horizontal="center" vertical="center"/>
    </xf>
    <xf numFmtId="165" fontId="15" fillId="0" borderId="0" xfId="12" applyNumberFormat="1" applyFont="1" applyBorder="1" applyAlignment="1">
      <alignment vertical="center"/>
    </xf>
    <xf numFmtId="0" fontId="16" fillId="0" borderId="12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vertical="center"/>
    </xf>
    <xf numFmtId="0" fontId="12" fillId="0" borderId="12" xfId="12" applyFont="1" applyBorder="1" applyAlignment="1">
      <alignment horizontal="center" vertical="center"/>
    </xf>
    <xf numFmtId="165" fontId="14" fillId="0" borderId="12" xfId="12" applyNumberFormat="1" applyFont="1" applyBorder="1" applyAlignment="1">
      <alignment horizontal="center" vertical="center"/>
    </xf>
    <xf numFmtId="9" fontId="14" fillId="0" borderId="12" xfId="12" applyNumberFormat="1" applyFont="1" applyBorder="1" applyAlignment="1">
      <alignment horizontal="center" vertical="center"/>
    </xf>
    <xf numFmtId="0" fontId="3" fillId="0" borderId="12" xfId="12" applyFont="1" applyBorder="1" applyAlignment="1">
      <alignment horizontal="center" vertical="center"/>
    </xf>
    <xf numFmtId="165" fontId="15" fillId="0" borderId="12" xfId="12" applyNumberFormat="1" applyFont="1" applyBorder="1" applyAlignment="1">
      <alignment horizontal="center" vertical="center"/>
    </xf>
    <xf numFmtId="9" fontId="15" fillId="0" borderId="12" xfId="12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3" applyBorder="1"/>
    <xf numFmtId="0" fontId="0" fillId="0" borderId="0" xfId="0" applyAlignment="1">
      <alignment horizontal="center" vertical="center"/>
    </xf>
    <xf numFmtId="170" fontId="3" fillId="7" borderId="12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17" fillId="3" borderId="0" xfId="0" applyFont="1" applyFill="1"/>
    <xf numFmtId="1" fontId="3" fillId="0" borderId="18" xfId="0" applyNumberFormat="1" applyFont="1" applyFill="1" applyBorder="1" applyAlignment="1">
      <alignment horizontal="center" vertical="center"/>
    </xf>
    <xf numFmtId="1" fontId="3" fillId="0" borderId="19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17" fontId="4" fillId="3" borderId="9" xfId="3" applyNumberFormat="1" applyFont="1" applyFill="1" applyBorder="1" applyAlignment="1">
      <alignment horizontal="center" vertical="center"/>
    </xf>
    <xf numFmtId="17" fontId="4" fillId="3" borderId="10" xfId="3" applyNumberFormat="1" applyFont="1" applyFill="1" applyBorder="1" applyAlignment="1">
      <alignment horizontal="center" vertical="center"/>
    </xf>
    <xf numFmtId="17" fontId="4" fillId="3" borderId="11" xfId="3" applyNumberFormat="1" applyFont="1" applyFill="1" applyBorder="1" applyAlignment="1">
      <alignment horizontal="center" vertical="center"/>
    </xf>
    <xf numFmtId="17" fontId="4" fillId="3" borderId="13" xfId="3" applyNumberFormat="1" applyFont="1" applyFill="1" applyBorder="1" applyAlignment="1">
      <alignment horizontal="center" vertical="center"/>
    </xf>
    <xf numFmtId="17" fontId="4" fillId="3" borderId="14" xfId="3" applyNumberFormat="1" applyFont="1" applyFill="1" applyBorder="1" applyAlignment="1">
      <alignment horizontal="center" vertical="center"/>
    </xf>
    <xf numFmtId="17" fontId="4" fillId="3" borderId="15" xfId="3" applyNumberFormat="1" applyFont="1" applyFill="1" applyBorder="1" applyAlignment="1">
      <alignment horizontal="center" vertical="center"/>
    </xf>
    <xf numFmtId="17" fontId="4" fillId="3" borderId="12" xfId="4" applyNumberFormat="1" applyFont="1" applyFill="1" applyBorder="1" applyAlignment="1">
      <alignment horizontal="center" vertical="center"/>
    </xf>
    <xf numFmtId="17" fontId="4" fillId="3" borderId="16" xfId="4" applyNumberFormat="1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left" vertical="center" wrapText="1"/>
    </xf>
    <xf numFmtId="0" fontId="2" fillId="2" borderId="0" xfId="2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 wrapText="1"/>
    </xf>
    <xf numFmtId="0" fontId="2" fillId="2" borderId="0" xfId="2" applyFill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</cellXfs>
  <cellStyles count="13">
    <cellStyle name="Moneda 11 2 2" xfId="10"/>
    <cellStyle name="Moneda 12 2 2 2" xfId="8"/>
    <cellStyle name="Normal" xfId="0" builtinId="0"/>
    <cellStyle name="Normal 100 2" xfId="7"/>
    <cellStyle name="Normal 101 2 2" xfId="1"/>
    <cellStyle name="Normal 11 2" xfId="3"/>
    <cellStyle name="Normal 14 2 2 2" xfId="11"/>
    <cellStyle name="Normal 2 2 2 2" xfId="2"/>
    <cellStyle name="Normal 24 2 2" xfId="12"/>
    <cellStyle name="Normal 83 2 2" xfId="4"/>
    <cellStyle name="Normal 94 2" xfId="5"/>
    <cellStyle name="Porcentaje 2 7" xfId="9"/>
    <cellStyle name="Porcentaje 2 9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</xdr:col>
      <xdr:colOff>1231900</xdr:colOff>
      <xdr:row>1</xdr:row>
      <xdr:rowOff>38100</xdr:rowOff>
    </xdr:to>
    <xdr:pic>
      <xdr:nvPicPr>
        <xdr:cNvPr id="2" name="Picture 1" descr="Untitled:Users:jaime:Documents:MARZO_2014:PIEZAS_NUEVOS_LOGOS:FIRMAS_CORREO:logo_firmas-02.png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42875"/>
          <a:ext cx="2353945" cy="260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H80"/>
  <sheetViews>
    <sheetView tabSelected="1" zoomScale="70" zoomScaleNormal="70" workbookViewId="0">
      <selection activeCell="C17" sqref="C17"/>
    </sheetView>
  </sheetViews>
  <sheetFormatPr baseColWidth="10" defaultRowHeight="14.4" x14ac:dyDescent="0.3"/>
  <cols>
    <col min="1" max="1" width="18.44140625" customWidth="1"/>
    <col min="2" max="2" width="23.33203125" customWidth="1"/>
    <col min="3" max="3" width="33.109375" customWidth="1"/>
    <col min="4" max="4" width="24.109375" customWidth="1"/>
    <col min="5" max="5" width="12.5546875" bestFit="1" customWidth="1"/>
    <col min="6" max="6" width="18.44140625" hidden="1" customWidth="1"/>
    <col min="7" max="7" width="18.44140625" customWidth="1"/>
    <col min="8" max="8" width="20.6640625" customWidth="1"/>
    <col min="9" max="9" width="21.33203125" customWidth="1"/>
    <col min="10" max="10" width="45.33203125" customWidth="1"/>
    <col min="11" max="11" width="18.44140625" hidden="1" customWidth="1"/>
    <col min="12" max="12" width="19.109375" hidden="1" customWidth="1"/>
    <col min="13" max="13" width="11.44140625" hidden="1" customWidth="1"/>
    <col min="14" max="14" width="17.88671875" hidden="1" customWidth="1"/>
    <col min="15" max="15" width="17.5546875" hidden="1" customWidth="1"/>
    <col min="16" max="16" width="13.6640625" hidden="1" customWidth="1"/>
    <col min="17" max="17" width="17.88671875" hidden="1" customWidth="1"/>
    <col min="18" max="18" width="17.5546875" hidden="1" customWidth="1"/>
    <col min="19" max="19" width="13.6640625" hidden="1" customWidth="1"/>
    <col min="20" max="20" width="19.88671875" hidden="1" customWidth="1"/>
    <col min="21" max="21" width="20.109375" hidden="1" customWidth="1"/>
    <col min="22" max="22" width="13.6640625" hidden="1" customWidth="1"/>
    <col min="23" max="23" width="19.88671875" hidden="1" customWidth="1"/>
    <col min="24" max="24" width="20.109375" customWidth="1"/>
    <col min="25" max="25" width="17.77734375" customWidth="1"/>
    <col min="26" max="26" width="19.88671875" customWidth="1"/>
    <col min="27" max="27" width="20.109375" bestFit="1" customWidth="1"/>
    <col min="28" max="28" width="13.6640625" customWidth="1"/>
    <col min="29" max="30" width="19.88671875" bestFit="1" customWidth="1"/>
  </cols>
  <sheetData>
    <row r="1" spans="1:31" ht="29.25" customHeight="1" thickBot="1" x14ac:dyDescent="0.35">
      <c r="A1" s="1"/>
      <c r="B1" s="2"/>
      <c r="C1" s="103" t="s">
        <v>0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5"/>
      <c r="Z1" s="3"/>
      <c r="AA1" s="3"/>
      <c r="AB1" s="3"/>
      <c r="AC1" s="109" t="s">
        <v>1</v>
      </c>
      <c r="AD1" s="109"/>
      <c r="AE1" s="110"/>
    </row>
    <row r="2" spans="1:31" ht="13.5" customHeight="1" thickBot="1" x14ac:dyDescent="0.35">
      <c r="A2" s="4"/>
      <c r="B2" s="5"/>
      <c r="C2" s="106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8"/>
      <c r="Z2" s="6"/>
      <c r="AA2" s="6"/>
      <c r="AB2" s="6"/>
      <c r="AC2" s="111" t="s">
        <v>2</v>
      </c>
      <c r="AD2" s="111"/>
      <c r="AE2" s="112"/>
    </row>
    <row r="3" spans="1:31" ht="13.5" customHeight="1" x14ac:dyDescent="0.3">
      <c r="A3" s="100" t="s">
        <v>3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</row>
    <row r="4" spans="1:31" ht="13.5" customHeight="1" x14ac:dyDescent="0.3">
      <c r="A4" s="100" t="s">
        <v>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</row>
    <row r="5" spans="1:31" ht="13.5" customHeight="1" x14ac:dyDescent="0.3">
      <c r="A5" s="100" t="s">
        <v>5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</row>
    <row r="6" spans="1:31" ht="13.5" customHeight="1" x14ac:dyDescent="0.3">
      <c r="A6" s="100" t="s">
        <v>6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</row>
    <row r="7" spans="1:31" ht="13.5" customHeight="1" x14ac:dyDescent="0.3">
      <c r="A7" s="101" t="s">
        <v>7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</row>
    <row r="8" spans="1:31" ht="13.5" customHeight="1" x14ac:dyDescent="0.3">
      <c r="A8" s="100" t="s">
        <v>8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</row>
    <row r="9" spans="1:31" ht="13.5" customHeight="1" x14ac:dyDescent="0.3">
      <c r="A9" s="100" t="s">
        <v>9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</row>
    <row r="10" spans="1:31" ht="13.5" customHeight="1" x14ac:dyDescent="0.3">
      <c r="A10" s="100" t="s">
        <v>10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</row>
    <row r="11" spans="1:31" ht="13.5" customHeight="1" x14ac:dyDescent="0.3">
      <c r="A11" s="7"/>
      <c r="B11" s="98"/>
      <c r="C11" s="102"/>
      <c r="D11" s="102"/>
      <c r="E11" s="102"/>
      <c r="F11" s="102"/>
      <c r="G11" s="102"/>
      <c r="H11" s="102"/>
      <c r="I11" s="102"/>
      <c r="J11" s="102"/>
      <c r="K11" s="90" t="s">
        <v>11</v>
      </c>
      <c r="L11" s="91"/>
      <c r="M11" s="92"/>
      <c r="N11" s="90" t="s">
        <v>12</v>
      </c>
      <c r="O11" s="91"/>
      <c r="P11" s="92"/>
      <c r="Q11" s="90" t="s">
        <v>13</v>
      </c>
      <c r="R11" s="91"/>
      <c r="S11" s="92"/>
      <c r="T11" s="90" t="s">
        <v>14</v>
      </c>
      <c r="U11" s="91"/>
      <c r="V11" s="92"/>
      <c r="W11" s="90" t="s">
        <v>15</v>
      </c>
      <c r="X11" s="91"/>
      <c r="Y11" s="92"/>
      <c r="Z11" s="90" t="s">
        <v>16</v>
      </c>
      <c r="AA11" s="91"/>
      <c r="AB11" s="92"/>
      <c r="AC11" s="96" t="s">
        <v>17</v>
      </c>
      <c r="AD11" s="96"/>
      <c r="AE11" s="96"/>
    </row>
    <row r="12" spans="1:31" ht="13.5" customHeight="1" x14ac:dyDescent="0.3">
      <c r="A12" s="8"/>
      <c r="B12" s="98"/>
      <c r="C12" s="99"/>
      <c r="D12" s="99"/>
      <c r="E12" s="99"/>
      <c r="F12" s="99"/>
      <c r="G12" s="99"/>
      <c r="H12" s="99"/>
      <c r="I12" s="99"/>
      <c r="J12" s="99"/>
      <c r="K12" s="93"/>
      <c r="L12" s="94"/>
      <c r="M12" s="95"/>
      <c r="N12" s="93"/>
      <c r="O12" s="94"/>
      <c r="P12" s="95"/>
      <c r="Q12" s="93"/>
      <c r="R12" s="94"/>
      <c r="S12" s="95"/>
      <c r="T12" s="93"/>
      <c r="U12" s="94"/>
      <c r="V12" s="95"/>
      <c r="W12" s="93"/>
      <c r="X12" s="94"/>
      <c r="Y12" s="95"/>
      <c r="Z12" s="93"/>
      <c r="AA12" s="94"/>
      <c r="AB12" s="95"/>
      <c r="AC12" s="97"/>
      <c r="AD12" s="97"/>
      <c r="AE12" s="97"/>
    </row>
    <row r="13" spans="1:31" ht="34.5" customHeight="1" x14ac:dyDescent="0.3">
      <c r="A13" s="9" t="s">
        <v>18</v>
      </c>
      <c r="B13" s="9" t="s">
        <v>19</v>
      </c>
      <c r="C13" s="9" t="s">
        <v>20</v>
      </c>
      <c r="D13" s="9" t="s">
        <v>21</v>
      </c>
      <c r="E13" s="9" t="s">
        <v>22</v>
      </c>
      <c r="F13" s="10" t="s">
        <v>23</v>
      </c>
      <c r="G13" s="11" t="s">
        <v>24</v>
      </c>
      <c r="H13" s="9" t="s">
        <v>25</v>
      </c>
      <c r="I13" s="12" t="s">
        <v>25</v>
      </c>
      <c r="J13" s="9" t="s">
        <v>26</v>
      </c>
      <c r="K13" s="13" t="s">
        <v>22</v>
      </c>
      <c r="L13" s="14" t="s">
        <v>25</v>
      </c>
      <c r="M13" s="15" t="s">
        <v>27</v>
      </c>
      <c r="N13" s="13" t="s">
        <v>22</v>
      </c>
      <c r="O13" s="14" t="s">
        <v>25</v>
      </c>
      <c r="P13" s="15" t="s">
        <v>27</v>
      </c>
      <c r="Q13" s="13" t="s">
        <v>22</v>
      </c>
      <c r="R13" s="14" t="s">
        <v>25</v>
      </c>
      <c r="S13" s="15" t="s">
        <v>27</v>
      </c>
      <c r="T13" s="15" t="s">
        <v>22</v>
      </c>
      <c r="U13" s="15" t="s">
        <v>25</v>
      </c>
      <c r="V13" s="15" t="s">
        <v>27</v>
      </c>
      <c r="W13" s="15" t="s">
        <v>22</v>
      </c>
      <c r="X13" s="15" t="s">
        <v>25</v>
      </c>
      <c r="Y13" s="15" t="s">
        <v>27</v>
      </c>
      <c r="Z13" s="15" t="s">
        <v>22</v>
      </c>
      <c r="AA13" s="16" t="s">
        <v>24</v>
      </c>
      <c r="AB13" s="15" t="s">
        <v>27</v>
      </c>
      <c r="AC13" s="17" t="s">
        <v>22</v>
      </c>
      <c r="AD13" s="16" t="s">
        <v>28</v>
      </c>
      <c r="AE13" s="15" t="s">
        <v>27</v>
      </c>
    </row>
    <row r="14" spans="1:31" ht="28.8" x14ac:dyDescent="0.3">
      <c r="A14" s="88" t="s">
        <v>29</v>
      </c>
      <c r="B14" s="89" t="s">
        <v>30</v>
      </c>
      <c r="C14" s="18" t="s">
        <v>31</v>
      </c>
      <c r="D14" s="18" t="s">
        <v>32</v>
      </c>
      <c r="E14" s="18">
        <v>1</v>
      </c>
      <c r="F14" s="19">
        <v>13336802</v>
      </c>
      <c r="G14" s="19">
        <f>+ROUND(F14*1.051,0)</f>
        <v>14016979</v>
      </c>
      <c r="H14" s="19">
        <f>ROUND((E14*F14),0)</f>
        <v>13336802</v>
      </c>
      <c r="I14" s="19">
        <f>+ROUND(G14*E14,0)</f>
        <v>14016979</v>
      </c>
      <c r="J14" s="88" t="s">
        <v>33</v>
      </c>
      <c r="K14" s="20">
        <v>0</v>
      </c>
      <c r="L14" s="21">
        <f>ROUND(K14*F14,0)</f>
        <v>0</v>
      </c>
      <c r="M14" s="22">
        <f t="shared" ref="M14:M50" si="0">L14/H14</f>
        <v>0</v>
      </c>
      <c r="N14" s="23">
        <v>0.3</v>
      </c>
      <c r="O14" s="24">
        <f>ROUND(N14*F14,0)</f>
        <v>4001041</v>
      </c>
      <c r="P14" s="25">
        <f t="shared" ref="P14:P20" si="1">O14/H14</f>
        <v>0.30000002999219755</v>
      </c>
      <c r="Q14" s="26">
        <v>0</v>
      </c>
      <c r="R14" s="27">
        <f>ROUND(Q14*$F$14,0)</f>
        <v>0</v>
      </c>
      <c r="S14" s="28">
        <f>R14/$H$14</f>
        <v>0</v>
      </c>
      <c r="T14" s="26">
        <v>0</v>
      </c>
      <c r="U14" s="27">
        <f>ROUND(T14*$F$14,0)</f>
        <v>0</v>
      </c>
      <c r="V14" s="28">
        <f>U14/$H$14</f>
        <v>0</v>
      </c>
      <c r="W14" s="26">
        <v>0</v>
      </c>
      <c r="X14" s="27">
        <f>ROUND(W14*$F$14,0)</f>
        <v>0</v>
      </c>
      <c r="Y14" s="28">
        <f>X14/$H$14</f>
        <v>0</v>
      </c>
      <c r="Z14" s="26">
        <v>0</v>
      </c>
      <c r="AA14" s="27">
        <f>ROUND(Z14*$G$14,0)</f>
        <v>0</v>
      </c>
      <c r="AB14" s="28">
        <f>AA14/I14</f>
        <v>0</v>
      </c>
      <c r="AC14" s="20">
        <f>K14+N14+Q14+T14+W14+Z14</f>
        <v>0.3</v>
      </c>
      <c r="AD14" s="21">
        <f>L14+O14+R14+U14+X14+AA14</f>
        <v>4001041</v>
      </c>
      <c r="AE14" s="22">
        <f>AD14/H14</f>
        <v>0.30000002999219755</v>
      </c>
    </row>
    <row r="15" spans="1:31" ht="48" customHeight="1" x14ac:dyDescent="0.3">
      <c r="A15" s="88"/>
      <c r="B15" s="88"/>
      <c r="C15" s="18" t="s">
        <v>34</v>
      </c>
      <c r="D15" s="18" t="s">
        <v>35</v>
      </c>
      <c r="E15" s="18">
        <v>1</v>
      </c>
      <c r="F15" s="19">
        <v>5049181</v>
      </c>
      <c r="G15" s="19">
        <f>+ROUND(F15*1.051,0)</f>
        <v>5306689</v>
      </c>
      <c r="H15" s="19">
        <f>ROUND((E15*F15),0)</f>
        <v>5049181</v>
      </c>
      <c r="I15" s="19">
        <f>+ROUND(G15*E15,0)</f>
        <v>5306689</v>
      </c>
      <c r="J15" s="88"/>
      <c r="K15" s="20">
        <v>0</v>
      </c>
      <c r="L15" s="21">
        <f>ROUND(K15*F15,0)</f>
        <v>0</v>
      </c>
      <c r="M15" s="22">
        <f t="shared" si="0"/>
        <v>0</v>
      </c>
      <c r="N15" s="23">
        <v>0.3</v>
      </c>
      <c r="O15" s="24">
        <f>ROUND(N15*F15,0)</f>
        <v>1514754</v>
      </c>
      <c r="P15" s="25">
        <f t="shared" si="1"/>
        <v>0.29999994058442347</v>
      </c>
      <c r="Q15" s="26">
        <v>0</v>
      </c>
      <c r="R15" s="27">
        <f>ROUND(Q15*$F$15,0)</f>
        <v>0</v>
      </c>
      <c r="S15" s="28">
        <f>R15/$H$15</f>
        <v>0</v>
      </c>
      <c r="T15" s="26">
        <v>0</v>
      </c>
      <c r="U15" s="27">
        <f>ROUND(T15*$F$15,0)</f>
        <v>0</v>
      </c>
      <c r="V15" s="28">
        <f>U15/$H$15</f>
        <v>0</v>
      </c>
      <c r="W15" s="26">
        <v>0</v>
      </c>
      <c r="X15" s="27">
        <f>ROUND(W15*$F$15,0)</f>
        <v>0</v>
      </c>
      <c r="Y15" s="28">
        <f>X15/$H$15</f>
        <v>0</v>
      </c>
      <c r="Z15" s="26">
        <v>0</v>
      </c>
      <c r="AA15" s="27">
        <f>ROUND(Z15*$G$15,0)</f>
        <v>0</v>
      </c>
      <c r="AB15" s="28">
        <f>AA15/I15</f>
        <v>0</v>
      </c>
      <c r="AC15" s="20">
        <f>K15+N15+Q15+T15+W15+Z15</f>
        <v>0.3</v>
      </c>
      <c r="AD15" s="21">
        <f>L15+O15+R15+U15+X15+AA15</f>
        <v>1514754</v>
      </c>
      <c r="AE15" s="22">
        <f t="shared" ref="AE15:AE20" si="2">AD15/H15</f>
        <v>0.29999994058442347</v>
      </c>
    </row>
    <row r="16" spans="1:31" x14ac:dyDescent="0.3">
      <c r="A16" s="88"/>
      <c r="B16" s="88"/>
      <c r="C16" s="29"/>
      <c r="D16" s="29" t="s">
        <v>36</v>
      </c>
      <c r="E16" s="30"/>
      <c r="F16" s="30"/>
      <c r="G16" s="30"/>
      <c r="H16" s="31">
        <f>SUM(H14:H15)</f>
        <v>18385983</v>
      </c>
      <c r="I16" s="31">
        <f>SUM(I14:I15)</f>
        <v>19323668</v>
      </c>
      <c r="J16" s="88"/>
      <c r="K16" s="32"/>
      <c r="L16" s="33">
        <f>SUM(L14:L15)</f>
        <v>0</v>
      </c>
      <c r="M16" s="34">
        <f t="shared" si="0"/>
        <v>0</v>
      </c>
      <c r="N16" s="34"/>
      <c r="O16" s="35">
        <f>SUM(O14:O15)</f>
        <v>5515795</v>
      </c>
      <c r="P16" s="34">
        <f t="shared" si="1"/>
        <v>0.30000000543892597</v>
      </c>
      <c r="Q16" s="34"/>
      <c r="R16" s="35">
        <f>SUM(R14:R15)</f>
        <v>0</v>
      </c>
      <c r="S16" s="34">
        <f>R16/$H$16</f>
        <v>0</v>
      </c>
      <c r="T16" s="34"/>
      <c r="U16" s="35">
        <f>SUM(U14:U15)</f>
        <v>0</v>
      </c>
      <c r="V16" s="34">
        <f>U16/$H$16</f>
        <v>0</v>
      </c>
      <c r="W16" s="34"/>
      <c r="X16" s="35">
        <f>SUM(X14:X15)</f>
        <v>0</v>
      </c>
      <c r="Y16" s="34">
        <f>X16/$H$16</f>
        <v>0</v>
      </c>
      <c r="Z16" s="34"/>
      <c r="AA16" s="35">
        <f>SUM(AA14:AA15)</f>
        <v>0</v>
      </c>
      <c r="AB16" s="34">
        <f>AA16/$H$16</f>
        <v>0</v>
      </c>
      <c r="AC16" s="32"/>
      <c r="AD16" s="33">
        <f>L16+O16+R16+U16+X16+AA16</f>
        <v>5515795</v>
      </c>
      <c r="AE16" s="34">
        <f t="shared" si="2"/>
        <v>0.30000000543892597</v>
      </c>
    </row>
    <row r="17" spans="1:31" ht="28.8" x14ac:dyDescent="0.3">
      <c r="A17" s="88" t="s">
        <v>37</v>
      </c>
      <c r="B17" s="89" t="s">
        <v>38</v>
      </c>
      <c r="C17" s="36" t="s">
        <v>31</v>
      </c>
      <c r="D17" s="18" t="s">
        <v>39</v>
      </c>
      <c r="E17" s="18">
        <v>1</v>
      </c>
      <c r="F17" s="19">
        <v>10551047</v>
      </c>
      <c r="G17" s="19">
        <f t="shared" ref="G17:G18" si="3">+ROUND(F17*1.051,0)</f>
        <v>11089150</v>
      </c>
      <c r="H17" s="19">
        <f>ROUND((E17*F17),0)</f>
        <v>10551047</v>
      </c>
      <c r="I17" s="19">
        <f t="shared" ref="I17:I18" si="4">+ROUND(G17*E17,0)</f>
        <v>11089150</v>
      </c>
      <c r="J17" s="88" t="s">
        <v>40</v>
      </c>
      <c r="K17" s="20">
        <v>0</v>
      </c>
      <c r="L17" s="21">
        <f>ROUND(K17*F17,0)</f>
        <v>0</v>
      </c>
      <c r="M17" s="22">
        <f t="shared" si="0"/>
        <v>0</v>
      </c>
      <c r="N17" s="23">
        <v>0.3</v>
      </c>
      <c r="O17" s="24">
        <f>ROUND(N17*F17,0)</f>
        <v>3165314</v>
      </c>
      <c r="P17" s="25">
        <f t="shared" si="1"/>
        <v>0.29999999052226761</v>
      </c>
      <c r="Q17" s="26">
        <v>0</v>
      </c>
      <c r="R17" s="27">
        <f>ROUND(Q17*$F$17,0)</f>
        <v>0</v>
      </c>
      <c r="S17" s="28">
        <f>R17/$H$17</f>
        <v>0</v>
      </c>
      <c r="T17" s="26">
        <v>0</v>
      </c>
      <c r="U17" s="27">
        <f>ROUND(T17*$F$17,0)</f>
        <v>0</v>
      </c>
      <c r="V17" s="28">
        <f>U17/$H$17</f>
        <v>0</v>
      </c>
      <c r="W17" s="26">
        <v>0</v>
      </c>
      <c r="X17" s="27">
        <f>ROUND(W17*$F$17,0)</f>
        <v>0</v>
      </c>
      <c r="Y17" s="28">
        <f>X17/$H$17</f>
        <v>0</v>
      </c>
      <c r="Z17" s="26">
        <v>0</v>
      </c>
      <c r="AA17" s="27">
        <f>ROUND(Z17*$G$17,0)</f>
        <v>0</v>
      </c>
      <c r="AB17" s="28">
        <f t="shared" ref="AB17:AB18" si="5">AA17/I17</f>
        <v>0</v>
      </c>
      <c r="AC17" s="20">
        <f t="shared" ref="AC17:AD32" si="6">K17+N17+Q17+T17+W17+Z17</f>
        <v>0.3</v>
      </c>
      <c r="AD17" s="21">
        <f t="shared" si="6"/>
        <v>3165314</v>
      </c>
      <c r="AE17" s="22">
        <f t="shared" si="2"/>
        <v>0.29999999052226761</v>
      </c>
    </row>
    <row r="18" spans="1:31" ht="45" customHeight="1" x14ac:dyDescent="0.3">
      <c r="A18" s="88"/>
      <c r="B18" s="88"/>
      <c r="C18" s="18" t="s">
        <v>34</v>
      </c>
      <c r="D18" s="18" t="s">
        <v>41</v>
      </c>
      <c r="E18" s="18">
        <v>1</v>
      </c>
      <c r="F18" s="19">
        <v>4213455</v>
      </c>
      <c r="G18" s="19">
        <f t="shared" si="3"/>
        <v>4428341</v>
      </c>
      <c r="H18" s="19">
        <f>ROUND((E18*F18),0)</f>
        <v>4213455</v>
      </c>
      <c r="I18" s="19">
        <f t="shared" si="4"/>
        <v>4428341</v>
      </c>
      <c r="J18" s="88"/>
      <c r="K18" s="20">
        <v>0</v>
      </c>
      <c r="L18" s="21">
        <f>ROUND(K18*F18,0)</f>
        <v>0</v>
      </c>
      <c r="M18" s="22">
        <f t="shared" si="0"/>
        <v>0</v>
      </c>
      <c r="N18" s="23">
        <v>0.3</v>
      </c>
      <c r="O18" s="24">
        <f>ROUND(N18*F18,0)</f>
        <v>1264037</v>
      </c>
      <c r="P18" s="25">
        <f t="shared" si="1"/>
        <v>0.30000011866745935</v>
      </c>
      <c r="Q18" s="26">
        <v>0</v>
      </c>
      <c r="R18" s="27">
        <f>ROUND(Q18*$F$18,0)</f>
        <v>0</v>
      </c>
      <c r="S18" s="28">
        <f>R18/$H$18</f>
        <v>0</v>
      </c>
      <c r="T18" s="26">
        <v>0</v>
      </c>
      <c r="U18" s="27">
        <f>ROUND(T18*$F$18,0)</f>
        <v>0</v>
      </c>
      <c r="V18" s="28">
        <f>U18/$H$18</f>
        <v>0</v>
      </c>
      <c r="W18" s="26">
        <v>0</v>
      </c>
      <c r="X18" s="27">
        <f>ROUND(W18*$F$18,0)</f>
        <v>0</v>
      </c>
      <c r="Y18" s="28">
        <f>X18/$H$18</f>
        <v>0</v>
      </c>
      <c r="Z18" s="26">
        <v>0</v>
      </c>
      <c r="AA18" s="27">
        <f>ROUND(Z18*$G$18,0)</f>
        <v>0</v>
      </c>
      <c r="AB18" s="28">
        <f t="shared" si="5"/>
        <v>0</v>
      </c>
      <c r="AC18" s="20">
        <f t="shared" si="6"/>
        <v>0.3</v>
      </c>
      <c r="AD18" s="21">
        <f t="shared" si="6"/>
        <v>1264037</v>
      </c>
      <c r="AE18" s="22">
        <f t="shared" si="2"/>
        <v>0.30000011866745935</v>
      </c>
    </row>
    <row r="19" spans="1:31" x14ac:dyDescent="0.3">
      <c r="A19" s="88"/>
      <c r="B19" s="88"/>
      <c r="C19" s="29"/>
      <c r="D19" s="29" t="s">
        <v>42</v>
      </c>
      <c r="E19" s="30"/>
      <c r="F19" s="30"/>
      <c r="G19" s="30"/>
      <c r="H19" s="31">
        <f>SUM(H17:H18)</f>
        <v>14764502</v>
      </c>
      <c r="I19" s="31">
        <f>SUM(I17:I18)</f>
        <v>15517491</v>
      </c>
      <c r="J19" s="88"/>
      <c r="K19" s="32"/>
      <c r="L19" s="33">
        <f>SUM(L17:L18)</f>
        <v>0</v>
      </c>
      <c r="M19" s="34">
        <f t="shared" si="0"/>
        <v>0</v>
      </c>
      <c r="N19" s="34"/>
      <c r="O19" s="35">
        <f>SUM(O17:O18)</f>
        <v>4429351</v>
      </c>
      <c r="P19" s="34">
        <f t="shared" si="1"/>
        <v>0.30000002709200757</v>
      </c>
      <c r="Q19" s="34"/>
      <c r="R19" s="35">
        <f>SUM(R17:R18)</f>
        <v>0</v>
      </c>
      <c r="S19" s="34">
        <f>R19/$H$19</f>
        <v>0</v>
      </c>
      <c r="T19" s="34"/>
      <c r="U19" s="35">
        <f>SUM(U17:U18)</f>
        <v>0</v>
      </c>
      <c r="V19" s="34">
        <f>U19/$H$19</f>
        <v>0</v>
      </c>
      <c r="W19" s="34"/>
      <c r="X19" s="35">
        <f>SUM(X17:X18)</f>
        <v>0</v>
      </c>
      <c r="Y19" s="34">
        <f>X19/$H$19</f>
        <v>0</v>
      </c>
      <c r="Z19" s="34"/>
      <c r="AA19" s="35">
        <f>SUM(AA17:AA18)</f>
        <v>0</v>
      </c>
      <c r="AB19" s="34">
        <f>AA19/$H$19</f>
        <v>0</v>
      </c>
      <c r="AC19" s="32"/>
      <c r="AD19" s="37">
        <f t="shared" si="6"/>
        <v>4429351</v>
      </c>
      <c r="AE19" s="34">
        <f t="shared" si="2"/>
        <v>0.30000002709200757</v>
      </c>
    </row>
    <row r="20" spans="1:31" ht="28.8" x14ac:dyDescent="0.3">
      <c r="A20" s="88" t="s">
        <v>43</v>
      </c>
      <c r="B20" s="88" t="s">
        <v>44</v>
      </c>
      <c r="C20" s="18" t="s">
        <v>45</v>
      </c>
      <c r="D20" s="18" t="s">
        <v>46</v>
      </c>
      <c r="E20" s="18">
        <v>1</v>
      </c>
      <c r="F20" s="19">
        <v>417863</v>
      </c>
      <c r="G20" s="19">
        <f t="shared" ref="G20:G21" si="7">+ROUND(F20*1.051,0)</f>
        <v>439174</v>
      </c>
      <c r="H20" s="19">
        <f>ROUND((E20*F20),0)</f>
        <v>417863</v>
      </c>
      <c r="I20" s="19">
        <f t="shared" ref="I20:I21" si="8">+ROUND(G20*E20,0)</f>
        <v>439174</v>
      </c>
      <c r="J20" s="89" t="s">
        <v>47</v>
      </c>
      <c r="K20" s="20">
        <v>0</v>
      </c>
      <c r="L20" s="21">
        <f>ROUND(K20*F20,0)</f>
        <v>0</v>
      </c>
      <c r="M20" s="22">
        <f t="shared" si="0"/>
        <v>0</v>
      </c>
      <c r="N20" s="23">
        <v>0.3</v>
      </c>
      <c r="O20" s="24">
        <f>ROUND(N20*F20,0)</f>
        <v>125359</v>
      </c>
      <c r="P20" s="25">
        <f t="shared" si="1"/>
        <v>0.30000023931288483</v>
      </c>
      <c r="Q20" s="26">
        <v>0</v>
      </c>
      <c r="R20" s="27">
        <f>ROUND(Q20*$F$20,0)</f>
        <v>0</v>
      </c>
      <c r="S20" s="28">
        <f>R20/$H$20</f>
        <v>0</v>
      </c>
      <c r="T20" s="26">
        <v>0</v>
      </c>
      <c r="U20" s="27">
        <f>ROUND(T20*$F$20,0)</f>
        <v>0</v>
      </c>
      <c r="V20" s="28">
        <f>U20/$H$20</f>
        <v>0</v>
      </c>
      <c r="W20" s="26">
        <v>0</v>
      </c>
      <c r="X20" s="27">
        <f>ROUND(W20*$F$20,0)</f>
        <v>0</v>
      </c>
      <c r="Y20" s="28">
        <f>X20/$H$20</f>
        <v>0</v>
      </c>
      <c r="Z20" s="26">
        <v>0</v>
      </c>
      <c r="AA20" s="27">
        <f>ROUND(Z20*$G$20,0)</f>
        <v>0</v>
      </c>
      <c r="AB20" s="28">
        <f t="shared" ref="AB20" si="9">AA20/I20</f>
        <v>0</v>
      </c>
      <c r="AC20" s="20">
        <f t="shared" ref="AC20:AC21" si="10">K20+N20+Q20+T20+W20+Z20</f>
        <v>0.3</v>
      </c>
      <c r="AD20" s="21">
        <f t="shared" si="6"/>
        <v>125359</v>
      </c>
      <c r="AE20" s="22">
        <f t="shared" si="2"/>
        <v>0.30000023931288483</v>
      </c>
    </row>
    <row r="21" spans="1:31" ht="28.8" x14ac:dyDescent="0.3">
      <c r="A21" s="88"/>
      <c r="B21" s="88"/>
      <c r="C21" s="18" t="s">
        <v>48</v>
      </c>
      <c r="D21" s="18" t="s">
        <v>49</v>
      </c>
      <c r="E21" s="18">
        <v>0</v>
      </c>
      <c r="F21" s="19">
        <v>1845563</v>
      </c>
      <c r="G21" s="19">
        <f t="shared" si="7"/>
        <v>1939687</v>
      </c>
      <c r="H21" s="19">
        <f>ROUND((E21*F21),0)</f>
        <v>0</v>
      </c>
      <c r="I21" s="19">
        <f t="shared" si="8"/>
        <v>0</v>
      </c>
      <c r="J21" s="88"/>
      <c r="K21" s="20">
        <v>0</v>
      </c>
      <c r="L21" s="21">
        <f>ROUND(K21*F21,0)</f>
        <v>0</v>
      </c>
      <c r="M21" s="22">
        <v>0</v>
      </c>
      <c r="N21" s="20">
        <v>0</v>
      </c>
      <c r="O21" s="21">
        <f>ROUND(N21*F21,0)</f>
        <v>0</v>
      </c>
      <c r="P21" s="22">
        <v>0</v>
      </c>
      <c r="Q21" s="26">
        <v>0</v>
      </c>
      <c r="R21" s="27">
        <f>ROUND(Q21*$F$21,0)</f>
        <v>0</v>
      </c>
      <c r="S21" s="28">
        <v>0</v>
      </c>
      <c r="T21" s="26">
        <v>0</v>
      </c>
      <c r="U21" s="27">
        <f>ROUND(T21*$F$21,0)</f>
        <v>0</v>
      </c>
      <c r="V21" s="28">
        <v>0</v>
      </c>
      <c r="W21" s="26">
        <v>0</v>
      </c>
      <c r="X21" s="27">
        <f>ROUND(W21*$F$21,0)</f>
        <v>0</v>
      </c>
      <c r="Y21" s="28">
        <v>0</v>
      </c>
      <c r="Z21" s="26">
        <v>0</v>
      </c>
      <c r="AA21" s="27">
        <f>ROUND(Z21*$G$21,0)</f>
        <v>0</v>
      </c>
      <c r="AB21" s="28">
        <v>0</v>
      </c>
      <c r="AC21" s="20">
        <f t="shared" si="10"/>
        <v>0</v>
      </c>
      <c r="AD21" s="21">
        <f>L21+O21+R21+U21+X21+AA21</f>
        <v>0</v>
      </c>
      <c r="AE21" s="22">
        <v>0</v>
      </c>
    </row>
    <row r="22" spans="1:31" x14ac:dyDescent="0.3">
      <c r="A22" s="88"/>
      <c r="B22" s="88"/>
      <c r="C22" s="29"/>
      <c r="D22" s="29" t="s">
        <v>50</v>
      </c>
      <c r="E22" s="30"/>
      <c r="F22" s="30"/>
      <c r="G22" s="30"/>
      <c r="H22" s="31">
        <f>SUM(H20:H21)</f>
        <v>417863</v>
      </c>
      <c r="I22" s="31">
        <f>SUM(I20:I21)</f>
        <v>439174</v>
      </c>
      <c r="J22" s="88"/>
      <c r="K22" s="32"/>
      <c r="L22" s="33">
        <f>SUM(L20:L21)</f>
        <v>0</v>
      </c>
      <c r="M22" s="34">
        <f t="shared" si="0"/>
        <v>0</v>
      </c>
      <c r="N22" s="34"/>
      <c r="O22" s="35">
        <f>SUM(O20:O21)</f>
        <v>125359</v>
      </c>
      <c r="P22" s="34">
        <f t="shared" ref="P22:P51" si="11">O22/H22</f>
        <v>0.30000023931288483</v>
      </c>
      <c r="Q22" s="34"/>
      <c r="R22" s="35">
        <f>SUM(R20:R21)</f>
        <v>0</v>
      </c>
      <c r="S22" s="34">
        <f>R22/$H$22</f>
        <v>0</v>
      </c>
      <c r="T22" s="34"/>
      <c r="U22" s="35">
        <f>SUM(U20:U21)</f>
        <v>0</v>
      </c>
      <c r="V22" s="34">
        <f>U22/$H$22</f>
        <v>0</v>
      </c>
      <c r="W22" s="34"/>
      <c r="X22" s="35">
        <f>SUM(X20:X21)</f>
        <v>0</v>
      </c>
      <c r="Y22" s="34">
        <f>X22/$H$22</f>
        <v>0</v>
      </c>
      <c r="Z22" s="34"/>
      <c r="AA22" s="35">
        <f>SUM(AA20:AA21)</f>
        <v>0</v>
      </c>
      <c r="AB22" s="34">
        <f>AA22/$H$22</f>
        <v>0</v>
      </c>
      <c r="AC22" s="32"/>
      <c r="AD22" s="37">
        <f>L22+O22+R22+U22+X22+AA22</f>
        <v>125359</v>
      </c>
      <c r="AE22" s="34">
        <f t="shared" ref="AE22:AE50" si="12">AD22/H22</f>
        <v>0.30000023931288483</v>
      </c>
    </row>
    <row r="23" spans="1:31" ht="30" customHeight="1" x14ac:dyDescent="0.3">
      <c r="A23" s="88" t="s">
        <v>43</v>
      </c>
      <c r="B23" s="88" t="s">
        <v>51</v>
      </c>
      <c r="C23" s="18" t="s">
        <v>52</v>
      </c>
      <c r="D23" s="18" t="s">
        <v>53</v>
      </c>
      <c r="E23" s="18">
        <v>1</v>
      </c>
      <c r="F23" s="19">
        <v>4492030</v>
      </c>
      <c r="G23" s="19">
        <f>+ROUND(F23*1.051,0)</f>
        <v>4721124</v>
      </c>
      <c r="H23" s="19">
        <f>ROUND((E23*F23),0)</f>
        <v>4492030</v>
      </c>
      <c r="I23" s="19">
        <f>+ROUND(G23*E23,0)</f>
        <v>4721124</v>
      </c>
      <c r="J23" s="88"/>
      <c r="K23" s="23">
        <v>1</v>
      </c>
      <c r="L23" s="24">
        <f>ROUND(K23*F23,0)</f>
        <v>4492030</v>
      </c>
      <c r="M23" s="25">
        <f t="shared" si="0"/>
        <v>1</v>
      </c>
      <c r="N23" s="20">
        <v>0</v>
      </c>
      <c r="O23" s="21">
        <f>ROUND(N23*F23,0)</f>
        <v>0</v>
      </c>
      <c r="P23" s="22">
        <f t="shared" si="11"/>
        <v>0</v>
      </c>
      <c r="Q23" s="26">
        <v>0</v>
      </c>
      <c r="R23" s="27">
        <f>ROUND(Q23*$F$23,0)</f>
        <v>0</v>
      </c>
      <c r="S23" s="28">
        <f>R23/$H$23</f>
        <v>0</v>
      </c>
      <c r="T23" s="26">
        <v>0</v>
      </c>
      <c r="U23" s="27">
        <f>ROUND(T23*$F$23,0)</f>
        <v>0</v>
      </c>
      <c r="V23" s="28">
        <f>U23/$H$23</f>
        <v>0</v>
      </c>
      <c r="W23" s="26">
        <v>0</v>
      </c>
      <c r="X23" s="27">
        <f>ROUND(W23*$F$23,0)</f>
        <v>0</v>
      </c>
      <c r="Y23" s="28">
        <f>X23/$H$23</f>
        <v>0</v>
      </c>
      <c r="Z23" s="26">
        <v>0</v>
      </c>
      <c r="AA23" s="27">
        <f>ROUND(Z23*$G$23,0)</f>
        <v>0</v>
      </c>
      <c r="AB23" s="28">
        <f>AA23/I23</f>
        <v>0</v>
      </c>
      <c r="AC23" s="20">
        <f>K23+N23+Q23+T23+W23+Z23</f>
        <v>1</v>
      </c>
      <c r="AD23" s="21">
        <f>L23+O23+R23+U23+X23+AA23</f>
        <v>4492030</v>
      </c>
      <c r="AE23" s="22">
        <f t="shared" si="12"/>
        <v>1</v>
      </c>
    </row>
    <row r="24" spans="1:31" x14ac:dyDescent="0.3">
      <c r="A24" s="88"/>
      <c r="B24" s="88"/>
      <c r="C24" s="29"/>
      <c r="D24" s="29" t="s">
        <v>54</v>
      </c>
      <c r="E24" s="30"/>
      <c r="F24" s="30"/>
      <c r="G24" s="30"/>
      <c r="H24" s="31">
        <f>H23</f>
        <v>4492030</v>
      </c>
      <c r="I24" s="31">
        <f>SUM(I23)</f>
        <v>4721124</v>
      </c>
      <c r="J24" s="88"/>
      <c r="K24" s="32"/>
      <c r="L24" s="33">
        <f>SUM(L23)</f>
        <v>4492030</v>
      </c>
      <c r="M24" s="34">
        <f t="shared" si="0"/>
        <v>1</v>
      </c>
      <c r="N24" s="34"/>
      <c r="O24" s="35">
        <f>SUM(O23)</f>
        <v>0</v>
      </c>
      <c r="P24" s="34">
        <f t="shared" si="11"/>
        <v>0</v>
      </c>
      <c r="Q24" s="34"/>
      <c r="R24" s="35">
        <f>SUM(R23)</f>
        <v>0</v>
      </c>
      <c r="S24" s="34">
        <f>R24/$H$24</f>
        <v>0</v>
      </c>
      <c r="T24" s="34"/>
      <c r="U24" s="35">
        <f>SUM(U23)</f>
        <v>0</v>
      </c>
      <c r="V24" s="34">
        <f>U24/$H$24</f>
        <v>0</v>
      </c>
      <c r="W24" s="34"/>
      <c r="X24" s="35">
        <f>SUM(X23)</f>
        <v>0</v>
      </c>
      <c r="Y24" s="34">
        <f>X24/$H$24</f>
        <v>0</v>
      </c>
      <c r="Z24" s="34"/>
      <c r="AA24" s="35">
        <f>SUM(AA23)</f>
        <v>0</v>
      </c>
      <c r="AB24" s="34">
        <f>AA24/$H$24</f>
        <v>0</v>
      </c>
      <c r="AC24" s="32"/>
      <c r="AD24" s="37">
        <f t="shared" si="6"/>
        <v>4492030</v>
      </c>
      <c r="AE24" s="34">
        <f t="shared" si="12"/>
        <v>1</v>
      </c>
    </row>
    <row r="25" spans="1:31" ht="28.8" x14ac:dyDescent="0.3">
      <c r="A25" s="88" t="s">
        <v>55</v>
      </c>
      <c r="B25" s="89" t="s">
        <v>56</v>
      </c>
      <c r="C25" s="18" t="s">
        <v>45</v>
      </c>
      <c r="D25" s="18" t="s">
        <v>57</v>
      </c>
      <c r="E25" s="18">
        <v>1</v>
      </c>
      <c r="F25" s="19">
        <v>4805428</v>
      </c>
      <c r="G25" s="19">
        <f t="shared" ref="G25:G27" si="13">+ROUND(F25*1.051,0)</f>
        <v>5050505</v>
      </c>
      <c r="H25" s="19">
        <f>ROUND((E25*F25),0)</f>
        <v>4805428</v>
      </c>
      <c r="I25" s="19">
        <f t="shared" ref="I25:I27" si="14">+ROUND(G25*E25,0)</f>
        <v>5050505</v>
      </c>
      <c r="J25" s="88" t="s">
        <v>58</v>
      </c>
      <c r="K25" s="20">
        <v>0</v>
      </c>
      <c r="L25" s="21">
        <f>ROUND(K25*F25,0)</f>
        <v>0</v>
      </c>
      <c r="M25" s="22">
        <f t="shared" si="0"/>
        <v>0</v>
      </c>
      <c r="N25" s="23">
        <v>0.3</v>
      </c>
      <c r="O25" s="24">
        <f>ROUND(N25*F25,0)</f>
        <v>1441628</v>
      </c>
      <c r="P25" s="25">
        <f t="shared" si="11"/>
        <v>0.29999991676079635</v>
      </c>
      <c r="Q25" s="26">
        <v>0</v>
      </c>
      <c r="R25" s="27">
        <f>ROUND(Q25*$F$25,0)</f>
        <v>0</v>
      </c>
      <c r="S25" s="28">
        <f>R25/$H$25</f>
        <v>0</v>
      </c>
      <c r="T25" s="23">
        <v>0.49</v>
      </c>
      <c r="U25" s="24">
        <f>ROUND(T25*$F$25,0)</f>
        <v>2354660</v>
      </c>
      <c r="V25" s="25">
        <f>U25/$H$25</f>
        <v>0.49000005826744258</v>
      </c>
      <c r="W25" s="26">
        <v>0</v>
      </c>
      <c r="X25" s="27">
        <f>ROUND(W25*$F$25,0)</f>
        <v>0</v>
      </c>
      <c r="Y25" s="28">
        <f>X25/$H$25</f>
        <v>0</v>
      </c>
      <c r="Z25" s="26">
        <v>0</v>
      </c>
      <c r="AA25" s="27">
        <f>ROUND(Z25*$G$25,0)</f>
        <v>0</v>
      </c>
      <c r="AB25" s="28">
        <f t="shared" ref="AB25:AB27" si="15">AA25/I25</f>
        <v>0</v>
      </c>
      <c r="AC25" s="20">
        <f t="shared" ref="AC25:AC27" si="16">K25+N25+Q25+T25+W25+Z25</f>
        <v>0.79</v>
      </c>
      <c r="AD25" s="21">
        <f>L25+O25+R25+U25+X25+AA25</f>
        <v>3796288</v>
      </c>
      <c r="AE25" s="22">
        <f t="shared" si="12"/>
        <v>0.78999997502823893</v>
      </c>
    </row>
    <row r="26" spans="1:31" ht="28.8" x14ac:dyDescent="0.3">
      <c r="A26" s="88"/>
      <c r="B26" s="88"/>
      <c r="C26" s="18" t="s">
        <v>48</v>
      </c>
      <c r="D26" s="18" t="s">
        <v>59</v>
      </c>
      <c r="E26" s="18">
        <v>1</v>
      </c>
      <c r="F26" s="19">
        <v>7451895</v>
      </c>
      <c r="G26" s="19">
        <f t="shared" si="13"/>
        <v>7831942</v>
      </c>
      <c r="H26" s="19">
        <f>ROUND((E26*F26),0)</f>
        <v>7451895</v>
      </c>
      <c r="I26" s="19">
        <f t="shared" si="14"/>
        <v>7831942</v>
      </c>
      <c r="J26" s="88"/>
      <c r="K26" s="20">
        <v>0</v>
      </c>
      <c r="L26" s="21">
        <f>ROUND(K26*F26,0)</f>
        <v>0</v>
      </c>
      <c r="M26" s="22">
        <f t="shared" si="0"/>
        <v>0</v>
      </c>
      <c r="N26" s="23">
        <v>0.3</v>
      </c>
      <c r="O26" s="24">
        <f>ROUND(N26*F26,0)</f>
        <v>2235569</v>
      </c>
      <c r="P26" s="25">
        <f t="shared" si="11"/>
        <v>0.30000006709702698</v>
      </c>
      <c r="Q26" s="23">
        <v>0.7</v>
      </c>
      <c r="R26" s="24">
        <f>ROUND(Q26*$F$26,0)</f>
        <v>5216327</v>
      </c>
      <c r="S26" s="25">
        <f>R26/$H$26</f>
        <v>0.700000067097027</v>
      </c>
      <c r="T26" s="26">
        <v>0</v>
      </c>
      <c r="U26" s="27">
        <f>ROUND(T26*$F$26,0)</f>
        <v>0</v>
      </c>
      <c r="V26" s="28">
        <f>U26/$H$26</f>
        <v>0</v>
      </c>
      <c r="W26" s="26">
        <v>0</v>
      </c>
      <c r="X26" s="27">
        <f>ROUND(W26*$F$26,0)</f>
        <v>0</v>
      </c>
      <c r="Y26" s="28">
        <f>X26/$H$26</f>
        <v>0</v>
      </c>
      <c r="Z26" s="38">
        <v>0</v>
      </c>
      <c r="AA26" s="27">
        <f>ROUND(Z25*$G$25,0)</f>
        <v>0</v>
      </c>
      <c r="AB26" s="28">
        <f t="shared" si="15"/>
        <v>0</v>
      </c>
      <c r="AC26" s="20">
        <f t="shared" si="16"/>
        <v>1</v>
      </c>
      <c r="AD26" s="21">
        <f>L26+O26+R26+U26+X26+AA26</f>
        <v>7451896</v>
      </c>
      <c r="AE26" s="22">
        <f t="shared" si="12"/>
        <v>1.0000001341940541</v>
      </c>
    </row>
    <row r="27" spans="1:31" ht="51" customHeight="1" x14ac:dyDescent="0.3">
      <c r="A27" s="88"/>
      <c r="B27" s="88"/>
      <c r="C27" s="18" t="s">
        <v>60</v>
      </c>
      <c r="D27" s="18" t="s">
        <v>61</v>
      </c>
      <c r="E27" s="18">
        <v>1</v>
      </c>
      <c r="F27" s="19">
        <v>15286831</v>
      </c>
      <c r="G27" s="19">
        <f t="shared" si="13"/>
        <v>16066459</v>
      </c>
      <c r="H27" s="19">
        <f>ROUND((E27*F27),0)</f>
        <v>15286831</v>
      </c>
      <c r="I27" s="19">
        <f t="shared" si="14"/>
        <v>16066459</v>
      </c>
      <c r="J27" s="88"/>
      <c r="K27" s="20">
        <v>0</v>
      </c>
      <c r="L27" s="21">
        <f>ROUND(K27*F27,0)</f>
        <v>0</v>
      </c>
      <c r="M27" s="22">
        <f t="shared" si="0"/>
        <v>0</v>
      </c>
      <c r="N27" s="23">
        <v>0.3</v>
      </c>
      <c r="O27" s="24">
        <f>ROUND(N27*F27,0)</f>
        <v>4586049</v>
      </c>
      <c r="P27" s="25">
        <f t="shared" si="11"/>
        <v>0.29999998037526548</v>
      </c>
      <c r="Q27" s="23">
        <v>0.7</v>
      </c>
      <c r="R27" s="24">
        <f>ROUND(Q27*$F$27,0)</f>
        <v>10700782</v>
      </c>
      <c r="S27" s="25">
        <f>R27/$H$27</f>
        <v>0.70000001962473457</v>
      </c>
      <c r="T27" s="26">
        <v>0</v>
      </c>
      <c r="U27" s="27">
        <f>ROUND(T27*$F$27,0)</f>
        <v>0</v>
      </c>
      <c r="V27" s="28">
        <f>U27/$H$27</f>
        <v>0</v>
      </c>
      <c r="W27" s="26">
        <v>0</v>
      </c>
      <c r="X27" s="27">
        <f>ROUND(W27*$F$27,0)</f>
        <v>0</v>
      </c>
      <c r="Y27" s="28">
        <f>X27/$H$27</f>
        <v>0</v>
      </c>
      <c r="Z27" s="26">
        <v>0</v>
      </c>
      <c r="AA27" s="27">
        <f>ROUND(Z27*$G$27,0)</f>
        <v>0</v>
      </c>
      <c r="AB27" s="28">
        <f t="shared" si="15"/>
        <v>0</v>
      </c>
      <c r="AC27" s="20">
        <f t="shared" si="16"/>
        <v>1</v>
      </c>
      <c r="AD27" s="21">
        <f t="shared" si="6"/>
        <v>15286831</v>
      </c>
      <c r="AE27" s="22">
        <f t="shared" si="12"/>
        <v>1</v>
      </c>
    </row>
    <row r="28" spans="1:31" x14ac:dyDescent="0.3">
      <c r="A28" s="88"/>
      <c r="B28" s="88"/>
      <c r="C28" s="29"/>
      <c r="D28" s="29" t="s">
        <v>62</v>
      </c>
      <c r="E28" s="30"/>
      <c r="F28" s="30"/>
      <c r="G28" s="30"/>
      <c r="H28" s="31">
        <f>SUM(H25:H27)</f>
        <v>27544154</v>
      </c>
      <c r="I28" s="31">
        <f>SUM(I25:I27)</f>
        <v>28948906</v>
      </c>
      <c r="J28" s="88"/>
      <c r="K28" s="32"/>
      <c r="L28" s="33">
        <f>SUM(L25:L27)</f>
        <v>0</v>
      </c>
      <c r="M28" s="34">
        <f t="shared" si="0"/>
        <v>0</v>
      </c>
      <c r="N28" s="34"/>
      <c r="O28" s="35">
        <f>SUM(O25:O27)</f>
        <v>8263246</v>
      </c>
      <c r="P28" s="34">
        <f t="shared" si="11"/>
        <v>0.29999999273893108</v>
      </c>
      <c r="Q28" s="34"/>
      <c r="R28" s="35">
        <f>SUM(R25:R27)</f>
        <v>15917109</v>
      </c>
      <c r="S28" s="34">
        <f>R28/$H$28</f>
        <v>0.57787612572889335</v>
      </c>
      <c r="T28" s="34"/>
      <c r="U28" s="35">
        <f>SUM(U25:U27)</f>
        <v>2354660</v>
      </c>
      <c r="V28" s="34">
        <f>U28/$H$28</f>
        <v>8.5486742486264061E-2</v>
      </c>
      <c r="W28" s="34"/>
      <c r="X28" s="35">
        <f>SUM(X25:X27)</f>
        <v>0</v>
      </c>
      <c r="Y28" s="34">
        <f>X28/$H$28</f>
        <v>0</v>
      </c>
      <c r="Z28" s="34"/>
      <c r="AA28" s="35">
        <f>SUM(AA25:AA27)</f>
        <v>0</v>
      </c>
      <c r="AB28" s="34">
        <f>AA28/$H$28</f>
        <v>0</v>
      </c>
      <c r="AC28" s="32"/>
      <c r="AD28" s="37">
        <f t="shared" si="6"/>
        <v>26535015</v>
      </c>
      <c r="AE28" s="34">
        <f t="shared" si="12"/>
        <v>0.96336286095408852</v>
      </c>
    </row>
    <row r="29" spans="1:31" ht="28.8" x14ac:dyDescent="0.3">
      <c r="A29" s="88" t="s">
        <v>55</v>
      </c>
      <c r="B29" s="88" t="s">
        <v>63</v>
      </c>
      <c r="C29" s="18" t="s">
        <v>64</v>
      </c>
      <c r="D29" s="18" t="s">
        <v>65</v>
      </c>
      <c r="E29" s="18">
        <v>1</v>
      </c>
      <c r="F29" s="19">
        <v>7904580</v>
      </c>
      <c r="G29" s="19">
        <f t="shared" ref="G29:G31" si="17">+ROUND(F29*1.051,0)</f>
        <v>8307714</v>
      </c>
      <c r="H29" s="19">
        <f>ROUND((E29*F29),0)</f>
        <v>7904580</v>
      </c>
      <c r="I29" s="19">
        <f t="shared" ref="I29:I31" si="18">+ROUND(G29*E29,0)</f>
        <v>8307714</v>
      </c>
      <c r="J29" s="88"/>
      <c r="K29" s="20">
        <v>0</v>
      </c>
      <c r="L29" s="21">
        <f>ROUND(K29*F29,0)</f>
        <v>0</v>
      </c>
      <c r="M29" s="22">
        <f t="shared" si="0"/>
        <v>0</v>
      </c>
      <c r="N29" s="23">
        <v>0.3</v>
      </c>
      <c r="O29" s="24">
        <f>ROUND(N29*F29,0)</f>
        <v>2371374</v>
      </c>
      <c r="P29" s="25">
        <f t="shared" si="11"/>
        <v>0.3</v>
      </c>
      <c r="Q29" s="26">
        <v>0</v>
      </c>
      <c r="R29" s="27">
        <f>ROUND(Q29*$F$29,0)</f>
        <v>0</v>
      </c>
      <c r="S29" s="28">
        <f>R29/$H$29</f>
        <v>0</v>
      </c>
      <c r="T29" s="26">
        <v>0</v>
      </c>
      <c r="U29" s="27">
        <f>ROUND(T29*$F$29,0)</f>
        <v>0</v>
      </c>
      <c r="V29" s="28">
        <f>U29/$H$29</f>
        <v>0</v>
      </c>
      <c r="W29" s="26">
        <v>0</v>
      </c>
      <c r="X29" s="27">
        <f>ROUND(W29*$F$29,0)</f>
        <v>0</v>
      </c>
      <c r="Y29" s="28">
        <f>X29/$H$29</f>
        <v>0</v>
      </c>
      <c r="Z29" s="26">
        <v>0</v>
      </c>
      <c r="AA29" s="27">
        <f>ROUND(Z29*$G$29,0)</f>
        <v>0</v>
      </c>
      <c r="AB29" s="28">
        <f t="shared" ref="AB29:AB31" si="19">AA29/I29</f>
        <v>0</v>
      </c>
      <c r="AC29" s="20">
        <f t="shared" ref="AC29:AC31" si="20">K29+N29+Q29+T29+W29+Z29</f>
        <v>0.3</v>
      </c>
      <c r="AD29" s="21">
        <f t="shared" si="6"/>
        <v>2371374</v>
      </c>
      <c r="AE29" s="22">
        <f t="shared" si="12"/>
        <v>0.3</v>
      </c>
    </row>
    <row r="30" spans="1:31" ht="28.8" x14ac:dyDescent="0.3">
      <c r="A30" s="88"/>
      <c r="B30" s="88"/>
      <c r="C30" s="18" t="s">
        <v>48</v>
      </c>
      <c r="D30" s="18" t="s">
        <v>66</v>
      </c>
      <c r="E30" s="18">
        <v>1</v>
      </c>
      <c r="F30" s="19">
        <v>5014359</v>
      </c>
      <c r="G30" s="19">
        <f t="shared" si="17"/>
        <v>5270091</v>
      </c>
      <c r="H30" s="19">
        <f>ROUND((E30*F30),0)</f>
        <v>5014359</v>
      </c>
      <c r="I30" s="19">
        <f t="shared" si="18"/>
        <v>5270091</v>
      </c>
      <c r="J30" s="88"/>
      <c r="K30" s="20">
        <v>0</v>
      </c>
      <c r="L30" s="21">
        <f>ROUND(K30*F30,0)</f>
        <v>0</v>
      </c>
      <c r="M30" s="22">
        <f t="shared" si="0"/>
        <v>0</v>
      </c>
      <c r="N30" s="23">
        <v>0.3</v>
      </c>
      <c r="O30" s="24">
        <f>ROUND(N30*F30,0)</f>
        <v>1504308</v>
      </c>
      <c r="P30" s="25">
        <f t="shared" si="11"/>
        <v>0.30000005982818539</v>
      </c>
      <c r="Q30" s="23">
        <v>0.7</v>
      </c>
      <c r="R30" s="24">
        <f>ROUND(Q30*$F$30,0)</f>
        <v>3510051</v>
      </c>
      <c r="S30" s="25">
        <f>R30/$H$30</f>
        <v>0.69999994017181455</v>
      </c>
      <c r="T30" s="26">
        <v>0</v>
      </c>
      <c r="U30" s="27">
        <f>ROUND(T30*$F$30,0)</f>
        <v>0</v>
      </c>
      <c r="V30" s="28">
        <f>U30/$H$30</f>
        <v>0</v>
      </c>
      <c r="W30" s="26">
        <v>0</v>
      </c>
      <c r="X30" s="27">
        <f>ROUND(W30*$F$30,0)</f>
        <v>0</v>
      </c>
      <c r="Y30" s="28">
        <f>X30/$H$30</f>
        <v>0</v>
      </c>
      <c r="Z30" s="26">
        <v>0</v>
      </c>
      <c r="AA30" s="27">
        <f>ROUND(Z30*$G$30,0)</f>
        <v>0</v>
      </c>
      <c r="AB30" s="28">
        <f t="shared" si="19"/>
        <v>0</v>
      </c>
      <c r="AC30" s="20">
        <f t="shared" si="20"/>
        <v>1</v>
      </c>
      <c r="AD30" s="21">
        <f t="shared" si="6"/>
        <v>5014359</v>
      </c>
      <c r="AE30" s="22">
        <f t="shared" si="12"/>
        <v>1</v>
      </c>
    </row>
    <row r="31" spans="1:31" ht="48.75" customHeight="1" x14ac:dyDescent="0.3">
      <c r="A31" s="88"/>
      <c r="B31" s="88"/>
      <c r="C31" s="18" t="s">
        <v>34</v>
      </c>
      <c r="D31" s="18" t="s">
        <v>67</v>
      </c>
      <c r="E31" s="18">
        <v>1</v>
      </c>
      <c r="F31" s="19">
        <v>4283098</v>
      </c>
      <c r="G31" s="19">
        <f t="shared" si="17"/>
        <v>4501536</v>
      </c>
      <c r="H31" s="19">
        <f>ROUND((E31*F31),0)</f>
        <v>4283098</v>
      </c>
      <c r="I31" s="19">
        <f t="shared" si="18"/>
        <v>4501536</v>
      </c>
      <c r="J31" s="88"/>
      <c r="K31" s="20">
        <v>0</v>
      </c>
      <c r="L31" s="21">
        <f>ROUND(K31*F31,0)</f>
        <v>0</v>
      </c>
      <c r="M31" s="22">
        <f t="shared" si="0"/>
        <v>0</v>
      </c>
      <c r="N31" s="23">
        <v>0.3</v>
      </c>
      <c r="O31" s="24">
        <f>ROUND(N31*F31,0)</f>
        <v>1284929</v>
      </c>
      <c r="P31" s="25">
        <f t="shared" si="11"/>
        <v>0.29999990660965498</v>
      </c>
      <c r="Q31" s="23">
        <v>0.7</v>
      </c>
      <c r="R31" s="24">
        <f>ROUND(Q31*$F$31,0)</f>
        <v>2998169</v>
      </c>
      <c r="S31" s="25">
        <f>R31/$H$31</f>
        <v>0.70000009339034508</v>
      </c>
      <c r="T31" s="26">
        <v>0</v>
      </c>
      <c r="U31" s="27">
        <f>ROUND(T31*$F$31,0)</f>
        <v>0</v>
      </c>
      <c r="V31" s="28">
        <f>U31/$H$31</f>
        <v>0</v>
      </c>
      <c r="W31" s="26">
        <v>0</v>
      </c>
      <c r="X31" s="27">
        <f>ROUND(W31*$F$31,0)</f>
        <v>0</v>
      </c>
      <c r="Y31" s="28">
        <f>X31/$H$31</f>
        <v>0</v>
      </c>
      <c r="Z31" s="26">
        <v>0</v>
      </c>
      <c r="AA31" s="27">
        <f>ROUND(Z31*$G$31,0)</f>
        <v>0</v>
      </c>
      <c r="AB31" s="28">
        <f t="shared" si="19"/>
        <v>0</v>
      </c>
      <c r="AC31" s="20">
        <f t="shared" si="20"/>
        <v>1</v>
      </c>
      <c r="AD31" s="21">
        <f t="shared" si="6"/>
        <v>4283098</v>
      </c>
      <c r="AE31" s="22">
        <f t="shared" si="12"/>
        <v>1</v>
      </c>
    </row>
    <row r="32" spans="1:31" x14ac:dyDescent="0.3">
      <c r="A32" s="88"/>
      <c r="B32" s="88"/>
      <c r="C32" s="29"/>
      <c r="D32" s="29" t="s">
        <v>62</v>
      </c>
      <c r="E32" s="30"/>
      <c r="F32" s="30"/>
      <c r="G32" s="30"/>
      <c r="H32" s="31">
        <f>SUM(H29:H31)</f>
        <v>17202037</v>
      </c>
      <c r="I32" s="31">
        <f>SUM(I29:I31)</f>
        <v>18079341</v>
      </c>
      <c r="J32" s="88"/>
      <c r="K32" s="32"/>
      <c r="L32" s="33">
        <f>SUM(L29:L31)</f>
        <v>0</v>
      </c>
      <c r="M32" s="34">
        <f t="shared" si="0"/>
        <v>0</v>
      </c>
      <c r="N32" s="34"/>
      <c r="O32" s="35">
        <f>SUM(O29:O31)</f>
        <v>5160611</v>
      </c>
      <c r="P32" s="34">
        <f t="shared" si="11"/>
        <v>0.29999999418673495</v>
      </c>
      <c r="Q32" s="34"/>
      <c r="R32" s="35">
        <f>SUM(R29:R31)</f>
        <v>6508220</v>
      </c>
      <c r="S32" s="34">
        <f>R32/$H$32</f>
        <v>0.37834007681764664</v>
      </c>
      <c r="T32" s="34"/>
      <c r="U32" s="35">
        <f>SUM(U29:U31)</f>
        <v>0</v>
      </c>
      <c r="V32" s="34">
        <f>U32/$H$32</f>
        <v>0</v>
      </c>
      <c r="W32" s="34"/>
      <c r="X32" s="35">
        <f>SUM(X29:X31)</f>
        <v>0</v>
      </c>
      <c r="Y32" s="34">
        <f>X32/$H$32</f>
        <v>0</v>
      </c>
      <c r="Z32" s="34"/>
      <c r="AA32" s="35">
        <f>SUM(AA29:AA31)</f>
        <v>0</v>
      </c>
      <c r="AB32" s="34">
        <f>AA32/$H$32</f>
        <v>0</v>
      </c>
      <c r="AC32" s="32"/>
      <c r="AD32" s="37">
        <f t="shared" si="6"/>
        <v>11668831</v>
      </c>
      <c r="AE32" s="34">
        <f t="shared" si="12"/>
        <v>0.67834007100438165</v>
      </c>
    </row>
    <row r="33" spans="1:31" ht="28.8" x14ac:dyDescent="0.3">
      <c r="A33" s="88" t="s">
        <v>55</v>
      </c>
      <c r="B33" s="88" t="s">
        <v>68</v>
      </c>
      <c r="C33" s="18" t="s">
        <v>48</v>
      </c>
      <c r="D33" s="18" t="s">
        <v>69</v>
      </c>
      <c r="E33" s="18">
        <v>1</v>
      </c>
      <c r="F33" s="19">
        <v>1044658</v>
      </c>
      <c r="G33" s="19">
        <f t="shared" ref="G33:G34" si="21">+ROUND(F33*1.051,0)</f>
        <v>1097936</v>
      </c>
      <c r="H33" s="19">
        <f>ROUND((E33*F33),0)</f>
        <v>1044658</v>
      </c>
      <c r="I33" s="19">
        <f t="shared" ref="I33:I34" si="22">+ROUND(G33*E33,0)</f>
        <v>1097936</v>
      </c>
      <c r="J33" s="89" t="s">
        <v>70</v>
      </c>
      <c r="K33" s="20">
        <v>0</v>
      </c>
      <c r="L33" s="21">
        <f>ROUND(K33*F33,0)</f>
        <v>0</v>
      </c>
      <c r="M33" s="22">
        <f t="shared" si="0"/>
        <v>0</v>
      </c>
      <c r="N33" s="23">
        <v>0.3</v>
      </c>
      <c r="O33" s="24">
        <f>ROUND(N33*F33,0)</f>
        <v>313397</v>
      </c>
      <c r="P33" s="25">
        <f t="shared" si="11"/>
        <v>0.29999961709956752</v>
      </c>
      <c r="Q33" s="23">
        <v>0.7</v>
      </c>
      <c r="R33" s="24">
        <f>ROUND(Q33*$F$33,0)</f>
        <v>731261</v>
      </c>
      <c r="S33" s="25">
        <f>R33/$H$33</f>
        <v>0.70000038290043254</v>
      </c>
      <c r="T33" s="26">
        <v>0</v>
      </c>
      <c r="U33" s="27">
        <f>ROUND(T33*$F$33,0)</f>
        <v>0</v>
      </c>
      <c r="V33" s="28">
        <f>U33/$H$33</f>
        <v>0</v>
      </c>
      <c r="W33" s="26">
        <v>0</v>
      </c>
      <c r="X33" s="27">
        <f>ROUND(W33*$F$33,0)</f>
        <v>0</v>
      </c>
      <c r="Y33" s="28">
        <f>X33/$H$33</f>
        <v>0</v>
      </c>
      <c r="Z33" s="26">
        <v>0</v>
      </c>
      <c r="AA33" s="27">
        <f>ROUND(Z33*$G$33,0)</f>
        <v>0</v>
      </c>
      <c r="AB33" s="28">
        <f t="shared" ref="AB33:AB34" si="23">AA33/I33</f>
        <v>0</v>
      </c>
      <c r="AC33" s="20">
        <f t="shared" ref="AC33:AD48" si="24">K33+N33+Q33+T33+W33+Z33</f>
        <v>1</v>
      </c>
      <c r="AD33" s="21">
        <f t="shared" si="24"/>
        <v>1044658</v>
      </c>
      <c r="AE33" s="22">
        <f t="shared" si="12"/>
        <v>1</v>
      </c>
    </row>
    <row r="34" spans="1:31" ht="53.25" customHeight="1" x14ac:dyDescent="0.3">
      <c r="A34" s="88"/>
      <c r="B34" s="88"/>
      <c r="C34" s="18" t="s">
        <v>34</v>
      </c>
      <c r="D34" s="18" t="s">
        <v>71</v>
      </c>
      <c r="E34" s="18">
        <v>1</v>
      </c>
      <c r="F34" s="19">
        <v>1009836</v>
      </c>
      <c r="G34" s="19">
        <f t="shared" si="21"/>
        <v>1061338</v>
      </c>
      <c r="H34" s="19">
        <f>ROUND((E34*F34),0)</f>
        <v>1009836</v>
      </c>
      <c r="I34" s="19">
        <f t="shared" si="22"/>
        <v>1061338</v>
      </c>
      <c r="J34" s="88"/>
      <c r="K34" s="20">
        <v>0</v>
      </c>
      <c r="L34" s="21">
        <f>ROUND(K34*F34,0)</f>
        <v>0</v>
      </c>
      <c r="M34" s="22">
        <f t="shared" si="0"/>
        <v>0</v>
      </c>
      <c r="N34" s="23">
        <v>0.3</v>
      </c>
      <c r="O34" s="24">
        <f>ROUND(N34*F34,0)</f>
        <v>302951</v>
      </c>
      <c r="P34" s="25">
        <f t="shared" si="11"/>
        <v>0.30000019805196093</v>
      </c>
      <c r="Q34" s="23">
        <v>0.7</v>
      </c>
      <c r="R34" s="24">
        <f>ROUND(Q34*$F$34,0)</f>
        <v>706885</v>
      </c>
      <c r="S34" s="25">
        <f>R34/$H$34</f>
        <v>0.69999980194803912</v>
      </c>
      <c r="T34" s="26">
        <v>0</v>
      </c>
      <c r="U34" s="27">
        <f>ROUND(T34*$F$34,0)</f>
        <v>0</v>
      </c>
      <c r="V34" s="28">
        <f>U34/$H$34</f>
        <v>0</v>
      </c>
      <c r="W34" s="26">
        <v>0</v>
      </c>
      <c r="X34" s="27">
        <f>ROUND(W34*$F$34,0)</f>
        <v>0</v>
      </c>
      <c r="Y34" s="28">
        <f>X34/$H$34</f>
        <v>0</v>
      </c>
      <c r="Z34" s="26">
        <v>0</v>
      </c>
      <c r="AA34" s="27">
        <f>ROUND(Z34*$G$34,0)</f>
        <v>0</v>
      </c>
      <c r="AB34" s="28">
        <f t="shared" si="23"/>
        <v>0</v>
      </c>
      <c r="AC34" s="20">
        <f t="shared" si="24"/>
        <v>1</v>
      </c>
      <c r="AD34" s="21">
        <f t="shared" si="24"/>
        <v>1009836</v>
      </c>
      <c r="AE34" s="22">
        <f t="shared" si="12"/>
        <v>1</v>
      </c>
    </row>
    <row r="35" spans="1:31" x14ac:dyDescent="0.3">
      <c r="A35" s="88"/>
      <c r="B35" s="88"/>
      <c r="C35" s="29"/>
      <c r="D35" s="29" t="s">
        <v>72</v>
      </c>
      <c r="E35" s="30"/>
      <c r="F35" s="30"/>
      <c r="G35" s="30"/>
      <c r="H35" s="31">
        <f>SUM(H33:H34)</f>
        <v>2054494</v>
      </c>
      <c r="I35" s="31">
        <f>SUM(I33:I34)</f>
        <v>2159274</v>
      </c>
      <c r="J35" s="88"/>
      <c r="K35" s="32"/>
      <c r="L35" s="33">
        <f>SUM(L33:L34)</f>
        <v>0</v>
      </c>
      <c r="M35" s="34">
        <f t="shared" si="0"/>
        <v>0</v>
      </c>
      <c r="N35" s="34"/>
      <c r="O35" s="35">
        <f>SUM(O33:O34)</f>
        <v>616348</v>
      </c>
      <c r="P35" s="34">
        <f t="shared" si="11"/>
        <v>0.29999990265242926</v>
      </c>
      <c r="Q35" s="34"/>
      <c r="R35" s="35">
        <f>SUM(R33:R34)</f>
        <v>1438146</v>
      </c>
      <c r="S35" s="34">
        <f>R35/$H$35</f>
        <v>0.70000009734757074</v>
      </c>
      <c r="T35" s="34"/>
      <c r="U35" s="35">
        <f>SUM(U33:U34)</f>
        <v>0</v>
      </c>
      <c r="V35" s="34">
        <f>U35/$H$35</f>
        <v>0</v>
      </c>
      <c r="W35" s="34"/>
      <c r="X35" s="35">
        <f>SUM(X33:X34)</f>
        <v>0</v>
      </c>
      <c r="Y35" s="34">
        <f>X35/$H$35</f>
        <v>0</v>
      </c>
      <c r="Z35" s="34"/>
      <c r="AA35" s="35">
        <f>SUM(AA33:AA34)</f>
        <v>0</v>
      </c>
      <c r="AB35" s="34">
        <f>AA35/$H$35</f>
        <v>0</v>
      </c>
      <c r="AC35" s="32"/>
      <c r="AD35" s="37">
        <f t="shared" si="24"/>
        <v>2054494</v>
      </c>
      <c r="AE35" s="34">
        <f t="shared" si="12"/>
        <v>1</v>
      </c>
    </row>
    <row r="36" spans="1:31" ht="28.8" x14ac:dyDescent="0.3">
      <c r="A36" s="88" t="s">
        <v>55</v>
      </c>
      <c r="B36" s="88" t="s">
        <v>73</v>
      </c>
      <c r="C36" s="18" t="s">
        <v>45</v>
      </c>
      <c r="D36" s="18" t="s">
        <v>74</v>
      </c>
      <c r="E36" s="18">
        <v>1</v>
      </c>
      <c r="F36" s="19">
        <v>3621482</v>
      </c>
      <c r="G36" s="19">
        <f>+ROUND(F36*1.051,0)</f>
        <v>3806178</v>
      </c>
      <c r="H36" s="19">
        <f>ROUND((E36*F36),0)</f>
        <v>3621482</v>
      </c>
      <c r="I36" s="19">
        <f>+ROUND(G36*E36,0)</f>
        <v>3806178</v>
      </c>
      <c r="J36" s="88" t="s">
        <v>75</v>
      </c>
      <c r="K36" s="20">
        <v>0</v>
      </c>
      <c r="L36" s="21">
        <f>ROUND(K36*F36,0)</f>
        <v>0</v>
      </c>
      <c r="M36" s="22">
        <f t="shared" si="0"/>
        <v>0</v>
      </c>
      <c r="N36" s="23">
        <v>0.3</v>
      </c>
      <c r="O36" s="24">
        <f>ROUND(N36*F36,0)</f>
        <v>1086445</v>
      </c>
      <c r="P36" s="25">
        <f t="shared" si="11"/>
        <v>0.30000011045201935</v>
      </c>
      <c r="Q36" s="26">
        <v>0</v>
      </c>
      <c r="R36" s="27">
        <f>ROUND(Q36*$F$36,0)</f>
        <v>0</v>
      </c>
      <c r="S36" s="28">
        <f>R36/$H$36</f>
        <v>0</v>
      </c>
      <c r="T36" s="26">
        <v>0</v>
      </c>
      <c r="U36" s="27">
        <f>ROUND(T36*$F$36,0)</f>
        <v>0</v>
      </c>
      <c r="V36" s="28">
        <f>U36/$H$36</f>
        <v>0</v>
      </c>
      <c r="W36" s="26">
        <v>0</v>
      </c>
      <c r="X36" s="27">
        <f>ROUND(W36*$F$36,0)</f>
        <v>0</v>
      </c>
      <c r="Y36" s="28">
        <f>X36/$H$36</f>
        <v>0</v>
      </c>
      <c r="Z36" s="26">
        <v>0</v>
      </c>
      <c r="AA36" s="27">
        <f>ROUND(Z36*$G$36,0)</f>
        <v>0</v>
      </c>
      <c r="AB36" s="28">
        <f>AA36/I36</f>
        <v>0</v>
      </c>
      <c r="AC36" s="20">
        <f>K36+N36+Q36+T36+W36+Z36</f>
        <v>0.3</v>
      </c>
      <c r="AD36" s="21">
        <f t="shared" si="24"/>
        <v>1086445</v>
      </c>
      <c r="AE36" s="22">
        <f t="shared" si="12"/>
        <v>0.30000011045201935</v>
      </c>
    </row>
    <row r="37" spans="1:31" x14ac:dyDescent="0.3">
      <c r="A37" s="88"/>
      <c r="B37" s="88"/>
      <c r="C37" s="29"/>
      <c r="D37" s="29" t="s">
        <v>76</v>
      </c>
      <c r="E37" s="30"/>
      <c r="F37" s="30"/>
      <c r="G37" s="30"/>
      <c r="H37" s="31">
        <f>H36</f>
        <v>3621482</v>
      </c>
      <c r="I37" s="31">
        <f>SUM(I36)</f>
        <v>3806178</v>
      </c>
      <c r="J37" s="88"/>
      <c r="K37" s="32"/>
      <c r="L37" s="33">
        <f>SUM(L36)</f>
        <v>0</v>
      </c>
      <c r="M37" s="34">
        <f t="shared" si="0"/>
        <v>0</v>
      </c>
      <c r="N37" s="34"/>
      <c r="O37" s="35">
        <f>SUM(O36)</f>
        <v>1086445</v>
      </c>
      <c r="P37" s="34">
        <f t="shared" si="11"/>
        <v>0.30000011045201935</v>
      </c>
      <c r="Q37" s="34"/>
      <c r="R37" s="35">
        <f>SUM(R36)</f>
        <v>0</v>
      </c>
      <c r="S37" s="34">
        <f>R37/$H$37</f>
        <v>0</v>
      </c>
      <c r="T37" s="34"/>
      <c r="U37" s="35">
        <f>SUM(U36)</f>
        <v>0</v>
      </c>
      <c r="V37" s="34">
        <f>U37/$H$37</f>
        <v>0</v>
      </c>
      <c r="W37" s="34"/>
      <c r="X37" s="35">
        <f>SUM(X36)</f>
        <v>0</v>
      </c>
      <c r="Y37" s="34">
        <f>X37/$H$37</f>
        <v>0</v>
      </c>
      <c r="Z37" s="34"/>
      <c r="AA37" s="35">
        <f>SUM(AA36)</f>
        <v>0</v>
      </c>
      <c r="AB37" s="34">
        <f>AA37/$H$37</f>
        <v>0</v>
      </c>
      <c r="AC37" s="32"/>
      <c r="AD37" s="37">
        <f t="shared" si="24"/>
        <v>1086445</v>
      </c>
      <c r="AE37" s="34">
        <f t="shared" si="12"/>
        <v>0.30000011045201935</v>
      </c>
    </row>
    <row r="38" spans="1:31" ht="35.25" customHeight="1" x14ac:dyDescent="0.3">
      <c r="A38" s="88" t="s">
        <v>77</v>
      </c>
      <c r="B38" s="89" t="s">
        <v>56</v>
      </c>
      <c r="C38" s="18" t="s">
        <v>45</v>
      </c>
      <c r="D38" s="18" t="s">
        <v>57</v>
      </c>
      <c r="E38" s="18">
        <v>1</v>
      </c>
      <c r="F38" s="19">
        <v>4805428</v>
      </c>
      <c r="G38" s="19">
        <f t="shared" ref="G38:G40" si="25">+ROUND(F38*1.051,0)</f>
        <v>5050505</v>
      </c>
      <c r="H38" s="19">
        <f>ROUND((E38*F38),0)</f>
        <v>4805428</v>
      </c>
      <c r="I38" s="19">
        <f t="shared" ref="I38:I40" si="26">+ROUND(G38*E38,0)</f>
        <v>5050505</v>
      </c>
      <c r="J38" s="88"/>
      <c r="K38" s="20">
        <v>0</v>
      </c>
      <c r="L38" s="21">
        <f>ROUND(K38*F38,0)</f>
        <v>0</v>
      </c>
      <c r="M38" s="22">
        <f t="shared" si="0"/>
        <v>0</v>
      </c>
      <c r="N38" s="23">
        <v>1</v>
      </c>
      <c r="O38" s="24">
        <f>ROUND(N38*F38,0)</f>
        <v>4805428</v>
      </c>
      <c r="P38" s="25">
        <f t="shared" si="11"/>
        <v>1</v>
      </c>
      <c r="Q38" s="26">
        <v>0</v>
      </c>
      <c r="R38" s="27">
        <f>ROUND(Q38*$F$38,0)</f>
        <v>0</v>
      </c>
      <c r="S38" s="28">
        <f>R38/$H$38</f>
        <v>0</v>
      </c>
      <c r="T38" s="26">
        <v>0</v>
      </c>
      <c r="U38" s="27">
        <f>ROUND(T38*$F$38,0)</f>
        <v>0</v>
      </c>
      <c r="V38" s="28">
        <f>U38/$H$38</f>
        <v>0</v>
      </c>
      <c r="W38" s="26">
        <v>0</v>
      </c>
      <c r="X38" s="27">
        <f>ROUND(W38*$F$38,0)</f>
        <v>0</v>
      </c>
      <c r="Y38" s="28">
        <f>X38/$H$38</f>
        <v>0</v>
      </c>
      <c r="Z38" s="26">
        <v>0</v>
      </c>
      <c r="AA38" s="27">
        <f>ROUND(Z38*$G$38,0)</f>
        <v>0</v>
      </c>
      <c r="AB38" s="28">
        <f t="shared" ref="AB38:AB40" si="27">AA38/I38</f>
        <v>0</v>
      </c>
      <c r="AC38" s="20">
        <f t="shared" ref="AC38:AC40" si="28">K38+N38+Q38+T38+W38+Z38</f>
        <v>1</v>
      </c>
      <c r="AD38" s="21">
        <f t="shared" si="24"/>
        <v>4805428</v>
      </c>
      <c r="AE38" s="22">
        <f t="shared" si="12"/>
        <v>1</v>
      </c>
    </row>
    <row r="39" spans="1:31" ht="28.8" x14ac:dyDescent="0.3">
      <c r="A39" s="88"/>
      <c r="B39" s="88"/>
      <c r="C39" s="18" t="s">
        <v>48</v>
      </c>
      <c r="D39" s="18" t="s">
        <v>59</v>
      </c>
      <c r="E39" s="18">
        <v>1</v>
      </c>
      <c r="F39" s="19">
        <v>7451895</v>
      </c>
      <c r="G39" s="19">
        <f t="shared" si="25"/>
        <v>7831942</v>
      </c>
      <c r="H39" s="19">
        <f>ROUND((E39*F39),0)</f>
        <v>7451895</v>
      </c>
      <c r="I39" s="19">
        <f t="shared" si="26"/>
        <v>7831942</v>
      </c>
      <c r="J39" s="88"/>
      <c r="K39" s="20">
        <v>0</v>
      </c>
      <c r="L39" s="21">
        <f>ROUND(K39*F39,0)</f>
        <v>0</v>
      </c>
      <c r="M39" s="22">
        <f t="shared" si="0"/>
        <v>0</v>
      </c>
      <c r="N39" s="23">
        <v>0.3</v>
      </c>
      <c r="O39" s="24">
        <f>ROUND(N39*F39,0)</f>
        <v>2235569</v>
      </c>
      <c r="P39" s="25">
        <f t="shared" si="11"/>
        <v>0.30000006709702698</v>
      </c>
      <c r="Q39" s="26">
        <v>0</v>
      </c>
      <c r="R39" s="27">
        <f>ROUND(Q39*$F$39,0)</f>
        <v>0</v>
      </c>
      <c r="S39" s="28">
        <f>R39/$H$39</f>
        <v>0</v>
      </c>
      <c r="T39" s="26">
        <v>0</v>
      </c>
      <c r="U39" s="27">
        <f>ROUND(T39*$F$39,0)</f>
        <v>0</v>
      </c>
      <c r="V39" s="28">
        <f>U39/$H$39</f>
        <v>0</v>
      </c>
      <c r="W39" s="26">
        <v>0</v>
      </c>
      <c r="X39" s="27">
        <f>ROUND(W39*$F$39,0)</f>
        <v>0</v>
      </c>
      <c r="Y39" s="28">
        <f>X39/$H$39</f>
        <v>0</v>
      </c>
      <c r="Z39" s="26">
        <v>0</v>
      </c>
      <c r="AA39" s="27">
        <f>ROUND(Z39*$G$39,0)</f>
        <v>0</v>
      </c>
      <c r="AB39" s="28">
        <f t="shared" si="27"/>
        <v>0</v>
      </c>
      <c r="AC39" s="20">
        <f t="shared" si="28"/>
        <v>0.3</v>
      </c>
      <c r="AD39" s="21">
        <f t="shared" si="24"/>
        <v>2235569</v>
      </c>
      <c r="AE39" s="22">
        <f t="shared" si="12"/>
        <v>0.30000006709702698</v>
      </c>
    </row>
    <row r="40" spans="1:31" ht="47.25" customHeight="1" x14ac:dyDescent="0.3">
      <c r="A40" s="88"/>
      <c r="B40" s="88"/>
      <c r="C40" s="18" t="s">
        <v>60</v>
      </c>
      <c r="D40" s="18" t="s">
        <v>61</v>
      </c>
      <c r="E40" s="18">
        <v>1</v>
      </c>
      <c r="F40" s="19">
        <v>15286831</v>
      </c>
      <c r="G40" s="19">
        <f t="shared" si="25"/>
        <v>16066459</v>
      </c>
      <c r="H40" s="19">
        <f>ROUND((E40*F40),0)</f>
        <v>15286831</v>
      </c>
      <c r="I40" s="19">
        <f t="shared" si="26"/>
        <v>16066459</v>
      </c>
      <c r="J40" s="88"/>
      <c r="K40" s="20">
        <v>0</v>
      </c>
      <c r="L40" s="21">
        <f>ROUND(K40*F40,0)</f>
        <v>0</v>
      </c>
      <c r="M40" s="22">
        <f t="shared" si="0"/>
        <v>0</v>
      </c>
      <c r="N40" s="23">
        <v>0.3</v>
      </c>
      <c r="O40" s="24">
        <f>ROUND(N40*F40,0)</f>
        <v>4586049</v>
      </c>
      <c r="P40" s="25">
        <f t="shared" si="11"/>
        <v>0.29999998037526548</v>
      </c>
      <c r="Q40" s="26">
        <v>0</v>
      </c>
      <c r="R40" s="27">
        <f>ROUND(Q40*$F$40,0)</f>
        <v>0</v>
      </c>
      <c r="S40" s="28">
        <f>R40/$H$40</f>
        <v>0</v>
      </c>
      <c r="T40" s="26">
        <v>0</v>
      </c>
      <c r="U40" s="27">
        <f>ROUND(T40*$F$40,0)</f>
        <v>0</v>
      </c>
      <c r="V40" s="28">
        <f>U40/$H$40</f>
        <v>0</v>
      </c>
      <c r="W40" s="26">
        <v>0</v>
      </c>
      <c r="X40" s="27">
        <f>ROUND(W40*$F$40,0)</f>
        <v>0</v>
      </c>
      <c r="Y40" s="28">
        <f>X40/$H$40</f>
        <v>0</v>
      </c>
      <c r="Z40" s="26">
        <v>0</v>
      </c>
      <c r="AA40" s="27">
        <f>ROUND(Z40*$G$40,0)</f>
        <v>0</v>
      </c>
      <c r="AB40" s="28">
        <f t="shared" si="27"/>
        <v>0</v>
      </c>
      <c r="AC40" s="20">
        <f t="shared" si="28"/>
        <v>0.3</v>
      </c>
      <c r="AD40" s="21">
        <f t="shared" si="24"/>
        <v>4586049</v>
      </c>
      <c r="AE40" s="22">
        <f t="shared" si="12"/>
        <v>0.29999998037526548</v>
      </c>
    </row>
    <row r="41" spans="1:31" x14ac:dyDescent="0.3">
      <c r="A41" s="88"/>
      <c r="B41" s="88"/>
      <c r="C41" s="29"/>
      <c r="D41" s="29" t="s">
        <v>62</v>
      </c>
      <c r="E41" s="30"/>
      <c r="F41" s="30"/>
      <c r="G41" s="30"/>
      <c r="H41" s="31">
        <f>SUM(H38:H40)</f>
        <v>27544154</v>
      </c>
      <c r="I41" s="31">
        <f>SUM(I38:I40)</f>
        <v>28948906</v>
      </c>
      <c r="J41" s="88"/>
      <c r="K41" s="32"/>
      <c r="L41" s="33">
        <f>SUM(L38:L40)</f>
        <v>0</v>
      </c>
      <c r="M41" s="34">
        <f t="shared" si="0"/>
        <v>0</v>
      </c>
      <c r="N41" s="34"/>
      <c r="O41" s="35">
        <f>SUM(O38:O40)</f>
        <v>11627046</v>
      </c>
      <c r="P41" s="34">
        <f t="shared" si="11"/>
        <v>0.42212391057645116</v>
      </c>
      <c r="Q41" s="34"/>
      <c r="R41" s="35">
        <f>SUM(R38:R40)</f>
        <v>0</v>
      </c>
      <c r="S41" s="34">
        <f>R41/$H$41</f>
        <v>0</v>
      </c>
      <c r="T41" s="34"/>
      <c r="U41" s="35">
        <f>SUM(U38:U40)</f>
        <v>0</v>
      </c>
      <c r="V41" s="34">
        <f>U41/$H$41</f>
        <v>0</v>
      </c>
      <c r="W41" s="34"/>
      <c r="X41" s="35">
        <f>SUM(X38:X40)</f>
        <v>0</v>
      </c>
      <c r="Y41" s="34">
        <f>X41/$H$41</f>
        <v>0</v>
      </c>
      <c r="Z41" s="34"/>
      <c r="AA41" s="35">
        <f>SUM(AA38:AA40)</f>
        <v>0</v>
      </c>
      <c r="AB41" s="34">
        <f>AA41/$H$41</f>
        <v>0</v>
      </c>
      <c r="AC41" s="32"/>
      <c r="AD41" s="37">
        <f t="shared" si="24"/>
        <v>11627046</v>
      </c>
      <c r="AE41" s="34">
        <f t="shared" si="12"/>
        <v>0.42212391057645116</v>
      </c>
    </row>
    <row r="42" spans="1:31" ht="28.8" x14ac:dyDescent="0.3">
      <c r="A42" s="88" t="s">
        <v>77</v>
      </c>
      <c r="B42" s="89" t="s">
        <v>78</v>
      </c>
      <c r="C42" s="18" t="s">
        <v>45</v>
      </c>
      <c r="D42" s="18" t="s">
        <v>79</v>
      </c>
      <c r="E42" s="18">
        <v>1</v>
      </c>
      <c r="F42" s="19">
        <v>11282308</v>
      </c>
      <c r="G42" s="19">
        <f t="shared" ref="G42:G44" si="29">+ROUND(F42*1.051,0)</f>
        <v>11857706</v>
      </c>
      <c r="H42" s="19">
        <f>ROUND((E42*F42),0)</f>
        <v>11282308</v>
      </c>
      <c r="I42" s="19">
        <f t="shared" ref="I42:I44" si="30">+ROUND(G42*E42,0)</f>
        <v>11857706</v>
      </c>
      <c r="J42" s="88"/>
      <c r="K42" s="20">
        <v>0</v>
      </c>
      <c r="L42" s="21">
        <f>ROUND(K42*F42,0)</f>
        <v>0</v>
      </c>
      <c r="M42" s="22">
        <f t="shared" si="0"/>
        <v>0</v>
      </c>
      <c r="N42" s="23">
        <v>0.3</v>
      </c>
      <c r="O42" s="24">
        <f>ROUND(N42*F42,0)</f>
        <v>3384692</v>
      </c>
      <c r="P42" s="25">
        <f t="shared" si="11"/>
        <v>0.29999996454626127</v>
      </c>
      <c r="Q42" s="26">
        <v>0</v>
      </c>
      <c r="R42" s="27">
        <f>ROUND(Q42*$F$42,0)</f>
        <v>0</v>
      </c>
      <c r="S42" s="28">
        <f>R42/$H$42</f>
        <v>0</v>
      </c>
      <c r="T42" s="23">
        <v>0.49</v>
      </c>
      <c r="U42" s="24">
        <f>ROUND(T42*$F$42,0)</f>
        <v>5528331</v>
      </c>
      <c r="V42" s="25">
        <f>U42/$H$42</f>
        <v>0.49000000709074776</v>
      </c>
      <c r="W42" s="26">
        <v>0</v>
      </c>
      <c r="X42" s="27">
        <f>ROUND(W42*$F$42,0)</f>
        <v>0</v>
      </c>
      <c r="Y42" s="28">
        <f>X42/$H$42</f>
        <v>0</v>
      </c>
      <c r="Z42" s="26">
        <v>0</v>
      </c>
      <c r="AA42" s="27">
        <f>ROUND(Z42*$G$42,0)</f>
        <v>0</v>
      </c>
      <c r="AB42" s="28">
        <f t="shared" ref="AB42:AB44" si="31">AA42/I42</f>
        <v>0</v>
      </c>
      <c r="AC42" s="20">
        <f t="shared" ref="AC42:AC44" si="32">K42+N42+Q42+T42+W42+Z42</f>
        <v>0.79</v>
      </c>
      <c r="AD42" s="21">
        <f t="shared" si="24"/>
        <v>8913023</v>
      </c>
      <c r="AE42" s="22">
        <f t="shared" si="12"/>
        <v>0.78999997163700897</v>
      </c>
    </row>
    <row r="43" spans="1:31" ht="28.8" x14ac:dyDescent="0.3">
      <c r="A43" s="88"/>
      <c r="B43" s="88"/>
      <c r="C43" s="18" t="s">
        <v>48</v>
      </c>
      <c r="D43" s="18" t="s">
        <v>80</v>
      </c>
      <c r="E43" s="18">
        <v>1</v>
      </c>
      <c r="F43" s="19">
        <v>5014359</v>
      </c>
      <c r="G43" s="19">
        <f t="shared" si="29"/>
        <v>5270091</v>
      </c>
      <c r="H43" s="19">
        <f>ROUND((E43*F43),0)</f>
        <v>5014359</v>
      </c>
      <c r="I43" s="19">
        <f t="shared" si="30"/>
        <v>5270091</v>
      </c>
      <c r="J43" s="88"/>
      <c r="K43" s="20">
        <v>0</v>
      </c>
      <c r="L43" s="21">
        <f>ROUND(K43*F43,0)</f>
        <v>0</v>
      </c>
      <c r="M43" s="22">
        <f t="shared" si="0"/>
        <v>0</v>
      </c>
      <c r="N43" s="23">
        <v>0.3</v>
      </c>
      <c r="O43" s="24">
        <f>ROUND(N43*F43,0)</f>
        <v>1504308</v>
      </c>
      <c r="P43" s="25">
        <f t="shared" si="11"/>
        <v>0.30000005982818539</v>
      </c>
      <c r="Q43" s="26">
        <v>0</v>
      </c>
      <c r="R43" s="27">
        <f>ROUND(Q43*$F$43,0)</f>
        <v>0</v>
      </c>
      <c r="S43" s="28">
        <f>R43/$H$43</f>
        <v>0</v>
      </c>
      <c r="T43" s="26">
        <v>0</v>
      </c>
      <c r="U43" s="27">
        <f>ROUND(T43*$F$43,0)</f>
        <v>0</v>
      </c>
      <c r="V43" s="28">
        <f>U43/$H$43</f>
        <v>0</v>
      </c>
      <c r="W43" s="26">
        <v>0</v>
      </c>
      <c r="X43" s="27">
        <f>ROUND(W43*$F$43,0)</f>
        <v>0</v>
      </c>
      <c r="Y43" s="28">
        <f>X43/$H$43</f>
        <v>0</v>
      </c>
      <c r="Z43" s="26">
        <v>0</v>
      </c>
      <c r="AA43" s="27">
        <f>ROUND(Z43*$G$43,0)</f>
        <v>0</v>
      </c>
      <c r="AB43" s="28">
        <f t="shared" si="31"/>
        <v>0</v>
      </c>
      <c r="AC43" s="20">
        <f t="shared" si="32"/>
        <v>0.3</v>
      </c>
      <c r="AD43" s="21">
        <f t="shared" si="24"/>
        <v>1504308</v>
      </c>
      <c r="AE43" s="22">
        <f t="shared" si="12"/>
        <v>0.30000005982818539</v>
      </c>
    </row>
    <row r="44" spans="1:31" ht="48.75" customHeight="1" x14ac:dyDescent="0.3">
      <c r="A44" s="88"/>
      <c r="B44" s="88"/>
      <c r="C44" s="18" t="s">
        <v>34</v>
      </c>
      <c r="D44" s="18" t="s">
        <v>81</v>
      </c>
      <c r="E44" s="18">
        <v>1</v>
      </c>
      <c r="F44" s="19">
        <v>4283098</v>
      </c>
      <c r="G44" s="19">
        <f t="shared" si="29"/>
        <v>4501536</v>
      </c>
      <c r="H44" s="19">
        <f>ROUND((E44*F44),0)</f>
        <v>4283098</v>
      </c>
      <c r="I44" s="19">
        <f t="shared" si="30"/>
        <v>4501536</v>
      </c>
      <c r="J44" s="88"/>
      <c r="K44" s="20">
        <v>0</v>
      </c>
      <c r="L44" s="21">
        <f>ROUND(K44*F44,0)</f>
        <v>0</v>
      </c>
      <c r="M44" s="22">
        <f t="shared" si="0"/>
        <v>0</v>
      </c>
      <c r="N44" s="23">
        <v>0.3</v>
      </c>
      <c r="O44" s="24">
        <f>ROUND(N44*F44,0)</f>
        <v>1284929</v>
      </c>
      <c r="P44" s="25">
        <f t="shared" si="11"/>
        <v>0.29999990660965498</v>
      </c>
      <c r="Q44" s="26">
        <v>0</v>
      </c>
      <c r="R44" s="27">
        <f>ROUND(Q44*$F$44,0)</f>
        <v>0</v>
      </c>
      <c r="S44" s="28">
        <f>R44/$H$44</f>
        <v>0</v>
      </c>
      <c r="T44" s="26">
        <v>0</v>
      </c>
      <c r="U44" s="27">
        <f>ROUND(T44*$F$44,0)</f>
        <v>0</v>
      </c>
      <c r="V44" s="28">
        <f>U44/$H$44</f>
        <v>0</v>
      </c>
      <c r="W44" s="26">
        <v>0</v>
      </c>
      <c r="X44" s="27">
        <f>ROUND(W44*$F$44,0)</f>
        <v>0</v>
      </c>
      <c r="Y44" s="28">
        <f>X44/$H$44</f>
        <v>0</v>
      </c>
      <c r="Z44" s="26">
        <v>0</v>
      </c>
      <c r="AA44" s="27">
        <f>ROUND(Z44*$G$44,0)</f>
        <v>0</v>
      </c>
      <c r="AB44" s="28">
        <f t="shared" si="31"/>
        <v>0</v>
      </c>
      <c r="AC44" s="20">
        <f t="shared" si="32"/>
        <v>0.3</v>
      </c>
      <c r="AD44" s="21">
        <f t="shared" si="24"/>
        <v>1284929</v>
      </c>
      <c r="AE44" s="22">
        <f t="shared" si="12"/>
        <v>0.29999990660965498</v>
      </c>
    </row>
    <row r="45" spans="1:31" x14ac:dyDescent="0.3">
      <c r="A45" s="88"/>
      <c r="B45" s="88"/>
      <c r="C45" s="29"/>
      <c r="D45" s="29" t="s">
        <v>82</v>
      </c>
      <c r="E45" s="30"/>
      <c r="F45" s="30"/>
      <c r="G45" s="30"/>
      <c r="H45" s="31">
        <f>SUM(H42:H44)</f>
        <v>20579765</v>
      </c>
      <c r="I45" s="31">
        <f>SUM(I42:I44)</f>
        <v>21629333</v>
      </c>
      <c r="J45" s="88"/>
      <c r="K45" s="32"/>
      <c r="L45" s="33">
        <f>SUM(L42:L44)</f>
        <v>0</v>
      </c>
      <c r="M45" s="34">
        <f t="shared" si="0"/>
        <v>0</v>
      </c>
      <c r="N45" s="34"/>
      <c r="O45" s="35">
        <f>SUM(O42:O44)</f>
        <v>6173929</v>
      </c>
      <c r="P45" s="34">
        <f t="shared" si="11"/>
        <v>0.2999999757042901</v>
      </c>
      <c r="Q45" s="34"/>
      <c r="R45" s="35">
        <f>SUM(R42:R44)</f>
        <v>0</v>
      </c>
      <c r="S45" s="34">
        <f>R45/$H$45</f>
        <v>0</v>
      </c>
      <c r="T45" s="34"/>
      <c r="U45" s="35">
        <f>SUM(U42:U44)</f>
        <v>5528331</v>
      </c>
      <c r="V45" s="34">
        <f>U45/$H$45</f>
        <v>0.26862945227994584</v>
      </c>
      <c r="W45" s="34"/>
      <c r="X45" s="35">
        <f>SUM(X42:X44)</f>
        <v>0</v>
      </c>
      <c r="Y45" s="34">
        <f>X45/$H$45</f>
        <v>0</v>
      </c>
      <c r="Z45" s="34"/>
      <c r="AA45" s="35">
        <f>SUM(AA42:AA44)</f>
        <v>0</v>
      </c>
      <c r="AB45" s="34">
        <f>AA45/$H$45</f>
        <v>0</v>
      </c>
      <c r="AC45" s="32"/>
      <c r="AD45" s="37">
        <f t="shared" si="24"/>
        <v>11702260</v>
      </c>
      <c r="AE45" s="34">
        <f t="shared" si="12"/>
        <v>0.56862942798423599</v>
      </c>
    </row>
    <row r="46" spans="1:31" ht="28.8" x14ac:dyDescent="0.3">
      <c r="A46" s="88" t="s">
        <v>77</v>
      </c>
      <c r="B46" s="88" t="s">
        <v>68</v>
      </c>
      <c r="C46" s="18" t="s">
        <v>48</v>
      </c>
      <c r="D46" s="18" t="s">
        <v>69</v>
      </c>
      <c r="E46" s="18">
        <v>1</v>
      </c>
      <c r="F46" s="19">
        <v>1044658</v>
      </c>
      <c r="G46" s="19">
        <f t="shared" ref="G46:G47" si="33">+ROUND(F46*1.051,0)</f>
        <v>1097936</v>
      </c>
      <c r="H46" s="19">
        <f>ROUND((E46*F46),0)</f>
        <v>1044658</v>
      </c>
      <c r="I46" s="19">
        <f t="shared" ref="I46:I49" si="34">+ROUND(G46*E46,0)</f>
        <v>1097936</v>
      </c>
      <c r="J46" s="89" t="s">
        <v>70</v>
      </c>
      <c r="K46" s="20">
        <v>0</v>
      </c>
      <c r="L46" s="21">
        <f>ROUND(K46*F46,0)</f>
        <v>0</v>
      </c>
      <c r="M46" s="22">
        <f t="shared" si="0"/>
        <v>0</v>
      </c>
      <c r="N46" s="23">
        <v>0.3</v>
      </c>
      <c r="O46" s="24">
        <f>ROUND(N46*F46,0)</f>
        <v>313397</v>
      </c>
      <c r="P46" s="25">
        <f t="shared" si="11"/>
        <v>0.29999961709956752</v>
      </c>
      <c r="Q46" s="23">
        <v>0.7</v>
      </c>
      <c r="R46" s="24">
        <f>ROUND(Q46*$F$46,0)</f>
        <v>731261</v>
      </c>
      <c r="S46" s="25">
        <f>R46/$H$46</f>
        <v>0.70000038290043254</v>
      </c>
      <c r="T46" s="26">
        <v>0</v>
      </c>
      <c r="U46" s="27">
        <f>ROUND(T46*$F$46,0)</f>
        <v>0</v>
      </c>
      <c r="V46" s="28">
        <f>U46/$H$46</f>
        <v>0</v>
      </c>
      <c r="W46" s="26">
        <v>0</v>
      </c>
      <c r="X46" s="27">
        <f>ROUND(W46*$F$46,0)</f>
        <v>0</v>
      </c>
      <c r="Y46" s="28">
        <f>X46/$H$46</f>
        <v>0</v>
      </c>
      <c r="Z46" s="26">
        <v>0</v>
      </c>
      <c r="AA46" s="27">
        <f>ROUND(Z46*$G$46,0)</f>
        <v>0</v>
      </c>
      <c r="AB46" s="28">
        <f t="shared" ref="AB46:AB47" si="35">AA46/I46</f>
        <v>0</v>
      </c>
      <c r="AC46" s="20">
        <f t="shared" ref="AC46:AC47" si="36">K46+N46+Q46+T46+W46+Z46</f>
        <v>1</v>
      </c>
      <c r="AD46" s="21">
        <f t="shared" si="24"/>
        <v>1044658</v>
      </c>
      <c r="AE46" s="22">
        <f t="shared" si="12"/>
        <v>1</v>
      </c>
    </row>
    <row r="47" spans="1:31" ht="42.75" customHeight="1" x14ac:dyDescent="0.3">
      <c r="A47" s="88"/>
      <c r="B47" s="88"/>
      <c r="C47" s="18" t="s">
        <v>34</v>
      </c>
      <c r="D47" s="18" t="s">
        <v>71</v>
      </c>
      <c r="E47" s="18">
        <v>1</v>
      </c>
      <c r="F47" s="19">
        <v>1009836</v>
      </c>
      <c r="G47" s="19">
        <f t="shared" si="33"/>
        <v>1061338</v>
      </c>
      <c r="H47" s="19">
        <f>ROUND((E47*F47),0)</f>
        <v>1009836</v>
      </c>
      <c r="I47" s="19">
        <f t="shared" si="34"/>
        <v>1061338</v>
      </c>
      <c r="J47" s="88"/>
      <c r="K47" s="20">
        <v>0</v>
      </c>
      <c r="L47" s="21">
        <f>ROUND(K47*F47,0)</f>
        <v>0</v>
      </c>
      <c r="M47" s="22">
        <f t="shared" si="0"/>
        <v>0</v>
      </c>
      <c r="N47" s="23">
        <v>0.3</v>
      </c>
      <c r="O47" s="24">
        <f>ROUND(N47*F47,0)</f>
        <v>302951</v>
      </c>
      <c r="P47" s="25">
        <f t="shared" si="11"/>
        <v>0.30000019805196093</v>
      </c>
      <c r="Q47" s="26">
        <v>0</v>
      </c>
      <c r="R47" s="27">
        <f>ROUND(Q47*$F$47,0)</f>
        <v>0</v>
      </c>
      <c r="S47" s="28">
        <f>R47/$H$47</f>
        <v>0</v>
      </c>
      <c r="T47" s="26">
        <v>0</v>
      </c>
      <c r="U47" s="27">
        <f>ROUND(T47*$F$47,0)</f>
        <v>0</v>
      </c>
      <c r="V47" s="28">
        <f>U47/$H$47</f>
        <v>0</v>
      </c>
      <c r="W47" s="26">
        <v>0</v>
      </c>
      <c r="X47" s="27">
        <f>ROUND(W47*$F$47,0)</f>
        <v>0</v>
      </c>
      <c r="Y47" s="28">
        <f>X47/$H$47</f>
        <v>0</v>
      </c>
      <c r="Z47" s="26">
        <v>0</v>
      </c>
      <c r="AA47" s="27">
        <f>ROUND(Z47*$G$47,0)</f>
        <v>0</v>
      </c>
      <c r="AB47" s="28">
        <f t="shared" si="35"/>
        <v>0</v>
      </c>
      <c r="AC47" s="20">
        <f t="shared" si="36"/>
        <v>0.3</v>
      </c>
      <c r="AD47" s="21">
        <f t="shared" si="24"/>
        <v>302951</v>
      </c>
      <c r="AE47" s="22">
        <f t="shared" si="12"/>
        <v>0.30000019805196093</v>
      </c>
    </row>
    <row r="48" spans="1:31" x14ac:dyDescent="0.3">
      <c r="A48" s="88"/>
      <c r="B48" s="88"/>
      <c r="C48" s="29"/>
      <c r="D48" s="29" t="s">
        <v>72</v>
      </c>
      <c r="E48" s="30"/>
      <c r="F48" s="30"/>
      <c r="G48" s="30"/>
      <c r="H48" s="31">
        <f>SUM(H46:H47)</f>
        <v>2054494</v>
      </c>
      <c r="I48" s="31">
        <f>SUM(I46:I47)</f>
        <v>2159274</v>
      </c>
      <c r="J48" s="88"/>
      <c r="K48" s="32"/>
      <c r="L48" s="33">
        <f>SUM(L46:L47)</f>
        <v>0</v>
      </c>
      <c r="M48" s="34">
        <f t="shared" si="0"/>
        <v>0</v>
      </c>
      <c r="N48" s="34"/>
      <c r="O48" s="35">
        <f>SUM(O46:O47)</f>
        <v>616348</v>
      </c>
      <c r="P48" s="34">
        <f t="shared" si="11"/>
        <v>0.29999990265242926</v>
      </c>
      <c r="Q48" s="34"/>
      <c r="R48" s="35">
        <f>SUM(R46:R47)</f>
        <v>731261</v>
      </c>
      <c r="S48" s="34">
        <f>R48/$H$48</f>
        <v>0.35593240963468376</v>
      </c>
      <c r="T48" s="34"/>
      <c r="U48" s="35">
        <f>SUM(U46:U47)</f>
        <v>0</v>
      </c>
      <c r="V48" s="34">
        <f>U48/$H$48</f>
        <v>0</v>
      </c>
      <c r="W48" s="34"/>
      <c r="X48" s="35">
        <f>SUM(X46:X47)</f>
        <v>0</v>
      </c>
      <c r="Y48" s="34">
        <f>X48/$H$48</f>
        <v>0</v>
      </c>
      <c r="Z48" s="34"/>
      <c r="AA48" s="35">
        <f>SUM(AA46:AA47)</f>
        <v>0</v>
      </c>
      <c r="AB48" s="34">
        <f>AA48/$H$48</f>
        <v>0</v>
      </c>
      <c r="AC48" s="32"/>
      <c r="AD48" s="37">
        <f t="shared" si="24"/>
        <v>1347609</v>
      </c>
      <c r="AE48" s="34">
        <f t="shared" si="12"/>
        <v>0.65593231228711302</v>
      </c>
    </row>
    <row r="49" spans="1:34" ht="32.25" customHeight="1" x14ac:dyDescent="0.3">
      <c r="A49" s="88" t="s">
        <v>77</v>
      </c>
      <c r="B49" s="88" t="s">
        <v>83</v>
      </c>
      <c r="C49" s="18" t="s">
        <v>45</v>
      </c>
      <c r="D49" s="18" t="s">
        <v>84</v>
      </c>
      <c r="E49" s="18">
        <v>1</v>
      </c>
      <c r="F49" s="19">
        <v>6546524</v>
      </c>
      <c r="G49" s="19">
        <f>+ROUND(F49*1.051,0)</f>
        <v>6880397</v>
      </c>
      <c r="H49" s="19">
        <f>ROUND((E49*F49),0)</f>
        <v>6546524</v>
      </c>
      <c r="I49" s="19">
        <f t="shared" si="34"/>
        <v>6880397</v>
      </c>
      <c r="J49" s="88" t="s">
        <v>85</v>
      </c>
      <c r="K49" s="20">
        <v>0</v>
      </c>
      <c r="L49" s="21">
        <f>ROUND(K49*F49,0)</f>
        <v>0</v>
      </c>
      <c r="M49" s="22">
        <f t="shared" si="0"/>
        <v>0</v>
      </c>
      <c r="N49" s="23">
        <v>0.3</v>
      </c>
      <c r="O49" s="24">
        <f>ROUND(N49*F49,0)</f>
        <v>1963957</v>
      </c>
      <c r="P49" s="25">
        <f t="shared" si="11"/>
        <v>0.29999996944943608</v>
      </c>
      <c r="Q49" s="26">
        <v>0</v>
      </c>
      <c r="R49" s="27">
        <f>ROUND(Q49*$F$49,0)</f>
        <v>0</v>
      </c>
      <c r="S49" s="28">
        <f>R49/$H$49</f>
        <v>0</v>
      </c>
      <c r="T49" s="26">
        <v>0</v>
      </c>
      <c r="U49" s="27">
        <f>ROUND(T49*$F$49,0)</f>
        <v>0</v>
      </c>
      <c r="V49" s="28">
        <f>U49/$H$49</f>
        <v>0</v>
      </c>
      <c r="W49" s="23">
        <f>0.7*70%</f>
        <v>0.48999999999999994</v>
      </c>
      <c r="X49" s="24">
        <f>ROUND(W49*$F$49,0)</f>
        <v>3207797</v>
      </c>
      <c r="Y49" s="25">
        <f>X49/$H$49</f>
        <v>0.49000003666067671</v>
      </c>
      <c r="Z49" s="26">
        <v>0</v>
      </c>
      <c r="AA49" s="27">
        <f>ROUND(Z49*$G$49,0)</f>
        <v>0</v>
      </c>
      <c r="AB49" s="28">
        <f>AA49/I49</f>
        <v>0</v>
      </c>
      <c r="AC49" s="20">
        <f>K49+N49+Q49+T49+W49+Z49</f>
        <v>0.78999999999999992</v>
      </c>
      <c r="AD49" s="21">
        <f t="shared" ref="AD49:AD50" si="37">L49+O49+R49+U49+X49+AA49</f>
        <v>5171754</v>
      </c>
      <c r="AE49" s="22">
        <f t="shared" si="12"/>
        <v>0.79000000611011278</v>
      </c>
    </row>
    <row r="50" spans="1:34" x14ac:dyDescent="0.3">
      <c r="A50" s="88"/>
      <c r="B50" s="88"/>
      <c r="C50" s="29"/>
      <c r="D50" s="29" t="s">
        <v>86</v>
      </c>
      <c r="E50" s="30"/>
      <c r="F50" s="30"/>
      <c r="G50" s="30"/>
      <c r="H50" s="31">
        <f>H49</f>
        <v>6546524</v>
      </c>
      <c r="I50" s="31">
        <f>SUM(I49)</f>
        <v>6880397</v>
      </c>
      <c r="J50" s="88"/>
      <c r="K50" s="32"/>
      <c r="L50" s="33">
        <f>SUM(L49)</f>
        <v>0</v>
      </c>
      <c r="M50" s="34">
        <f t="shared" si="0"/>
        <v>0</v>
      </c>
      <c r="N50" s="34"/>
      <c r="O50" s="35">
        <f>O49</f>
        <v>1963957</v>
      </c>
      <c r="P50" s="34">
        <f t="shared" si="11"/>
        <v>0.29999996944943608</v>
      </c>
      <c r="Q50" s="34"/>
      <c r="R50" s="35">
        <f>R49</f>
        <v>0</v>
      </c>
      <c r="S50" s="34">
        <f>R50/$H$50</f>
        <v>0</v>
      </c>
      <c r="T50" s="34"/>
      <c r="U50" s="35">
        <f>U49</f>
        <v>0</v>
      </c>
      <c r="V50" s="34">
        <f>U50/$H$50</f>
        <v>0</v>
      </c>
      <c r="W50" s="34"/>
      <c r="X50" s="35">
        <f>X49</f>
        <v>3207797</v>
      </c>
      <c r="Y50" s="34">
        <f>X50/$H$50</f>
        <v>0.49000003666067671</v>
      </c>
      <c r="Z50" s="34"/>
      <c r="AA50" s="35">
        <f>AA49</f>
        <v>0</v>
      </c>
      <c r="AB50" s="34">
        <f>AA50/$H$50</f>
        <v>0</v>
      </c>
      <c r="AC50" s="32"/>
      <c r="AD50" s="37">
        <f t="shared" si="37"/>
        <v>5171754</v>
      </c>
      <c r="AE50" s="34">
        <f t="shared" si="12"/>
        <v>0.79000000611011278</v>
      </c>
    </row>
    <row r="51" spans="1:34" s="39" customFormat="1" ht="15" customHeight="1" x14ac:dyDescent="0.3">
      <c r="F51" s="40" t="s">
        <v>87</v>
      </c>
      <c r="G51" s="40"/>
      <c r="H51" s="41">
        <f>SUM(H14:H50)/2</f>
        <v>145207482</v>
      </c>
      <c r="I51" s="42">
        <f>SUM(I14:I50)/2</f>
        <v>152613066</v>
      </c>
      <c r="J51" s="43"/>
      <c r="K51" s="44" t="s">
        <v>87</v>
      </c>
      <c r="L51" s="41">
        <f>SUM(L14:L50)/2</f>
        <v>4492030</v>
      </c>
      <c r="M51" s="43">
        <f>L51/H51</f>
        <v>3.0935251669745228E-2</v>
      </c>
      <c r="N51" s="44" t="s">
        <v>87</v>
      </c>
      <c r="O51" s="41">
        <f>SUM(O14:O50)/2</f>
        <v>45578435</v>
      </c>
      <c r="P51" s="43">
        <f t="shared" si="11"/>
        <v>0.31388489334179076</v>
      </c>
      <c r="Q51" s="44" t="s">
        <v>87</v>
      </c>
      <c r="R51" s="41">
        <f>SUM(R14:R50)/2</f>
        <v>24594736</v>
      </c>
      <c r="S51" s="43">
        <f>R51/$H$51</f>
        <v>0.1693765063703811</v>
      </c>
      <c r="T51" s="44" t="s">
        <v>87</v>
      </c>
      <c r="U51" s="41">
        <f>SUM(U14:U50)/2</f>
        <v>7882991</v>
      </c>
      <c r="V51" s="43">
        <f>U51/$H$51</f>
        <v>5.4287774234663751E-2</v>
      </c>
      <c r="W51" s="45" t="s">
        <v>87</v>
      </c>
      <c r="X51" s="46">
        <f>SUM(X14:X50)/2</f>
        <v>3207797</v>
      </c>
      <c r="Z51" s="45" t="s">
        <v>87</v>
      </c>
      <c r="AA51" s="46">
        <f>SUM(AA10:AA50)/2</f>
        <v>0</v>
      </c>
      <c r="AC51" s="44" t="s">
        <v>87</v>
      </c>
      <c r="AD51" s="41">
        <f>SUM(AD14:AD50)/2</f>
        <v>85755989</v>
      </c>
    </row>
    <row r="52" spans="1:34" s="39" customFormat="1" ht="15" customHeight="1" x14ac:dyDescent="0.3">
      <c r="A52" s="47"/>
      <c r="B52" s="47"/>
      <c r="C52" s="47"/>
      <c r="D52" s="47"/>
      <c r="E52" s="48"/>
      <c r="F52" s="49" t="s">
        <v>88</v>
      </c>
      <c r="G52" s="50"/>
      <c r="H52" s="51">
        <v>0</v>
      </c>
      <c r="I52" s="42">
        <v>0</v>
      </c>
      <c r="J52" s="47"/>
      <c r="K52" s="49" t="s">
        <v>88</v>
      </c>
      <c r="L52" s="51">
        <v>0</v>
      </c>
      <c r="M52" s="47"/>
      <c r="N52" s="49" t="s">
        <v>88</v>
      </c>
      <c r="O52" s="51">
        <v>0</v>
      </c>
      <c r="P52" s="47"/>
      <c r="Q52" s="49" t="s">
        <v>88</v>
      </c>
      <c r="R52" s="51">
        <v>0</v>
      </c>
      <c r="S52" s="47"/>
      <c r="T52" s="49" t="s">
        <v>88</v>
      </c>
      <c r="U52" s="51">
        <v>0</v>
      </c>
      <c r="V52"/>
      <c r="W52" s="52" t="s">
        <v>88</v>
      </c>
      <c r="X52" s="53">
        <v>0</v>
      </c>
      <c r="Y52"/>
      <c r="Z52" s="52" t="s">
        <v>88</v>
      </c>
      <c r="AA52" s="53">
        <v>0</v>
      </c>
      <c r="AB52"/>
      <c r="AC52" s="49" t="s">
        <v>88</v>
      </c>
      <c r="AD52" s="51">
        <v>0</v>
      </c>
      <c r="AE52" s="47"/>
      <c r="AF52" s="47"/>
      <c r="AG52" s="47"/>
      <c r="AH52" s="47"/>
    </row>
    <row r="53" spans="1:34" s="39" customFormat="1" x14ac:dyDescent="0.3">
      <c r="A53" s="47"/>
      <c r="B53" s="47"/>
      <c r="C53" s="47"/>
      <c r="D53" s="47"/>
      <c r="E53" s="48"/>
      <c r="F53" s="44" t="s">
        <v>87</v>
      </c>
      <c r="G53" s="54"/>
      <c r="H53" s="51">
        <f>+H51+H52</f>
        <v>145207482</v>
      </c>
      <c r="I53" s="42">
        <f>SUM(I51:I52)</f>
        <v>152613066</v>
      </c>
      <c r="J53" s="47"/>
      <c r="K53" s="44" t="s">
        <v>87</v>
      </c>
      <c r="L53" s="51">
        <f>+L51+L52</f>
        <v>4492030</v>
      </c>
      <c r="M53" s="47"/>
      <c r="N53" s="44" t="s">
        <v>87</v>
      </c>
      <c r="O53" s="51">
        <f>+O51+O52</f>
        <v>45578435</v>
      </c>
      <c r="P53" s="47"/>
      <c r="Q53" s="44" t="s">
        <v>87</v>
      </c>
      <c r="R53" s="51">
        <f>+R51+R52</f>
        <v>24594736</v>
      </c>
      <c r="S53" s="47"/>
      <c r="T53" s="44" t="s">
        <v>87</v>
      </c>
      <c r="U53" s="51">
        <f>+U51+U52</f>
        <v>7882991</v>
      </c>
      <c r="V53"/>
      <c r="W53" s="45" t="s">
        <v>87</v>
      </c>
      <c r="X53" s="53">
        <f>+X51+X52</f>
        <v>3207797</v>
      </c>
      <c r="Y53"/>
      <c r="Z53" s="45" t="s">
        <v>87</v>
      </c>
      <c r="AA53" s="53">
        <f>+AA51+AA52</f>
        <v>0</v>
      </c>
      <c r="AB53"/>
      <c r="AC53" s="44" t="s">
        <v>87</v>
      </c>
      <c r="AD53" s="51">
        <f>+AD51+AD52</f>
        <v>85755989</v>
      </c>
      <c r="AE53" s="47"/>
      <c r="AF53" s="47"/>
      <c r="AG53" s="47"/>
      <c r="AH53" s="47"/>
    </row>
    <row r="54" spans="1:34" s="39" customFormat="1" ht="26.4" x14ac:dyDescent="0.3">
      <c r="A54" s="47"/>
      <c r="B54" s="47"/>
      <c r="C54" s="47"/>
      <c r="D54" s="47"/>
      <c r="E54" s="48"/>
      <c r="F54" s="44"/>
      <c r="G54" s="54"/>
      <c r="H54" s="51"/>
      <c r="I54" s="42"/>
      <c r="J54" s="47"/>
      <c r="K54" s="44"/>
      <c r="L54" s="51"/>
      <c r="M54" s="47"/>
      <c r="N54" s="44"/>
      <c r="O54" s="51"/>
      <c r="P54" s="47"/>
      <c r="Q54" s="44"/>
      <c r="R54" s="51"/>
      <c r="S54" s="47"/>
      <c r="T54" s="44"/>
      <c r="U54" s="51"/>
      <c r="V54"/>
      <c r="W54" s="45" t="s">
        <v>89</v>
      </c>
      <c r="X54" s="53">
        <f>ROUND(X53*0.015,0)</f>
        <v>48117</v>
      </c>
      <c r="Y54"/>
      <c r="Z54" s="45" t="s">
        <v>89</v>
      </c>
      <c r="AA54" s="53">
        <f>ROUND(AA53*0.015,0)</f>
        <v>0</v>
      </c>
      <c r="AB54"/>
      <c r="AC54" s="45" t="s">
        <v>89</v>
      </c>
      <c r="AD54" s="51">
        <f>L54+O54+R54+U54+X54+AA54</f>
        <v>48117</v>
      </c>
      <c r="AE54" s="47"/>
      <c r="AF54" s="47"/>
      <c r="AG54" s="47"/>
      <c r="AH54" s="47"/>
    </row>
    <row r="55" spans="1:34" s="39" customFormat="1" ht="26.4" x14ac:dyDescent="0.3">
      <c r="A55" s="47"/>
      <c r="B55" s="47"/>
      <c r="C55" s="47"/>
      <c r="D55" s="47"/>
      <c r="E55" s="48"/>
      <c r="F55" s="44"/>
      <c r="G55" s="54"/>
      <c r="H55" s="51"/>
      <c r="J55" s="47"/>
      <c r="K55" s="44"/>
      <c r="L55" s="51"/>
      <c r="M55" s="47"/>
      <c r="N55" s="44"/>
      <c r="O55" s="51"/>
      <c r="P55" s="47"/>
      <c r="Q55" s="44"/>
      <c r="R55" s="51"/>
      <c r="S55" s="47"/>
      <c r="T55" s="44"/>
      <c r="U55" s="51"/>
      <c r="V55"/>
      <c r="W55" s="44" t="s">
        <v>90</v>
      </c>
      <c r="X55" s="51">
        <f>X53+X54</f>
        <v>3255914</v>
      </c>
      <c r="Y55" s="43">
        <f>X55/$H$51</f>
        <v>2.242249473067786E-2</v>
      </c>
      <c r="Z55" s="44" t="s">
        <v>90</v>
      </c>
      <c r="AA55" s="51">
        <f>AA53+AA54</f>
        <v>0</v>
      </c>
      <c r="AB55" s="43">
        <f>AA55/$H$51</f>
        <v>0</v>
      </c>
      <c r="AC55" s="44" t="s">
        <v>90</v>
      </c>
      <c r="AD55" s="51">
        <f>AD53+AD54</f>
        <v>85804106</v>
      </c>
      <c r="AE55" s="43">
        <f>AD55/H51</f>
        <v>0.59090692034725867</v>
      </c>
      <c r="AF55" s="47"/>
      <c r="AG55" s="47"/>
      <c r="AH55" s="47"/>
    </row>
    <row r="56" spans="1:34" s="39" customFormat="1" x14ac:dyDescent="0.3">
      <c r="A56" s="47"/>
      <c r="B56" s="47"/>
      <c r="C56" s="47"/>
      <c r="D56" s="47"/>
      <c r="E56" s="48"/>
      <c r="F56" s="55" t="s">
        <v>91</v>
      </c>
      <c r="G56" s="56"/>
      <c r="H56" s="51">
        <f>+H53*19%</f>
        <v>27589421.580000002</v>
      </c>
      <c r="I56" s="51">
        <f>+I53*19%</f>
        <v>28996482.539999999</v>
      </c>
      <c r="J56" s="47"/>
      <c r="K56" s="55" t="s">
        <v>91</v>
      </c>
      <c r="L56" s="51">
        <f>+L53*19%</f>
        <v>853485.7</v>
      </c>
      <c r="M56" s="47"/>
      <c r="N56" s="55" t="s">
        <v>91</v>
      </c>
      <c r="O56" s="51">
        <f>+O53*19%</f>
        <v>8659902.6500000004</v>
      </c>
      <c r="P56" s="47"/>
      <c r="Q56" s="55" t="s">
        <v>91</v>
      </c>
      <c r="R56" s="51">
        <f>+R53*19%</f>
        <v>4672999.84</v>
      </c>
      <c r="S56" s="47"/>
      <c r="T56" s="55" t="s">
        <v>91</v>
      </c>
      <c r="U56" s="51">
        <f>+U53*19%</f>
        <v>1497768.29</v>
      </c>
      <c r="V56"/>
      <c r="W56" s="57" t="s">
        <v>91</v>
      </c>
      <c r="X56" s="53">
        <f>ROUND(+X55*19%,0)</f>
        <v>618624</v>
      </c>
      <c r="Y56"/>
      <c r="Z56" s="57" t="s">
        <v>91</v>
      </c>
      <c r="AA56" s="53">
        <f>ROUND(+AA55*19%,0)</f>
        <v>0</v>
      </c>
      <c r="AB56"/>
      <c r="AC56" s="55" t="s">
        <v>91</v>
      </c>
      <c r="AD56" s="51">
        <f>ROUND(AD55*0.19,0)</f>
        <v>16302780</v>
      </c>
      <c r="AE56" s="47"/>
      <c r="AF56" s="58"/>
      <c r="AG56" s="58"/>
      <c r="AH56" s="47"/>
    </row>
    <row r="57" spans="1:34" s="39" customFormat="1" x14ac:dyDescent="0.3">
      <c r="A57" s="59" t="s">
        <v>92</v>
      </c>
      <c r="B57" s="60"/>
      <c r="C57" s="60"/>
      <c r="D57" s="61" t="s">
        <v>93</v>
      </c>
      <c r="F57" s="62" t="s">
        <v>94</v>
      </c>
      <c r="G57" s="62"/>
      <c r="H57" s="41">
        <f>+H53+H56</f>
        <v>172796903.58000001</v>
      </c>
      <c r="I57" s="41">
        <f>+I53+I56</f>
        <v>181609548.53999999</v>
      </c>
      <c r="J57" s="47"/>
      <c r="K57" s="62" t="s">
        <v>94</v>
      </c>
      <c r="L57" s="41">
        <f>+L53+L56</f>
        <v>5345515.7</v>
      </c>
      <c r="M57" s="47"/>
      <c r="N57" s="62" t="s">
        <v>94</v>
      </c>
      <c r="O57" s="41">
        <f>+O53+O56</f>
        <v>54238337.649999999</v>
      </c>
      <c r="P57" s="47"/>
      <c r="Q57" s="62" t="s">
        <v>94</v>
      </c>
      <c r="R57" s="41">
        <f>+R53+R56</f>
        <v>29267735.84</v>
      </c>
      <c r="S57" s="47"/>
      <c r="T57" s="62" t="s">
        <v>94</v>
      </c>
      <c r="U57" s="41">
        <f>+U53+U56</f>
        <v>9380759.2899999991</v>
      </c>
      <c r="V57"/>
      <c r="W57" s="63" t="s">
        <v>94</v>
      </c>
      <c r="X57" s="46">
        <f>X55+X56</f>
        <v>3874538</v>
      </c>
      <c r="Y57"/>
      <c r="Z57" s="63" t="s">
        <v>94</v>
      </c>
      <c r="AA57" s="46">
        <f>AA55+AA56</f>
        <v>0</v>
      </c>
      <c r="AB57"/>
      <c r="AC57" s="62" t="s">
        <v>94</v>
      </c>
      <c r="AD57" s="41">
        <f>+AD55+AD56</f>
        <v>102106886</v>
      </c>
      <c r="AE57" s="47"/>
      <c r="AF57" s="64"/>
      <c r="AG57" s="64"/>
      <c r="AH57"/>
    </row>
    <row r="58" spans="1:34" s="39" customFormat="1" x14ac:dyDescent="0.3">
      <c r="A58" s="59"/>
      <c r="B58" s="60"/>
      <c r="C58" s="60"/>
      <c r="D58" s="61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65"/>
      <c r="AD58" s="65"/>
      <c r="AE58" s="65"/>
      <c r="AF58" s="64"/>
      <c r="AG58" s="64"/>
      <c r="AH58"/>
    </row>
    <row r="59" spans="1:34" s="39" customFormat="1" x14ac:dyDescent="0.3">
      <c r="A59" s="59"/>
      <c r="B59" s="60"/>
      <c r="C59" s="60"/>
      <c r="D59" s="61"/>
      <c r="K59" s="47"/>
      <c r="L59" s="47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7"/>
      <c r="AD59" s="67"/>
      <c r="AE59" s="67"/>
      <c r="AF59" s="64"/>
      <c r="AG59" s="64"/>
      <c r="AH59"/>
    </row>
    <row r="60" spans="1:34" s="39" customFormat="1" x14ac:dyDescent="0.3">
      <c r="A60" s="59"/>
      <c r="B60" s="60"/>
      <c r="C60" s="60"/>
      <c r="D60" s="61"/>
      <c r="N60" s="68" t="s">
        <v>95</v>
      </c>
      <c r="O60" s="69" t="s">
        <v>96</v>
      </c>
      <c r="P60" s="68" t="s">
        <v>27</v>
      </c>
      <c r="Q60" s="68" t="s">
        <v>95</v>
      </c>
      <c r="R60" s="69" t="s">
        <v>96</v>
      </c>
      <c r="S60" s="68" t="s">
        <v>27</v>
      </c>
      <c r="T60" s="68" t="s">
        <v>95</v>
      </c>
      <c r="U60" s="69" t="s">
        <v>96</v>
      </c>
      <c r="V60" s="68" t="s">
        <v>27</v>
      </c>
      <c r="W60" s="68" t="s">
        <v>95</v>
      </c>
      <c r="X60" s="69" t="s">
        <v>96</v>
      </c>
      <c r="Y60" s="68" t="s">
        <v>27</v>
      </c>
      <c r="Z60" s="68" t="s">
        <v>95</v>
      </c>
      <c r="AA60" s="69" t="s">
        <v>96</v>
      </c>
      <c r="AB60" s="68" t="s">
        <v>27</v>
      </c>
      <c r="AC60" s="70"/>
      <c r="AD60" s="70"/>
      <c r="AE60" s="70"/>
      <c r="AF60" s="70"/>
      <c r="AG60" s="64"/>
      <c r="AH60"/>
    </row>
    <row r="61" spans="1:34" s="39" customFormat="1" x14ac:dyDescent="0.3">
      <c r="A61" s="59"/>
      <c r="B61" s="60"/>
      <c r="C61" s="60"/>
      <c r="D61" s="61"/>
      <c r="N61" s="71" t="s">
        <v>97</v>
      </c>
      <c r="O61" s="72">
        <f>L51</f>
        <v>4492030</v>
      </c>
      <c r="P61" s="73">
        <f>M51</f>
        <v>3.0935251669745228E-2</v>
      </c>
      <c r="Q61" s="71" t="s">
        <v>97</v>
      </c>
      <c r="R61" s="72">
        <f>$L$51</f>
        <v>4492030</v>
      </c>
      <c r="S61" s="73">
        <f>$M$51</f>
        <v>3.0935251669745228E-2</v>
      </c>
      <c r="T61" s="71" t="s">
        <v>97</v>
      </c>
      <c r="U61" s="72">
        <f>$L$51</f>
        <v>4492030</v>
      </c>
      <c r="V61" s="73">
        <f>$M$51</f>
        <v>3.0935251669745228E-2</v>
      </c>
      <c r="W61" s="71" t="s">
        <v>97</v>
      </c>
      <c r="X61" s="72">
        <f>$L$51</f>
        <v>4492030</v>
      </c>
      <c r="Y61" s="73">
        <f>$M$51</f>
        <v>3.0935251669745228E-2</v>
      </c>
      <c r="Z61" s="71" t="s">
        <v>97</v>
      </c>
      <c r="AA61" s="72">
        <f>$L$51</f>
        <v>4492030</v>
      </c>
      <c r="AB61" s="73">
        <f>$M$51</f>
        <v>3.0935251669745228E-2</v>
      </c>
      <c r="AC61" s="70"/>
      <c r="AD61" s="70"/>
      <c r="AE61" s="70"/>
      <c r="AF61" s="70"/>
      <c r="AG61" s="64"/>
      <c r="AH61"/>
    </row>
    <row r="62" spans="1:34" s="39" customFormat="1" x14ac:dyDescent="0.3">
      <c r="A62" s="59"/>
      <c r="B62" s="60"/>
      <c r="C62" s="60"/>
      <c r="D62" s="61"/>
      <c r="N62" s="71" t="s">
        <v>98</v>
      </c>
      <c r="O62" s="72">
        <f>O51</f>
        <v>45578435</v>
      </c>
      <c r="P62" s="73">
        <f>P51</f>
        <v>0.31388489334179076</v>
      </c>
      <c r="Q62" s="71" t="s">
        <v>98</v>
      </c>
      <c r="R62" s="72">
        <f>$O$51</f>
        <v>45578435</v>
      </c>
      <c r="S62" s="73">
        <f>$P$51</f>
        <v>0.31388489334179076</v>
      </c>
      <c r="T62" s="71" t="s">
        <v>98</v>
      </c>
      <c r="U62" s="72">
        <f>$O$51</f>
        <v>45578435</v>
      </c>
      <c r="V62" s="73">
        <f>$P$51</f>
        <v>0.31388489334179076</v>
      </c>
      <c r="W62" s="71" t="s">
        <v>98</v>
      </c>
      <c r="X62" s="72">
        <f>$O$51</f>
        <v>45578435</v>
      </c>
      <c r="Y62" s="73">
        <f>$P$51</f>
        <v>0.31388489334179076</v>
      </c>
      <c r="Z62" s="71" t="s">
        <v>98</v>
      </c>
      <c r="AA62" s="72">
        <f>$O$51</f>
        <v>45578435</v>
      </c>
      <c r="AB62" s="73">
        <f>$P$51</f>
        <v>0.31388489334179076</v>
      </c>
      <c r="AC62" s="70"/>
      <c r="AD62" s="70"/>
      <c r="AE62" s="70"/>
      <c r="AF62" s="70"/>
      <c r="AG62" s="64"/>
      <c r="AH62"/>
    </row>
    <row r="63" spans="1:34" s="39" customFormat="1" x14ac:dyDescent="0.3">
      <c r="A63" s="59"/>
      <c r="B63" s="60"/>
      <c r="C63" s="60"/>
      <c r="D63" s="61"/>
      <c r="N63" s="71"/>
      <c r="O63" s="72"/>
      <c r="P63" s="73"/>
      <c r="Q63" s="71" t="s">
        <v>99</v>
      </c>
      <c r="R63" s="72">
        <f>$R$51</f>
        <v>24594736</v>
      </c>
      <c r="S63" s="73">
        <f>$S$51</f>
        <v>0.1693765063703811</v>
      </c>
      <c r="T63" s="71" t="s">
        <v>99</v>
      </c>
      <c r="U63" s="72">
        <f>$R$51</f>
        <v>24594736</v>
      </c>
      <c r="V63" s="73">
        <f>$S$51</f>
        <v>0.1693765063703811</v>
      </c>
      <c r="W63" s="71" t="s">
        <v>99</v>
      </c>
      <c r="X63" s="72">
        <f>$R$51</f>
        <v>24594736</v>
      </c>
      <c r="Y63" s="73">
        <f>$S$51</f>
        <v>0.1693765063703811</v>
      </c>
      <c r="Z63" s="71" t="s">
        <v>99</v>
      </c>
      <c r="AA63" s="72">
        <f>$R$51</f>
        <v>24594736</v>
      </c>
      <c r="AB63" s="73">
        <f>$S$51</f>
        <v>0.1693765063703811</v>
      </c>
      <c r="AC63" s="70"/>
      <c r="AD63" s="70"/>
      <c r="AE63" s="70"/>
      <c r="AF63" s="70"/>
      <c r="AG63" s="64"/>
      <c r="AH63"/>
    </row>
    <row r="64" spans="1:34" s="39" customFormat="1" x14ac:dyDescent="0.3">
      <c r="A64" s="59"/>
      <c r="B64" s="60"/>
      <c r="C64" s="60"/>
      <c r="D64" s="61"/>
      <c r="N64" s="71"/>
      <c r="O64" s="72"/>
      <c r="P64" s="73"/>
      <c r="Q64" s="71"/>
      <c r="R64" s="72"/>
      <c r="S64" s="73"/>
      <c r="T64" s="71" t="s">
        <v>100</v>
      </c>
      <c r="U64" s="72">
        <f>$U$51</f>
        <v>7882991</v>
      </c>
      <c r="V64" s="73">
        <f>$V$51</f>
        <v>5.4287774234663751E-2</v>
      </c>
      <c r="W64" s="71" t="s">
        <v>100</v>
      </c>
      <c r="X64" s="72">
        <f>$U$51</f>
        <v>7882991</v>
      </c>
      <c r="Y64" s="73">
        <f>$V$51</f>
        <v>5.4287774234663751E-2</v>
      </c>
      <c r="Z64" s="71" t="s">
        <v>100</v>
      </c>
      <c r="AA64" s="72">
        <f>$U$51</f>
        <v>7882991</v>
      </c>
      <c r="AB64" s="73">
        <f>$V$51</f>
        <v>5.4287774234663751E-2</v>
      </c>
      <c r="AC64" s="70"/>
      <c r="AD64" s="70"/>
      <c r="AE64" s="70"/>
      <c r="AF64" s="70"/>
      <c r="AG64" s="64"/>
      <c r="AH64"/>
    </row>
    <row r="65" spans="1:34" s="39" customFormat="1" x14ac:dyDescent="0.3">
      <c r="A65" s="59"/>
      <c r="B65" s="60"/>
      <c r="C65" s="60"/>
      <c r="D65" s="61"/>
      <c r="N65" s="71"/>
      <c r="O65" s="72"/>
      <c r="P65" s="73"/>
      <c r="Q65" s="71"/>
      <c r="R65" s="72"/>
      <c r="S65" s="73"/>
      <c r="T65" s="71"/>
      <c r="U65" s="72"/>
      <c r="V65" s="73"/>
      <c r="W65" s="71" t="s">
        <v>101</v>
      </c>
      <c r="X65" s="72">
        <f>$X$55</f>
        <v>3255914</v>
      </c>
      <c r="Y65" s="73">
        <f>$Y$55</f>
        <v>2.242249473067786E-2</v>
      </c>
      <c r="Z65" s="71" t="s">
        <v>101</v>
      </c>
      <c r="AA65" s="72">
        <f>$X$55</f>
        <v>3255914</v>
      </c>
      <c r="AB65" s="73">
        <f>$Y$55</f>
        <v>2.242249473067786E-2</v>
      </c>
      <c r="AC65" s="70"/>
      <c r="AD65" s="70"/>
      <c r="AE65" s="70"/>
      <c r="AF65" s="70"/>
      <c r="AG65" s="64"/>
      <c r="AH65"/>
    </row>
    <row r="66" spans="1:34" s="39" customFormat="1" x14ac:dyDescent="0.3">
      <c r="A66" s="59"/>
      <c r="B66" s="60"/>
      <c r="C66" s="60"/>
      <c r="D66" s="61"/>
      <c r="N66" s="71"/>
      <c r="O66" s="72"/>
      <c r="P66" s="73"/>
      <c r="Q66" s="71"/>
      <c r="R66" s="72"/>
      <c r="S66" s="73"/>
      <c r="T66" s="71"/>
      <c r="U66" s="72"/>
      <c r="V66" s="73"/>
      <c r="W66" s="71"/>
      <c r="X66" s="72"/>
      <c r="Y66" s="73"/>
      <c r="Z66" s="71" t="s">
        <v>102</v>
      </c>
      <c r="AA66" s="72">
        <f>+AA55</f>
        <v>0</v>
      </c>
      <c r="AB66" s="73">
        <f>+AB55</f>
        <v>0</v>
      </c>
      <c r="AC66" s="70"/>
      <c r="AD66" s="70"/>
      <c r="AE66" s="70"/>
      <c r="AF66" s="70"/>
      <c r="AG66" s="64"/>
      <c r="AH66"/>
    </row>
    <row r="67" spans="1:34" s="39" customFormat="1" x14ac:dyDescent="0.3">
      <c r="A67" s="59"/>
      <c r="B67" s="60"/>
      <c r="C67" s="60"/>
      <c r="D67" s="61"/>
      <c r="N67" s="74" t="s">
        <v>103</v>
      </c>
      <c r="O67" s="75">
        <f>SUM(O61:O62)</f>
        <v>50070465</v>
      </c>
      <c r="P67" s="76">
        <f>SUM(P61:P62)</f>
        <v>0.34482014501153602</v>
      </c>
      <c r="Q67" s="74" t="s">
        <v>103</v>
      </c>
      <c r="R67" s="75">
        <f>SUM(R61:R63)</f>
        <v>74665201</v>
      </c>
      <c r="S67" s="76">
        <f>SUM(S61:S63)</f>
        <v>0.51419665138191717</v>
      </c>
      <c r="T67" s="74" t="s">
        <v>103</v>
      </c>
      <c r="U67" s="75">
        <f>SUM(U61:U64)</f>
        <v>82548192</v>
      </c>
      <c r="V67" s="76">
        <f>SUM(V61:V64)</f>
        <v>0.56848442561658097</v>
      </c>
      <c r="W67" s="74" t="s">
        <v>103</v>
      </c>
      <c r="X67" s="75">
        <f>SUM(X61:X65)</f>
        <v>85804106</v>
      </c>
      <c r="Y67" s="76">
        <f>SUM(Y61:Y65)</f>
        <v>0.59090692034725878</v>
      </c>
      <c r="Z67" s="74" t="s">
        <v>103</v>
      </c>
      <c r="AA67" s="75">
        <f>SUM(AA61:AA66)</f>
        <v>85804106</v>
      </c>
      <c r="AB67" s="76">
        <f>SUM(AB61:AB66)</f>
        <v>0.59090692034725878</v>
      </c>
      <c r="AC67" s="77"/>
      <c r="AD67" s="77"/>
      <c r="AE67" s="77"/>
      <c r="AF67" s="77"/>
      <c r="AG67" s="64"/>
      <c r="AH67"/>
    </row>
    <row r="68" spans="1:34" s="39" customFormat="1" x14ac:dyDescent="0.3">
      <c r="A68" s="59"/>
      <c r="B68" s="60"/>
      <c r="C68" s="60"/>
      <c r="D68" s="61" t="s">
        <v>104</v>
      </c>
      <c r="N68" s="74" t="s">
        <v>105</v>
      </c>
      <c r="O68" s="86"/>
      <c r="P68" s="87"/>
      <c r="Q68" s="74" t="s">
        <v>105</v>
      </c>
      <c r="R68" s="86"/>
      <c r="S68" s="87"/>
      <c r="T68" s="74" t="s">
        <v>105</v>
      </c>
      <c r="U68" s="86"/>
      <c r="V68" s="87"/>
      <c r="W68" s="74" t="s">
        <v>105</v>
      </c>
      <c r="X68" s="86"/>
      <c r="Y68" s="87"/>
      <c r="Z68" s="74" t="s">
        <v>105</v>
      </c>
      <c r="AA68" s="86"/>
      <c r="AB68" s="87"/>
      <c r="AC68" s="78"/>
      <c r="AD68" s="78"/>
      <c r="AE68" s="78"/>
      <c r="AF68" s="79"/>
      <c r="AG68" s="64"/>
      <c r="AH68" s="80"/>
    </row>
    <row r="69" spans="1:34" s="39" customFormat="1" x14ac:dyDescent="0.3">
      <c r="A69" s="59" t="s">
        <v>106</v>
      </c>
      <c r="D69" s="61" t="s">
        <v>107</v>
      </c>
      <c r="N69" s="81" t="s">
        <v>108</v>
      </c>
      <c r="O69" s="86"/>
      <c r="P69" s="87"/>
      <c r="Q69" s="81" t="s">
        <v>108</v>
      </c>
      <c r="R69" s="86" t="s">
        <v>109</v>
      </c>
      <c r="S69" s="87"/>
      <c r="T69" s="81" t="s">
        <v>108</v>
      </c>
      <c r="U69" s="86" t="s">
        <v>109</v>
      </c>
      <c r="V69" s="87"/>
      <c r="W69" s="81" t="s">
        <v>108</v>
      </c>
      <c r="X69" s="86" t="s">
        <v>109</v>
      </c>
      <c r="Y69" s="87"/>
      <c r="Z69" s="81" t="s">
        <v>108</v>
      </c>
      <c r="AA69" s="86" t="s">
        <v>109</v>
      </c>
      <c r="AB69" s="87"/>
      <c r="AC69" s="80"/>
      <c r="AD69" s="80"/>
      <c r="AE69" s="78"/>
      <c r="AF69" s="79"/>
      <c r="AG69" s="64"/>
      <c r="AH69" s="80"/>
    </row>
    <row r="70" spans="1:34" s="39" customFormat="1" x14ac:dyDescent="0.3">
      <c r="A70" s="59" t="s">
        <v>110</v>
      </c>
      <c r="D70" s="61" t="s">
        <v>111</v>
      </c>
      <c r="N70" s="82" t="s">
        <v>112</v>
      </c>
      <c r="O70" s="84"/>
      <c r="P70" s="85"/>
      <c r="Q70" s="82" t="s">
        <v>112</v>
      </c>
      <c r="R70" s="86" t="s">
        <v>113</v>
      </c>
      <c r="S70" s="87"/>
      <c r="T70" s="82" t="s">
        <v>112</v>
      </c>
      <c r="U70" s="86" t="s">
        <v>113</v>
      </c>
      <c r="V70" s="87"/>
      <c r="W70" s="82" t="s">
        <v>112</v>
      </c>
      <c r="X70" s="86" t="s">
        <v>113</v>
      </c>
      <c r="Y70" s="87"/>
      <c r="Z70" s="82" t="s">
        <v>112</v>
      </c>
      <c r="AA70" s="86" t="s">
        <v>113</v>
      </c>
      <c r="AB70" s="87"/>
      <c r="AC70" s="80"/>
      <c r="AD70" s="80"/>
      <c r="AE70" s="78"/>
      <c r="AF70" s="79"/>
      <c r="AG70" s="64"/>
      <c r="AH70" s="80"/>
    </row>
    <row r="71" spans="1:34" s="39" customFormat="1" x14ac:dyDescent="0.3">
      <c r="A71" s="47"/>
      <c r="B71" s="47"/>
      <c r="C71" s="47"/>
      <c r="D71" s="47"/>
      <c r="E71" s="48"/>
      <c r="F71" s="47"/>
      <c r="G71" s="47"/>
      <c r="H71" s="47"/>
      <c r="I71" s="47"/>
      <c r="J71" s="47"/>
      <c r="L71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66"/>
      <c r="AD71" s="66"/>
      <c r="AE71" s="66"/>
      <c r="AF71" s="47"/>
      <c r="AG71" s="47"/>
      <c r="AH71" s="47"/>
    </row>
    <row r="80" spans="1:34" ht="61.2" x14ac:dyDescent="1.1000000000000001">
      <c r="A80" s="83" t="s">
        <v>114</v>
      </c>
    </row>
  </sheetData>
  <sheetProtection formatCells="0" formatColumns="0" formatRows="0" insertColumns="0" insertRows="0" insertHyperlinks="0" deleteColumns="0" deleteRows="0" sort="0" autoFilter="0" pivotTables="0"/>
  <mergeCells count="71">
    <mergeCell ref="A5:AE5"/>
    <mergeCell ref="C1:Y2"/>
    <mergeCell ref="AC1:AE1"/>
    <mergeCell ref="AC2:AE2"/>
    <mergeCell ref="A3:AE3"/>
    <mergeCell ref="A4:AE4"/>
    <mergeCell ref="A6:AE6"/>
    <mergeCell ref="A7:AE7"/>
    <mergeCell ref="A8:AE8"/>
    <mergeCell ref="A9:AE9"/>
    <mergeCell ref="A10:AE10"/>
    <mergeCell ref="W11:Y12"/>
    <mergeCell ref="Z11:AB12"/>
    <mergeCell ref="AC11:AE12"/>
    <mergeCell ref="B12:J12"/>
    <mergeCell ref="A14:A16"/>
    <mergeCell ref="B14:B16"/>
    <mergeCell ref="J14:J16"/>
    <mergeCell ref="B11:J11"/>
    <mergeCell ref="K11:M12"/>
    <mergeCell ref="N11:P12"/>
    <mergeCell ref="Q11:S12"/>
    <mergeCell ref="T11:V12"/>
    <mergeCell ref="A17:A19"/>
    <mergeCell ref="B17:B19"/>
    <mergeCell ref="J17:J19"/>
    <mergeCell ref="A20:A22"/>
    <mergeCell ref="B20:B22"/>
    <mergeCell ref="J20:J22"/>
    <mergeCell ref="A23:A24"/>
    <mergeCell ref="B23:B24"/>
    <mergeCell ref="J23:J24"/>
    <mergeCell ref="A25:A28"/>
    <mergeCell ref="B25:B28"/>
    <mergeCell ref="J25:J28"/>
    <mergeCell ref="A29:A32"/>
    <mergeCell ref="B29:B32"/>
    <mergeCell ref="J29:J32"/>
    <mergeCell ref="A33:A35"/>
    <mergeCell ref="B33:B35"/>
    <mergeCell ref="J33:J35"/>
    <mergeCell ref="A36:A37"/>
    <mergeCell ref="B36:B37"/>
    <mergeCell ref="J36:J37"/>
    <mergeCell ref="A38:A41"/>
    <mergeCell ref="B38:B41"/>
    <mergeCell ref="J38:J41"/>
    <mergeCell ref="A42:A45"/>
    <mergeCell ref="B42:B45"/>
    <mergeCell ref="J42:J45"/>
    <mergeCell ref="A46:A48"/>
    <mergeCell ref="B46:B48"/>
    <mergeCell ref="J46:J48"/>
    <mergeCell ref="A49:A50"/>
    <mergeCell ref="B49:B50"/>
    <mergeCell ref="J49:J50"/>
    <mergeCell ref="O68:P68"/>
    <mergeCell ref="R68:S68"/>
    <mergeCell ref="X68:Y68"/>
    <mergeCell ref="AA68:AB68"/>
    <mergeCell ref="O69:P69"/>
    <mergeCell ref="R69:S69"/>
    <mergeCell ref="U69:V69"/>
    <mergeCell ref="X69:Y69"/>
    <mergeCell ref="AA69:AB69"/>
    <mergeCell ref="U68:V68"/>
    <mergeCell ref="O70:P70"/>
    <mergeCell ref="R70:S70"/>
    <mergeCell ref="U70:V70"/>
    <mergeCell ref="X70:Y70"/>
    <mergeCell ref="AA70:AB70"/>
  </mergeCells>
  <pageMargins left="0.70866141732283472" right="0.70866141732283472" top="0.74803149606299213" bottom="0.74803149606299213" header="0.31496062992125984" footer="0.31496062992125984"/>
  <pageSetup scale="40" fitToHeight="0" orientation="landscape" r:id="rId1"/>
  <rowBreaks count="1" manualBreakCount="1">
    <brk id="32" max="16383" man="1"/>
  </rowBreaks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9" sqref="N19"/>
    </sheetView>
  </sheetViews>
  <sheetFormatPr baseColWidth="10" defaultRowHeight="14.4" x14ac:dyDescent="0.3"/>
  <sheetData>
    <row r="1" spans="1:1" x14ac:dyDescent="0.3">
      <c r="A1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4.4" x14ac:dyDescent="0.3"/>
  <sheetData>
    <row r="1" spans="1:1" x14ac:dyDescent="0.3">
      <c r="A1" t="s">
        <v>116</v>
      </c>
    </row>
    <row r="4" spans="1:1" x14ac:dyDescent="0.3">
      <c r="A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OT17-013  CHÍA AMPLIACIÓN</vt:lpstr>
      <vt:lpstr>Hoja1</vt:lpstr>
      <vt:lpstr>Hoja2</vt:lpstr>
      <vt:lpstr>'OT17-013  CHÍA AMPLIACIÓN'!Área_de_impresión</vt:lpstr>
      <vt:lpstr>'OT17-013  CHÍA AMPLIACIÓN'!Títulos_a_imprimir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2018-03-12T20:40:05Z</dcterms:created>
  <dcterms:modified xsi:type="dcterms:W3CDTF">2018-03-12T22:11:27Z</dcterms:modified>
</cp:coreProperties>
</file>