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eyder\Documents\Proyectos de software\Unitrópico\PlanItOne\Proyecto\Anexos\"/>
    </mc:Choice>
  </mc:AlternateContent>
  <xr:revisionPtr revIDLastSave="0" documentId="13_ncr:1_{E09F3936-FF6F-4EA6-891E-F70EFFCE79CA}" xr6:coauthVersionLast="47" xr6:coauthVersionMax="47" xr10:uidLastSave="{00000000-0000-0000-0000-000000000000}"/>
  <bookViews>
    <workbookView xWindow="-120" yWindow="-120" windowWidth="29040" windowHeight="15720" activeTab="1" xr2:uid="{656D137C-FD99-4384-908C-BBA0723950FA}"/>
  </bookViews>
  <sheets>
    <sheet name="RESUMEN" sheetId="5" r:id="rId1"/>
    <sheet name="CADENA DE VALOR" sheetId="1" r:id="rId2"/>
    <sheet name="Proyección Financiera" sheetId="16" r:id="rId3"/>
    <sheet name="1. Talento Humano" sheetId="4" r:id="rId4"/>
    <sheet name="2. Equipos y Software" sheetId="6" r:id="rId5"/>
    <sheet name="3. Capacitación" sheetId="7" r:id="rId6"/>
    <sheet name="4. Servicios Tecnológicos" sheetId="8" r:id="rId7"/>
    <sheet name="5. Materiales e insumos" sheetId="9" r:id="rId8"/>
    <sheet name="6. Protección de conocimiento" sheetId="10" r:id="rId9"/>
    <sheet name="7. Gastos de viaje" sheetId="11" r:id="rId10"/>
    <sheet name="8. Infraestructura" sheetId="12" r:id="rId11"/>
    <sheet name="9. Administrativos" sheetId="13" r:id="rId12"/>
    <sheet name="10. Interventoría" sheetId="14" r:id="rId13"/>
    <sheet name="11. Otros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6" l="1"/>
  <c r="F14" i="16"/>
  <c r="G14" i="16" s="1"/>
  <c r="H14" i="16" s="1"/>
  <c r="I14" i="16" s="1"/>
  <c r="J14" i="16" s="1"/>
  <c r="K14" i="16" s="1"/>
  <c r="L14" i="16" s="1"/>
  <c r="M14" i="16" s="1"/>
  <c r="N14" i="16" s="1"/>
  <c r="D14" i="16"/>
  <c r="F44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C27" i="16"/>
  <c r="D9" i="5" l="1"/>
  <c r="D15" i="5"/>
  <c r="F6" i="15"/>
  <c r="F7" i="15"/>
  <c r="F8" i="15"/>
  <c r="F9" i="15"/>
  <c r="F5" i="15"/>
  <c r="F10" i="15"/>
  <c r="E10" i="15"/>
  <c r="D10" i="15"/>
  <c r="C10" i="15"/>
  <c r="D14" i="5"/>
  <c r="D7" i="14"/>
  <c r="G7" i="14"/>
  <c r="F7" i="14"/>
  <c r="G6" i="14"/>
  <c r="G5" i="14"/>
  <c r="F6" i="14"/>
  <c r="F5" i="14"/>
  <c r="D13" i="5"/>
  <c r="H11" i="13"/>
  <c r="H7" i="13"/>
  <c r="H8" i="13"/>
  <c r="H9" i="13"/>
  <c r="H10" i="13"/>
  <c r="H6" i="13"/>
  <c r="E11" i="13"/>
  <c r="G11" i="13"/>
  <c r="F11" i="13"/>
  <c r="D11" i="5"/>
  <c r="L10" i="11"/>
  <c r="F9" i="12"/>
  <c r="E9" i="12"/>
  <c r="E10" i="12" s="1"/>
  <c r="D9" i="12"/>
  <c r="D10" i="12" s="1"/>
  <c r="C9" i="12"/>
  <c r="C10" i="12" s="1"/>
  <c r="L9" i="11"/>
  <c r="K9" i="11"/>
  <c r="K10" i="11" s="1"/>
  <c r="J9" i="11"/>
  <c r="J10" i="11" s="1"/>
  <c r="H9" i="11"/>
  <c r="I9" i="11" s="1"/>
  <c r="F9" i="11"/>
  <c r="H8" i="11"/>
  <c r="F8" i="11"/>
  <c r="I8" i="11" s="1"/>
  <c r="H7" i="11"/>
  <c r="F7" i="11"/>
  <c r="H6" i="11"/>
  <c r="F6" i="11"/>
  <c r="I6" i="11" s="1"/>
  <c r="H5" i="11"/>
  <c r="F5" i="11"/>
  <c r="D10" i="5"/>
  <c r="D16" i="5" s="1"/>
  <c r="E16" i="5" s="1"/>
  <c r="I10" i="10"/>
  <c r="H10" i="10"/>
  <c r="H11" i="10" s="1"/>
  <c r="G10" i="10"/>
  <c r="G11" i="10" s="1"/>
  <c r="F10" i="10"/>
  <c r="F11" i="10" s="1"/>
  <c r="D10" i="10"/>
  <c r="E10" i="10" s="1"/>
  <c r="D9" i="10"/>
  <c r="E9" i="10" s="1"/>
  <c r="D8" i="10"/>
  <c r="E8" i="10" s="1"/>
  <c r="D7" i="10"/>
  <c r="E7" i="10" s="1"/>
  <c r="D6" i="10"/>
  <c r="E6" i="10" s="1"/>
  <c r="E11" i="10" s="1"/>
  <c r="E11" i="9"/>
  <c r="H11" i="9"/>
  <c r="G11" i="9"/>
  <c r="F11" i="9"/>
  <c r="D8" i="5"/>
  <c r="F6" i="8"/>
  <c r="F7" i="8"/>
  <c r="F8" i="8"/>
  <c r="F9" i="8"/>
  <c r="F5" i="8"/>
  <c r="E10" i="8"/>
  <c r="F10" i="8"/>
  <c r="D10" i="8"/>
  <c r="C10" i="8"/>
  <c r="C16" i="5"/>
  <c r="D7" i="5"/>
  <c r="H6" i="7"/>
  <c r="H7" i="7"/>
  <c r="H5" i="7"/>
  <c r="G6" i="7"/>
  <c r="J6" i="7" s="1"/>
  <c r="K6" i="7" s="1"/>
  <c r="G7" i="7"/>
  <c r="J7" i="7" s="1"/>
  <c r="K7" i="7" s="1"/>
  <c r="G5" i="7"/>
  <c r="J5" i="7" s="1"/>
  <c r="I8" i="7"/>
  <c r="E6" i="5"/>
  <c r="E7" i="5"/>
  <c r="E8" i="5"/>
  <c r="E9" i="5"/>
  <c r="E11" i="5"/>
  <c r="E12" i="5"/>
  <c r="E13" i="5"/>
  <c r="E14" i="5"/>
  <c r="E15" i="5"/>
  <c r="E5" i="5"/>
  <c r="D6" i="5"/>
  <c r="D5" i="5"/>
  <c r="J27" i="4"/>
  <c r="H27" i="4"/>
  <c r="J6" i="6"/>
  <c r="J7" i="6"/>
  <c r="J8" i="6"/>
  <c r="J9" i="6"/>
  <c r="J10" i="6" s="1"/>
  <c r="J5" i="6"/>
  <c r="G10" i="6"/>
  <c r="I10" i="6"/>
  <c r="I6" i="6"/>
  <c r="I7" i="6"/>
  <c r="I8" i="6"/>
  <c r="I9" i="6"/>
  <c r="I5" i="6"/>
  <c r="G6" i="6"/>
  <c r="G7" i="6"/>
  <c r="G8" i="6"/>
  <c r="G9" i="6"/>
  <c r="G5" i="6"/>
  <c r="H10" i="6"/>
  <c r="I5" i="11" l="1"/>
  <c r="I10" i="11" s="1"/>
  <c r="I7" i="11"/>
  <c r="F10" i="11"/>
  <c r="H10" i="11"/>
  <c r="E10" i="5"/>
  <c r="J8" i="7"/>
  <c r="K5" i="7"/>
  <c r="K8" i="7" s="1"/>
  <c r="I8" i="4" l="1"/>
  <c r="I9" i="4"/>
  <c r="K9" i="4" s="1"/>
  <c r="I24" i="4"/>
  <c r="K24" i="4" s="1"/>
  <c r="I13" i="4"/>
  <c r="K13" i="4" s="1"/>
  <c r="I14" i="4"/>
  <c r="K14" i="4" s="1"/>
  <c r="I15" i="4"/>
  <c r="K15" i="4" s="1"/>
  <c r="I19" i="4"/>
  <c r="K19" i="4" s="1"/>
  <c r="I25" i="4"/>
  <c r="K25" i="4" s="1"/>
  <c r="I10" i="4"/>
  <c r="K10" i="4" s="1"/>
  <c r="I16" i="4"/>
  <c r="K16" i="4" s="1"/>
  <c r="I20" i="4"/>
  <c r="K20" i="4" s="1"/>
  <c r="I11" i="4"/>
  <c r="K11" i="4" s="1"/>
  <c r="I26" i="4"/>
  <c r="K26" i="4" s="1"/>
  <c r="I21" i="4"/>
  <c r="K21" i="4" s="1"/>
  <c r="I23" i="4"/>
  <c r="K23" i="4" s="1"/>
  <c r="I17" i="4"/>
  <c r="K17" i="4" s="1"/>
  <c r="I22" i="4"/>
  <c r="K22" i="4" s="1"/>
  <c r="I18" i="4"/>
  <c r="K18" i="4" s="1"/>
  <c r="I12" i="4"/>
  <c r="K12" i="4" s="1"/>
  <c r="I7" i="4"/>
  <c r="K8" i="4"/>
  <c r="K7" i="4" l="1"/>
  <c r="K27" i="4" s="1"/>
  <c r="I27" i="4"/>
  <c r="K10" i="1"/>
  <c r="I26" i="1"/>
  <c r="I23" i="1"/>
  <c r="I19" i="1"/>
  <c r="I16" i="1"/>
  <c r="I13" i="1"/>
  <c r="I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4" authorId="0" shapeId="0" xr:uid="{2643E9A4-FA8F-4862-9545-710E6536CFFC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Justifique porque es necesaria la compra del equipo o el software en el marco del proyecto y a qué actividades dentro del proyecto se asocia dicha compra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OIRIS OLMOS SOSA</author>
  </authors>
  <commentList>
    <comment ref="B4" authorId="0" shapeId="0" xr:uid="{25AB0C6E-D5EE-4CC8-8FAF-2A204C0CF0FF}">
      <text>
        <r>
          <rPr>
            <sz val="9"/>
            <color indexed="81"/>
            <rFont val="Tahoma"/>
            <family val="2"/>
          </rPr>
          <t>Anexar planos y presupuesto detallado del tipo de infraestructura requerida. Se adjunta como guía en 12. Modelo de presupuesto infraestructura, un ejemplo de prepusuesto detallada</t>
        </r>
      </text>
    </comment>
  </commentList>
</comments>
</file>

<file path=xl/sharedStrings.xml><?xml version="1.0" encoding="utf-8"?>
<sst xmlns="http://schemas.openxmlformats.org/spreadsheetml/2006/main" count="536" uniqueCount="284">
  <si>
    <t>ITEM</t>
  </si>
  <si>
    <t>RESULTADO</t>
  </si>
  <si>
    <t>RESPONSABLE</t>
  </si>
  <si>
    <t>FEB</t>
  </si>
  <si>
    <t>ENE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</si>
  <si>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</si>
  <si>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</si>
  <si>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</si>
  <si>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</si>
  <si>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</si>
  <si>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</si>
  <si>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</si>
  <si>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</si>
  <si>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</si>
  <si>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</si>
  <si>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DIVISION DE SISTEMAS DE INFORMACIÓN Y TECNOLOGÍA</t>
  </si>
  <si>
    <t>UNIVERSIDAD INTERNACIONAL DEL TROPICO AMERICANO</t>
  </si>
  <si>
    <t>PLAN DE ACCIÓN DESARROLLO TECNOLÓGICO WEB</t>
  </si>
  <si>
    <t>OBJETIVO</t>
  </si>
  <si>
    <t>ACTIVIDAD</t>
  </si>
  <si>
    <t>TAREAS</t>
  </si>
  <si>
    <t>Diagnosticar el estado actual de los sistemas institucionales</t>
  </si>
  <si>
    <t>Recolección y análisis de información documental y entrevistas con actores clave</t>
  </si>
  <si>
    <t>Informe diagnóstico institucional</t>
  </si>
  <si>
    <t>Freddy Sneyder Cedeño Uva</t>
  </si>
  <si>
    <t>Diseñar una arquitectura de software modular y escalable que integre las funcionalidades necesarias para el monitoreo institucional</t>
  </si>
  <si>
    <t>Elaboración del diseño conceptual y técnico del sistema</t>
  </si>
  <si>
    <t>Documento técnico de arquitectura del sistema</t>
  </si>
  <si>
    <t>Implementar un prototipo funcional del sistema de información utilizando tecnologías como Firebase, bases de datos no relacionales y visualización en tiempo real</t>
  </si>
  <si>
    <t>Desarrollo del software en entorno web</t>
  </si>
  <si>
    <t>Prototipo funcional del sistema</t>
  </si>
  <si>
    <t>Estructurar módulos independientes por componente institucional</t>
  </si>
  <si>
    <t>Desarrollo por módulos: políticas, PDI, cifras, proyectos</t>
  </si>
  <si>
    <t>Módulos operativos e integrados en el sistema</t>
  </si>
  <si>
    <t>Informe de validación técnica y funcional</t>
  </si>
  <si>
    <t>Levantar inventario de herramientas actuales</t>
  </si>
  <si>
    <t>Entrevistar responsables institucionales</t>
  </si>
  <si>
    <t>Establecer flujos de datos y roles de usuarios</t>
  </si>
  <si>
    <t>Definir módulos funcionales</t>
  </si>
  <si>
    <t>Diagramar arquitectura de base de datos y frontend</t>
  </si>
  <si>
    <t>Revisar políticas, cifras y proyectos vigentes</t>
  </si>
  <si>
    <t>Crear base de datos en Firebase</t>
  </si>
  <si>
    <t>Programar frontend y backend</t>
  </si>
  <si>
    <t>Implementar funciones de autenticación y visualización dinámica</t>
  </si>
  <si>
    <t>Programar módulo de políticas</t>
  </si>
  <si>
    <t>Programar módulo de cifras</t>
  </si>
  <si>
    <t>Programar módulo del PDI</t>
  </si>
  <si>
    <t>Programar módulo de proyectos de inversión</t>
  </si>
  <si>
    <t>Aplicar checklist de validación técnica</t>
  </si>
  <si>
    <t>Realizar pruebas funcionales</t>
  </si>
  <si>
    <t>Revisión con usuarios institucionales</t>
  </si>
  <si>
    <t>Jhon Alexander Duarte Niño</t>
  </si>
  <si>
    <t>INSUMO</t>
  </si>
  <si>
    <t>Mano de obra Calificada</t>
  </si>
  <si>
    <t>Salidas de campo</t>
  </si>
  <si>
    <t>Bibliografía</t>
  </si>
  <si>
    <t>Software</t>
  </si>
  <si>
    <t>Administración</t>
  </si>
  <si>
    <t>Maquinaria y Equipos</t>
  </si>
  <si>
    <t>Servicios Técnicos</t>
  </si>
  <si>
    <t>Interventoría</t>
  </si>
  <si>
    <t>Seleccionar proveedor de servicios en la nube (ej. Hostinger, Firebase, etc.)</t>
  </si>
  <si>
    <t>Configurar dominio, certificados SSL y rutas de acceso</t>
  </si>
  <si>
    <t>Integrar base de datos y seguridad</t>
  </si>
  <si>
    <t>Realizar pruebas de acceso y rendimiento en la nube</t>
  </si>
  <si>
    <t>Otros Gastos Generales</t>
  </si>
  <si>
    <t>VALOR OBJETIVO</t>
  </si>
  <si>
    <t>TOTAL</t>
  </si>
  <si>
    <t>VALOR TAREA</t>
  </si>
  <si>
    <t>FUENTES</t>
  </si>
  <si>
    <t>CONTRAPARTIDA</t>
  </si>
  <si>
    <t>POR CADA INSTITUCION</t>
  </si>
  <si>
    <t>NOMBRE</t>
  </si>
  <si>
    <t>INSTITUCIÓN</t>
  </si>
  <si>
    <t>FORMACIÓN ACADÉMICA</t>
  </si>
  <si>
    <t>FUNCIÓN</t>
  </si>
  <si>
    <t>DEDICACIÓN (h/sem)</t>
  </si>
  <si>
    <t>SEMANAS</t>
  </si>
  <si>
    <t>VALOR HORA ($)</t>
  </si>
  <si>
    <t>Especie</t>
  </si>
  <si>
    <t>Efectivo</t>
  </si>
  <si>
    <t>TAREA</t>
  </si>
  <si>
    <t>1.1.1</t>
  </si>
  <si>
    <t>1.1.2</t>
  </si>
  <si>
    <t>1.1.3</t>
  </si>
  <si>
    <t>2.1.1</t>
  </si>
  <si>
    <t>2.1.2</t>
  </si>
  <si>
    <t>2.1.3</t>
  </si>
  <si>
    <t>3.1.1</t>
  </si>
  <si>
    <t>3.1.2</t>
  </si>
  <si>
    <t>3.1.3</t>
  </si>
  <si>
    <t>4.1.1</t>
  </si>
  <si>
    <t>4.1.2</t>
  </si>
  <si>
    <t>4.1.3</t>
  </si>
  <si>
    <t>4.1.4</t>
  </si>
  <si>
    <t>5.1.1</t>
  </si>
  <si>
    <t>5.1.2</t>
  </si>
  <si>
    <t>5.1.3</t>
  </si>
  <si>
    <t>5.1.4</t>
  </si>
  <si>
    <t xml:space="preserve">Mano de obra Calificada </t>
  </si>
  <si>
    <t>RESUMEN</t>
  </si>
  <si>
    <t>UNITROPICO</t>
  </si>
  <si>
    <t>RUBROS</t>
  </si>
  <si>
    <t>01.</t>
  </si>
  <si>
    <t>Talento humano</t>
  </si>
  <si>
    <t>02.</t>
  </si>
  <si>
    <t>Equipos y software</t>
  </si>
  <si>
    <t>03.</t>
  </si>
  <si>
    <t>Capacitación y participación en eventos</t>
  </si>
  <si>
    <t>04.</t>
  </si>
  <si>
    <t>Servicios tecnologicos y pruebas</t>
  </si>
  <si>
    <t>05.</t>
  </si>
  <si>
    <t>Materiales, insumos y documentación</t>
  </si>
  <si>
    <t>06.</t>
  </si>
  <si>
    <t>Protección de conocimiento y divulgación</t>
  </si>
  <si>
    <t>07.</t>
  </si>
  <si>
    <t>Gastos de viaje</t>
  </si>
  <si>
    <t>08.</t>
  </si>
  <si>
    <t>Infraestructura</t>
  </si>
  <si>
    <t>09.</t>
  </si>
  <si>
    <t xml:space="preserve">Administrativos </t>
  </si>
  <si>
    <t>10.</t>
  </si>
  <si>
    <t>11.</t>
  </si>
  <si>
    <t>Otros</t>
  </si>
  <si>
    <t>PhD. Ingeniería</t>
  </si>
  <si>
    <t>1.1.1 - Levantar inventario de herramientas actuales</t>
  </si>
  <si>
    <t>1.1.2 - Entrevistar responsables institucionales</t>
  </si>
  <si>
    <t>1.1.3 - Revisar políticas, cifras y proyectos vigentes</t>
  </si>
  <si>
    <t>Carlos Rivas</t>
  </si>
  <si>
    <t>MSc. Informática</t>
  </si>
  <si>
    <t>Analista</t>
  </si>
  <si>
    <t>2.1.1 - Definir módulos funcionales</t>
  </si>
  <si>
    <t>Ingeniera de Sistemas</t>
  </si>
  <si>
    <t>2.1.2 - Diagramar arquitectura de base de datos y frontend</t>
  </si>
  <si>
    <t>2.1.3 - Establecer flujos de datos y roles de usuarios</t>
  </si>
  <si>
    <t>3.1.1 - Crear base de datos en Firebase</t>
  </si>
  <si>
    <t>Esteban Ruiz</t>
  </si>
  <si>
    <t>MSc. Desarrollo Web</t>
  </si>
  <si>
    <t>Programador</t>
  </si>
  <si>
    <t>3.1.2 - Programar frontend y backend</t>
  </si>
  <si>
    <t>3.1.3 - Implementar funciones de autenticación y visualización dinámica</t>
  </si>
  <si>
    <t>4.1.1 - Programar módulo de políticas</t>
  </si>
  <si>
    <t>4.1.2 - Programar módulo del PDI</t>
  </si>
  <si>
    <t>4.1.3 - Programar módulo de cifras</t>
  </si>
  <si>
    <t>4.1.4 - Programar módulo de proyectos de inversión</t>
  </si>
  <si>
    <t>5.1.1 - Revisión con usuarios institucionales</t>
  </si>
  <si>
    <t>5.1.2 - Aplicar checklist de validación técnica</t>
  </si>
  <si>
    <t>5.1.3 - Realizar pruebas funcionales</t>
  </si>
  <si>
    <t>5.1.1 - Seleccionar proveedor de servicios en la nube</t>
  </si>
  <si>
    <t>5.1.2 - Configurar dominio, certificados SSL y rutas de acceso</t>
  </si>
  <si>
    <t>5.1.3 - Realizar pruebas de acceso y rendimiento en la nube</t>
  </si>
  <si>
    <t>5.1.4 - Integrar base de datos y seguridad</t>
  </si>
  <si>
    <t>Unitrópico</t>
  </si>
  <si>
    <t>Sneyder Cedeño</t>
  </si>
  <si>
    <t>Jhon Duarte</t>
  </si>
  <si>
    <t>SGR</t>
  </si>
  <si>
    <t>EQUIPOS Y SOFTWARE</t>
  </si>
  <si>
    <t>JUSTIFICACIÓN</t>
  </si>
  <si>
    <t xml:space="preserve">CANTIDAD </t>
  </si>
  <si>
    <t>PROPIEDAD/ADMINISTRACIÓN</t>
  </si>
  <si>
    <t>VALOR UNITARIO</t>
  </si>
  <si>
    <t>Proveedor</t>
  </si>
  <si>
    <t>Tema de la capacitación o evento</t>
  </si>
  <si>
    <t>Ciudad</t>
  </si>
  <si>
    <t>No. de días</t>
  </si>
  <si>
    <t>No. De personas</t>
  </si>
  <si>
    <t>Costo de capacitación por persona</t>
  </si>
  <si>
    <t>POR CADA INSTITUCION(ES)</t>
  </si>
  <si>
    <t>Licencia Firebase Blaze</t>
  </si>
  <si>
    <t>Requerida para base de datos y hosting</t>
  </si>
  <si>
    <t>Visual Studio Pro</t>
  </si>
  <si>
    <t>Desarrollo backend y frontend</t>
  </si>
  <si>
    <t>Laptop Dell XPS</t>
  </si>
  <si>
    <t>Desarrollo y pruebas del sistema</t>
  </si>
  <si>
    <t>Certificado SSL Wildcard</t>
  </si>
  <si>
    <t>Seguridad y acceso en la nube</t>
  </si>
  <si>
    <t>Herramienta Postman Pro</t>
  </si>
  <si>
    <t>Pruebas de APIs e integración</t>
  </si>
  <si>
    <t>TechEducar S.A.S</t>
  </si>
  <si>
    <t>Taller sobre desarrollo web moderno</t>
  </si>
  <si>
    <t>CloudExperts</t>
  </si>
  <si>
    <t>Capacitación en infraestructura en la nube</t>
  </si>
  <si>
    <t>DataSmart</t>
  </si>
  <si>
    <t>Curso en analítica institucional con dashboards</t>
  </si>
  <si>
    <t>Yopal</t>
  </si>
  <si>
    <t>Costo de capacitación por día</t>
  </si>
  <si>
    <t>Servicio de pruebas de carga</t>
  </si>
  <si>
    <t>Evaluar rendimiento del sistema bajo usuarios simultáneos</t>
  </si>
  <si>
    <t>Verificación de accesibilidad web</t>
  </si>
  <si>
    <t>Cumplimiento de normas WCAG 2.1</t>
  </si>
  <si>
    <t>Pentesting y pruebas de seguridad</t>
  </si>
  <si>
    <t>Identificar vulnerabilidades antes del despliegue</t>
  </si>
  <si>
    <t>Certificación de funcionamiento</t>
  </si>
  <si>
    <t>Auditoría externa para validación del sistema</t>
  </si>
  <si>
    <t>Simulación de fallos y recuperación</t>
  </si>
  <si>
    <t>Evaluar tolerancia a errores del sistema</t>
  </si>
  <si>
    <t>SERVICIOS TECNOLÓGICOS Y PRUEBAS</t>
  </si>
  <si>
    <t>COSTO</t>
  </si>
  <si>
    <t>N</t>
  </si>
  <si>
    <t>MATERIALES, INSUMOS Y DOCUMENTACION</t>
  </si>
  <si>
    <t>Cartuchos de tinta y papel</t>
  </si>
  <si>
    <t>Impresión de informes, bitácoras y materiales de capacitación</t>
  </si>
  <si>
    <t>Manuales técnicos impresos</t>
  </si>
  <si>
    <t>Guías para uso del sistema y soporte</t>
  </si>
  <si>
    <t>Folletos y afiches institucionales</t>
  </si>
  <si>
    <t>Divulgación de resultados y funcionalidades</t>
  </si>
  <si>
    <t>Libretas y esferos</t>
  </si>
  <si>
    <t>Material de apoyo para eventos y visitas</t>
  </si>
  <si>
    <t>CD/DVD con documentación digital</t>
  </si>
  <si>
    <t>Distribución física de respaldo del sistema</t>
  </si>
  <si>
    <t>ACTIVICADES DE PROTECCIÓN DE CONOCIMIENTO Y DIVULGACIÓN</t>
  </si>
  <si>
    <t>DESPLAZAMIENTO (origen y destino)</t>
  </si>
  <si>
    <t>JUSTIFICACION</t>
  </si>
  <si>
    <t>No. De Días</t>
  </si>
  <si>
    <t>No. De Personas</t>
  </si>
  <si>
    <t>Costo de pasaje unitario</t>
  </si>
  <si>
    <t>Costo total de pasajes</t>
  </si>
  <si>
    <t>Costo de estadía unitario</t>
  </si>
  <si>
    <t>Costo total estadía</t>
  </si>
  <si>
    <t>Tipo de infraestructura requerida (construcción, adecuación o mejora)</t>
  </si>
  <si>
    <t>Descripción</t>
  </si>
  <si>
    <t>POR CADA INSTITUCIÓN</t>
  </si>
  <si>
    <t>COSTOS ADMINISTRATIVOS</t>
  </si>
  <si>
    <t>Gastos notariales y legales</t>
  </si>
  <si>
    <t>Autenticación de documentos y contratos del proyecto</t>
  </si>
  <si>
    <t>Papelería y suministros de oficina</t>
  </si>
  <si>
    <t>Material administrativo general del proyecto</t>
  </si>
  <si>
    <t>Envíos y mensajería</t>
  </si>
  <si>
    <t>Distribución física de documentos oficiales</t>
  </si>
  <si>
    <t>Servicios de aseo y cafetería</t>
  </si>
  <si>
    <t>Apoyo logístico durante talleres presenciales</t>
  </si>
  <si>
    <t>Transporte local administrativo</t>
  </si>
  <si>
    <t>Desplazamientos internos por gestión de papelería</t>
  </si>
  <si>
    <t>INTERVENTORIA</t>
  </si>
  <si>
    <t>Supervisión técnica del proyecto</t>
  </si>
  <si>
    <t>Revisión final y cierre del proyecto</t>
  </si>
  <si>
    <t>OTROS</t>
  </si>
  <si>
    <t>Refrigerios para jornadas de validación</t>
  </si>
  <si>
    <t>Apoyo logístico en sesiones presenciales</t>
  </si>
  <si>
    <t>Servicio de interpretación LSC</t>
  </si>
  <si>
    <t>Accesibilidad en presentaciones institucionales</t>
  </si>
  <si>
    <t>Alojamiento para consultores externos</t>
  </si>
  <si>
    <t>Consultoría externa en etapa de diseño</t>
  </si>
  <si>
    <t>Emergencias o imprevistos</t>
  </si>
  <si>
    <t>Contingencias operativas menores</t>
  </si>
  <si>
    <t>Diseño gráfico y diagramación de informes</t>
  </si>
  <si>
    <t>Presentación institucional del proyecto</t>
  </si>
  <si>
    <t>Coordinador</t>
  </si>
  <si>
    <t>Desarrollador</t>
  </si>
  <si>
    <t xml:space="preserve">Nombre o Título del Programa o Proyecto: </t>
  </si>
  <si>
    <t xml:space="preserve">Ejecutor: </t>
  </si>
  <si>
    <t xml:space="preserve">Valor: </t>
  </si>
  <si>
    <t xml:space="preserve">Duración del Proyecto: </t>
  </si>
  <si>
    <t>Desde</t>
  </si>
  <si>
    <t>Hasta</t>
  </si>
  <si>
    <t xml:space="preserve">Periodo de Ejecución: </t>
  </si>
  <si>
    <t>PROYECCIÓN FINANCIERA DETALLADA</t>
  </si>
  <si>
    <t xml:space="preserve">Mes 1 ($) </t>
  </si>
  <si>
    <t xml:space="preserve">TOTAL ($) </t>
  </si>
  <si>
    <t>INGRESOS</t>
  </si>
  <si>
    <t>Saldo inicial efectivo</t>
  </si>
  <si>
    <t>EGRESOS POR RUBROS</t>
  </si>
  <si>
    <t>Desembolso</t>
  </si>
  <si>
    <t>Fecha Estimada de solicitud</t>
  </si>
  <si>
    <t>Periodo de Cobertura</t>
  </si>
  <si>
    <t>Valor</t>
  </si>
  <si>
    <t xml:space="preserve">Desde </t>
  </si>
  <si>
    <t xml:space="preserve">Mes 2 ($) </t>
  </si>
  <si>
    <t xml:space="preserve">Mes 3 ($) </t>
  </si>
  <si>
    <t xml:space="preserve">Mes 4 ($) </t>
  </si>
  <si>
    <t xml:space="preserve">Mes 5 ($) </t>
  </si>
  <si>
    <t xml:space="preserve">Mes 6 ($) </t>
  </si>
  <si>
    <t xml:space="preserve">Mes 7 ($) </t>
  </si>
  <si>
    <t xml:space="preserve">Mes 8 ($) </t>
  </si>
  <si>
    <t xml:space="preserve">Mes 9 ($) </t>
  </si>
  <si>
    <t xml:space="preserve">Mes 10 ($) </t>
  </si>
  <si>
    <t xml:space="preserve">Mes 11 ($) </t>
  </si>
  <si>
    <t xml:space="preserve">Mes 12 ($) </t>
  </si>
  <si>
    <t>Desembolso Mensual</t>
  </si>
  <si>
    <t>Validar la viabilidad técnica, usabilidad y alineación estratégica del sistema, e Implementar la instalación, despliegue y configuración del sistema en la nube para su acceso institucional</t>
  </si>
  <si>
    <t>Revisión y pruebas del sistema, y despliegue en servicios de hosting y configuración de infraestructura en la nube</t>
  </si>
  <si>
    <t>5.1.5</t>
  </si>
  <si>
    <t>5.1.6</t>
  </si>
  <si>
    <t>5.1.7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</si>
</sst>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\ #,##0.00"/>
    <numFmt numFmtId="166" formatCode="_([$$-240A]\ * #,##0.00_);_([$$-240A]\ * \(#,##0.00\);_([$$-240A]\ * &quot;-&quot;??_);_(@_)"/>
    <numFmt numFmtId="167" formatCode="_-&quot;$&quot;\ * #,##0_-;\-&quot;$&quot;\ * #,##0_-;_-&quot;$&quot;\ * &quot;-&quot;??_-;_-@_-"/>
    <numFmt numFmtId="168" formatCode="_(&quot;$&quot;\ * #,##0.00_);_(&quot;$&quot;\ * \(#,##0.00\);_(&quot;$&quot;\ * &quot;-&quot;??_);_(@_)"/>
    <numFmt numFmtId="169" formatCode="_(&quot;$&quot;\ * #,##0_);_(&quot;$&quot;\ * \(#,##0\);_(&quot;$&quot;\ * &quot;-&quot;??_);_(@_)"/>
    <numFmt numFmtId="170" formatCode="_([$$-240A]\ * #,##0_);_([$$-240A]\ * \(#,##0\);_([$$-240A]\ * &quot;-&quot;??_);_(@_)"/>
    <numFmt numFmtId="171" formatCode="_-[$$-240A]\ * #,##0.00_-;\-[$$-240A]\ * #,##0.00_-;_-[$$-240A]\ * &quot;-&quot;??_-;_-@_-"/>
  </numFmts>
  <fonts count="3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0"/>
      <name val="Bahnschrift SemiLight"/>
      <family val="2"/>
    </font>
    <font>
      <b/>
      <sz val="11"/>
      <color theme="0"/>
      <name val="Bahnschrift SemiLight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sz val="11"/>
      <color rgb="FF000000"/>
      <name val="Arial"/>
      <family val="2"/>
    </font>
    <font>
      <sz val="11"/>
      <name val="Aptos Narrow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1"/>
      <name val="Arial"/>
      <family val="2"/>
    </font>
    <font>
      <sz val="11"/>
      <color rgb="FF92D050"/>
      <name val="Arial"/>
      <family val="2"/>
    </font>
    <font>
      <sz val="11"/>
      <color theme="0"/>
      <name val="Arial"/>
      <family val="2"/>
    </font>
    <font>
      <b/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8"/>
      <color theme="1"/>
      <name val="Arial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0"/>
      <color theme="1"/>
      <name val="Tahoma"/>
      <family val="2"/>
    </font>
    <font>
      <sz val="9"/>
      <color theme="1"/>
      <name val="Tahoma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594E"/>
        <bgColor rgb="FF00594E"/>
      </patternFill>
    </fill>
    <fill>
      <patternFill patternType="solid">
        <fgColor theme="0"/>
        <bgColor rgb="FF00594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26" fillId="0" borderId="0"/>
    <xf numFmtId="0" fontId="27" fillId="0" borderId="0"/>
  </cellStyleXfs>
  <cellXfs count="220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7" fillId="4" borderId="0" xfId="0" applyFont="1" applyFill="1"/>
    <xf numFmtId="14" fontId="0" fillId="0" borderId="0" xfId="0" applyNumberForma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4" fontId="0" fillId="0" borderId="0" xfId="0" applyNumberForma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5" fontId="0" fillId="0" borderId="0" xfId="0" applyNumberFormat="1"/>
    <xf numFmtId="165" fontId="2" fillId="3" borderId="0" xfId="0" applyNumberFormat="1" applyFont="1" applyFill="1" applyAlignment="1">
      <alignment horizontal="center" vertical="center"/>
    </xf>
    <xf numFmtId="14" fontId="10" fillId="4" borderId="1" xfId="0" applyNumberFormat="1" applyFont="1" applyFill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/>
    </xf>
    <xf numFmtId="44" fontId="14" fillId="9" borderId="1" xfId="0" applyNumberFormat="1" applyFont="1" applyFill="1" applyBorder="1" applyAlignment="1">
      <alignment horizontal="left"/>
    </xf>
    <xf numFmtId="44" fontId="14" fillId="8" borderId="1" xfId="0" applyNumberFormat="1" applyFont="1" applyFill="1" applyBorder="1" applyAlignment="1">
      <alignment horizontal="left"/>
    </xf>
    <xf numFmtId="44" fontId="14" fillId="7" borderId="1" xfId="0" applyNumberFormat="1" applyFont="1" applyFill="1" applyBorder="1" applyAlignment="1">
      <alignment horizontal="left"/>
    </xf>
    <xf numFmtId="44" fontId="14" fillId="6" borderId="1" xfId="0" applyNumberFormat="1" applyFont="1" applyFill="1" applyBorder="1" applyAlignment="1">
      <alignment horizontal="left"/>
    </xf>
    <xf numFmtId="44" fontId="14" fillId="5" borderId="1" xfId="0" applyNumberFormat="1" applyFont="1" applyFill="1" applyBorder="1" applyAlignment="1">
      <alignment horizontal="left"/>
    </xf>
    <xf numFmtId="14" fontId="12" fillId="5" borderId="1" xfId="0" applyNumberFormat="1" applyFont="1" applyFill="1" applyBorder="1" applyAlignment="1">
      <alignment horizontal="left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8" fillId="5" borderId="1" xfId="2" applyFont="1" applyFill="1" applyBorder="1" applyAlignment="1">
      <alignment horizontal="left" vertical="center" wrapText="1"/>
    </xf>
    <xf numFmtId="14" fontId="10" fillId="5" borderId="1" xfId="0" applyNumberFormat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166" fontId="0" fillId="0" borderId="1" xfId="0" applyNumberFormat="1" applyBorder="1"/>
    <xf numFmtId="166" fontId="0" fillId="0" borderId="1" xfId="3" applyNumberFormat="1" applyFont="1" applyBorder="1"/>
    <xf numFmtId="166" fontId="0" fillId="0" borderId="1" xfId="0" applyNumberFormat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15" fillId="0" borderId="1" xfId="0" applyFont="1" applyBorder="1"/>
    <xf numFmtId="0" fontId="0" fillId="0" borderId="1" xfId="0" applyBorder="1" applyAlignment="1">
      <alignment vertical="center"/>
    </xf>
    <xf numFmtId="167" fontId="0" fillId="0" borderId="1" xfId="0" applyNumberFormat="1" applyBorder="1"/>
    <xf numFmtId="0" fontId="17" fillId="0" borderId="7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49" fontId="17" fillId="0" borderId="3" xfId="0" applyNumberFormat="1" applyFont="1" applyBorder="1" applyAlignment="1" applyProtection="1">
      <alignment horizontal="center" vertical="center" wrapText="1"/>
      <protection locked="0"/>
    </xf>
    <xf numFmtId="0" fontId="17" fillId="0" borderId="3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7" fontId="0" fillId="0" borderId="3" xfId="0" applyNumberFormat="1" applyBorder="1"/>
    <xf numFmtId="0" fontId="17" fillId="0" borderId="1" xfId="0" applyFont="1" applyBorder="1" applyAlignment="1">
      <alignment horizontal="center" vertical="center" wrapText="1"/>
    </xf>
    <xf numFmtId="2" fontId="0" fillId="0" borderId="1" xfId="0" applyNumberFormat="1" applyBorder="1"/>
    <xf numFmtId="168" fontId="0" fillId="0" borderId="1" xfId="0" applyNumberFormat="1" applyBorder="1"/>
    <xf numFmtId="0" fontId="13" fillId="0" borderId="1" xfId="0" applyFont="1" applyBorder="1"/>
    <xf numFmtId="0" fontId="13" fillId="0" borderId="3" xfId="0" applyFont="1" applyBorder="1"/>
    <xf numFmtId="168" fontId="0" fillId="0" borderId="3" xfId="0" applyNumberFormat="1" applyBorder="1"/>
    <xf numFmtId="166" fontId="0" fillId="0" borderId="3" xfId="0" applyNumberFormat="1" applyBorder="1"/>
    <xf numFmtId="166" fontId="0" fillId="0" borderId="3" xfId="3" applyNumberFormat="1" applyFont="1" applyBorder="1"/>
    <xf numFmtId="166" fontId="0" fillId="0" borderId="3" xfId="0" applyNumberForma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3" fillId="0" borderId="8" xfId="0" applyFont="1" applyBorder="1"/>
    <xf numFmtId="167" fontId="0" fillId="0" borderId="1" xfId="0" applyNumberFormat="1" applyBorder="1" applyAlignment="1">
      <alignment horizontal="center"/>
    </xf>
    <xf numFmtId="0" fontId="19" fillId="0" borderId="5" xfId="0" applyFont="1" applyBorder="1"/>
    <xf numFmtId="166" fontId="18" fillId="0" borderId="1" xfId="0" applyNumberFormat="1" applyFont="1" applyBorder="1"/>
    <xf numFmtId="166" fontId="18" fillId="0" borderId="1" xfId="3" applyNumberFormat="1" applyFont="1" applyBorder="1"/>
    <xf numFmtId="166" fontId="18" fillId="0" borderId="1" xfId="0" applyNumberFormat="1" applyFont="1" applyBorder="1" applyAlignment="1">
      <alignment horizontal="center"/>
    </xf>
    <xf numFmtId="166" fontId="0" fillId="0" borderId="8" xfId="0" applyNumberFormat="1" applyBorder="1"/>
    <xf numFmtId="166" fontId="0" fillId="0" borderId="8" xfId="3" applyNumberFormat="1" applyFont="1" applyBorder="1"/>
    <xf numFmtId="169" fontId="0" fillId="0" borderId="3" xfId="0" applyNumberFormat="1" applyBorder="1"/>
    <xf numFmtId="170" fontId="0" fillId="0" borderId="8" xfId="3" applyNumberFormat="1" applyFont="1" applyBorder="1"/>
    <xf numFmtId="170" fontId="0" fillId="0" borderId="3" xfId="0" applyNumberFormat="1" applyBorder="1"/>
    <xf numFmtId="0" fontId="0" fillId="0" borderId="0" xfId="0" applyAlignment="1">
      <alignment wrapText="1"/>
    </xf>
    <xf numFmtId="0" fontId="13" fillId="0" borderId="1" xfId="0" applyFont="1" applyBorder="1" applyAlignment="1">
      <alignment horizontal="center" vertical="center" wrapText="1"/>
    </xf>
    <xf numFmtId="168" fontId="0" fillId="0" borderId="1" xfId="0" applyNumberFormat="1" applyBorder="1" applyAlignment="1">
      <alignment wrapText="1"/>
    </xf>
    <xf numFmtId="0" fontId="13" fillId="0" borderId="1" xfId="0" applyFont="1" applyBorder="1" applyAlignment="1">
      <alignment wrapText="1"/>
    </xf>
    <xf numFmtId="166" fontId="0" fillId="0" borderId="6" xfId="0" applyNumberForma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wrapText="1"/>
    </xf>
    <xf numFmtId="0" fontId="25" fillId="0" borderId="1" xfId="0" applyFont="1" applyBorder="1"/>
    <xf numFmtId="166" fontId="0" fillId="0" borderId="7" xfId="0" applyNumberFormat="1" applyBorder="1" applyAlignment="1">
      <alignment horizontal="center"/>
    </xf>
    <xf numFmtId="44" fontId="4" fillId="0" borderId="1" xfId="0" applyNumberFormat="1" applyFont="1" applyBorder="1" applyAlignment="1">
      <alignment horizontal="left" vertical="center"/>
    </xf>
    <xf numFmtId="4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7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/>
    <xf numFmtId="167" fontId="13" fillId="0" borderId="3" xfId="0" applyNumberFormat="1" applyFont="1" applyBorder="1"/>
    <xf numFmtId="167" fontId="0" fillId="0" borderId="1" xfId="3" applyNumberFormat="1" applyFont="1" applyBorder="1"/>
    <xf numFmtId="0" fontId="13" fillId="0" borderId="5" xfId="0" applyFont="1" applyBorder="1" applyAlignment="1">
      <alignment horizontal="center" vertical="center"/>
    </xf>
    <xf numFmtId="0" fontId="0" fillId="0" borderId="6" xfId="0" applyBorder="1"/>
    <xf numFmtId="167" fontId="0" fillId="0" borderId="5" xfId="0" applyNumberFormat="1" applyBorder="1"/>
    <xf numFmtId="0" fontId="0" fillId="0" borderId="2" xfId="0" applyBorder="1"/>
    <xf numFmtId="167" fontId="0" fillId="0" borderId="2" xfId="0" applyNumberFormat="1" applyBorder="1"/>
    <xf numFmtId="167" fontId="0" fillId="0" borderId="9" xfId="0" applyNumberFormat="1" applyBorder="1"/>
    <xf numFmtId="0" fontId="1" fillId="4" borderId="0" xfId="5" applyFill="1"/>
    <xf numFmtId="0" fontId="1" fillId="4" borderId="11" xfId="5" applyFill="1" applyBorder="1"/>
    <xf numFmtId="0" fontId="1" fillId="4" borderId="0" xfId="5" applyFill="1" applyAlignment="1">
      <alignment horizontal="center"/>
    </xf>
    <xf numFmtId="0" fontId="1" fillId="4" borderId="10" xfId="5" applyFill="1" applyBorder="1"/>
    <xf numFmtId="0" fontId="1" fillId="0" borderId="10" xfId="5" applyBorder="1" applyAlignment="1">
      <alignment horizontal="center"/>
    </xf>
    <xf numFmtId="0" fontId="1" fillId="4" borderId="0" xfId="5" applyFill="1" applyAlignment="1">
      <alignment horizontal="right"/>
    </xf>
    <xf numFmtId="0" fontId="13" fillId="4" borderId="0" xfId="5" applyFont="1" applyFill="1"/>
    <xf numFmtId="0" fontId="13" fillId="0" borderId="0" xfId="5" applyFont="1"/>
    <xf numFmtId="0" fontId="13" fillId="0" borderId="0" xfId="5" applyFont="1" applyAlignment="1">
      <alignment vertical="center" wrapText="1"/>
    </xf>
    <xf numFmtId="0" fontId="13" fillId="0" borderId="0" xfId="5" applyFont="1" applyAlignment="1">
      <alignment horizontal="center" vertical="center" wrapText="1"/>
    </xf>
    <xf numFmtId="0" fontId="1" fillId="0" borderId="0" xfId="5" applyAlignment="1">
      <alignment horizontal="left"/>
    </xf>
    <xf numFmtId="0" fontId="15" fillId="0" borderId="0" xfId="0" applyFont="1"/>
    <xf numFmtId="0" fontId="13" fillId="0" borderId="0" xfId="5" applyFont="1" applyAlignment="1">
      <alignment horizontal="right"/>
    </xf>
    <xf numFmtId="0" fontId="1" fillId="0" borderId="0" xfId="5" applyAlignment="1">
      <alignment horizontal="center"/>
    </xf>
    <xf numFmtId="0" fontId="8" fillId="0" borderId="1" xfId="0" applyFont="1" applyBorder="1"/>
    <xf numFmtId="0" fontId="28" fillId="4" borderId="1" xfId="5" applyFont="1" applyFill="1" applyBorder="1" applyAlignment="1">
      <alignment horizontal="center" vertical="center" wrapText="1"/>
    </xf>
    <xf numFmtId="167" fontId="8" fillId="4" borderId="1" xfId="5" applyNumberFormat="1" applyFont="1" applyFill="1" applyBorder="1"/>
    <xf numFmtId="14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167" fontId="8" fillId="0" borderId="1" xfId="0" applyNumberFormat="1" applyFont="1" applyBorder="1"/>
    <xf numFmtId="0" fontId="29" fillId="0" borderId="5" xfId="0" applyFont="1" applyBorder="1" applyAlignment="1">
      <alignment horizontal="center"/>
    </xf>
    <xf numFmtId="0" fontId="8" fillId="4" borderId="1" xfId="5" applyFont="1" applyFill="1" applyBorder="1" applyAlignment="1">
      <alignment horizontal="left" vertical="center" wrapText="1"/>
    </xf>
    <xf numFmtId="170" fontId="8" fillId="0" borderId="1" xfId="3" applyNumberFormat="1" applyFont="1" applyBorder="1"/>
    <xf numFmtId="170" fontId="8" fillId="4" borderId="3" xfId="5" applyNumberFormat="1" applyFont="1" applyFill="1" applyBorder="1" applyAlignment="1">
      <alignment horizontal="center" vertical="center" wrapText="1"/>
    </xf>
    <xf numFmtId="171" fontId="8" fillId="4" borderId="3" xfId="5" applyNumberFormat="1" applyFont="1" applyFill="1" applyBorder="1" applyAlignment="1">
      <alignment horizontal="center" vertical="center" wrapText="1"/>
    </xf>
    <xf numFmtId="167" fontId="8" fillId="0" borderId="1" xfId="0" applyNumberFormat="1" applyFont="1" applyBorder="1" applyAlignment="1">
      <alignment horizontal="center" vertical="center"/>
    </xf>
    <xf numFmtId="0" fontId="29" fillId="0" borderId="1" xfId="0" applyFont="1" applyBorder="1"/>
    <xf numFmtId="0" fontId="8" fillId="0" borderId="1" xfId="0" applyFont="1" applyBorder="1" applyAlignment="1">
      <alignment vertical="center"/>
    </xf>
    <xf numFmtId="166" fontId="8" fillId="0" borderId="1" xfId="5" applyNumberFormat="1" applyFont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44" fontId="9" fillId="9" borderId="2" xfId="0" applyNumberFormat="1" applyFont="1" applyFill="1" applyBorder="1" applyAlignment="1">
      <alignment horizontal="center" vertical="center" wrapText="1"/>
    </xf>
    <xf numFmtId="44" fontId="9" fillId="9" borderId="4" xfId="0" applyNumberFormat="1" applyFont="1" applyFill="1" applyBorder="1" applyAlignment="1">
      <alignment horizontal="center" vertical="center" wrapText="1"/>
    </xf>
    <xf numFmtId="44" fontId="16" fillId="4" borderId="2" xfId="0" applyNumberFormat="1" applyFont="1" applyFill="1" applyBorder="1" applyAlignment="1">
      <alignment horizontal="center" vertical="center"/>
    </xf>
    <xf numFmtId="44" fontId="16" fillId="4" borderId="4" xfId="0" applyNumberFormat="1" applyFont="1" applyFill="1" applyBorder="1" applyAlignment="1">
      <alignment horizontal="center" vertical="center"/>
    </xf>
    <xf numFmtId="44" fontId="16" fillId="4" borderId="3" xfId="0" applyNumberFormat="1" applyFont="1" applyFill="1" applyBorder="1" applyAlignment="1">
      <alignment horizontal="center" vertical="center"/>
    </xf>
    <xf numFmtId="44" fontId="9" fillId="5" borderId="2" xfId="0" applyNumberFormat="1" applyFont="1" applyFill="1" applyBorder="1" applyAlignment="1">
      <alignment horizontal="center" vertical="center" wrapText="1"/>
    </xf>
    <xf numFmtId="44" fontId="9" fillId="5" borderId="4" xfId="0" applyNumberFormat="1" applyFont="1" applyFill="1" applyBorder="1" applyAlignment="1">
      <alignment horizontal="center" vertical="center" wrapText="1"/>
    </xf>
    <xf numFmtId="44" fontId="9" fillId="5" borderId="3" xfId="0" applyNumberFormat="1" applyFont="1" applyFill="1" applyBorder="1" applyAlignment="1">
      <alignment horizontal="center" vertical="center" wrapText="1"/>
    </xf>
    <xf numFmtId="44" fontId="9" fillId="6" borderId="2" xfId="0" applyNumberFormat="1" applyFont="1" applyFill="1" applyBorder="1" applyAlignment="1">
      <alignment horizontal="center" vertical="center" wrapText="1"/>
    </xf>
    <xf numFmtId="44" fontId="9" fillId="6" borderId="4" xfId="0" applyNumberFormat="1" applyFont="1" applyFill="1" applyBorder="1" applyAlignment="1">
      <alignment horizontal="center" vertical="center" wrapText="1"/>
    </xf>
    <xf numFmtId="44" fontId="9" fillId="6" borderId="3" xfId="0" applyNumberFormat="1" applyFont="1" applyFill="1" applyBorder="1" applyAlignment="1">
      <alignment horizontal="center" vertical="center" wrapText="1"/>
    </xf>
    <xf numFmtId="44" fontId="9" fillId="7" borderId="2" xfId="0" applyNumberFormat="1" applyFont="1" applyFill="1" applyBorder="1" applyAlignment="1">
      <alignment horizontal="center" vertical="center" wrapText="1"/>
    </xf>
    <xf numFmtId="44" fontId="9" fillId="7" borderId="4" xfId="0" applyNumberFormat="1" applyFont="1" applyFill="1" applyBorder="1" applyAlignment="1">
      <alignment horizontal="center" vertical="center" wrapText="1"/>
    </xf>
    <xf numFmtId="44" fontId="9" fillId="7" borderId="3" xfId="0" applyNumberFormat="1" applyFont="1" applyFill="1" applyBorder="1" applyAlignment="1">
      <alignment horizontal="center" vertical="center" wrapText="1"/>
    </xf>
    <xf numFmtId="44" fontId="9" fillId="8" borderId="2" xfId="0" applyNumberFormat="1" applyFont="1" applyFill="1" applyBorder="1" applyAlignment="1">
      <alignment horizontal="center" vertical="center" wrapText="1"/>
    </xf>
    <xf numFmtId="44" fontId="9" fillId="8" borderId="4" xfId="0" applyNumberFormat="1" applyFont="1" applyFill="1" applyBorder="1" applyAlignment="1">
      <alignment horizontal="center" vertical="center" wrapText="1"/>
    </xf>
    <xf numFmtId="44" fontId="9" fillId="8" borderId="3" xfId="0" applyNumberFormat="1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left" vertical="center" wrapText="1"/>
    </xf>
    <xf numFmtId="14" fontId="3" fillId="2" borderId="3" xfId="0" applyNumberFormat="1" applyFont="1" applyFill="1" applyBorder="1" applyAlignment="1">
      <alignment horizontal="left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center" vertical="center" wrapText="1"/>
    </xf>
    <xf numFmtId="165" fontId="3" fillId="2" borderId="3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14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8" fillId="0" borderId="5" xfId="5" applyFont="1" applyBorder="1" applyAlignment="1">
      <alignment horizontal="center" vertical="center" wrapText="1"/>
    </xf>
    <xf numFmtId="0" fontId="8" fillId="0" borderId="10" xfId="5" applyFont="1" applyBorder="1" applyAlignment="1">
      <alignment horizontal="center" vertical="center" wrapText="1"/>
    </xf>
    <xf numFmtId="0" fontId="8" fillId="0" borderId="6" xfId="5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3" fillId="4" borderId="1" xfId="5" applyFont="1" applyFill="1" applyBorder="1" applyAlignment="1">
      <alignment horizontal="center" vertical="center"/>
    </xf>
    <xf numFmtId="0" fontId="28" fillId="4" borderId="1" xfId="5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right" vertical="center" wrapText="1"/>
    </xf>
    <xf numFmtId="0" fontId="19" fillId="0" borderId="10" xfId="0" applyFont="1" applyBorder="1" applyAlignment="1">
      <alignment horizontal="right" vertical="center" wrapText="1"/>
    </xf>
    <xf numFmtId="0" fontId="19" fillId="0" borderId="6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wrapText="1"/>
    </xf>
    <xf numFmtId="0" fontId="6" fillId="9" borderId="1" xfId="0" applyFont="1" applyFill="1" applyBorder="1" applyAlignment="1">
      <alignment horizontal="left" vertical="center" wrapText="1"/>
    </xf>
    <xf numFmtId="14" fontId="8" fillId="9" borderId="1" xfId="0" applyNumberFormat="1" applyFont="1" applyFill="1" applyBorder="1" applyAlignment="1">
      <alignment horizontal="left" vertical="center" wrapText="1"/>
    </xf>
    <xf numFmtId="44" fontId="9" fillId="9" borderId="3" xfId="0" applyNumberFormat="1" applyFont="1" applyFill="1" applyBorder="1" applyAlignment="1">
      <alignment horizontal="center" vertical="center" wrapText="1"/>
    </xf>
  </cellXfs>
  <cellStyles count="8">
    <cellStyle name="Millares" xfId="1" builtinId="3"/>
    <cellStyle name="Moneda" xfId="3" builtinId="4"/>
    <cellStyle name="Moneda 2" xfId="4" xr:uid="{9359936A-023D-45F0-BA42-D344C83B3921}"/>
    <cellStyle name="Normal" xfId="0" builtinId="0"/>
    <cellStyle name="Normal 14" xfId="5" xr:uid="{33D91446-5E27-49E8-97A0-74DEEB77091C}"/>
    <cellStyle name="Normal 2 2" xfId="6" xr:uid="{7E2AE649-6DEC-45AD-9DF6-EEBFE857B9FB}"/>
    <cellStyle name="Normal 2 2 2" xfId="7" xr:uid="{909417C4-3745-49C3-80A7-FE3B30E3FDD6}"/>
    <cellStyle name="Normal 3" xfId="2" xr:uid="{8E4A5C41-B1BB-45C3-A891-43906E27B2FE}"/>
  </cellStyles>
  <dxfs count="16">
    <dxf>
      <numFmt numFmtId="167" formatCode="_-&quot;$&quot;\ * #,##0_-;\-&quot;$&quot;\ * #,##0_-;_-&quot;$&quot;\ 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7" formatCode="_-&quot;$&quot;\ * #,##0_-;\-&quot;$&quot;\ * #,##0_-;_-&quot;$&quot;\ 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_-&quot;$&quot;\ * #,##0_-;\-&quot;$&quot;\ * #,##0_-;_-&quot;$&quot;\ 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_-&quot;$&quot;\ * #,##0_-;\-&quot;$&quot;\ * #,##0_-;_-&quot;$&quot;\ 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CC"/>
      <color rgb="FFCCFF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161924</xdr:colOff>
      <xdr:row>0</xdr:row>
      <xdr:rowOff>123826</xdr:rowOff>
    </xdr:from>
    <xdr:to>
      <xdr:col>1</xdr:col>
      <xdr:colOff>1795568</xdr:colOff>
      <xdr:row>6</xdr:row>
      <xdr:rowOff>133351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F92720-31E3-0204-D745-B35CC8FF16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804" t="1697" b="87364"/>
        <a:stretch/>
      </xdr:blipFill>
      <xdr:spPr>
        <a:xfrm>
          <a:off x="161924" y="123826"/>
          <a:ext cx="2045335" cy="1104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FE148-7DAE-4FD3-BBC7-8EB31F77B510}" name="Tabla1" displayName="Tabla1" ref="A6:K27" totalsRowShown="0" headerRowDxfId="15" dataDxfId="13" headerRowBorderDxfId="14" tableBorderDxfId="12" totalsRowBorderDxfId="11">
  <autoFilter ref="A6:K27" xr:uid="{B62FE148-7DAE-4FD3-BBC7-8EB31F77B510}"/>
  <sortState xmlns:xlrd2="http://schemas.microsoft.com/office/spreadsheetml/2017/richdata2" ref="A7:K27">
    <sortCondition descending="1" ref="A6:A27"/>
  </sortState>
  <tableColumns count="11">
    <tableColumn id="1" xr3:uid="{0F9CE07E-048F-4912-95DA-D3AA88F94D37}" name="NOMBRE" dataDxfId="10"/>
    <tableColumn id="2" xr3:uid="{A9BEFA33-B92A-41E4-84A0-E99E46205545}" name="INSTITUCIÓN" dataDxfId="9"/>
    <tableColumn id="3" xr3:uid="{A36F09D6-D03A-4E54-BF35-C4D3A8B160BF}" name="FORMACIÓN ACADÉMICA" dataDxfId="8"/>
    <tableColumn id="4" xr3:uid="{0FD8F780-E1F6-4D8B-A95E-CC93998F1355}" name="FUNCIÓN" dataDxfId="7"/>
    <tableColumn id="5" xr3:uid="{4B1370D7-1D44-4818-8D02-FE5287A7F423}" name="TAREA" dataDxfId="6"/>
    <tableColumn id="6" xr3:uid="{86082425-8AB1-45BD-86D0-B50DE72214D7}" name="DEDICACIÓN (h/sem)" dataDxfId="5"/>
    <tableColumn id="7" xr3:uid="{4C80DF74-E9E4-4568-AEE7-3B9E0B826A2B}" name="SEMANAS" dataDxfId="4"/>
    <tableColumn id="8" xr3:uid="{F36A45B7-4F52-410F-938D-2DB2EF229F8D}" name="VALOR HORA ($)" dataDxfId="3"/>
    <tableColumn id="9" xr3:uid="{45C9B76A-034D-4567-A16A-89C6F55733F4}" name="TOTAL" dataDxfId="2"/>
    <tableColumn id="10" xr3:uid="{2A561652-6842-4A10-A282-4AB50F54493C}" name="Especie" dataDxfId="1"/>
    <tableColumn id="11" xr3:uid="{65095E5F-A21E-416E-980D-D2D42C3DE45C}" name="Efectiv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D892-2A3C-4D75-82AB-2218A4705AC3}">
  <dimension ref="A1:E16"/>
  <sheetViews>
    <sheetView workbookViewId="0">
      <selection activeCell="D16" sqref="D16"/>
    </sheetView>
  </sheetViews>
  <sheetFormatPr baseColWidth="10" defaultRowHeight="14.25"/>
  <cols>
    <col min="1" max="1" width="3.625" bestFit="1" customWidth="1"/>
    <col min="2" max="2" width="38.75" bestFit="1" customWidth="1"/>
    <col min="4" max="5" width="15.625" bestFit="1" customWidth="1"/>
  </cols>
  <sheetData>
    <row r="1" spans="1:5" ht="15.75">
      <c r="C1" s="134" t="s">
        <v>100</v>
      </c>
      <c r="D1" s="134"/>
      <c r="E1" s="134"/>
    </row>
    <row r="2" spans="1:5" ht="15">
      <c r="C2" s="135" t="s">
        <v>70</v>
      </c>
      <c r="D2" s="135"/>
      <c r="E2" s="134" t="s">
        <v>67</v>
      </c>
    </row>
    <row r="3" spans="1:5">
      <c r="C3" s="136" t="s">
        <v>101</v>
      </c>
      <c r="D3" s="136"/>
      <c r="E3" s="134"/>
    </row>
    <row r="4" spans="1:5" ht="15.75">
      <c r="A4" s="15" t="s">
        <v>198</v>
      </c>
      <c r="B4" s="69" t="s">
        <v>102</v>
      </c>
      <c r="C4" s="46" t="s">
        <v>79</v>
      </c>
      <c r="D4" s="46" t="s">
        <v>80</v>
      </c>
      <c r="E4" s="134"/>
    </row>
    <row r="5" spans="1:5">
      <c r="A5" s="3" t="s">
        <v>103</v>
      </c>
      <c r="B5" s="3" t="s">
        <v>104</v>
      </c>
      <c r="C5" s="43">
        <v>0</v>
      </c>
      <c r="D5" s="45">
        <f>'1. Talento Humano'!K27</f>
        <v>30253844</v>
      </c>
      <c r="E5" s="43">
        <f>C5+D5</f>
        <v>30253844</v>
      </c>
    </row>
    <row r="6" spans="1:5">
      <c r="A6" s="3" t="s">
        <v>105</v>
      </c>
      <c r="B6" s="3" t="s">
        <v>106</v>
      </c>
      <c r="C6" s="43">
        <v>0</v>
      </c>
      <c r="D6" s="45">
        <f>'2. Equipos y Software'!J10</f>
        <v>12280000</v>
      </c>
      <c r="E6" s="43">
        <f t="shared" ref="E6:E16" si="0">C6+D6</f>
        <v>12280000</v>
      </c>
    </row>
    <row r="7" spans="1:5" ht="15">
      <c r="A7" s="3" t="s">
        <v>107</v>
      </c>
      <c r="B7" s="47" t="s">
        <v>108</v>
      </c>
      <c r="C7" s="43">
        <v>0</v>
      </c>
      <c r="D7" s="44">
        <f>'3. Capacitación'!K8</f>
        <v>11240000</v>
      </c>
      <c r="E7" s="43">
        <f t="shared" si="0"/>
        <v>11240000</v>
      </c>
    </row>
    <row r="8" spans="1:5">
      <c r="A8" s="3" t="s">
        <v>109</v>
      </c>
      <c r="B8" s="3" t="s">
        <v>110</v>
      </c>
      <c r="C8" s="43">
        <v>0</v>
      </c>
      <c r="D8" s="44">
        <f>'4. Servicios Tecnológicos'!F10</f>
        <v>7350000</v>
      </c>
      <c r="E8" s="43">
        <f t="shared" si="0"/>
        <v>7350000</v>
      </c>
    </row>
    <row r="9" spans="1:5">
      <c r="A9" s="3" t="s">
        <v>111</v>
      </c>
      <c r="B9" s="48" t="s">
        <v>112</v>
      </c>
      <c r="C9" s="43">
        <v>0</v>
      </c>
      <c r="D9" s="44">
        <f>'5. Materiales e insumos'!H11</f>
        <v>3000000</v>
      </c>
      <c r="E9" s="43">
        <f t="shared" si="0"/>
        <v>3000000</v>
      </c>
    </row>
    <row r="10" spans="1:5">
      <c r="A10" s="3" t="s">
        <v>113</v>
      </c>
      <c r="B10" s="48" t="s">
        <v>114</v>
      </c>
      <c r="C10" s="43">
        <v>0</v>
      </c>
      <c r="D10" s="44">
        <f>'6. Protección de conocimiento'!H10</f>
        <v>0</v>
      </c>
      <c r="E10" s="43">
        <f t="shared" si="0"/>
        <v>0</v>
      </c>
    </row>
    <row r="11" spans="1:5">
      <c r="A11" s="3" t="s">
        <v>115</v>
      </c>
      <c r="B11" s="48" t="s">
        <v>116</v>
      </c>
      <c r="C11" s="43">
        <v>0</v>
      </c>
      <c r="D11" s="44">
        <f>'7. Gastos de viaje'!L10</f>
        <v>0</v>
      </c>
      <c r="E11" s="43">
        <f t="shared" si="0"/>
        <v>0</v>
      </c>
    </row>
    <row r="12" spans="1:5">
      <c r="A12" s="3" t="s">
        <v>117</v>
      </c>
      <c r="B12" s="48" t="s">
        <v>118</v>
      </c>
      <c r="C12" s="43">
        <v>0</v>
      </c>
      <c r="D12" s="44">
        <v>0</v>
      </c>
      <c r="E12" s="43">
        <f t="shared" si="0"/>
        <v>0</v>
      </c>
    </row>
    <row r="13" spans="1:5">
      <c r="A13" s="3" t="s">
        <v>119</v>
      </c>
      <c r="B13" s="48" t="s">
        <v>120</v>
      </c>
      <c r="C13" s="43">
        <v>0</v>
      </c>
      <c r="D13" s="44">
        <f>'9. Administrativos'!H11</f>
        <v>1950000</v>
      </c>
      <c r="E13" s="43">
        <f t="shared" si="0"/>
        <v>1950000</v>
      </c>
    </row>
    <row r="14" spans="1:5">
      <c r="A14" s="3" t="s">
        <v>121</v>
      </c>
      <c r="B14" s="48" t="s">
        <v>60</v>
      </c>
      <c r="C14" s="43">
        <v>0</v>
      </c>
      <c r="D14" s="44">
        <f>'10. Interventoría'!D7</f>
        <v>12912892</v>
      </c>
      <c r="E14" s="43">
        <f t="shared" si="0"/>
        <v>12912892</v>
      </c>
    </row>
    <row r="15" spans="1:5">
      <c r="A15" s="3" t="s">
        <v>122</v>
      </c>
      <c r="B15" s="3" t="s">
        <v>123</v>
      </c>
      <c r="C15" s="43">
        <v>0</v>
      </c>
      <c r="D15" s="44">
        <f>'11. Otros'!F10</f>
        <v>4280000</v>
      </c>
      <c r="E15" s="43">
        <f t="shared" si="0"/>
        <v>4280000</v>
      </c>
    </row>
    <row r="16" spans="1:5" ht="15">
      <c r="A16" s="132" t="s">
        <v>67</v>
      </c>
      <c r="B16" s="133"/>
      <c r="C16" s="44">
        <f>SUM(C5:C15)</f>
        <v>0</v>
      </c>
      <c r="D16" s="44">
        <f>SUM(D5:D15)</f>
        <v>83266736</v>
      </c>
      <c r="E16" s="43">
        <f t="shared" si="0"/>
        <v>83266736</v>
      </c>
    </row>
  </sheetData>
  <mergeCells count="5">
    <mergeCell ref="A16:B16"/>
    <mergeCell ref="C1:E1"/>
    <mergeCell ref="C2:D2"/>
    <mergeCell ref="E2:E4"/>
    <mergeCell ref="C3:D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8AC3A-C9F2-4382-B9F5-58DA7682C8B5}">
  <dimension ref="A1:L10"/>
  <sheetViews>
    <sheetView workbookViewId="0">
      <selection activeCell="L10" sqref="L10"/>
    </sheetView>
  </sheetViews>
  <sheetFormatPr baseColWidth="10" defaultRowHeight="14.25"/>
  <sheetData>
    <row r="1" spans="1:12">
      <c r="J1" s="190" t="s">
        <v>69</v>
      </c>
      <c r="K1" s="190"/>
      <c r="L1" s="190"/>
    </row>
    <row r="2" spans="1:12">
      <c r="J2" s="200" t="s">
        <v>70</v>
      </c>
      <c r="K2" s="201"/>
      <c r="L2" s="202" t="s">
        <v>67</v>
      </c>
    </row>
    <row r="3" spans="1:12">
      <c r="J3" s="205" t="s">
        <v>221</v>
      </c>
      <c r="K3" s="206"/>
      <c r="L3" s="203"/>
    </row>
    <row r="4" spans="1:12" ht="51">
      <c r="A4" s="57" t="s">
        <v>211</v>
      </c>
      <c r="B4" s="57" t="s">
        <v>212</v>
      </c>
      <c r="C4" s="57" t="s">
        <v>213</v>
      </c>
      <c r="D4" s="57" t="s">
        <v>214</v>
      </c>
      <c r="E4" s="57" t="s">
        <v>215</v>
      </c>
      <c r="F4" s="85" t="s">
        <v>216</v>
      </c>
      <c r="G4" s="85" t="s">
        <v>217</v>
      </c>
      <c r="H4" s="57" t="s">
        <v>218</v>
      </c>
      <c r="I4" s="85" t="s">
        <v>67</v>
      </c>
      <c r="J4" s="55" t="s">
        <v>79</v>
      </c>
      <c r="K4" s="55" t="s">
        <v>80</v>
      </c>
      <c r="L4" s="204"/>
    </row>
    <row r="5" spans="1:12">
      <c r="A5" s="3"/>
      <c r="B5" s="3"/>
      <c r="C5" s="3"/>
      <c r="D5" s="3"/>
      <c r="E5" s="43">
        <v>0</v>
      </c>
      <c r="F5" s="59">
        <f>+D5*E5</f>
        <v>0</v>
      </c>
      <c r="G5" s="43">
        <v>0</v>
      </c>
      <c r="H5" s="59">
        <f>+C5*D5*G5</f>
        <v>0</v>
      </c>
      <c r="I5" s="59">
        <f>+F5+H5</f>
        <v>0</v>
      </c>
      <c r="J5" s="43">
        <v>0</v>
      </c>
      <c r="K5" s="44">
        <v>0</v>
      </c>
      <c r="L5" s="45">
        <v>0</v>
      </c>
    </row>
    <row r="6" spans="1:12">
      <c r="A6" s="3"/>
      <c r="B6" s="3"/>
      <c r="C6" s="3"/>
      <c r="D6" s="3"/>
      <c r="E6" s="43">
        <v>0</v>
      </c>
      <c r="F6" s="59">
        <f t="shared" ref="F6:F9" si="0">+D6*E6</f>
        <v>0</v>
      </c>
      <c r="G6" s="43">
        <v>0</v>
      </c>
      <c r="H6" s="59">
        <f t="shared" ref="H6:H9" si="1">+C6*D6*G6</f>
        <v>0</v>
      </c>
      <c r="I6" s="59">
        <f t="shared" ref="I6:I9" si="2">+F6+H6</f>
        <v>0</v>
      </c>
      <c r="J6" s="43">
        <v>0</v>
      </c>
      <c r="K6" s="44">
        <v>0</v>
      </c>
      <c r="L6" s="45">
        <v>0</v>
      </c>
    </row>
    <row r="7" spans="1:12">
      <c r="A7" s="3"/>
      <c r="B7" s="3"/>
      <c r="C7" s="3"/>
      <c r="D7" s="3"/>
      <c r="E7" s="43">
        <v>0</v>
      </c>
      <c r="F7" s="59">
        <f t="shared" si="0"/>
        <v>0</v>
      </c>
      <c r="G7" s="43">
        <v>0</v>
      </c>
      <c r="H7" s="59">
        <f t="shared" si="1"/>
        <v>0</v>
      </c>
      <c r="I7" s="59">
        <f t="shared" si="2"/>
        <v>0</v>
      </c>
      <c r="J7" s="43">
        <v>0</v>
      </c>
      <c r="K7" s="44">
        <v>0</v>
      </c>
      <c r="L7" s="45">
        <v>0</v>
      </c>
    </row>
    <row r="8" spans="1:12">
      <c r="A8" s="3"/>
      <c r="B8" s="3"/>
      <c r="C8" s="3"/>
      <c r="D8" s="3"/>
      <c r="E8" s="43">
        <v>0</v>
      </c>
      <c r="F8" s="59">
        <f t="shared" si="0"/>
        <v>0</v>
      </c>
      <c r="G8" s="43">
        <v>0</v>
      </c>
      <c r="H8" s="59">
        <f t="shared" si="1"/>
        <v>0</v>
      </c>
      <c r="I8" s="59">
        <f t="shared" si="2"/>
        <v>0</v>
      </c>
      <c r="J8" s="43">
        <v>0</v>
      </c>
      <c r="K8" s="44">
        <v>0</v>
      </c>
      <c r="L8" s="45">
        <v>0</v>
      </c>
    </row>
    <row r="9" spans="1:12">
      <c r="A9" s="3"/>
      <c r="B9" s="3"/>
      <c r="C9" s="3"/>
      <c r="D9" s="3"/>
      <c r="E9" s="43">
        <v>0</v>
      </c>
      <c r="F9" s="59">
        <f t="shared" si="0"/>
        <v>0</v>
      </c>
      <c r="G9" s="43">
        <v>0</v>
      </c>
      <c r="H9" s="59">
        <f t="shared" si="1"/>
        <v>0</v>
      </c>
      <c r="I9" s="59">
        <f t="shared" si="2"/>
        <v>0</v>
      </c>
      <c r="J9" s="43">
        <f t="shared" ref="J9:L10" si="3">SUM(J4:J8)</f>
        <v>0</v>
      </c>
      <c r="K9" s="44">
        <f t="shared" si="3"/>
        <v>0</v>
      </c>
      <c r="L9" s="45">
        <f t="shared" si="3"/>
        <v>0</v>
      </c>
    </row>
    <row r="10" spans="1:12" ht="15">
      <c r="E10" s="60" t="s">
        <v>67</v>
      </c>
      <c r="F10" s="59">
        <f>SUM(F5:F9)</f>
        <v>0</v>
      </c>
      <c r="G10" s="60" t="s">
        <v>67</v>
      </c>
      <c r="H10" s="59">
        <f>SUM(H5:H9)</f>
        <v>0</v>
      </c>
      <c r="I10" s="59">
        <f>SUM(I5:I9)</f>
        <v>0</v>
      </c>
      <c r="J10" s="73">
        <f t="shared" si="3"/>
        <v>0</v>
      </c>
      <c r="K10" s="74">
        <f t="shared" si="3"/>
        <v>0</v>
      </c>
      <c r="L10" s="82">
        <f t="shared" si="3"/>
        <v>0</v>
      </c>
    </row>
  </sheetData>
  <mergeCells count="4">
    <mergeCell ref="J1:L1"/>
    <mergeCell ref="J2:K2"/>
    <mergeCell ref="L2:L4"/>
    <mergeCell ref="J3:K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AA0E-C666-4D98-BE18-0EF500535D48}">
  <dimension ref="A1:F10"/>
  <sheetViews>
    <sheetView workbookViewId="0">
      <selection activeCell="D13" sqref="D13"/>
    </sheetView>
  </sheetViews>
  <sheetFormatPr baseColWidth="10" defaultRowHeight="14.25"/>
  <cols>
    <col min="1" max="1" width="29.75" customWidth="1"/>
  </cols>
  <sheetData>
    <row r="1" spans="1:6">
      <c r="A1" s="42"/>
      <c r="B1" s="42"/>
      <c r="C1" s="200" t="s">
        <v>69</v>
      </c>
      <c r="D1" s="201"/>
      <c r="E1" s="208" t="s">
        <v>155</v>
      </c>
      <c r="F1" s="208" t="s">
        <v>67</v>
      </c>
    </row>
    <row r="2" spans="1:6">
      <c r="A2" s="42"/>
      <c r="B2" s="42"/>
      <c r="C2" s="200" t="s">
        <v>70</v>
      </c>
      <c r="D2" s="201"/>
      <c r="E2" s="209"/>
      <c r="F2" s="209"/>
    </row>
    <row r="3" spans="1:6">
      <c r="A3" s="42"/>
      <c r="B3" s="42"/>
      <c r="C3" s="205" t="s">
        <v>71</v>
      </c>
      <c r="D3" s="206"/>
      <c r="E3" s="210"/>
      <c r="F3" s="210"/>
    </row>
    <row r="4" spans="1:6" ht="38.25">
      <c r="A4" s="86" t="s">
        <v>219</v>
      </c>
      <c r="B4" s="86" t="s">
        <v>220</v>
      </c>
      <c r="C4" s="55" t="s">
        <v>79</v>
      </c>
      <c r="D4" s="55" t="s">
        <v>80</v>
      </c>
      <c r="E4" s="55" t="s">
        <v>80</v>
      </c>
      <c r="F4" s="55"/>
    </row>
    <row r="5" spans="1:6">
      <c r="A5" s="87"/>
      <c r="B5" s="87"/>
      <c r="C5" s="43">
        <v>0</v>
      </c>
      <c r="D5" s="44">
        <v>0</v>
      </c>
      <c r="E5" s="45">
        <v>0</v>
      </c>
      <c r="F5" s="45">
        <v>0</v>
      </c>
    </row>
    <row r="6" spans="1:6">
      <c r="A6" s="3"/>
      <c r="B6" s="3"/>
      <c r="C6" s="43">
        <v>0</v>
      </c>
      <c r="D6" s="44">
        <v>0</v>
      </c>
      <c r="E6" s="45">
        <v>0</v>
      </c>
      <c r="F6" s="45">
        <v>0</v>
      </c>
    </row>
    <row r="7" spans="1:6">
      <c r="A7" s="3"/>
      <c r="B7" s="3"/>
      <c r="C7" s="43">
        <v>0</v>
      </c>
      <c r="D7" s="44">
        <v>0</v>
      </c>
      <c r="E7" s="45">
        <v>0</v>
      </c>
      <c r="F7" s="45">
        <v>0</v>
      </c>
    </row>
    <row r="8" spans="1:6">
      <c r="A8" s="3"/>
      <c r="B8" s="3"/>
      <c r="C8" s="43">
        <v>0</v>
      </c>
      <c r="D8" s="44">
        <v>0</v>
      </c>
      <c r="E8" s="45">
        <v>0</v>
      </c>
      <c r="F8" s="45">
        <v>0</v>
      </c>
    </row>
    <row r="9" spans="1:6">
      <c r="A9" s="3"/>
      <c r="B9" s="3"/>
      <c r="C9" s="43">
        <f>SUM(C4:C8)</f>
        <v>0</v>
      </c>
      <c r="D9" s="44">
        <f>SUM(D4:D8)</f>
        <v>0</v>
      </c>
      <c r="E9" s="45">
        <f>SUM(E4:E8)</f>
        <v>0</v>
      </c>
      <c r="F9" s="45">
        <f>SUM(F4:F8)</f>
        <v>0</v>
      </c>
    </row>
    <row r="10" spans="1:6">
      <c r="A10" s="3"/>
      <c r="B10" s="3"/>
      <c r="C10" s="43">
        <f>SUM(C5:C9)</f>
        <v>0</v>
      </c>
      <c r="D10" s="44">
        <f>SUM(D5:D9)</f>
        <v>0</v>
      </c>
      <c r="E10" s="207">
        <f>SUM(E5:E9)</f>
        <v>0</v>
      </c>
      <c r="F10" s="207"/>
    </row>
  </sheetData>
  <mergeCells count="6">
    <mergeCell ref="E10:F10"/>
    <mergeCell ref="C1:D1"/>
    <mergeCell ref="E1:E3"/>
    <mergeCell ref="F1:F3"/>
    <mergeCell ref="C2:D2"/>
    <mergeCell ref="C3:D3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AB61-5B63-4306-A56B-D830DE70194A}">
  <dimension ref="A2:H11"/>
  <sheetViews>
    <sheetView zoomScale="145" zoomScaleNormal="145" workbookViewId="0">
      <selection activeCell="H11" sqref="H11"/>
    </sheetView>
  </sheetViews>
  <sheetFormatPr baseColWidth="10" defaultRowHeight="14.25"/>
  <cols>
    <col min="1" max="1" width="30.625" customWidth="1"/>
    <col min="2" max="2" width="22.25" customWidth="1"/>
    <col min="4" max="4" width="14.25" bestFit="1" customWidth="1"/>
    <col min="5" max="5" width="15.125" bestFit="1" customWidth="1"/>
    <col min="6" max="6" width="11.75" bestFit="1" customWidth="1"/>
    <col min="7" max="8" width="14.875" bestFit="1" customWidth="1"/>
  </cols>
  <sheetData>
    <row r="2" spans="1:8">
      <c r="F2" s="200" t="s">
        <v>69</v>
      </c>
      <c r="G2" s="211"/>
      <c r="H2" s="201"/>
    </row>
    <row r="3" spans="1:8">
      <c r="F3" s="200" t="s">
        <v>70</v>
      </c>
      <c r="G3" s="201"/>
      <c r="H3" s="202" t="s">
        <v>67</v>
      </c>
    </row>
    <row r="4" spans="1:8">
      <c r="F4" s="205" t="s">
        <v>71</v>
      </c>
      <c r="G4" s="206"/>
      <c r="H4" s="203"/>
    </row>
    <row r="5" spans="1:8" ht="12" customHeight="1">
      <c r="A5" s="57" t="s">
        <v>222</v>
      </c>
      <c r="B5" s="57" t="s">
        <v>157</v>
      </c>
      <c r="C5" s="57" t="s">
        <v>158</v>
      </c>
      <c r="D5" s="57" t="s">
        <v>160</v>
      </c>
      <c r="E5" s="85" t="s">
        <v>67</v>
      </c>
      <c r="F5" s="55" t="s">
        <v>79</v>
      </c>
      <c r="G5" s="55" t="s">
        <v>80</v>
      </c>
      <c r="H5" s="204"/>
    </row>
    <row r="6" spans="1:8">
      <c r="A6" s="3" t="s">
        <v>223</v>
      </c>
      <c r="B6" s="3" t="s">
        <v>224</v>
      </c>
      <c r="C6" s="3">
        <v>1</v>
      </c>
      <c r="D6" s="49">
        <v>500000</v>
      </c>
      <c r="E6" s="49">
        <v>500000</v>
      </c>
      <c r="F6" s="49">
        <v>0</v>
      </c>
      <c r="G6" s="49">
        <v>500000</v>
      </c>
      <c r="H6" s="68">
        <f>G6</f>
        <v>500000</v>
      </c>
    </row>
    <row r="7" spans="1:8">
      <c r="A7" s="3" t="s">
        <v>225</v>
      </c>
      <c r="B7" s="3" t="s">
        <v>226</v>
      </c>
      <c r="C7" s="3">
        <v>3</v>
      </c>
      <c r="D7" s="49">
        <v>150000</v>
      </c>
      <c r="E7" s="49">
        <v>450000</v>
      </c>
      <c r="F7" s="49">
        <v>0</v>
      </c>
      <c r="G7" s="49">
        <v>450000</v>
      </c>
      <c r="H7" s="68">
        <f t="shared" ref="H7:H10" si="0">G7</f>
        <v>450000</v>
      </c>
    </row>
    <row r="8" spans="1:8">
      <c r="A8" s="3" t="s">
        <v>227</v>
      </c>
      <c r="B8" s="3" t="s">
        <v>228</v>
      </c>
      <c r="C8" s="3">
        <v>10</v>
      </c>
      <c r="D8" s="49">
        <v>30000</v>
      </c>
      <c r="E8" s="49">
        <v>300000</v>
      </c>
      <c r="F8" s="49">
        <v>0</v>
      </c>
      <c r="G8" s="49">
        <v>300000</v>
      </c>
      <c r="H8" s="68">
        <f t="shared" si="0"/>
        <v>300000</v>
      </c>
    </row>
    <row r="9" spans="1:8">
      <c r="A9" s="3" t="s">
        <v>229</v>
      </c>
      <c r="B9" s="3" t="s">
        <v>230</v>
      </c>
      <c r="C9" s="3">
        <v>4</v>
      </c>
      <c r="D9" s="49">
        <v>100000</v>
      </c>
      <c r="E9" s="49">
        <v>400000</v>
      </c>
      <c r="F9" s="49">
        <v>0</v>
      </c>
      <c r="G9" s="49">
        <v>400000</v>
      </c>
      <c r="H9" s="68">
        <f t="shared" si="0"/>
        <v>400000</v>
      </c>
    </row>
    <row r="10" spans="1:8">
      <c r="A10" s="3" t="s">
        <v>231</v>
      </c>
      <c r="B10" s="3" t="s">
        <v>232</v>
      </c>
      <c r="C10" s="3">
        <v>5</v>
      </c>
      <c r="D10" s="49">
        <v>60000</v>
      </c>
      <c r="E10" s="49">
        <v>300000</v>
      </c>
      <c r="F10" s="49">
        <v>0</v>
      </c>
      <c r="G10" s="49">
        <v>300000</v>
      </c>
      <c r="H10" s="68">
        <f t="shared" si="0"/>
        <v>300000</v>
      </c>
    </row>
    <row r="11" spans="1:8" ht="15">
      <c r="D11" s="61" t="s">
        <v>67</v>
      </c>
      <c r="E11" s="62">
        <f>SUM(E6:E10)</f>
        <v>1950000</v>
      </c>
      <c r="F11" s="73">
        <f>SUM(F6:F10)</f>
        <v>0</v>
      </c>
      <c r="G11" s="74">
        <f>SUM(G6:G10)</f>
        <v>1950000</v>
      </c>
      <c r="H11" s="88">
        <f>SUM(H6:H10)</f>
        <v>1950000</v>
      </c>
    </row>
  </sheetData>
  <mergeCells count="4">
    <mergeCell ref="F3:G3"/>
    <mergeCell ref="F4:G4"/>
    <mergeCell ref="F2:H2"/>
    <mergeCell ref="H3:H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9A16-D656-40CE-B6B8-8DD8FA37ADF0}">
  <dimension ref="A1:G7"/>
  <sheetViews>
    <sheetView workbookViewId="0">
      <selection activeCell="F11" sqref="F11"/>
    </sheetView>
  </sheetViews>
  <sheetFormatPr baseColWidth="10" defaultRowHeight="14.25"/>
  <cols>
    <col min="1" max="1" width="31.125" bestFit="1" customWidth="1"/>
    <col min="2" max="2" width="9.625" bestFit="1" customWidth="1"/>
    <col min="3" max="4" width="17.375" bestFit="1" customWidth="1"/>
    <col min="5" max="5" width="11.75" bestFit="1" customWidth="1"/>
    <col min="6" max="7" width="12.875" bestFit="1" customWidth="1"/>
  </cols>
  <sheetData>
    <row r="1" spans="1:7">
      <c r="E1" s="200" t="s">
        <v>69</v>
      </c>
      <c r="F1" s="211"/>
      <c r="G1" s="201"/>
    </row>
    <row r="2" spans="1:7">
      <c r="E2" s="200" t="s">
        <v>70</v>
      </c>
      <c r="F2" s="201"/>
      <c r="G2" s="135" t="s">
        <v>67</v>
      </c>
    </row>
    <row r="3" spans="1:7">
      <c r="A3" s="3"/>
      <c r="B3" s="3"/>
      <c r="C3" s="3"/>
      <c r="D3" s="3"/>
      <c r="E3" s="83" t="s">
        <v>71</v>
      </c>
      <c r="F3" s="84"/>
      <c r="G3" s="135"/>
    </row>
    <row r="4" spans="1:7">
      <c r="A4" s="55" t="s">
        <v>233</v>
      </c>
      <c r="B4" s="55" t="s">
        <v>158</v>
      </c>
      <c r="C4" s="55" t="s">
        <v>160</v>
      </c>
      <c r="D4" s="55" t="s">
        <v>67</v>
      </c>
      <c r="E4" s="55" t="s">
        <v>79</v>
      </c>
      <c r="F4" s="55" t="s">
        <v>80</v>
      </c>
      <c r="G4" s="135"/>
    </row>
    <row r="5" spans="1:7">
      <c r="A5" s="89" t="s">
        <v>234</v>
      </c>
      <c r="B5" s="91">
        <v>1</v>
      </c>
      <c r="C5" s="93">
        <v>10912892</v>
      </c>
      <c r="D5" s="93">
        <v>10912892</v>
      </c>
      <c r="E5" s="93">
        <v>0</v>
      </c>
      <c r="F5" s="93">
        <f>D5</f>
        <v>10912892</v>
      </c>
      <c r="G5" s="93">
        <f>F5</f>
        <v>10912892</v>
      </c>
    </row>
    <row r="6" spans="1:7">
      <c r="A6" s="90" t="s">
        <v>235</v>
      </c>
      <c r="B6" s="92">
        <v>1</v>
      </c>
      <c r="C6" s="94">
        <v>2000000</v>
      </c>
      <c r="D6" s="94">
        <v>2000000</v>
      </c>
      <c r="E6" s="94">
        <v>0</v>
      </c>
      <c r="F6" s="93">
        <f>D6</f>
        <v>2000000</v>
      </c>
      <c r="G6" s="93">
        <f>F6</f>
        <v>2000000</v>
      </c>
    </row>
    <row r="7" spans="1:7" ht="15">
      <c r="C7" s="95" t="s">
        <v>67</v>
      </c>
      <c r="D7" s="56">
        <f>SUM(D5:D6)</f>
        <v>12912892</v>
      </c>
      <c r="E7" s="49">
        <v>0</v>
      </c>
      <c r="F7" s="96">
        <f>SUM(F5:F6)</f>
        <v>12912892</v>
      </c>
      <c r="G7" s="96">
        <f>SUM(G5:G6)</f>
        <v>12912892</v>
      </c>
    </row>
  </sheetData>
  <mergeCells count="3">
    <mergeCell ref="E2:F2"/>
    <mergeCell ref="E1:G1"/>
    <mergeCell ref="G2:G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3EBE-4571-4844-B31C-7B10CB82851A}">
  <dimension ref="A1:F10"/>
  <sheetViews>
    <sheetView workbookViewId="0">
      <selection activeCell="F10" sqref="F10"/>
    </sheetView>
  </sheetViews>
  <sheetFormatPr baseColWidth="10" defaultRowHeight="14.25"/>
  <cols>
    <col min="1" max="1" width="39.375" bestFit="1" customWidth="1"/>
    <col min="2" max="2" width="44" bestFit="1" customWidth="1"/>
    <col min="3" max="3" width="14.625" bestFit="1" customWidth="1"/>
    <col min="4" max="4" width="11.625" bestFit="1" customWidth="1"/>
    <col min="5" max="6" width="14.625" bestFit="1" customWidth="1"/>
  </cols>
  <sheetData>
    <row r="1" spans="1:6">
      <c r="D1" s="190" t="s">
        <v>69</v>
      </c>
      <c r="E1" s="190"/>
      <c r="F1" s="190"/>
    </row>
    <row r="2" spans="1:6">
      <c r="D2" s="190" t="s">
        <v>70</v>
      </c>
      <c r="E2" s="190"/>
      <c r="F2" s="135" t="s">
        <v>67</v>
      </c>
    </row>
    <row r="3" spans="1:6">
      <c r="D3" s="136" t="s">
        <v>71</v>
      </c>
      <c r="E3" s="136"/>
      <c r="F3" s="135"/>
    </row>
    <row r="4" spans="1:6" ht="15">
      <c r="A4" s="15" t="s">
        <v>236</v>
      </c>
      <c r="B4" s="97" t="s">
        <v>157</v>
      </c>
      <c r="C4" s="15" t="s">
        <v>197</v>
      </c>
      <c r="D4" s="55" t="s">
        <v>79</v>
      </c>
      <c r="E4" s="55" t="s">
        <v>80</v>
      </c>
      <c r="F4" s="135"/>
    </row>
    <row r="5" spans="1:6">
      <c r="A5" s="3" t="s">
        <v>237</v>
      </c>
      <c r="B5" s="3" t="s">
        <v>238</v>
      </c>
      <c r="C5" s="49">
        <v>480000</v>
      </c>
      <c r="D5" s="49">
        <v>0</v>
      </c>
      <c r="E5" s="49">
        <v>480000</v>
      </c>
      <c r="F5" s="49">
        <f>E5</f>
        <v>480000</v>
      </c>
    </row>
    <row r="6" spans="1:6">
      <c r="A6" s="3" t="s">
        <v>239</v>
      </c>
      <c r="B6" s="3" t="s">
        <v>240</v>
      </c>
      <c r="C6" s="49">
        <v>700000</v>
      </c>
      <c r="D6" s="49">
        <v>0</v>
      </c>
      <c r="E6" s="49">
        <v>700000</v>
      </c>
      <c r="F6" s="49">
        <f t="shared" ref="F6:F9" si="0">E6</f>
        <v>700000</v>
      </c>
    </row>
    <row r="7" spans="1:6">
      <c r="A7" s="3" t="s">
        <v>241</v>
      </c>
      <c r="B7" s="3" t="s">
        <v>242</v>
      </c>
      <c r="C7" s="49">
        <v>1200000</v>
      </c>
      <c r="D7" s="49">
        <v>0</v>
      </c>
      <c r="E7" s="49">
        <v>1200000</v>
      </c>
      <c r="F7" s="49">
        <f t="shared" si="0"/>
        <v>1200000</v>
      </c>
    </row>
    <row r="8" spans="1:6">
      <c r="A8" s="3" t="s">
        <v>243</v>
      </c>
      <c r="B8" s="3" t="s">
        <v>244</v>
      </c>
      <c r="C8" s="49">
        <v>1000000</v>
      </c>
      <c r="D8" s="49">
        <v>0</v>
      </c>
      <c r="E8" s="49">
        <v>1000000</v>
      </c>
      <c r="F8" s="49">
        <f t="shared" si="0"/>
        <v>1000000</v>
      </c>
    </row>
    <row r="9" spans="1:6">
      <c r="A9" s="3" t="s">
        <v>245</v>
      </c>
      <c r="B9" s="3" t="s">
        <v>246</v>
      </c>
      <c r="C9" s="49">
        <v>900000</v>
      </c>
      <c r="D9" s="49">
        <v>0</v>
      </c>
      <c r="E9" s="49">
        <v>900000</v>
      </c>
      <c r="F9" s="49">
        <f t="shared" si="0"/>
        <v>900000</v>
      </c>
    </row>
    <row r="10" spans="1:6" ht="15">
      <c r="B10" s="67" t="s">
        <v>67</v>
      </c>
      <c r="C10" s="62">
        <f>SUM(C5:C9)</f>
        <v>4280000</v>
      </c>
      <c r="D10" s="63">
        <f>SUM(D5:D9)</f>
        <v>0</v>
      </c>
      <c r="E10" s="64">
        <f>SUM(E5:E9)</f>
        <v>4280000</v>
      </c>
      <c r="F10" s="63">
        <f>SUM(F5:F9)</f>
        <v>4280000</v>
      </c>
    </row>
  </sheetData>
  <mergeCells count="4">
    <mergeCell ref="D1:F1"/>
    <mergeCell ref="D2:E2"/>
    <mergeCell ref="F2:F4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5196-D518-4E7B-980B-22A692C8B42B}">
  <dimension ref="A2:BG29"/>
  <sheetViews>
    <sheetView tabSelected="1" topLeftCell="A7" zoomScaleNormal="100" workbookViewId="0">
      <selection activeCell="E20" sqref="E20"/>
    </sheetView>
  </sheetViews>
  <sheetFormatPr baseColWidth="10" defaultColWidth="14.375" defaultRowHeight="14.25"/>
  <cols>
    <col min="1" max="1" width="6.25" customWidth="1"/>
    <col min="2" max="2" width="35.375" customWidth="1"/>
    <col min="3" max="3" width="58.375" customWidth="1"/>
    <col min="4" max="4" width="8.625" bestFit="1" customWidth="1"/>
    <col min="5" max="5" width="32.125" customWidth="1"/>
    <col min="6" max="6" width="26" style="5" hidden="1" customWidth="1"/>
    <col min="7" max="7" width="25" style="7" hidden="1" customWidth="1"/>
    <col min="8" max="8" width="28.375" style="7" bestFit="1" customWidth="1"/>
    <col min="9" max="9" width="32.75" style="7" hidden="1" customWidth="1"/>
    <col min="10" max="11" width="30.375" style="9" customWidth="1"/>
    <col min="12" max="59" width="1.75" customWidth="1"/>
  </cols>
  <sheetData>
    <row r="2" spans="1:59" ht="19.5">
      <c r="A2" s="175" t="s">
        <v>16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</row>
    <row r="3" spans="1:59" ht="8.25" customHeight="1"/>
    <row r="4" spans="1:59" ht="19.5">
      <c r="A4" s="175" t="s">
        <v>15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</row>
    <row r="5" spans="1:59" s="2" customFormat="1" ht="4.5" customHeight="1">
      <c r="A5" s="1">
        <v>6</v>
      </c>
      <c r="B5" s="1"/>
      <c r="C5" s="1"/>
      <c r="D5" s="1"/>
      <c r="E5" s="1"/>
      <c r="F5" s="6"/>
      <c r="G5" s="8"/>
      <c r="H5" s="8"/>
      <c r="I5" s="8"/>
      <c r="J5" s="10"/>
      <c r="K5" s="1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ht="19.5">
      <c r="A6" s="175" t="s">
        <v>17</v>
      </c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</row>
    <row r="8" spans="1:59">
      <c r="A8" s="163" t="s">
        <v>0</v>
      </c>
      <c r="B8" s="164" t="s">
        <v>18</v>
      </c>
      <c r="C8" s="166" t="s">
        <v>19</v>
      </c>
      <c r="D8" s="166" t="s">
        <v>81</v>
      </c>
      <c r="E8" s="166" t="s">
        <v>20</v>
      </c>
      <c r="F8" s="168" t="s">
        <v>1</v>
      </c>
      <c r="G8" s="171" t="s">
        <v>2</v>
      </c>
      <c r="H8" s="171" t="s">
        <v>52</v>
      </c>
      <c r="I8" s="171" t="s">
        <v>66</v>
      </c>
      <c r="J8" s="170" t="s">
        <v>68</v>
      </c>
      <c r="K8" s="173" t="s">
        <v>67</v>
      </c>
      <c r="L8" s="176">
        <v>2025</v>
      </c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</row>
    <row r="9" spans="1:59" ht="28.5" customHeight="1">
      <c r="A9" s="163"/>
      <c r="B9" s="165"/>
      <c r="C9" s="167"/>
      <c r="D9" s="167"/>
      <c r="E9" s="167"/>
      <c r="F9" s="169"/>
      <c r="G9" s="172"/>
      <c r="H9" s="172"/>
      <c r="I9" s="172"/>
      <c r="J9" s="170"/>
      <c r="K9" s="174"/>
      <c r="L9" s="162" t="s">
        <v>4</v>
      </c>
      <c r="M9" s="162"/>
      <c r="N9" s="162"/>
      <c r="O9" s="162"/>
      <c r="P9" s="162" t="s">
        <v>3</v>
      </c>
      <c r="Q9" s="162"/>
      <c r="R9" s="162"/>
      <c r="S9" s="162"/>
      <c r="T9" s="162" t="s">
        <v>5</v>
      </c>
      <c r="U9" s="162"/>
      <c r="V9" s="162"/>
      <c r="W9" s="162"/>
      <c r="X9" s="162" t="s">
        <v>6</v>
      </c>
      <c r="Y9" s="162"/>
      <c r="Z9" s="162"/>
      <c r="AA9" s="162"/>
      <c r="AB9" s="162" t="s">
        <v>7</v>
      </c>
      <c r="AC9" s="162"/>
      <c r="AD9" s="162"/>
      <c r="AE9" s="162"/>
      <c r="AF9" s="162" t="s">
        <v>8</v>
      </c>
      <c r="AG9" s="162"/>
      <c r="AH9" s="162"/>
      <c r="AI9" s="162"/>
      <c r="AJ9" s="162" t="s">
        <v>9</v>
      </c>
      <c r="AK9" s="162"/>
      <c r="AL9" s="162"/>
      <c r="AM9" s="162"/>
      <c r="AN9" s="162" t="s">
        <v>10</v>
      </c>
      <c r="AO9" s="162"/>
      <c r="AP9" s="162"/>
      <c r="AQ9" s="162"/>
      <c r="AR9" s="162" t="s">
        <v>11</v>
      </c>
      <c r="AS9" s="162"/>
      <c r="AT9" s="162"/>
      <c r="AU9" s="162"/>
      <c r="AV9" s="162" t="s">
        <v>12</v>
      </c>
      <c r="AW9" s="162"/>
      <c r="AX9" s="162"/>
      <c r="AY9" s="162"/>
      <c r="AZ9" s="162" t="s">
        <v>13</v>
      </c>
      <c r="BA9" s="162"/>
      <c r="BB9" s="162"/>
      <c r="BC9" s="162"/>
      <c r="BD9" s="162" t="s">
        <v>14</v>
      </c>
      <c r="BE9" s="162"/>
      <c r="BF9" s="162"/>
      <c r="BG9" s="162"/>
    </row>
    <row r="10" spans="1:59" ht="28.5">
      <c r="A10" s="177">
        <v>1</v>
      </c>
      <c r="B10" s="157" t="s">
        <v>21</v>
      </c>
      <c r="C10" s="157" t="s">
        <v>22</v>
      </c>
      <c r="D10" s="16" t="s">
        <v>82</v>
      </c>
      <c r="E10" s="16" t="s">
        <v>35</v>
      </c>
      <c r="F10" s="16" t="s">
        <v>23</v>
      </c>
      <c r="G10" s="16" t="s">
        <v>24</v>
      </c>
      <c r="H10" s="16" t="s">
        <v>99</v>
      </c>
      <c r="I10" s="142">
        <f>SUM(J10:J12)</f>
        <v>9160600</v>
      </c>
      <c r="J10" s="34">
        <v>4845383</v>
      </c>
      <c r="K10" s="139">
        <f>SUM(J10:J29)</f>
        <v>83266736</v>
      </c>
      <c r="L10" s="35"/>
      <c r="M10" s="35"/>
      <c r="N10" s="35"/>
      <c r="O10" s="35"/>
      <c r="P10" s="14"/>
      <c r="Q10" s="14"/>
      <c r="R10" s="14"/>
      <c r="S10" s="14"/>
      <c r="T10" s="14"/>
      <c r="U10" s="14"/>
      <c r="V10" s="14"/>
      <c r="W10" s="14"/>
      <c r="X10" s="12"/>
      <c r="Y10" s="12"/>
      <c r="Z10" s="12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</row>
    <row r="11" spans="1:59" ht="28.5">
      <c r="A11" s="177"/>
      <c r="B11" s="157"/>
      <c r="C11" s="157"/>
      <c r="D11" s="16" t="s">
        <v>83</v>
      </c>
      <c r="E11" s="16" t="s">
        <v>36</v>
      </c>
      <c r="F11" s="16" t="s">
        <v>23</v>
      </c>
      <c r="G11" s="17" t="s">
        <v>51</v>
      </c>
      <c r="H11" s="16" t="s">
        <v>54</v>
      </c>
      <c r="I11" s="143"/>
      <c r="J11" s="34">
        <v>860373</v>
      </c>
      <c r="K11" s="140"/>
      <c r="L11" s="14"/>
      <c r="M11" s="14"/>
      <c r="N11" s="35"/>
      <c r="O11" s="35"/>
      <c r="P11" s="35"/>
      <c r="Q11" s="35"/>
      <c r="R11" s="14"/>
      <c r="S11" s="14"/>
      <c r="T11" s="14"/>
      <c r="U11" s="14"/>
      <c r="V11" s="14"/>
      <c r="W11" s="14"/>
      <c r="X11" s="12"/>
      <c r="Y11" s="12"/>
      <c r="Z11" s="12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</row>
    <row r="12" spans="1:59" ht="28.5">
      <c r="A12" s="177"/>
      <c r="B12" s="157"/>
      <c r="C12" s="157"/>
      <c r="D12" s="16" t="s">
        <v>84</v>
      </c>
      <c r="E12" s="16" t="s">
        <v>40</v>
      </c>
      <c r="F12" s="16" t="s">
        <v>23</v>
      </c>
      <c r="G12" s="16" t="s">
        <v>24</v>
      </c>
      <c r="H12" s="16" t="s">
        <v>55</v>
      </c>
      <c r="I12" s="144"/>
      <c r="J12" s="34">
        <v>3454844</v>
      </c>
      <c r="K12" s="140"/>
      <c r="L12" s="14"/>
      <c r="M12" s="14"/>
      <c r="N12" s="14"/>
      <c r="O12" s="14"/>
      <c r="P12" s="35"/>
      <c r="Q12" s="35"/>
      <c r="R12" s="35"/>
      <c r="S12" s="35"/>
      <c r="T12" s="14"/>
      <c r="U12" s="14"/>
      <c r="V12" s="14"/>
      <c r="W12" s="14"/>
      <c r="X12" s="12"/>
      <c r="Y12" s="12"/>
      <c r="Z12" s="12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</row>
    <row r="13" spans="1:59" ht="28.5">
      <c r="A13" s="178">
        <v>2</v>
      </c>
      <c r="B13" s="158" t="s">
        <v>25</v>
      </c>
      <c r="C13" s="158" t="s">
        <v>26</v>
      </c>
      <c r="D13" s="18" t="s">
        <v>85</v>
      </c>
      <c r="E13" s="18" t="s">
        <v>38</v>
      </c>
      <c r="F13" s="18" t="s">
        <v>27</v>
      </c>
      <c r="G13" s="18" t="s">
        <v>24</v>
      </c>
      <c r="H13" s="18" t="s">
        <v>53</v>
      </c>
      <c r="I13" s="145">
        <f>SUM(J13:J15)</f>
        <v>16575143</v>
      </c>
      <c r="J13" s="33">
        <v>2391305</v>
      </c>
      <c r="K13" s="140"/>
      <c r="L13" s="14"/>
      <c r="M13" s="14"/>
      <c r="N13" s="14"/>
      <c r="O13" s="14"/>
      <c r="P13" s="14"/>
      <c r="Q13" s="14"/>
      <c r="R13" s="14"/>
      <c r="S13" s="14"/>
      <c r="T13" s="35"/>
      <c r="U13" s="35"/>
      <c r="V13" s="35"/>
      <c r="W13" s="35"/>
      <c r="X13" s="12"/>
      <c r="Y13" s="12"/>
      <c r="Z13" s="12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</row>
    <row r="14" spans="1:59" ht="28.5">
      <c r="A14" s="179"/>
      <c r="B14" s="158"/>
      <c r="C14" s="158"/>
      <c r="D14" s="18" t="s">
        <v>86</v>
      </c>
      <c r="E14" s="18" t="s">
        <v>39</v>
      </c>
      <c r="F14" s="18" t="s">
        <v>27</v>
      </c>
      <c r="G14" s="19" t="s">
        <v>51</v>
      </c>
      <c r="H14" s="19" t="s">
        <v>56</v>
      </c>
      <c r="I14" s="146"/>
      <c r="J14" s="33">
        <v>10492243</v>
      </c>
      <c r="K14" s="140"/>
      <c r="L14" s="14"/>
      <c r="M14" s="14"/>
      <c r="N14" s="14"/>
      <c r="O14" s="14"/>
      <c r="P14" s="14"/>
      <c r="Q14" s="14"/>
      <c r="R14" s="14"/>
      <c r="S14" s="14"/>
      <c r="T14" s="14"/>
      <c r="U14" s="35"/>
      <c r="V14" s="35"/>
      <c r="W14" s="35"/>
      <c r="X14" s="38"/>
      <c r="Y14" s="38"/>
      <c r="Z14" s="38"/>
      <c r="AA14" s="35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</row>
    <row r="15" spans="1:59" s="4" customFormat="1" ht="28.5">
      <c r="A15" s="180"/>
      <c r="B15" s="158"/>
      <c r="C15" s="158"/>
      <c r="D15" s="18" t="s">
        <v>87</v>
      </c>
      <c r="E15" s="18" t="s">
        <v>37</v>
      </c>
      <c r="F15" s="18" t="s">
        <v>27</v>
      </c>
      <c r="G15" s="18" t="s">
        <v>24</v>
      </c>
      <c r="H15" s="18" t="s">
        <v>57</v>
      </c>
      <c r="I15" s="147"/>
      <c r="J15" s="33">
        <v>3691595</v>
      </c>
      <c r="K15" s="140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38"/>
      <c r="Y15" s="38"/>
      <c r="Z15" s="39"/>
      <c r="AA15" s="39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</row>
    <row r="16" spans="1:59" s="4" customFormat="1" ht="29.25" customHeight="1">
      <c r="A16" s="178">
        <v>3</v>
      </c>
      <c r="B16" s="159" t="s">
        <v>28</v>
      </c>
      <c r="C16" s="159" t="s">
        <v>29</v>
      </c>
      <c r="D16" s="20" t="s">
        <v>88</v>
      </c>
      <c r="E16" s="21" t="s">
        <v>41</v>
      </c>
      <c r="F16" s="21" t="s">
        <v>30</v>
      </c>
      <c r="G16" s="22" t="s">
        <v>51</v>
      </c>
      <c r="H16" s="22" t="s">
        <v>53</v>
      </c>
      <c r="I16" s="148">
        <f>SUM(J16:J18)</f>
        <v>24807930</v>
      </c>
      <c r="J16" s="32">
        <v>17390011</v>
      </c>
      <c r="K16" s="140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/>
      <c r="Y16" s="12"/>
      <c r="Z16" s="36"/>
      <c r="AA16" s="36"/>
      <c r="AB16" s="39"/>
      <c r="AC16" s="39"/>
      <c r="AD16" s="39"/>
      <c r="AE16" s="39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</row>
    <row r="17" spans="1:59" s="4" customFormat="1" ht="15.75">
      <c r="A17" s="179"/>
      <c r="B17" s="160"/>
      <c r="C17" s="160"/>
      <c r="D17" s="20" t="s">
        <v>89</v>
      </c>
      <c r="E17" s="21" t="s">
        <v>42</v>
      </c>
      <c r="F17" s="21" t="s">
        <v>30</v>
      </c>
      <c r="G17" s="21" t="s">
        <v>24</v>
      </c>
      <c r="H17" s="21" t="s">
        <v>56</v>
      </c>
      <c r="I17" s="149"/>
      <c r="J17" s="32">
        <v>4974819</v>
      </c>
      <c r="K17" s="140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/>
      <c r="Y17" s="12"/>
      <c r="Z17" s="36"/>
      <c r="AA17" s="36"/>
      <c r="AB17" s="36"/>
      <c r="AC17" s="36"/>
      <c r="AD17" s="39"/>
      <c r="AE17" s="39"/>
      <c r="AF17" s="39"/>
      <c r="AG17" s="39"/>
      <c r="AH17" s="39"/>
      <c r="AI17" s="39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</row>
    <row r="18" spans="1:59" s="4" customFormat="1" ht="28.5" customHeight="1">
      <c r="A18" s="180"/>
      <c r="B18" s="161"/>
      <c r="C18" s="161"/>
      <c r="D18" s="20" t="s">
        <v>90</v>
      </c>
      <c r="E18" s="21" t="s">
        <v>43</v>
      </c>
      <c r="F18" s="21" t="s">
        <v>30</v>
      </c>
      <c r="G18" s="22" t="s">
        <v>51</v>
      </c>
      <c r="H18" s="22" t="s">
        <v>58</v>
      </c>
      <c r="I18" s="150"/>
      <c r="J18" s="32">
        <v>2443100</v>
      </c>
      <c r="K18" s="140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36"/>
      <c r="Y18" s="36"/>
      <c r="Z18" s="36"/>
      <c r="AA18" s="12"/>
      <c r="AB18" s="36"/>
      <c r="AC18" s="36"/>
      <c r="AD18" s="36"/>
      <c r="AE18" s="36"/>
      <c r="AF18" s="36"/>
      <c r="AG18" s="36"/>
      <c r="AH18" s="36"/>
      <c r="AI18" s="36"/>
      <c r="AJ18" s="39"/>
      <c r="AK18" s="39"/>
      <c r="AL18" s="39"/>
      <c r="AM18" s="39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</row>
    <row r="19" spans="1:59" s="4" customFormat="1" ht="28.5" customHeight="1">
      <c r="A19" s="178">
        <v>4</v>
      </c>
      <c r="B19" s="154" t="s">
        <v>31</v>
      </c>
      <c r="C19" s="154" t="s">
        <v>32</v>
      </c>
      <c r="D19" s="23" t="s">
        <v>91</v>
      </c>
      <c r="E19" s="24" t="s">
        <v>44</v>
      </c>
      <c r="F19" s="24" t="s">
        <v>33</v>
      </c>
      <c r="G19" s="24" t="s">
        <v>24</v>
      </c>
      <c r="H19" s="24" t="s">
        <v>53</v>
      </c>
      <c r="I19" s="151">
        <f>SUM(J19:J22)</f>
        <v>6394094</v>
      </c>
      <c r="J19" s="31">
        <v>162947</v>
      </c>
      <c r="K19" s="14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36"/>
      <c r="Y19" s="36"/>
      <c r="Z19" s="36"/>
      <c r="AA19" s="12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9"/>
      <c r="AM19" s="39"/>
      <c r="AN19" s="39"/>
      <c r="AO19" s="39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</row>
    <row r="20" spans="1:59" s="4" customFormat="1" ht="28.5" customHeight="1">
      <c r="A20" s="179"/>
      <c r="B20" s="155"/>
      <c r="C20" s="155"/>
      <c r="D20" s="23" t="s">
        <v>92</v>
      </c>
      <c r="E20" s="24" t="s">
        <v>46</v>
      </c>
      <c r="F20" s="24" t="s">
        <v>33</v>
      </c>
      <c r="G20" s="25" t="s">
        <v>51</v>
      </c>
      <c r="H20" s="25" t="s">
        <v>56</v>
      </c>
      <c r="I20" s="152"/>
      <c r="J20" s="31">
        <v>4691867</v>
      </c>
      <c r="K20" s="140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36"/>
      <c r="Y20" s="36"/>
      <c r="Z20" s="36"/>
      <c r="AA20" s="12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9"/>
      <c r="AO20" s="39"/>
      <c r="AP20" s="39"/>
      <c r="AQ20" s="39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</row>
    <row r="21" spans="1:59" s="4" customFormat="1" ht="28.5">
      <c r="A21" s="179"/>
      <c r="B21" s="155"/>
      <c r="C21" s="155"/>
      <c r="D21" s="23" t="s">
        <v>93</v>
      </c>
      <c r="E21" s="24" t="s">
        <v>45</v>
      </c>
      <c r="F21" s="24" t="s">
        <v>33</v>
      </c>
      <c r="G21" s="24" t="s">
        <v>24</v>
      </c>
      <c r="H21" s="24" t="s">
        <v>59</v>
      </c>
      <c r="I21" s="152"/>
      <c r="J21" s="31">
        <v>676902</v>
      </c>
      <c r="K21" s="140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36"/>
      <c r="Y21" s="36"/>
      <c r="Z21" s="36"/>
      <c r="AA21" s="12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9"/>
      <c r="AQ21" s="39"/>
      <c r="AR21" s="39"/>
      <c r="AS21" s="39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</row>
    <row r="22" spans="1:59" ht="28.5">
      <c r="A22" s="180"/>
      <c r="B22" s="156"/>
      <c r="C22" s="156"/>
      <c r="D22" s="23" t="s">
        <v>94</v>
      </c>
      <c r="E22" s="24" t="s">
        <v>47</v>
      </c>
      <c r="F22" s="24" t="s">
        <v>33</v>
      </c>
      <c r="G22" s="25" t="s">
        <v>51</v>
      </c>
      <c r="H22" s="25" t="s">
        <v>57</v>
      </c>
      <c r="I22" s="153"/>
      <c r="J22" s="31">
        <v>862378</v>
      </c>
      <c r="K22" s="140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3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38"/>
      <c r="AS22" s="38"/>
      <c r="AT22" s="38"/>
      <c r="AU22" s="38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</row>
    <row r="23" spans="1:59" ht="28.5" customHeight="1">
      <c r="A23" s="178">
        <v>5</v>
      </c>
      <c r="B23" s="212" t="s">
        <v>279</v>
      </c>
      <c r="C23" s="212" t="s">
        <v>280</v>
      </c>
      <c r="D23" s="26" t="s">
        <v>95</v>
      </c>
      <c r="E23" s="27" t="s">
        <v>50</v>
      </c>
      <c r="F23" s="27" t="s">
        <v>34</v>
      </c>
      <c r="G23" s="27" t="s">
        <v>24</v>
      </c>
      <c r="H23" s="27" t="s">
        <v>60</v>
      </c>
      <c r="I23" s="137">
        <f>SUM(J23:J25)</f>
        <v>12826805</v>
      </c>
      <c r="J23" s="30">
        <v>11116623</v>
      </c>
      <c r="K23" s="140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3"/>
      <c r="AR23" s="13"/>
      <c r="AS23" s="13"/>
      <c r="AT23" s="13"/>
      <c r="AU23" s="13"/>
      <c r="AV23" s="40"/>
      <c r="AW23" s="40"/>
      <c r="AX23" s="13"/>
      <c r="AY23" s="13"/>
      <c r="AZ23" s="13"/>
      <c r="BA23" s="13"/>
      <c r="BB23" s="13"/>
      <c r="BC23" s="13"/>
      <c r="BD23" s="13"/>
      <c r="BE23" s="13"/>
      <c r="BF23" s="13"/>
      <c r="BG23" s="13"/>
    </row>
    <row r="24" spans="1:59" ht="28.5">
      <c r="A24" s="179"/>
      <c r="B24" s="213"/>
      <c r="C24" s="213"/>
      <c r="D24" s="26" t="s">
        <v>96</v>
      </c>
      <c r="E24" s="28" t="s">
        <v>48</v>
      </c>
      <c r="F24" s="27" t="s">
        <v>34</v>
      </c>
      <c r="G24" s="29" t="s">
        <v>51</v>
      </c>
      <c r="H24" s="29" t="s">
        <v>54</v>
      </c>
      <c r="I24" s="138"/>
      <c r="J24" s="30">
        <v>531949</v>
      </c>
      <c r="K24" s="140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3"/>
      <c r="AB24" s="3"/>
      <c r="AC24" s="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40"/>
      <c r="AY24" s="40"/>
      <c r="AZ24" s="40"/>
      <c r="BA24" s="40"/>
      <c r="BB24" s="13"/>
      <c r="BC24" s="13"/>
      <c r="BD24" s="13"/>
      <c r="BE24" s="13"/>
      <c r="BF24" s="13"/>
      <c r="BG24" s="13"/>
    </row>
    <row r="25" spans="1:59" ht="28.5">
      <c r="A25" s="179"/>
      <c r="B25" s="213"/>
      <c r="C25" s="213"/>
      <c r="D25" s="26" t="s">
        <v>97</v>
      </c>
      <c r="E25" s="28" t="s">
        <v>49</v>
      </c>
      <c r="F25" s="27" t="s">
        <v>34</v>
      </c>
      <c r="G25" s="29" t="s">
        <v>51</v>
      </c>
      <c r="H25" s="29" t="s">
        <v>53</v>
      </c>
      <c r="I25" s="138"/>
      <c r="J25" s="30">
        <v>1178233</v>
      </c>
      <c r="K25" s="140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40"/>
      <c r="BA25" s="40"/>
      <c r="BB25" s="13"/>
      <c r="BC25" s="13"/>
      <c r="BD25" s="13"/>
      <c r="BE25" s="13"/>
      <c r="BF25" s="13"/>
      <c r="BG25" s="13"/>
    </row>
    <row r="26" spans="1:59" ht="49.5" customHeight="1">
      <c r="A26" s="179"/>
      <c r="B26" s="213"/>
      <c r="C26" s="213"/>
      <c r="D26" s="215" t="s">
        <v>98</v>
      </c>
      <c r="E26" s="216" t="s">
        <v>61</v>
      </c>
      <c r="F26" s="217" t="s">
        <v>27</v>
      </c>
      <c r="G26" s="28" t="s">
        <v>24</v>
      </c>
      <c r="H26" s="28" t="s">
        <v>53</v>
      </c>
      <c r="I26" s="137">
        <f>SUM(J26:J29)</f>
        <v>13502164</v>
      </c>
      <c r="J26" s="30">
        <v>77454</v>
      </c>
      <c r="K26" s="140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37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40"/>
      <c r="BB26" s="40"/>
      <c r="BC26" s="13"/>
      <c r="BD26" s="13"/>
      <c r="BE26" s="13"/>
      <c r="BF26" s="13"/>
      <c r="BG26" s="13"/>
    </row>
    <row r="27" spans="1:59" ht="29.25">
      <c r="A27" s="179"/>
      <c r="B27" s="213"/>
      <c r="C27" s="213"/>
      <c r="D27" s="215" t="s">
        <v>281</v>
      </c>
      <c r="E27" s="216" t="s">
        <v>62</v>
      </c>
      <c r="F27" s="217" t="s">
        <v>27</v>
      </c>
      <c r="G27" s="28" t="s">
        <v>51</v>
      </c>
      <c r="H27" s="28" t="s">
        <v>55</v>
      </c>
      <c r="I27" s="138"/>
      <c r="J27" s="30">
        <v>1020525</v>
      </c>
      <c r="K27" s="140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37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40"/>
      <c r="BC27" s="40"/>
      <c r="BD27" s="13"/>
      <c r="BE27" s="13"/>
      <c r="BF27" s="13"/>
      <c r="BG27" s="13"/>
    </row>
    <row r="28" spans="1:59" ht="29.25">
      <c r="A28" s="179"/>
      <c r="B28" s="213"/>
      <c r="C28" s="213"/>
      <c r="D28" s="215" t="s">
        <v>282</v>
      </c>
      <c r="E28" s="216" t="s">
        <v>64</v>
      </c>
      <c r="F28" s="217" t="s">
        <v>34</v>
      </c>
      <c r="G28" s="28" t="s">
        <v>24</v>
      </c>
      <c r="H28" s="28" t="s">
        <v>59</v>
      </c>
      <c r="I28" s="138"/>
      <c r="J28" s="30">
        <v>8719561</v>
      </c>
      <c r="K28" s="140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37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40"/>
      <c r="BE28" s="40"/>
      <c r="BF28" s="13"/>
      <c r="BG28" s="13"/>
    </row>
    <row r="29" spans="1:59" ht="28.5">
      <c r="A29" s="180"/>
      <c r="B29" s="214"/>
      <c r="C29" s="214"/>
      <c r="D29" s="28" t="s">
        <v>283</v>
      </c>
      <c r="E29" s="216" t="s">
        <v>63</v>
      </c>
      <c r="F29" s="218" t="s">
        <v>34</v>
      </c>
      <c r="G29" s="28" t="s">
        <v>51</v>
      </c>
      <c r="H29" s="28" t="s">
        <v>65</v>
      </c>
      <c r="I29" s="219"/>
      <c r="J29" s="30">
        <v>3684624</v>
      </c>
      <c r="K29" s="141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40"/>
      <c r="BG29" s="40"/>
    </row>
  </sheetData>
  <mergeCells count="49">
    <mergeCell ref="A10:A12"/>
    <mergeCell ref="A19:A22"/>
    <mergeCell ref="A16:A18"/>
    <mergeCell ref="A13:A15"/>
    <mergeCell ref="A23:A29"/>
    <mergeCell ref="AR9:AU9"/>
    <mergeCell ref="AV9:AY9"/>
    <mergeCell ref="AZ9:BC9"/>
    <mergeCell ref="BD9:BG9"/>
    <mergeCell ref="A2:BG2"/>
    <mergeCell ref="A4:BG4"/>
    <mergeCell ref="A6:BG6"/>
    <mergeCell ref="L8:BG8"/>
    <mergeCell ref="G8:G9"/>
    <mergeCell ref="X9:AA9"/>
    <mergeCell ref="AB9:AE9"/>
    <mergeCell ref="AF9:AI9"/>
    <mergeCell ref="AJ9:AM9"/>
    <mergeCell ref="AN9:AQ9"/>
    <mergeCell ref="L9:O9"/>
    <mergeCell ref="P9:S9"/>
    <mergeCell ref="T9:W9"/>
    <mergeCell ref="A8:A9"/>
    <mergeCell ref="B8:B9"/>
    <mergeCell ref="C8:C9"/>
    <mergeCell ref="E8:E9"/>
    <mergeCell ref="F8:F9"/>
    <mergeCell ref="J8:J9"/>
    <mergeCell ref="H8:H9"/>
    <mergeCell ref="I8:I9"/>
    <mergeCell ref="K8:K9"/>
    <mergeCell ref="D8:D9"/>
    <mergeCell ref="C19:C22"/>
    <mergeCell ref="B19:B22"/>
    <mergeCell ref="B10:B12"/>
    <mergeCell ref="C10:C12"/>
    <mergeCell ref="C13:C15"/>
    <mergeCell ref="B13:B15"/>
    <mergeCell ref="C16:C18"/>
    <mergeCell ref="B16:B18"/>
    <mergeCell ref="B23:B29"/>
    <mergeCell ref="C23:C29"/>
    <mergeCell ref="I23:I25"/>
    <mergeCell ref="I26:I29"/>
    <mergeCell ref="K10:K29"/>
    <mergeCell ref="I10:I12"/>
    <mergeCell ref="I13:I15"/>
    <mergeCell ref="I16:I18"/>
    <mergeCell ref="I19:I22"/>
  </mergeCells>
  <phoneticPr fontId="5" type="noConversion"/>
  <pageMargins left="0.7" right="0.7" top="0.75" bottom="0.75" header="0.3" footer="0.3"/>
  <pageSetup scale="4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1A278-CD73-4768-B761-2EB9465B1A98}">
  <dimension ref="A1:O44"/>
  <sheetViews>
    <sheetView topLeftCell="A13" workbookViewId="0">
      <selection activeCell="C28" sqref="C28"/>
    </sheetView>
  </sheetViews>
  <sheetFormatPr baseColWidth="10" defaultRowHeight="14.25"/>
  <cols>
    <col min="1" max="1" width="3.625" bestFit="1" customWidth="1"/>
    <col min="2" max="2" width="38.75" bestFit="1" customWidth="1"/>
    <col min="3" max="3" width="16.75" customWidth="1"/>
    <col min="4" max="14" width="16.25" bestFit="1" customWidth="1"/>
    <col min="15" max="15" width="17.375" bestFit="1" customWidth="1"/>
  </cols>
  <sheetData>
    <row r="1" spans="1:15">
      <c r="B1" s="103" t="s">
        <v>249</v>
      </c>
      <c r="C1" s="104"/>
      <c r="D1" s="104"/>
      <c r="E1" s="104"/>
      <c r="F1" s="104"/>
      <c r="G1" s="103"/>
      <c r="H1" s="103"/>
      <c r="I1" s="103"/>
      <c r="J1" s="103"/>
      <c r="K1" s="103"/>
      <c r="L1" s="103"/>
      <c r="M1" s="103"/>
    </row>
    <row r="2" spans="1:15">
      <c r="B2" s="103" t="s">
        <v>250</v>
      </c>
      <c r="C2" s="104"/>
      <c r="D2" s="104"/>
      <c r="E2" s="104"/>
      <c r="F2" s="104"/>
      <c r="G2" s="103"/>
      <c r="H2" s="103"/>
      <c r="I2" s="103"/>
      <c r="J2" s="103"/>
      <c r="K2" s="103"/>
      <c r="L2" s="103"/>
      <c r="M2" s="103"/>
    </row>
    <row r="3" spans="1:15">
      <c r="B3" s="103" t="s">
        <v>251</v>
      </c>
      <c r="C3" s="104"/>
      <c r="D3" s="104"/>
      <c r="E3" s="104"/>
      <c r="F3" s="104"/>
      <c r="G3" s="103"/>
      <c r="H3" s="103"/>
      <c r="I3" s="103"/>
      <c r="J3" s="103"/>
      <c r="K3" s="103"/>
      <c r="L3" s="103"/>
      <c r="M3" s="103"/>
    </row>
    <row r="4" spans="1:15">
      <c r="B4" s="103" t="s">
        <v>252</v>
      </c>
      <c r="C4" s="105" t="s">
        <v>253</v>
      </c>
      <c r="D4" s="104"/>
      <c r="E4" s="105" t="s">
        <v>254</v>
      </c>
      <c r="F4" s="104"/>
      <c r="G4" s="103"/>
      <c r="H4" s="103"/>
      <c r="I4" s="103"/>
      <c r="J4" s="103"/>
      <c r="K4" s="103"/>
      <c r="L4" s="103"/>
      <c r="M4" s="103"/>
    </row>
    <row r="5" spans="1:15">
      <c r="B5" s="103" t="s">
        <v>255</v>
      </c>
      <c r="C5" s="105" t="s">
        <v>253</v>
      </c>
      <c r="D5" s="106"/>
      <c r="E5" s="105" t="s">
        <v>254</v>
      </c>
      <c r="F5" s="107"/>
      <c r="G5" s="116"/>
      <c r="H5" s="116"/>
      <c r="I5" s="116"/>
      <c r="J5" s="116"/>
      <c r="K5" s="116"/>
      <c r="L5" s="116"/>
      <c r="M5" s="116"/>
    </row>
    <row r="9" spans="1:15">
      <c r="N9" s="108"/>
    </row>
    <row r="11" spans="1:15">
      <c r="A11" s="188" t="s">
        <v>256</v>
      </c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</row>
    <row r="12" spans="1:15">
      <c r="A12" s="188"/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</row>
    <row r="13" spans="1:15" ht="15.75">
      <c r="A13" s="187" t="s">
        <v>259</v>
      </c>
      <c r="B13" s="187"/>
      <c r="C13" s="118" t="s">
        <v>257</v>
      </c>
      <c r="D13" s="118" t="s">
        <v>267</v>
      </c>
      <c r="E13" s="118" t="s">
        <v>268</v>
      </c>
      <c r="F13" s="118" t="s">
        <v>269</v>
      </c>
      <c r="G13" s="118" t="s">
        <v>270</v>
      </c>
      <c r="H13" s="118" t="s">
        <v>271</v>
      </c>
      <c r="I13" s="118" t="s">
        <v>272</v>
      </c>
      <c r="J13" s="118" t="s">
        <v>273</v>
      </c>
      <c r="K13" s="118" t="s">
        <v>274</v>
      </c>
      <c r="L13" s="118" t="s">
        <v>275</v>
      </c>
      <c r="M13" s="118" t="s">
        <v>276</v>
      </c>
      <c r="N13" s="118" t="s">
        <v>277</v>
      </c>
      <c r="O13" s="118" t="s">
        <v>258</v>
      </c>
    </row>
    <row r="14" spans="1:15" ht="15">
      <c r="A14" s="123" t="s">
        <v>103</v>
      </c>
      <c r="B14" s="124" t="s">
        <v>260</v>
      </c>
      <c r="C14" s="125">
        <v>83266736</v>
      </c>
      <c r="D14" s="126">
        <f>C14-D27</f>
        <v>76327841</v>
      </c>
      <c r="E14" s="126">
        <f t="shared" ref="E14:N14" si="0">D14-E27</f>
        <v>69388946</v>
      </c>
      <c r="F14" s="126">
        <f t="shared" si="0"/>
        <v>62450051</v>
      </c>
      <c r="G14" s="126">
        <f t="shared" si="0"/>
        <v>55511156</v>
      </c>
      <c r="H14" s="126">
        <f t="shared" si="0"/>
        <v>48572261</v>
      </c>
      <c r="I14" s="126">
        <f t="shared" si="0"/>
        <v>41633366</v>
      </c>
      <c r="J14" s="126">
        <f t="shared" si="0"/>
        <v>34694471</v>
      </c>
      <c r="K14" s="126">
        <f t="shared" si="0"/>
        <v>27755576</v>
      </c>
      <c r="L14" s="126">
        <f t="shared" si="0"/>
        <v>20816681</v>
      </c>
      <c r="M14" s="126">
        <f t="shared" si="0"/>
        <v>13877786</v>
      </c>
      <c r="N14" s="126">
        <f t="shared" si="0"/>
        <v>6938891</v>
      </c>
      <c r="O14" s="127">
        <v>0</v>
      </c>
    </row>
    <row r="15" spans="1:15" ht="15.75">
      <c r="A15" s="182" t="s">
        <v>261</v>
      </c>
      <c r="B15" s="183"/>
      <c r="C15" s="184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6"/>
    </row>
    <row r="16" spans="1:15">
      <c r="A16" s="117" t="s">
        <v>103</v>
      </c>
      <c r="B16" s="117" t="s">
        <v>104</v>
      </c>
      <c r="C16" s="128">
        <v>2521154</v>
      </c>
      <c r="D16" s="128">
        <v>2521154</v>
      </c>
      <c r="E16" s="128">
        <v>2521154</v>
      </c>
      <c r="F16" s="128">
        <v>2521154</v>
      </c>
      <c r="G16" s="128">
        <v>2521154</v>
      </c>
      <c r="H16" s="128">
        <v>2521154</v>
      </c>
      <c r="I16" s="128">
        <v>2521154</v>
      </c>
      <c r="J16" s="128">
        <v>2521154</v>
      </c>
      <c r="K16" s="128">
        <v>2521154</v>
      </c>
      <c r="L16" s="128">
        <v>2521154</v>
      </c>
      <c r="M16" s="128">
        <v>2521154</v>
      </c>
      <c r="N16" s="128">
        <v>2521154</v>
      </c>
      <c r="O16" s="128">
        <v>30253844</v>
      </c>
    </row>
    <row r="17" spans="1:15">
      <c r="A17" s="117" t="s">
        <v>105</v>
      </c>
      <c r="B17" s="117" t="s">
        <v>106</v>
      </c>
      <c r="C17" s="128">
        <v>1023333</v>
      </c>
      <c r="D17" s="128">
        <v>1023333</v>
      </c>
      <c r="E17" s="128">
        <v>1023333</v>
      </c>
      <c r="F17" s="128">
        <v>1023333</v>
      </c>
      <c r="G17" s="128">
        <v>1023333</v>
      </c>
      <c r="H17" s="128">
        <v>1023333</v>
      </c>
      <c r="I17" s="128">
        <v>1023333</v>
      </c>
      <c r="J17" s="128">
        <v>1023333</v>
      </c>
      <c r="K17" s="128">
        <v>1023333</v>
      </c>
      <c r="L17" s="128">
        <v>1023333</v>
      </c>
      <c r="M17" s="128">
        <v>1023333</v>
      </c>
      <c r="N17" s="128">
        <v>1023333</v>
      </c>
      <c r="O17" s="128">
        <v>12280000</v>
      </c>
    </row>
    <row r="18" spans="1:15" ht="15">
      <c r="A18" s="117" t="s">
        <v>107</v>
      </c>
      <c r="B18" s="129" t="s">
        <v>108</v>
      </c>
      <c r="C18" s="128">
        <v>936667</v>
      </c>
      <c r="D18" s="128">
        <v>936667</v>
      </c>
      <c r="E18" s="128">
        <v>936667</v>
      </c>
      <c r="F18" s="128">
        <v>936667</v>
      </c>
      <c r="G18" s="128">
        <v>936667</v>
      </c>
      <c r="H18" s="128">
        <v>936667</v>
      </c>
      <c r="I18" s="128">
        <v>936667</v>
      </c>
      <c r="J18" s="128">
        <v>936667</v>
      </c>
      <c r="K18" s="128">
        <v>936667</v>
      </c>
      <c r="L18" s="128">
        <v>936667</v>
      </c>
      <c r="M18" s="128">
        <v>936667</v>
      </c>
      <c r="N18" s="128">
        <v>936667</v>
      </c>
      <c r="O18" s="128">
        <v>11240000</v>
      </c>
    </row>
    <row r="19" spans="1:15">
      <c r="A19" s="117" t="s">
        <v>109</v>
      </c>
      <c r="B19" s="117" t="s">
        <v>110</v>
      </c>
      <c r="C19" s="128">
        <v>612500</v>
      </c>
      <c r="D19" s="128">
        <v>612500</v>
      </c>
      <c r="E19" s="128">
        <v>612500</v>
      </c>
      <c r="F19" s="128">
        <v>612500</v>
      </c>
      <c r="G19" s="128">
        <v>612500</v>
      </c>
      <c r="H19" s="128">
        <v>612500</v>
      </c>
      <c r="I19" s="128">
        <v>612500</v>
      </c>
      <c r="J19" s="128">
        <v>612500</v>
      </c>
      <c r="K19" s="128">
        <v>612500</v>
      </c>
      <c r="L19" s="128">
        <v>612500</v>
      </c>
      <c r="M19" s="128">
        <v>612500</v>
      </c>
      <c r="N19" s="128">
        <v>612500</v>
      </c>
      <c r="O19" s="128">
        <v>7350000</v>
      </c>
    </row>
    <row r="20" spans="1:15">
      <c r="A20" s="117" t="s">
        <v>111</v>
      </c>
      <c r="B20" s="130" t="s">
        <v>112</v>
      </c>
      <c r="C20" s="128">
        <v>250000</v>
      </c>
      <c r="D20" s="128">
        <v>250000</v>
      </c>
      <c r="E20" s="128">
        <v>250000</v>
      </c>
      <c r="F20" s="128">
        <v>250000</v>
      </c>
      <c r="G20" s="128">
        <v>250000</v>
      </c>
      <c r="H20" s="128">
        <v>250000</v>
      </c>
      <c r="I20" s="128">
        <v>250000</v>
      </c>
      <c r="J20" s="128">
        <v>250000</v>
      </c>
      <c r="K20" s="128">
        <v>250000</v>
      </c>
      <c r="L20" s="128">
        <v>250000</v>
      </c>
      <c r="M20" s="128">
        <v>250000</v>
      </c>
      <c r="N20" s="128">
        <v>250000</v>
      </c>
      <c r="O20" s="128">
        <v>3000000</v>
      </c>
    </row>
    <row r="21" spans="1:15">
      <c r="A21" s="117" t="s">
        <v>113</v>
      </c>
      <c r="B21" s="130" t="s">
        <v>114</v>
      </c>
      <c r="C21" s="128">
        <v>0</v>
      </c>
      <c r="D21" s="128">
        <v>0</v>
      </c>
      <c r="E21" s="128">
        <v>0</v>
      </c>
      <c r="F21" s="128">
        <v>0</v>
      </c>
      <c r="G21" s="128">
        <v>0</v>
      </c>
      <c r="H21" s="128">
        <v>0</v>
      </c>
      <c r="I21" s="128">
        <v>0</v>
      </c>
      <c r="J21" s="128">
        <v>0</v>
      </c>
      <c r="K21" s="128">
        <v>0</v>
      </c>
      <c r="L21" s="128">
        <v>0</v>
      </c>
      <c r="M21" s="128">
        <v>0</v>
      </c>
      <c r="N21" s="128">
        <v>0</v>
      </c>
      <c r="O21" s="128">
        <v>0</v>
      </c>
    </row>
    <row r="22" spans="1:15">
      <c r="A22" s="117" t="s">
        <v>115</v>
      </c>
      <c r="B22" s="130" t="s">
        <v>116</v>
      </c>
      <c r="C22" s="128">
        <v>0</v>
      </c>
      <c r="D22" s="128">
        <v>0</v>
      </c>
      <c r="E22" s="128">
        <v>0</v>
      </c>
      <c r="F22" s="128">
        <v>0</v>
      </c>
      <c r="G22" s="128">
        <v>0</v>
      </c>
      <c r="H22" s="128">
        <v>0</v>
      </c>
      <c r="I22" s="128">
        <v>0</v>
      </c>
      <c r="J22" s="128">
        <v>0</v>
      </c>
      <c r="K22" s="128">
        <v>0</v>
      </c>
      <c r="L22" s="128">
        <v>0</v>
      </c>
      <c r="M22" s="128">
        <v>0</v>
      </c>
      <c r="N22" s="128">
        <v>0</v>
      </c>
      <c r="O22" s="128">
        <v>0</v>
      </c>
    </row>
    <row r="23" spans="1:15">
      <c r="A23" s="117" t="s">
        <v>117</v>
      </c>
      <c r="B23" s="130" t="s">
        <v>118</v>
      </c>
      <c r="C23" s="128">
        <v>0</v>
      </c>
      <c r="D23" s="128">
        <v>0</v>
      </c>
      <c r="E23" s="128">
        <v>0</v>
      </c>
      <c r="F23" s="128">
        <v>0</v>
      </c>
      <c r="G23" s="128">
        <v>0</v>
      </c>
      <c r="H23" s="128">
        <v>0</v>
      </c>
      <c r="I23" s="128">
        <v>0</v>
      </c>
      <c r="J23" s="128">
        <v>0</v>
      </c>
      <c r="K23" s="128">
        <v>0</v>
      </c>
      <c r="L23" s="128">
        <v>0</v>
      </c>
      <c r="M23" s="128">
        <v>0</v>
      </c>
      <c r="N23" s="128">
        <v>0</v>
      </c>
      <c r="O23" s="128">
        <v>0</v>
      </c>
    </row>
    <row r="24" spans="1:15">
      <c r="A24" s="117" t="s">
        <v>119</v>
      </c>
      <c r="B24" s="130" t="s">
        <v>120</v>
      </c>
      <c r="C24" s="128">
        <v>162500</v>
      </c>
      <c r="D24" s="128">
        <v>162500</v>
      </c>
      <c r="E24" s="128">
        <v>162500</v>
      </c>
      <c r="F24" s="128">
        <v>162500</v>
      </c>
      <c r="G24" s="128">
        <v>162500</v>
      </c>
      <c r="H24" s="128">
        <v>162500</v>
      </c>
      <c r="I24" s="128">
        <v>162500</v>
      </c>
      <c r="J24" s="128">
        <v>162500</v>
      </c>
      <c r="K24" s="128">
        <v>162500</v>
      </c>
      <c r="L24" s="128">
        <v>162500</v>
      </c>
      <c r="M24" s="128">
        <v>162500</v>
      </c>
      <c r="N24" s="128">
        <v>162500</v>
      </c>
      <c r="O24" s="128">
        <v>1950000</v>
      </c>
    </row>
    <row r="25" spans="1:15">
      <c r="A25" s="117" t="s">
        <v>121</v>
      </c>
      <c r="B25" s="130" t="s">
        <v>60</v>
      </c>
      <c r="C25" s="128">
        <v>1076074</v>
      </c>
      <c r="D25" s="128">
        <v>1076074</v>
      </c>
      <c r="E25" s="128">
        <v>1076074</v>
      </c>
      <c r="F25" s="128">
        <v>1076074</v>
      </c>
      <c r="G25" s="128">
        <v>1076074</v>
      </c>
      <c r="H25" s="128">
        <v>1076074</v>
      </c>
      <c r="I25" s="128">
        <v>1076074</v>
      </c>
      <c r="J25" s="128">
        <v>1076074</v>
      </c>
      <c r="K25" s="128">
        <v>1076074</v>
      </c>
      <c r="L25" s="128">
        <v>1076074</v>
      </c>
      <c r="M25" s="128">
        <v>1076074</v>
      </c>
      <c r="N25" s="128">
        <v>1076074</v>
      </c>
      <c r="O25" s="128">
        <v>12912892</v>
      </c>
    </row>
    <row r="26" spans="1:15">
      <c r="A26" s="117" t="s">
        <v>122</v>
      </c>
      <c r="B26" s="117" t="s">
        <v>123</v>
      </c>
      <c r="C26" s="128">
        <v>356667</v>
      </c>
      <c r="D26" s="128">
        <v>356667</v>
      </c>
      <c r="E26" s="128">
        <v>356667</v>
      </c>
      <c r="F26" s="128">
        <v>356667</v>
      </c>
      <c r="G26" s="128">
        <v>356667</v>
      </c>
      <c r="H26" s="128">
        <v>356667</v>
      </c>
      <c r="I26" s="128">
        <v>356667</v>
      </c>
      <c r="J26" s="128">
        <v>356667</v>
      </c>
      <c r="K26" s="128">
        <v>356667</v>
      </c>
      <c r="L26" s="128">
        <v>356667</v>
      </c>
      <c r="M26" s="128">
        <v>356667</v>
      </c>
      <c r="N26" s="128">
        <v>356667</v>
      </c>
      <c r="O26" s="128">
        <v>4280000</v>
      </c>
    </row>
    <row r="27" spans="1:15" ht="15">
      <c r="A27" s="117"/>
      <c r="B27" s="129" t="s">
        <v>67</v>
      </c>
      <c r="C27" s="131">
        <f>SUM(C16:C26)</f>
        <v>6938895</v>
      </c>
      <c r="D27" s="131">
        <f t="shared" ref="D27:O27" si="1">SUM(D16:D26)</f>
        <v>6938895</v>
      </c>
      <c r="E27" s="131">
        <f t="shared" si="1"/>
        <v>6938895</v>
      </c>
      <c r="F27" s="131">
        <f t="shared" si="1"/>
        <v>6938895</v>
      </c>
      <c r="G27" s="131">
        <f t="shared" si="1"/>
        <v>6938895</v>
      </c>
      <c r="H27" s="131">
        <f t="shared" si="1"/>
        <v>6938895</v>
      </c>
      <c r="I27" s="131">
        <f t="shared" si="1"/>
        <v>6938895</v>
      </c>
      <c r="J27" s="131">
        <f t="shared" si="1"/>
        <v>6938895</v>
      </c>
      <c r="K27" s="131">
        <f t="shared" si="1"/>
        <v>6938895</v>
      </c>
      <c r="L27" s="131">
        <f t="shared" si="1"/>
        <v>6938895</v>
      </c>
      <c r="M27" s="131">
        <f t="shared" si="1"/>
        <v>6938895</v>
      </c>
      <c r="N27" s="131">
        <f t="shared" si="1"/>
        <v>6938895</v>
      </c>
      <c r="O27" s="131">
        <f t="shared" si="1"/>
        <v>83266736</v>
      </c>
    </row>
    <row r="28" spans="1:15" ht="15">
      <c r="B28" s="114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</row>
    <row r="29" spans="1:15" ht="15">
      <c r="A29" s="109"/>
      <c r="B29" s="115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</row>
    <row r="30" spans="1:15" ht="15">
      <c r="B30" s="189" t="s">
        <v>262</v>
      </c>
      <c r="C30" s="189" t="s">
        <v>263</v>
      </c>
      <c r="D30" s="189" t="s">
        <v>264</v>
      </c>
      <c r="E30" s="189"/>
      <c r="F30" s="118" t="s">
        <v>265</v>
      </c>
      <c r="G30" s="110"/>
      <c r="H30" s="110"/>
      <c r="I30" s="110"/>
      <c r="J30" s="110"/>
      <c r="K30" s="110"/>
      <c r="L30" s="110"/>
      <c r="M30" s="110"/>
      <c r="N30" s="110"/>
    </row>
    <row r="31" spans="1:15" ht="30">
      <c r="B31" s="189"/>
      <c r="C31" s="189"/>
      <c r="D31" s="118" t="s">
        <v>266</v>
      </c>
      <c r="E31" s="118" t="s">
        <v>254</v>
      </c>
      <c r="F31" s="118" t="s">
        <v>278</v>
      </c>
      <c r="G31" s="110"/>
      <c r="H31" s="110"/>
      <c r="I31" s="110"/>
      <c r="J31" s="110"/>
      <c r="K31" s="110"/>
      <c r="L31" s="110"/>
      <c r="M31" s="110"/>
    </row>
    <row r="32" spans="1:15" ht="15" customHeight="1">
      <c r="B32" s="117">
        <v>1</v>
      </c>
      <c r="C32" s="120">
        <v>46023</v>
      </c>
      <c r="D32" s="121">
        <v>1</v>
      </c>
      <c r="E32" s="121">
        <v>1</v>
      </c>
      <c r="F32" s="119">
        <v>6938895</v>
      </c>
      <c r="G32" s="111"/>
      <c r="H32" s="111"/>
      <c r="I32" s="111"/>
      <c r="J32" s="111"/>
      <c r="K32" s="111"/>
      <c r="L32" s="111"/>
      <c r="M32" s="111"/>
    </row>
    <row r="33" spans="2:13" ht="15">
      <c r="B33" s="117">
        <v>2</v>
      </c>
      <c r="C33" s="120">
        <v>46054</v>
      </c>
      <c r="D33" s="121">
        <v>2</v>
      </c>
      <c r="E33" s="121">
        <v>2</v>
      </c>
      <c r="F33" s="119">
        <v>6938895</v>
      </c>
      <c r="G33" s="112"/>
      <c r="H33" s="112"/>
      <c r="I33" s="112"/>
      <c r="J33" s="112"/>
      <c r="K33" s="112"/>
      <c r="L33" s="112"/>
      <c r="M33" s="112"/>
    </row>
    <row r="34" spans="2:13">
      <c r="B34" s="117">
        <v>3</v>
      </c>
      <c r="C34" s="120">
        <v>46082</v>
      </c>
      <c r="D34" s="121">
        <v>3</v>
      </c>
      <c r="E34" s="121">
        <v>3</v>
      </c>
      <c r="F34" s="119">
        <v>6938895</v>
      </c>
    </row>
    <row r="35" spans="2:13">
      <c r="B35" s="117">
        <v>4</v>
      </c>
      <c r="C35" s="120">
        <v>46113</v>
      </c>
      <c r="D35" s="121">
        <v>4</v>
      </c>
      <c r="E35" s="121">
        <v>4</v>
      </c>
      <c r="F35" s="119">
        <v>6938895</v>
      </c>
    </row>
    <row r="36" spans="2:13">
      <c r="B36" s="117">
        <v>5</v>
      </c>
      <c r="C36" s="120">
        <v>46143</v>
      </c>
      <c r="D36" s="121">
        <v>5</v>
      </c>
      <c r="E36" s="121">
        <v>5</v>
      </c>
      <c r="F36" s="119">
        <v>6938895</v>
      </c>
    </row>
    <row r="37" spans="2:13">
      <c r="B37" s="117">
        <v>6</v>
      </c>
      <c r="C37" s="120">
        <v>46174</v>
      </c>
      <c r="D37" s="121">
        <v>6</v>
      </c>
      <c r="E37" s="121">
        <v>6</v>
      </c>
      <c r="F37" s="119">
        <v>6938895</v>
      </c>
    </row>
    <row r="38" spans="2:13" ht="15">
      <c r="B38" s="117">
        <v>7</v>
      </c>
      <c r="C38" s="120">
        <v>46204</v>
      </c>
      <c r="D38" s="121">
        <v>7</v>
      </c>
      <c r="E38" s="121">
        <v>7</v>
      </c>
      <c r="F38" s="119">
        <v>6938895</v>
      </c>
      <c r="G38" s="110"/>
      <c r="H38" s="110"/>
      <c r="I38" s="110"/>
      <c r="J38" s="110"/>
      <c r="K38" s="110"/>
      <c r="L38" s="110"/>
      <c r="M38" s="110"/>
    </row>
    <row r="39" spans="2:13">
      <c r="B39" s="117">
        <v>8</v>
      </c>
      <c r="C39" s="120">
        <v>46235</v>
      </c>
      <c r="D39" s="121">
        <v>8</v>
      </c>
      <c r="E39" s="121">
        <v>8</v>
      </c>
      <c r="F39" s="119">
        <v>6938895</v>
      </c>
    </row>
    <row r="40" spans="2:13">
      <c r="B40" s="117">
        <v>9</v>
      </c>
      <c r="C40" s="120">
        <v>46266</v>
      </c>
      <c r="D40" s="121">
        <v>9</v>
      </c>
      <c r="E40" s="121">
        <v>9</v>
      </c>
      <c r="F40" s="119">
        <v>6938895</v>
      </c>
    </row>
    <row r="41" spans="2:13">
      <c r="B41" s="117">
        <v>10</v>
      </c>
      <c r="C41" s="120">
        <v>46296</v>
      </c>
      <c r="D41" s="121">
        <v>10</v>
      </c>
      <c r="E41" s="121">
        <v>10</v>
      </c>
      <c r="F41" s="119">
        <v>6938895</v>
      </c>
    </row>
    <row r="42" spans="2:13">
      <c r="B42" s="117">
        <v>11</v>
      </c>
      <c r="C42" s="120">
        <v>46327</v>
      </c>
      <c r="D42" s="121">
        <v>11</v>
      </c>
      <c r="E42" s="121">
        <v>11</v>
      </c>
      <c r="F42" s="119">
        <v>6938895</v>
      </c>
    </row>
    <row r="43" spans="2:13">
      <c r="B43" s="117">
        <v>12</v>
      </c>
      <c r="C43" s="120">
        <v>46357</v>
      </c>
      <c r="D43" s="121">
        <v>12</v>
      </c>
      <c r="E43" s="121">
        <v>12</v>
      </c>
      <c r="F43" s="119">
        <v>6938895</v>
      </c>
    </row>
    <row r="44" spans="2:13">
      <c r="B44" s="181" t="s">
        <v>67</v>
      </c>
      <c r="C44" s="181"/>
      <c r="D44" s="181"/>
      <c r="E44" s="181"/>
      <c r="F44" s="122">
        <f>SUM(F32:F43)</f>
        <v>83266740</v>
      </c>
    </row>
  </sheetData>
  <mergeCells count="8">
    <mergeCell ref="B44:E44"/>
    <mergeCell ref="A15:B15"/>
    <mergeCell ref="C15:O15"/>
    <mergeCell ref="A13:B13"/>
    <mergeCell ref="A11:O12"/>
    <mergeCell ref="B30:B31"/>
    <mergeCell ref="C30:C31"/>
    <mergeCell ref="D30:E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98DE-CA14-4D27-BA4C-38BAC8FD0D4C}">
  <dimension ref="A3:M27"/>
  <sheetViews>
    <sheetView workbookViewId="0">
      <selection activeCell="E16" sqref="E16"/>
    </sheetView>
  </sheetViews>
  <sheetFormatPr baseColWidth="10" defaultRowHeight="14.25"/>
  <cols>
    <col min="1" max="1" width="14.875" bestFit="1" customWidth="1"/>
    <col min="2" max="2" width="15.875" bestFit="1" customWidth="1"/>
    <col min="3" max="3" width="22.625" customWidth="1"/>
    <col min="4" max="4" width="14.375" bestFit="1" customWidth="1"/>
    <col min="5" max="5" width="65" customWidth="1"/>
    <col min="6" max="6" width="19.75" customWidth="1"/>
    <col min="8" max="8" width="15.375" customWidth="1"/>
    <col min="9" max="9" width="15.75" bestFit="1" customWidth="1"/>
    <col min="10" max="10" width="11.625" bestFit="1" customWidth="1"/>
    <col min="11" max="11" width="15.75" bestFit="1" customWidth="1"/>
    <col min="12" max="12" width="14.125" bestFit="1" customWidth="1"/>
    <col min="13" max="13" width="15.625" customWidth="1"/>
  </cols>
  <sheetData>
    <row r="3" spans="1:11">
      <c r="A3" s="41"/>
      <c r="B3" s="41"/>
      <c r="C3" s="41"/>
      <c r="D3" s="41"/>
      <c r="E3" s="41"/>
      <c r="F3" s="41"/>
      <c r="G3" s="41"/>
      <c r="H3" s="41"/>
      <c r="I3" s="41"/>
      <c r="J3" s="190" t="s">
        <v>69</v>
      </c>
      <c r="K3" s="190"/>
    </row>
    <row r="4" spans="1:11">
      <c r="A4" s="42"/>
      <c r="B4" s="42"/>
      <c r="C4" s="42"/>
      <c r="D4" s="42"/>
      <c r="E4" s="42"/>
      <c r="F4" s="42"/>
      <c r="G4" s="42"/>
      <c r="H4" s="42"/>
      <c r="I4" s="42"/>
      <c r="J4" s="190" t="s">
        <v>70</v>
      </c>
      <c r="K4" s="190"/>
    </row>
    <row r="5" spans="1:11">
      <c r="A5" s="42"/>
      <c r="B5" s="42"/>
      <c r="C5" s="42"/>
      <c r="D5" s="42"/>
      <c r="E5" s="42"/>
      <c r="F5" s="42"/>
      <c r="G5" s="42"/>
      <c r="H5" s="42"/>
      <c r="I5" s="42"/>
      <c r="J5" s="136" t="s">
        <v>71</v>
      </c>
      <c r="K5" s="136"/>
    </row>
    <row r="6" spans="1:11">
      <c r="A6" s="50" t="s">
        <v>72</v>
      </c>
      <c r="B6" s="51" t="s">
        <v>73</v>
      </c>
      <c r="C6" s="52" t="s">
        <v>74</v>
      </c>
      <c r="D6" s="51" t="s">
        <v>75</v>
      </c>
      <c r="E6" s="51" t="s">
        <v>81</v>
      </c>
      <c r="F6" s="51" t="s">
        <v>76</v>
      </c>
      <c r="G6" s="51" t="s">
        <v>77</v>
      </c>
      <c r="H6" s="51" t="s">
        <v>78</v>
      </c>
      <c r="I6" s="51" t="s">
        <v>67</v>
      </c>
      <c r="J6" s="53" t="s">
        <v>79</v>
      </c>
      <c r="K6" s="54" t="s">
        <v>80</v>
      </c>
    </row>
    <row r="7" spans="1:11">
      <c r="A7" s="98" t="s">
        <v>153</v>
      </c>
      <c r="B7" s="3" t="s">
        <v>152</v>
      </c>
      <c r="C7" s="3" t="s">
        <v>124</v>
      </c>
      <c r="D7" s="3" t="s">
        <v>247</v>
      </c>
      <c r="E7" s="3" t="s">
        <v>125</v>
      </c>
      <c r="F7" s="3">
        <v>6</v>
      </c>
      <c r="G7" s="3">
        <v>4</v>
      </c>
      <c r="H7" s="49">
        <v>80000</v>
      </c>
      <c r="I7" s="49">
        <f>Tabla1[[#This Row],[SEMANAS]]*Tabla1[[#This Row],[VALOR HORA ($)]]*Tabla1[[#This Row],[DEDICACIÓN (h/sem)]]</f>
        <v>1920000</v>
      </c>
      <c r="J7" s="56">
        <v>0</v>
      </c>
      <c r="K7" s="99">
        <f>Tabla1[[#This Row],[TOTAL]]+Tabla1[[#This Row],[Especie]]</f>
        <v>1920000</v>
      </c>
    </row>
    <row r="8" spans="1:11">
      <c r="A8" s="98" t="s">
        <v>153</v>
      </c>
      <c r="B8" s="3" t="s">
        <v>152</v>
      </c>
      <c r="C8" s="3" t="s">
        <v>124</v>
      </c>
      <c r="D8" s="3" t="s">
        <v>247</v>
      </c>
      <c r="E8" s="3" t="s">
        <v>126</v>
      </c>
      <c r="F8" s="3">
        <v>11</v>
      </c>
      <c r="G8" s="3">
        <v>4</v>
      </c>
      <c r="H8" s="49">
        <v>80000</v>
      </c>
      <c r="I8" s="49">
        <f>Tabla1[[#This Row],[SEMANAS]]*Tabla1[[#This Row],[VALOR HORA ($)]]*Tabla1[[#This Row],[DEDICACIÓN (h/sem)]]</f>
        <v>3520000</v>
      </c>
      <c r="J8" s="49">
        <v>0</v>
      </c>
      <c r="K8" s="99">
        <f>Tabla1[[#This Row],[TOTAL]]+Tabla1[[#This Row],[Especie]]</f>
        <v>3520000</v>
      </c>
    </row>
    <row r="9" spans="1:11">
      <c r="A9" s="98" t="s">
        <v>153</v>
      </c>
      <c r="B9" s="3" t="s">
        <v>152</v>
      </c>
      <c r="C9" s="3" t="s">
        <v>124</v>
      </c>
      <c r="D9" s="3" t="s">
        <v>247</v>
      </c>
      <c r="E9" s="3" t="s">
        <v>127</v>
      </c>
      <c r="F9" s="3">
        <v>12</v>
      </c>
      <c r="G9" s="3">
        <v>5</v>
      </c>
      <c r="H9" s="49">
        <v>80000</v>
      </c>
      <c r="I9" s="49">
        <f>Tabla1[[#This Row],[SEMANAS]]*Tabla1[[#This Row],[VALOR HORA ($)]]*Tabla1[[#This Row],[DEDICACIÓN (h/sem)]]</f>
        <v>4800000</v>
      </c>
      <c r="J9" s="49">
        <v>0</v>
      </c>
      <c r="K9" s="99">
        <f>Tabla1[[#This Row],[TOTAL]]+Tabla1[[#This Row],[Especie]]</f>
        <v>4800000</v>
      </c>
    </row>
    <row r="10" spans="1:11">
      <c r="A10" s="98" t="s">
        <v>153</v>
      </c>
      <c r="B10" s="3" t="s">
        <v>152</v>
      </c>
      <c r="C10" s="3" t="s">
        <v>124</v>
      </c>
      <c r="D10" s="3" t="s">
        <v>247</v>
      </c>
      <c r="E10" s="3" t="s">
        <v>141</v>
      </c>
      <c r="F10" s="3">
        <v>10</v>
      </c>
      <c r="G10" s="3">
        <v>3</v>
      </c>
      <c r="H10" s="49">
        <v>80000</v>
      </c>
      <c r="I10" s="49">
        <f>Tabla1[[#This Row],[SEMANAS]]*Tabla1[[#This Row],[VALOR HORA ($)]]*Tabla1[[#This Row],[DEDICACIÓN (h/sem)]]</f>
        <v>2400000</v>
      </c>
      <c r="J10" s="49">
        <v>0</v>
      </c>
      <c r="K10" s="99">
        <f>Tabla1[[#This Row],[TOTAL]]+Tabla1[[#This Row],[Especie]]</f>
        <v>2400000</v>
      </c>
    </row>
    <row r="11" spans="1:11">
      <c r="A11" s="98" t="s">
        <v>153</v>
      </c>
      <c r="B11" s="3" t="s">
        <v>152</v>
      </c>
      <c r="C11" s="3" t="s">
        <v>124</v>
      </c>
      <c r="D11" s="3" t="s">
        <v>247</v>
      </c>
      <c r="E11" s="3" t="s">
        <v>144</v>
      </c>
      <c r="F11" s="3">
        <v>6</v>
      </c>
      <c r="G11" s="3">
        <v>3</v>
      </c>
      <c r="H11" s="49">
        <v>80000</v>
      </c>
      <c r="I11" s="49">
        <f>Tabla1[[#This Row],[SEMANAS]]*Tabla1[[#This Row],[VALOR HORA ($)]]*Tabla1[[#This Row],[DEDICACIÓN (h/sem)]]</f>
        <v>1440000</v>
      </c>
      <c r="J11" s="49">
        <v>0</v>
      </c>
      <c r="K11" s="99">
        <f>Tabla1[[#This Row],[TOTAL]]+Tabla1[[#This Row],[Especie]]</f>
        <v>1440000</v>
      </c>
    </row>
    <row r="12" spans="1:11">
      <c r="A12" s="98" t="s">
        <v>153</v>
      </c>
      <c r="B12" s="3" t="s">
        <v>152</v>
      </c>
      <c r="C12" s="3" t="s">
        <v>124</v>
      </c>
      <c r="D12" s="3" t="s">
        <v>247</v>
      </c>
      <c r="E12" s="3" t="s">
        <v>151</v>
      </c>
      <c r="F12" s="3">
        <v>10</v>
      </c>
      <c r="G12" s="3">
        <v>3</v>
      </c>
      <c r="H12" s="49">
        <v>80000</v>
      </c>
      <c r="I12" s="49">
        <f>Tabla1[[#This Row],[SEMANAS]]*Tabla1[[#This Row],[VALOR HORA ($)]]*Tabla1[[#This Row],[DEDICACIÓN (h/sem)]]</f>
        <v>2400000</v>
      </c>
      <c r="J12" s="49">
        <v>0</v>
      </c>
      <c r="K12" s="99">
        <f>Tabla1[[#This Row],[TOTAL]]+Tabla1[[#This Row],[Especie]]</f>
        <v>2400000</v>
      </c>
    </row>
    <row r="13" spans="1:11">
      <c r="A13" s="98" t="s">
        <v>154</v>
      </c>
      <c r="B13" s="3" t="s">
        <v>152</v>
      </c>
      <c r="C13" s="3" t="s">
        <v>132</v>
      </c>
      <c r="D13" s="3" t="s">
        <v>248</v>
      </c>
      <c r="E13" s="3" t="s">
        <v>133</v>
      </c>
      <c r="F13" s="3">
        <v>6</v>
      </c>
      <c r="G13" s="3">
        <v>2</v>
      </c>
      <c r="H13" s="49">
        <v>55000</v>
      </c>
      <c r="I13" s="49">
        <f>Tabla1[[#This Row],[SEMANAS]]*Tabla1[[#This Row],[VALOR HORA ($)]]*Tabla1[[#This Row],[DEDICACIÓN (h/sem)]]</f>
        <v>660000</v>
      </c>
      <c r="J13" s="49">
        <v>0</v>
      </c>
      <c r="K13" s="99">
        <f>Tabla1[[#This Row],[TOTAL]]+Tabla1[[#This Row],[Especie]]</f>
        <v>660000</v>
      </c>
    </row>
    <row r="14" spans="1:11">
      <c r="A14" s="98" t="s">
        <v>154</v>
      </c>
      <c r="B14" s="3" t="s">
        <v>152</v>
      </c>
      <c r="C14" s="3" t="s">
        <v>132</v>
      </c>
      <c r="D14" s="3" t="s">
        <v>248</v>
      </c>
      <c r="E14" s="3" t="s">
        <v>134</v>
      </c>
      <c r="F14" s="3">
        <v>6</v>
      </c>
      <c r="G14" s="3">
        <v>3</v>
      </c>
      <c r="H14" s="49">
        <v>55000</v>
      </c>
      <c r="I14" s="49">
        <f>Tabla1[[#This Row],[SEMANAS]]*Tabla1[[#This Row],[VALOR HORA ($)]]*Tabla1[[#This Row],[DEDICACIÓN (h/sem)]]</f>
        <v>990000</v>
      </c>
      <c r="J14" s="49">
        <v>0</v>
      </c>
      <c r="K14" s="99">
        <f>Tabla1[[#This Row],[TOTAL]]+Tabla1[[#This Row],[Especie]]</f>
        <v>990000</v>
      </c>
    </row>
    <row r="15" spans="1:11">
      <c r="A15" s="98" t="s">
        <v>154</v>
      </c>
      <c r="B15" s="3" t="s">
        <v>152</v>
      </c>
      <c r="C15" s="3" t="s">
        <v>132</v>
      </c>
      <c r="D15" s="3" t="s">
        <v>248</v>
      </c>
      <c r="E15" s="3" t="s">
        <v>135</v>
      </c>
      <c r="F15" s="3">
        <v>6</v>
      </c>
      <c r="G15" s="3">
        <v>2</v>
      </c>
      <c r="H15" s="49">
        <v>55000</v>
      </c>
      <c r="I15" s="49">
        <f>Tabla1[[#This Row],[SEMANAS]]*Tabla1[[#This Row],[VALOR HORA ($)]]*Tabla1[[#This Row],[DEDICACIÓN (h/sem)]]</f>
        <v>660000</v>
      </c>
      <c r="J15" s="49">
        <v>0</v>
      </c>
      <c r="K15" s="99">
        <f>Tabla1[[#This Row],[TOTAL]]+Tabla1[[#This Row],[Especie]]</f>
        <v>660000</v>
      </c>
    </row>
    <row r="16" spans="1:11">
      <c r="A16" s="98" t="s">
        <v>154</v>
      </c>
      <c r="B16" s="3" t="s">
        <v>152</v>
      </c>
      <c r="C16" s="3" t="s">
        <v>132</v>
      </c>
      <c r="D16" s="3" t="s">
        <v>248</v>
      </c>
      <c r="E16" s="3" t="s">
        <v>142</v>
      </c>
      <c r="F16" s="3">
        <v>10</v>
      </c>
      <c r="G16" s="3">
        <v>3</v>
      </c>
      <c r="H16" s="49">
        <v>55000</v>
      </c>
      <c r="I16" s="49">
        <f>Tabla1[[#This Row],[SEMANAS]]*Tabla1[[#This Row],[VALOR HORA ($)]]*Tabla1[[#This Row],[DEDICACIÓN (h/sem)]]</f>
        <v>1650000</v>
      </c>
      <c r="J16" s="49">
        <v>0</v>
      </c>
      <c r="K16" s="99">
        <f>Tabla1[[#This Row],[TOTAL]]+Tabla1[[#This Row],[Especie]]</f>
        <v>1650000</v>
      </c>
    </row>
    <row r="17" spans="1:13">
      <c r="A17" s="98" t="s">
        <v>154</v>
      </c>
      <c r="B17" s="3" t="s">
        <v>152</v>
      </c>
      <c r="C17" s="3" t="s">
        <v>132</v>
      </c>
      <c r="D17" s="3" t="s">
        <v>248</v>
      </c>
      <c r="E17" s="3" t="s">
        <v>148</v>
      </c>
      <c r="F17" s="3">
        <v>8</v>
      </c>
      <c r="G17" s="3">
        <v>2</v>
      </c>
      <c r="H17" s="49">
        <v>55000</v>
      </c>
      <c r="I17" s="49">
        <f>Tabla1[[#This Row],[SEMANAS]]*Tabla1[[#This Row],[VALOR HORA ($)]]*Tabla1[[#This Row],[DEDICACIÓN (h/sem)]]</f>
        <v>880000</v>
      </c>
      <c r="J17" s="49">
        <v>0</v>
      </c>
      <c r="K17" s="99">
        <f>Tabla1[[#This Row],[TOTAL]]+Tabla1[[#This Row],[Especie]]</f>
        <v>880000</v>
      </c>
    </row>
    <row r="18" spans="1:13">
      <c r="A18" s="98" t="s">
        <v>154</v>
      </c>
      <c r="B18" s="3" t="s">
        <v>152</v>
      </c>
      <c r="C18" s="3" t="s">
        <v>132</v>
      </c>
      <c r="D18" s="3" t="s">
        <v>248</v>
      </c>
      <c r="E18" s="3" t="s">
        <v>150</v>
      </c>
      <c r="F18" s="3">
        <v>8</v>
      </c>
      <c r="G18" s="3">
        <v>3</v>
      </c>
      <c r="H18" s="49">
        <v>55000</v>
      </c>
      <c r="I18" s="49">
        <f>Tabla1[[#This Row],[SEMANAS]]*Tabla1[[#This Row],[VALOR HORA ($)]]*Tabla1[[#This Row],[DEDICACIÓN (h/sem)]]</f>
        <v>1320000</v>
      </c>
      <c r="J18" s="49">
        <v>0</v>
      </c>
      <c r="K18" s="99">
        <f>Tabla1[[#This Row],[TOTAL]]+Tabla1[[#This Row],[Especie]]</f>
        <v>1320000</v>
      </c>
    </row>
    <row r="19" spans="1:13">
      <c r="A19" s="98" t="s">
        <v>136</v>
      </c>
      <c r="B19" s="3" t="s">
        <v>152</v>
      </c>
      <c r="C19" s="3" t="s">
        <v>137</v>
      </c>
      <c r="D19" s="3" t="s">
        <v>138</v>
      </c>
      <c r="E19" s="3" t="s">
        <v>139</v>
      </c>
      <c r="F19" s="3">
        <v>6</v>
      </c>
      <c r="G19" s="3">
        <v>2</v>
      </c>
      <c r="H19" s="49">
        <v>60000</v>
      </c>
      <c r="I19" s="49">
        <f>Tabla1[[#This Row],[SEMANAS]]*Tabla1[[#This Row],[VALOR HORA ($)]]*Tabla1[[#This Row],[DEDICACIÓN (h/sem)]]</f>
        <v>720000</v>
      </c>
      <c r="J19" s="49">
        <v>0</v>
      </c>
      <c r="K19" s="99">
        <f>Tabla1[[#This Row],[TOTAL]]+Tabla1[[#This Row],[Especie]]</f>
        <v>720000</v>
      </c>
    </row>
    <row r="20" spans="1:13">
      <c r="A20" s="98" t="s">
        <v>136</v>
      </c>
      <c r="B20" s="3" t="s">
        <v>152</v>
      </c>
      <c r="C20" s="3" t="s">
        <v>137</v>
      </c>
      <c r="D20" s="3" t="s">
        <v>138</v>
      </c>
      <c r="E20" s="3" t="s">
        <v>143</v>
      </c>
      <c r="F20" s="3">
        <v>10</v>
      </c>
      <c r="G20" s="3">
        <v>2</v>
      </c>
      <c r="H20" s="49">
        <v>60000</v>
      </c>
      <c r="I20" s="49">
        <f>Tabla1[[#This Row],[SEMANAS]]*Tabla1[[#This Row],[VALOR HORA ($)]]*Tabla1[[#This Row],[DEDICACIÓN (h/sem)]]</f>
        <v>1200000</v>
      </c>
      <c r="J20" s="49">
        <v>0</v>
      </c>
      <c r="K20" s="99">
        <f>Tabla1[[#This Row],[TOTAL]]+Tabla1[[#This Row],[Especie]]</f>
        <v>1200000</v>
      </c>
    </row>
    <row r="21" spans="1:13">
      <c r="A21" s="98" t="s">
        <v>136</v>
      </c>
      <c r="B21" s="3" t="s">
        <v>152</v>
      </c>
      <c r="C21" s="3" t="s">
        <v>137</v>
      </c>
      <c r="D21" s="3" t="s">
        <v>138</v>
      </c>
      <c r="E21" s="3" t="s">
        <v>146</v>
      </c>
      <c r="F21" s="3">
        <v>10</v>
      </c>
      <c r="G21" s="3">
        <v>2</v>
      </c>
      <c r="H21" s="49">
        <v>60000</v>
      </c>
      <c r="I21" s="49">
        <f>Tabla1[[#This Row],[SEMANAS]]*Tabla1[[#This Row],[VALOR HORA ($)]]*Tabla1[[#This Row],[DEDICACIÓN (h/sem)]]</f>
        <v>1200000</v>
      </c>
      <c r="J21" s="49">
        <v>0</v>
      </c>
      <c r="K21" s="99">
        <f>Tabla1[[#This Row],[TOTAL]]+Tabla1[[#This Row],[Especie]]</f>
        <v>1200000</v>
      </c>
    </row>
    <row r="22" spans="1:13">
      <c r="A22" s="98" t="s">
        <v>136</v>
      </c>
      <c r="B22" s="3" t="s">
        <v>152</v>
      </c>
      <c r="C22" s="3" t="s">
        <v>137</v>
      </c>
      <c r="D22" s="3" t="s">
        <v>138</v>
      </c>
      <c r="E22" s="3" t="s">
        <v>149</v>
      </c>
      <c r="F22" s="3">
        <v>8</v>
      </c>
      <c r="G22" s="3">
        <v>1</v>
      </c>
      <c r="H22" s="49">
        <v>60000</v>
      </c>
      <c r="I22" s="49">
        <f>Tabla1[[#This Row],[SEMANAS]]*Tabla1[[#This Row],[VALOR HORA ($)]]*Tabla1[[#This Row],[DEDICACIÓN (h/sem)]]</f>
        <v>480000</v>
      </c>
      <c r="J22" s="49">
        <v>0</v>
      </c>
      <c r="K22" s="99">
        <f>Tabla1[[#This Row],[TOTAL]]+Tabla1[[#This Row],[Especie]]</f>
        <v>480000</v>
      </c>
    </row>
    <row r="23" spans="1:13">
      <c r="A23" s="98" t="s">
        <v>136</v>
      </c>
      <c r="B23" s="3" t="s">
        <v>152</v>
      </c>
      <c r="C23" s="3" t="s">
        <v>137</v>
      </c>
      <c r="D23" s="3" t="s">
        <v>138</v>
      </c>
      <c r="E23" s="3" t="s">
        <v>147</v>
      </c>
      <c r="F23" s="3">
        <v>6</v>
      </c>
      <c r="G23" s="3">
        <v>4</v>
      </c>
      <c r="H23" s="49">
        <v>60000</v>
      </c>
      <c r="I23" s="49">
        <f>Tabla1[[#This Row],[SEMANAS]]*Tabla1[[#This Row],[VALOR HORA ($)]]*Tabla1[[#This Row],[DEDICACIÓN (h/sem)]]</f>
        <v>1440000</v>
      </c>
      <c r="J23" s="49">
        <v>0</v>
      </c>
      <c r="K23" s="99">
        <f>Tabla1[[#This Row],[TOTAL]]+Tabla1[[#This Row],[Especie]]</f>
        <v>1440000</v>
      </c>
    </row>
    <row r="24" spans="1:13">
      <c r="A24" s="98" t="s">
        <v>128</v>
      </c>
      <c r="B24" s="3" t="s">
        <v>152</v>
      </c>
      <c r="C24" s="3" t="s">
        <v>129</v>
      </c>
      <c r="D24" s="3" t="s">
        <v>130</v>
      </c>
      <c r="E24" s="3" t="s">
        <v>131</v>
      </c>
      <c r="F24" s="3">
        <v>6</v>
      </c>
      <c r="G24" s="3">
        <v>3</v>
      </c>
      <c r="H24" s="49">
        <v>61282</v>
      </c>
      <c r="I24" s="49">
        <f>Tabla1[[#This Row],[SEMANAS]]*Tabla1[[#This Row],[VALOR HORA ($)]]*Tabla1[[#This Row],[DEDICACIÓN (h/sem)]]</f>
        <v>1103076</v>
      </c>
      <c r="J24" s="49">
        <v>0</v>
      </c>
      <c r="K24" s="99">
        <f>Tabla1[[#This Row],[TOTAL]]+Tabla1[[#This Row],[Especie]]</f>
        <v>1103076</v>
      </c>
    </row>
    <row r="25" spans="1:13">
      <c r="A25" s="98" t="s">
        <v>128</v>
      </c>
      <c r="B25" s="3" t="s">
        <v>152</v>
      </c>
      <c r="C25" s="3" t="s">
        <v>129</v>
      </c>
      <c r="D25" s="3" t="s">
        <v>130</v>
      </c>
      <c r="E25" s="3" t="s">
        <v>140</v>
      </c>
      <c r="F25" s="3">
        <v>8</v>
      </c>
      <c r="G25" s="3">
        <v>1</v>
      </c>
      <c r="H25" s="49">
        <v>61282</v>
      </c>
      <c r="I25" s="49">
        <f>Tabla1[[#This Row],[SEMANAS]]*Tabla1[[#This Row],[VALOR HORA ($)]]*Tabla1[[#This Row],[DEDICACIÓN (h/sem)]]</f>
        <v>490256</v>
      </c>
      <c r="J25" s="49">
        <v>0</v>
      </c>
      <c r="K25" s="99">
        <f>Tabla1[[#This Row],[TOTAL]]+Tabla1[[#This Row],[Especie]]</f>
        <v>490256</v>
      </c>
    </row>
    <row r="26" spans="1:13">
      <c r="A26" s="98" t="s">
        <v>128</v>
      </c>
      <c r="B26" s="3" t="s">
        <v>152</v>
      </c>
      <c r="C26" s="3" t="s">
        <v>129</v>
      </c>
      <c r="D26" s="3" t="s">
        <v>130</v>
      </c>
      <c r="E26" s="3" t="s">
        <v>145</v>
      </c>
      <c r="F26" s="3">
        <v>8</v>
      </c>
      <c r="G26" s="100">
        <v>2</v>
      </c>
      <c r="H26" s="49">
        <v>61282</v>
      </c>
      <c r="I26" s="49">
        <f>Tabla1[[#This Row],[SEMANAS]]*Tabla1[[#This Row],[VALOR HORA ($)]]*Tabla1[[#This Row],[DEDICACIÓN (h/sem)]]</f>
        <v>980512</v>
      </c>
      <c r="J26" s="101">
        <v>0</v>
      </c>
      <c r="K26" s="99">
        <f>Tabla1[[#This Row],[TOTAL]]+Tabla1[[#This Row],[Especie]]</f>
        <v>980512</v>
      </c>
      <c r="L26" s="9"/>
      <c r="M26" s="9"/>
    </row>
    <row r="27" spans="1:13">
      <c r="G27" s="102" t="s">
        <v>67</v>
      </c>
      <c r="H27" s="101">
        <f>SUM(H7:H26)</f>
        <v>1293846</v>
      </c>
      <c r="I27" s="101">
        <f>SUM(I7:I26)</f>
        <v>30253844</v>
      </c>
      <c r="J27" s="101">
        <f>SUM(J7:J26)</f>
        <v>0</v>
      </c>
      <c r="K27" s="101">
        <f>SUM(K7:K26)</f>
        <v>30253844</v>
      </c>
    </row>
  </sheetData>
  <mergeCells count="3">
    <mergeCell ref="J3:K3"/>
    <mergeCell ref="J4:K4"/>
    <mergeCell ref="J5:K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078F-E985-4F70-BF9A-123C2F2AFB45}">
  <dimension ref="A1:J10"/>
  <sheetViews>
    <sheetView workbookViewId="0">
      <selection activeCell="B5" sqref="B5"/>
    </sheetView>
  </sheetViews>
  <sheetFormatPr baseColWidth="10" defaultRowHeight="14.25"/>
  <cols>
    <col min="1" max="1" width="24" bestFit="1" customWidth="1"/>
    <col min="2" max="2" width="36.125" bestFit="1" customWidth="1"/>
    <col min="6" max="6" width="14.625" bestFit="1" customWidth="1"/>
    <col min="7" max="7" width="15.625" bestFit="1" customWidth="1"/>
    <col min="8" max="8" width="11.625" bestFit="1" customWidth="1"/>
    <col min="9" max="9" width="15.625" bestFit="1" customWidth="1"/>
    <col min="10" max="10" width="15.375" customWidth="1"/>
  </cols>
  <sheetData>
    <row r="1" spans="1:10">
      <c r="A1" s="42"/>
      <c r="B1" s="42"/>
      <c r="C1" s="42"/>
      <c r="D1" s="42"/>
      <c r="E1" s="42"/>
      <c r="F1" s="42"/>
      <c r="G1" s="42"/>
      <c r="H1" s="190" t="s">
        <v>69</v>
      </c>
      <c r="I1" s="190"/>
      <c r="J1" s="190"/>
    </row>
    <row r="2" spans="1:10">
      <c r="A2" s="42"/>
      <c r="B2" s="42"/>
      <c r="C2" s="42"/>
      <c r="D2" s="42"/>
      <c r="E2" s="42"/>
      <c r="F2" s="42"/>
      <c r="G2" s="42"/>
      <c r="H2" s="190" t="s">
        <v>70</v>
      </c>
      <c r="I2" s="190"/>
      <c r="J2" s="190" t="s">
        <v>67</v>
      </c>
    </row>
    <row r="3" spans="1:10">
      <c r="A3" s="42"/>
      <c r="B3" s="42"/>
      <c r="C3" s="42"/>
      <c r="D3" s="42"/>
      <c r="E3" s="42"/>
      <c r="F3" s="42"/>
      <c r="G3" s="42"/>
      <c r="H3" s="136" t="s">
        <v>71</v>
      </c>
      <c r="I3" s="136"/>
      <c r="J3" s="190"/>
    </row>
    <row r="4" spans="1:10" ht="38.25">
      <c r="A4" s="55" t="s">
        <v>156</v>
      </c>
      <c r="B4" s="55" t="s">
        <v>157</v>
      </c>
      <c r="C4" s="55" t="s">
        <v>158</v>
      </c>
      <c r="D4" s="57" t="s">
        <v>159</v>
      </c>
      <c r="E4" s="57" t="s">
        <v>81</v>
      </c>
      <c r="F4" s="57" t="s">
        <v>160</v>
      </c>
      <c r="G4" s="55" t="s">
        <v>67</v>
      </c>
      <c r="H4" s="55" t="s">
        <v>79</v>
      </c>
      <c r="I4" s="55" t="s">
        <v>80</v>
      </c>
      <c r="J4" s="190"/>
    </row>
    <row r="5" spans="1:10">
      <c r="A5" s="3" t="s">
        <v>168</v>
      </c>
      <c r="B5" s="3" t="s">
        <v>169</v>
      </c>
      <c r="C5" s="3">
        <v>1</v>
      </c>
      <c r="D5" s="3" t="s">
        <v>152</v>
      </c>
      <c r="E5" s="3" t="s">
        <v>88</v>
      </c>
      <c r="F5" s="49">
        <v>400000</v>
      </c>
      <c r="G5" s="49">
        <f>C5*F5</f>
        <v>400000</v>
      </c>
      <c r="H5" s="49">
        <v>0</v>
      </c>
      <c r="I5" s="49">
        <f>G5</f>
        <v>400000</v>
      </c>
      <c r="J5" s="45">
        <f>I5-H5</f>
        <v>400000</v>
      </c>
    </row>
    <row r="6" spans="1:10">
      <c r="A6" s="3" t="s">
        <v>170</v>
      </c>
      <c r="B6" s="3" t="s">
        <v>171</v>
      </c>
      <c r="C6" s="3">
        <v>2</v>
      </c>
      <c r="D6" s="3" t="s">
        <v>152</v>
      </c>
      <c r="E6" s="3" t="s">
        <v>89</v>
      </c>
      <c r="F6" s="49">
        <v>1500000</v>
      </c>
      <c r="G6" s="49">
        <f t="shared" ref="G6:G9" si="0">C6*F6</f>
        <v>3000000</v>
      </c>
      <c r="H6" s="49">
        <v>0</v>
      </c>
      <c r="I6" s="49">
        <f t="shared" ref="I6:I9" si="1">G6</f>
        <v>3000000</v>
      </c>
      <c r="J6" s="45">
        <f t="shared" ref="J6:J9" si="2">I6-H6</f>
        <v>3000000</v>
      </c>
    </row>
    <row r="7" spans="1:10">
      <c r="A7" s="3" t="s">
        <v>172</v>
      </c>
      <c r="B7" s="3" t="s">
        <v>173</v>
      </c>
      <c r="C7" s="3">
        <v>1</v>
      </c>
      <c r="D7" s="3" t="s">
        <v>152</v>
      </c>
      <c r="E7" s="3" t="s">
        <v>89</v>
      </c>
      <c r="F7" s="49">
        <v>7500000</v>
      </c>
      <c r="G7" s="49">
        <f t="shared" si="0"/>
        <v>7500000</v>
      </c>
      <c r="H7" s="49">
        <v>0</v>
      </c>
      <c r="I7" s="49">
        <f t="shared" si="1"/>
        <v>7500000</v>
      </c>
      <c r="J7" s="45">
        <f t="shared" si="2"/>
        <v>7500000</v>
      </c>
    </row>
    <row r="8" spans="1:10">
      <c r="A8" s="3" t="s">
        <v>174</v>
      </c>
      <c r="B8" s="3" t="s">
        <v>175</v>
      </c>
      <c r="C8" s="3">
        <v>1</v>
      </c>
      <c r="D8" s="3" t="s">
        <v>152</v>
      </c>
      <c r="E8" s="3" t="s">
        <v>96</v>
      </c>
      <c r="F8" s="49">
        <v>900000</v>
      </c>
      <c r="G8" s="49">
        <f t="shared" si="0"/>
        <v>900000</v>
      </c>
      <c r="H8" s="49">
        <v>0</v>
      </c>
      <c r="I8" s="49">
        <f t="shared" si="1"/>
        <v>900000</v>
      </c>
      <c r="J8" s="45">
        <f t="shared" si="2"/>
        <v>900000</v>
      </c>
    </row>
    <row r="9" spans="1:10">
      <c r="A9" s="3" t="s">
        <v>176</v>
      </c>
      <c r="B9" s="3" t="s">
        <v>177</v>
      </c>
      <c r="C9" s="3">
        <v>1</v>
      </c>
      <c r="D9" s="3" t="s">
        <v>152</v>
      </c>
      <c r="E9" s="3" t="s">
        <v>90</v>
      </c>
      <c r="F9" s="49">
        <v>480000</v>
      </c>
      <c r="G9" s="49">
        <f t="shared" si="0"/>
        <v>480000</v>
      </c>
      <c r="H9" s="49">
        <v>0</v>
      </c>
      <c r="I9" s="49">
        <f t="shared" si="1"/>
        <v>480000</v>
      </c>
      <c r="J9" s="45">
        <f t="shared" si="2"/>
        <v>480000</v>
      </c>
    </row>
    <row r="10" spans="1:10" ht="15">
      <c r="F10" s="61" t="s">
        <v>67</v>
      </c>
      <c r="G10" s="62">
        <f>SUM(G5:G9)</f>
        <v>12280000</v>
      </c>
      <c r="H10" s="63">
        <f>SUM(H5:H9)</f>
        <v>0</v>
      </c>
      <c r="I10" s="64">
        <f>SUM(I5:I9)</f>
        <v>12280000</v>
      </c>
      <c r="J10" s="65">
        <f>SUM(J5:J9)</f>
        <v>12280000</v>
      </c>
    </row>
  </sheetData>
  <mergeCells count="4">
    <mergeCell ref="H1:J1"/>
    <mergeCell ref="H2:I2"/>
    <mergeCell ref="J2:J4"/>
    <mergeCell ref="H3:I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9D03-EAF2-44DC-B70E-9C23094E70EF}">
  <dimension ref="A1:K8"/>
  <sheetViews>
    <sheetView workbookViewId="0">
      <selection activeCell="K8" sqref="K8"/>
    </sheetView>
  </sheetViews>
  <sheetFormatPr baseColWidth="10" defaultRowHeight="14.25"/>
  <cols>
    <col min="1" max="1" width="16.125" bestFit="1" customWidth="1"/>
    <col min="2" max="2" width="44.25" bestFit="1" customWidth="1"/>
    <col min="7" max="7" width="13" bestFit="1" customWidth="1"/>
    <col min="8" max="8" width="13" customWidth="1"/>
    <col min="9" max="9" width="11.625" bestFit="1" customWidth="1"/>
    <col min="10" max="11" width="15.625" bestFit="1" customWidth="1"/>
  </cols>
  <sheetData>
    <row r="1" spans="1:11" ht="15.75">
      <c r="A1" s="197" t="s">
        <v>161</v>
      </c>
      <c r="B1" s="197" t="s">
        <v>162</v>
      </c>
      <c r="C1" s="192" t="s">
        <v>163</v>
      </c>
      <c r="D1" s="192" t="s">
        <v>164</v>
      </c>
      <c r="E1" s="192" t="s">
        <v>165</v>
      </c>
      <c r="F1" s="192" t="s">
        <v>166</v>
      </c>
      <c r="G1" s="192" t="s">
        <v>185</v>
      </c>
      <c r="H1" s="192" t="s">
        <v>67</v>
      </c>
      <c r="I1" s="134" t="s">
        <v>69</v>
      </c>
      <c r="J1" s="134"/>
      <c r="K1" s="191" t="s">
        <v>67</v>
      </c>
    </row>
    <row r="2" spans="1:11" ht="15">
      <c r="A2" s="197"/>
      <c r="B2" s="197"/>
      <c r="C2" s="192"/>
      <c r="D2" s="192"/>
      <c r="E2" s="192"/>
      <c r="F2" s="192"/>
      <c r="G2" s="192"/>
      <c r="H2" s="192"/>
      <c r="I2" s="135" t="s">
        <v>70</v>
      </c>
      <c r="J2" s="135"/>
      <c r="K2" s="191"/>
    </row>
    <row r="3" spans="1:11" ht="15">
      <c r="A3" s="197"/>
      <c r="B3" s="197"/>
      <c r="C3" s="192"/>
      <c r="D3" s="192"/>
      <c r="E3" s="192"/>
      <c r="F3" s="192"/>
      <c r="G3" s="192"/>
      <c r="H3" s="192"/>
      <c r="I3" s="196" t="s">
        <v>167</v>
      </c>
      <c r="J3" s="196"/>
      <c r="K3" s="191"/>
    </row>
    <row r="4" spans="1:11" ht="15">
      <c r="A4" s="197"/>
      <c r="B4" s="197"/>
      <c r="C4" s="192"/>
      <c r="D4" s="192"/>
      <c r="E4" s="192"/>
      <c r="F4" s="192"/>
      <c r="G4" s="192"/>
      <c r="H4" s="192"/>
      <c r="I4" s="15" t="s">
        <v>79</v>
      </c>
      <c r="J4" s="15" t="s">
        <v>80</v>
      </c>
      <c r="K4" s="191"/>
    </row>
    <row r="5" spans="1:11">
      <c r="A5" s="3" t="s">
        <v>178</v>
      </c>
      <c r="B5" s="3" t="s">
        <v>179</v>
      </c>
      <c r="C5" s="3" t="s">
        <v>184</v>
      </c>
      <c r="D5" s="3">
        <v>2</v>
      </c>
      <c r="E5" s="3">
        <v>10</v>
      </c>
      <c r="F5" s="49">
        <v>250000</v>
      </c>
      <c r="G5" s="49">
        <f>F5*E5</f>
        <v>2500000</v>
      </c>
      <c r="H5" s="49">
        <f>G5*D5</f>
        <v>5000000</v>
      </c>
      <c r="I5" s="49">
        <v>0</v>
      </c>
      <c r="J5" s="49">
        <f>G5*D5</f>
        <v>5000000</v>
      </c>
      <c r="K5" s="49">
        <f>J5-I5</f>
        <v>5000000</v>
      </c>
    </row>
    <row r="6" spans="1:11">
      <c r="A6" s="3" t="s">
        <v>180</v>
      </c>
      <c r="B6" s="3" t="s">
        <v>181</v>
      </c>
      <c r="C6" s="3" t="s">
        <v>184</v>
      </c>
      <c r="D6" s="3">
        <v>3</v>
      </c>
      <c r="E6" s="3">
        <v>5</v>
      </c>
      <c r="F6" s="49">
        <v>320000</v>
      </c>
      <c r="G6" s="49">
        <f t="shared" ref="G6:G7" si="0">F6*E6</f>
        <v>1600000</v>
      </c>
      <c r="H6" s="49">
        <f t="shared" ref="H6:H7" si="1">G6*D6</f>
        <v>4800000</v>
      </c>
      <c r="I6" s="49">
        <v>0</v>
      </c>
      <c r="J6" s="49">
        <f t="shared" ref="J6:J7" si="2">G6*D6</f>
        <v>4800000</v>
      </c>
      <c r="K6" s="49">
        <f>J6-I6</f>
        <v>4800000</v>
      </c>
    </row>
    <row r="7" spans="1:11">
      <c r="A7" s="3" t="s">
        <v>182</v>
      </c>
      <c r="B7" s="3" t="s">
        <v>183</v>
      </c>
      <c r="C7" s="3" t="s">
        <v>184</v>
      </c>
      <c r="D7" s="3">
        <v>1</v>
      </c>
      <c r="E7" s="3">
        <v>8</v>
      </c>
      <c r="F7" s="49">
        <v>180000</v>
      </c>
      <c r="G7" s="49">
        <f t="shared" si="0"/>
        <v>1440000</v>
      </c>
      <c r="H7" s="49">
        <f t="shared" si="1"/>
        <v>1440000</v>
      </c>
      <c r="I7" s="49">
        <v>0</v>
      </c>
      <c r="J7" s="49">
        <f t="shared" si="2"/>
        <v>1440000</v>
      </c>
      <c r="K7" s="49">
        <f>J7-I7</f>
        <v>1440000</v>
      </c>
    </row>
    <row r="8" spans="1:11" ht="15.75">
      <c r="A8" s="193" t="s">
        <v>67</v>
      </c>
      <c r="B8" s="194"/>
      <c r="C8" s="194"/>
      <c r="D8" s="194"/>
      <c r="E8" s="194"/>
      <c r="F8" s="194"/>
      <c r="G8" s="194"/>
      <c r="H8" s="195"/>
      <c r="I8" s="59">
        <f>SUM(I5:I7)</f>
        <v>0</v>
      </c>
      <c r="J8" s="59">
        <f>SUM(J5:J7)</f>
        <v>11240000</v>
      </c>
      <c r="K8" s="59">
        <f>SUM(K5:K7)</f>
        <v>11240000</v>
      </c>
    </row>
  </sheetData>
  <mergeCells count="13">
    <mergeCell ref="K1:K4"/>
    <mergeCell ref="I2:J2"/>
    <mergeCell ref="F1:F4"/>
    <mergeCell ref="H1:H4"/>
    <mergeCell ref="A8:H8"/>
    <mergeCell ref="I3:J3"/>
    <mergeCell ref="A1:A4"/>
    <mergeCell ref="B1:B4"/>
    <mergeCell ref="C1:C4"/>
    <mergeCell ref="D1:D4"/>
    <mergeCell ref="E1:E4"/>
    <mergeCell ref="G1:G4"/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8781-AFC3-4700-9CBA-6591A52B9A6E}">
  <dimension ref="A1:F10"/>
  <sheetViews>
    <sheetView workbookViewId="0">
      <selection activeCell="D23" sqref="D23"/>
    </sheetView>
  </sheetViews>
  <sheetFormatPr baseColWidth="10" defaultRowHeight="14.25"/>
  <cols>
    <col min="1" max="1" width="33" bestFit="1" customWidth="1"/>
    <col min="2" max="2" width="54.625" bestFit="1" customWidth="1"/>
    <col min="3" max="3" width="14.75" bestFit="1" customWidth="1"/>
    <col min="4" max="4" width="11.625" bestFit="1" customWidth="1"/>
    <col min="5" max="6" width="14.625" bestFit="1" customWidth="1"/>
  </cols>
  <sheetData>
    <row r="1" spans="1:6">
      <c r="A1" s="42"/>
      <c r="B1" s="42"/>
      <c r="C1" s="42"/>
      <c r="D1" s="190" t="s">
        <v>69</v>
      </c>
      <c r="E1" s="190"/>
      <c r="F1" s="190"/>
    </row>
    <row r="2" spans="1:6">
      <c r="A2" s="42"/>
      <c r="B2" s="42"/>
      <c r="C2" s="42"/>
      <c r="D2" s="190" t="s">
        <v>70</v>
      </c>
      <c r="E2" s="190"/>
      <c r="F2" s="190" t="s">
        <v>67</v>
      </c>
    </row>
    <row r="3" spans="1:6">
      <c r="A3" s="42"/>
      <c r="B3" s="42"/>
      <c r="C3" s="42"/>
      <c r="D3" s="136" t="s">
        <v>71</v>
      </c>
      <c r="E3" s="136"/>
      <c r="F3" s="190"/>
    </row>
    <row r="4" spans="1:6">
      <c r="A4" s="55" t="s">
        <v>196</v>
      </c>
      <c r="B4" s="66" t="s">
        <v>157</v>
      </c>
      <c r="C4" s="55" t="s">
        <v>197</v>
      </c>
      <c r="D4" s="55" t="s">
        <v>79</v>
      </c>
      <c r="E4" s="55" t="s">
        <v>80</v>
      </c>
      <c r="F4" s="190"/>
    </row>
    <row r="5" spans="1:6">
      <c r="A5" s="3" t="s">
        <v>186</v>
      </c>
      <c r="B5" s="3" t="s">
        <v>187</v>
      </c>
      <c r="C5" s="49">
        <v>1800000</v>
      </c>
      <c r="D5" s="49">
        <v>0</v>
      </c>
      <c r="E5" s="49">
        <v>1800000</v>
      </c>
      <c r="F5" s="68">
        <f>E5-D5</f>
        <v>1800000</v>
      </c>
    </row>
    <row r="6" spans="1:6">
      <c r="A6" s="3" t="s">
        <v>188</v>
      </c>
      <c r="B6" s="3" t="s">
        <v>189</v>
      </c>
      <c r="C6" s="49">
        <v>950000</v>
      </c>
      <c r="D6" s="49">
        <v>0</v>
      </c>
      <c r="E6" s="49">
        <v>950000</v>
      </c>
      <c r="F6" s="68">
        <f t="shared" ref="F6:F9" si="0">E6-D6</f>
        <v>950000</v>
      </c>
    </row>
    <row r="7" spans="1:6">
      <c r="A7" s="3" t="s">
        <v>190</v>
      </c>
      <c r="B7" s="3" t="s">
        <v>191</v>
      </c>
      <c r="C7" s="49">
        <v>2200000</v>
      </c>
      <c r="D7" s="49">
        <v>0</v>
      </c>
      <c r="E7" s="49">
        <v>2200000</v>
      </c>
      <c r="F7" s="68">
        <f t="shared" si="0"/>
        <v>2200000</v>
      </c>
    </row>
    <row r="8" spans="1:6">
      <c r="A8" s="3" t="s">
        <v>192</v>
      </c>
      <c r="B8" s="3" t="s">
        <v>193</v>
      </c>
      <c r="C8" s="49">
        <v>1300000</v>
      </c>
      <c r="D8" s="49">
        <v>0</v>
      </c>
      <c r="E8" s="49">
        <v>1300000</v>
      </c>
      <c r="F8" s="68">
        <f t="shared" si="0"/>
        <v>1300000</v>
      </c>
    </row>
    <row r="9" spans="1:6">
      <c r="A9" s="3" t="s">
        <v>194</v>
      </c>
      <c r="B9" s="3" t="s">
        <v>195</v>
      </c>
      <c r="C9" s="49">
        <v>1100000</v>
      </c>
      <c r="D9" s="49">
        <v>0</v>
      </c>
      <c r="E9" s="49">
        <v>1100000</v>
      </c>
      <c r="F9" s="68">
        <f t="shared" si="0"/>
        <v>1100000</v>
      </c>
    </row>
    <row r="10" spans="1:6" ht="15">
      <c r="B10" s="67" t="s">
        <v>67</v>
      </c>
      <c r="C10" s="62">
        <f>SUM(C5:C9)</f>
        <v>7350000</v>
      </c>
      <c r="D10" s="63">
        <f>SUM(D5:D9)</f>
        <v>0</v>
      </c>
      <c r="E10" s="63">
        <f t="shared" ref="E10:F10" si="1">SUM(E5:E9)</f>
        <v>7350000</v>
      </c>
      <c r="F10" s="63">
        <f t="shared" si="1"/>
        <v>7350000</v>
      </c>
    </row>
  </sheetData>
  <mergeCells count="4">
    <mergeCell ref="D1:F1"/>
    <mergeCell ref="D2:E2"/>
    <mergeCell ref="F2:F4"/>
    <mergeCell ref="D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6ACE-D985-45E9-B2DC-D2B534B586C5}">
  <dimension ref="A1:H11"/>
  <sheetViews>
    <sheetView workbookViewId="0">
      <selection activeCell="H11" sqref="H11"/>
    </sheetView>
  </sheetViews>
  <sheetFormatPr baseColWidth="10" defaultRowHeight="14.25"/>
  <cols>
    <col min="1" max="1" width="35.375" bestFit="1" customWidth="1"/>
    <col min="2" max="2" width="57.25" bestFit="1" customWidth="1"/>
    <col min="4" max="4" width="14" bestFit="1" customWidth="1"/>
    <col min="5" max="5" width="14.75" bestFit="1" customWidth="1"/>
    <col min="6" max="6" width="11.625" bestFit="1" customWidth="1"/>
    <col min="7" max="8" width="14.625" bestFit="1" customWidth="1"/>
  </cols>
  <sheetData>
    <row r="1" spans="1:8">
      <c r="A1" s="42"/>
      <c r="B1" s="42"/>
      <c r="C1" s="42"/>
      <c r="D1" s="42"/>
      <c r="E1" s="42"/>
      <c r="F1" s="190" t="s">
        <v>69</v>
      </c>
      <c r="G1" s="190"/>
      <c r="H1" s="190"/>
    </row>
    <row r="2" spans="1:8">
      <c r="A2" s="42"/>
      <c r="B2" s="42"/>
      <c r="C2" s="42"/>
      <c r="D2" s="42"/>
      <c r="E2" s="42"/>
      <c r="F2" s="190" t="s">
        <v>70</v>
      </c>
      <c r="G2" s="190"/>
      <c r="H2" s="190" t="s">
        <v>67</v>
      </c>
    </row>
    <row r="3" spans="1:8">
      <c r="A3" s="42"/>
      <c r="B3" s="42"/>
      <c r="C3" s="42"/>
      <c r="D3" s="42"/>
      <c r="E3" s="42"/>
      <c r="F3" s="136" t="s">
        <v>71</v>
      </c>
      <c r="G3" s="136"/>
      <c r="H3" s="190"/>
    </row>
    <row r="4" spans="1:8">
      <c r="A4" s="42"/>
      <c r="B4" s="42"/>
      <c r="C4" s="42"/>
      <c r="D4" s="42"/>
      <c r="E4" s="42"/>
      <c r="F4" s="55" t="s">
        <v>79</v>
      </c>
      <c r="G4" s="55" t="s">
        <v>80</v>
      </c>
      <c r="H4" s="190"/>
    </row>
    <row r="5" spans="1:8">
      <c r="A5" s="55" t="s">
        <v>199</v>
      </c>
      <c r="B5" s="55" t="s">
        <v>157</v>
      </c>
      <c r="C5" s="55" t="s">
        <v>158</v>
      </c>
      <c r="D5" s="55" t="s">
        <v>160</v>
      </c>
      <c r="E5" s="55" t="s">
        <v>67</v>
      </c>
      <c r="F5" s="70">
        <v>0</v>
      </c>
      <c r="G5" s="71">
        <v>0</v>
      </c>
      <c r="H5" s="72">
        <v>0</v>
      </c>
    </row>
    <row r="6" spans="1:8">
      <c r="A6" s="3" t="s">
        <v>200</v>
      </c>
      <c r="B6" s="3" t="s">
        <v>201</v>
      </c>
      <c r="C6" s="3">
        <v>10</v>
      </c>
      <c r="D6" s="49">
        <v>80000</v>
      </c>
      <c r="E6" s="49">
        <v>800000</v>
      </c>
      <c r="F6" s="49">
        <v>0</v>
      </c>
      <c r="G6" s="49">
        <v>800000</v>
      </c>
      <c r="H6" s="49">
        <v>800000</v>
      </c>
    </row>
    <row r="7" spans="1:8">
      <c r="A7" s="3" t="s">
        <v>202</v>
      </c>
      <c r="B7" s="3" t="s">
        <v>203</v>
      </c>
      <c r="C7" s="3">
        <v>30</v>
      </c>
      <c r="D7" s="49">
        <v>25000</v>
      </c>
      <c r="E7" s="49">
        <v>750000</v>
      </c>
      <c r="F7" s="49">
        <v>0</v>
      </c>
      <c r="G7" s="49">
        <v>750000</v>
      </c>
      <c r="H7" s="49">
        <v>750000</v>
      </c>
    </row>
    <row r="8" spans="1:8">
      <c r="A8" s="3" t="s">
        <v>204</v>
      </c>
      <c r="B8" s="3" t="s">
        <v>205</v>
      </c>
      <c r="C8" s="3">
        <v>200</v>
      </c>
      <c r="D8" s="49">
        <v>4000</v>
      </c>
      <c r="E8" s="49">
        <v>800000</v>
      </c>
      <c r="F8" s="49">
        <v>0</v>
      </c>
      <c r="G8" s="49">
        <v>800000</v>
      </c>
      <c r="H8" s="49">
        <v>800000</v>
      </c>
    </row>
    <row r="9" spans="1:8">
      <c r="A9" s="3" t="s">
        <v>206</v>
      </c>
      <c r="B9" s="3" t="s">
        <v>207</v>
      </c>
      <c r="C9" s="3">
        <v>100</v>
      </c>
      <c r="D9" s="49">
        <v>5000</v>
      </c>
      <c r="E9" s="49">
        <v>500000</v>
      </c>
      <c r="F9" s="49">
        <v>0</v>
      </c>
      <c r="G9" s="49">
        <v>500000</v>
      </c>
      <c r="H9" s="49">
        <v>500000</v>
      </c>
    </row>
    <row r="10" spans="1:8">
      <c r="A10" s="3" t="s">
        <v>208</v>
      </c>
      <c r="B10" s="3" t="s">
        <v>209</v>
      </c>
      <c r="C10" s="3">
        <v>50</v>
      </c>
      <c r="D10" s="49">
        <v>3000</v>
      </c>
      <c r="E10" s="49">
        <v>150000</v>
      </c>
      <c r="F10" s="49">
        <v>0</v>
      </c>
      <c r="G10" s="49">
        <v>150000</v>
      </c>
      <c r="H10" s="49">
        <v>150000</v>
      </c>
    </row>
    <row r="11" spans="1:8" ht="15">
      <c r="D11" s="61" t="s">
        <v>67</v>
      </c>
      <c r="E11" s="75">
        <f>SUM(E6:E10)</f>
        <v>3000000</v>
      </c>
      <c r="F11" s="73">
        <f t="shared" ref="F11:H11" si="0">SUM(F6:F10)</f>
        <v>0</v>
      </c>
      <c r="G11" s="76">
        <f t="shared" si="0"/>
        <v>3000000</v>
      </c>
      <c r="H11" s="77">
        <f t="shared" si="0"/>
        <v>3000000</v>
      </c>
    </row>
  </sheetData>
  <mergeCells count="4">
    <mergeCell ref="F1:H1"/>
    <mergeCell ref="F2:G2"/>
    <mergeCell ref="H2:H4"/>
    <mergeCell ref="F3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075CB-6F7D-4DDD-96E3-036FC3E02EAA}">
  <dimension ref="A1:I11"/>
  <sheetViews>
    <sheetView workbookViewId="0">
      <selection activeCell="H11" sqref="H11:I11"/>
    </sheetView>
  </sheetViews>
  <sheetFormatPr baseColWidth="10" defaultRowHeight="14.25"/>
  <cols>
    <col min="1" max="1" width="63.375" bestFit="1" customWidth="1"/>
    <col min="2" max="2" width="14.75" bestFit="1" customWidth="1"/>
  </cols>
  <sheetData>
    <row r="1" spans="1:9">
      <c r="D1" s="78"/>
      <c r="F1" s="190" t="s">
        <v>69</v>
      </c>
      <c r="G1" s="190"/>
      <c r="H1" s="190"/>
      <c r="I1" s="190"/>
    </row>
    <row r="2" spans="1:9">
      <c r="D2" s="78"/>
      <c r="F2" s="190" t="s">
        <v>70</v>
      </c>
      <c r="G2" s="190"/>
      <c r="H2" s="190" t="s">
        <v>155</v>
      </c>
      <c r="I2" s="135" t="s">
        <v>67</v>
      </c>
    </row>
    <row r="3" spans="1:9">
      <c r="D3" s="78"/>
      <c r="F3" s="136" t="s">
        <v>71</v>
      </c>
      <c r="G3" s="136"/>
      <c r="H3" s="190"/>
      <c r="I3" s="135"/>
    </row>
    <row r="4" spans="1:9">
      <c r="D4" s="78"/>
      <c r="F4" s="55" t="s">
        <v>79</v>
      </c>
      <c r="G4" s="55" t="s">
        <v>80</v>
      </c>
      <c r="H4" s="55" t="s">
        <v>80</v>
      </c>
      <c r="I4" s="135"/>
    </row>
    <row r="5" spans="1:9" ht="30">
      <c r="A5" s="15" t="s">
        <v>210</v>
      </c>
      <c r="B5" s="15" t="s">
        <v>157</v>
      </c>
      <c r="C5" s="15" t="s">
        <v>158</v>
      </c>
      <c r="D5" s="79" t="s">
        <v>160</v>
      </c>
      <c r="E5" s="15" t="s">
        <v>67</v>
      </c>
      <c r="F5" s="43">
        <v>0</v>
      </c>
      <c r="G5" s="44">
        <v>0</v>
      </c>
      <c r="H5" s="45">
        <v>0</v>
      </c>
      <c r="I5" s="45">
        <v>0</v>
      </c>
    </row>
    <row r="6" spans="1:9">
      <c r="A6" s="3"/>
      <c r="B6" s="3"/>
      <c r="C6" s="58"/>
      <c r="D6" s="80">
        <f t="shared" ref="D6:E10" si="0">B6*C6</f>
        <v>0</v>
      </c>
      <c r="E6" s="59">
        <f t="shared" si="0"/>
        <v>0</v>
      </c>
      <c r="F6" s="43">
        <v>0</v>
      </c>
      <c r="G6" s="44">
        <v>0</v>
      </c>
      <c r="H6" s="45">
        <v>0</v>
      </c>
      <c r="I6" s="45">
        <v>0</v>
      </c>
    </row>
    <row r="7" spans="1:9">
      <c r="A7" s="3"/>
      <c r="B7" s="3"/>
      <c r="C7" s="58"/>
      <c r="D7" s="80">
        <f t="shared" si="0"/>
        <v>0</v>
      </c>
      <c r="E7" s="59">
        <f t="shared" si="0"/>
        <v>0</v>
      </c>
      <c r="F7" s="43">
        <v>0</v>
      </c>
      <c r="G7" s="44">
        <v>0</v>
      </c>
      <c r="H7" s="45">
        <v>0</v>
      </c>
      <c r="I7" s="45">
        <v>0</v>
      </c>
    </row>
    <row r="8" spans="1:9">
      <c r="A8" s="3"/>
      <c r="B8" s="3"/>
      <c r="C8" s="58"/>
      <c r="D8" s="80">
        <f t="shared" si="0"/>
        <v>0</v>
      </c>
      <c r="E8" s="59">
        <f t="shared" si="0"/>
        <v>0</v>
      </c>
      <c r="F8" s="43">
        <v>0</v>
      </c>
      <c r="G8" s="44">
        <v>0</v>
      </c>
      <c r="H8" s="45">
        <v>0</v>
      </c>
      <c r="I8" s="45">
        <v>0</v>
      </c>
    </row>
    <row r="9" spans="1:9">
      <c r="A9" s="3"/>
      <c r="B9" s="3"/>
      <c r="C9" s="58"/>
      <c r="D9" s="80">
        <f t="shared" si="0"/>
        <v>0</v>
      </c>
      <c r="E9" s="59">
        <f t="shared" si="0"/>
        <v>0</v>
      </c>
      <c r="F9" s="43">
        <v>0</v>
      </c>
      <c r="G9" s="44">
        <v>0</v>
      </c>
      <c r="H9" s="45">
        <v>0</v>
      </c>
      <c r="I9" s="45">
        <v>0</v>
      </c>
    </row>
    <row r="10" spans="1:9">
      <c r="A10" s="3"/>
      <c r="B10" s="3"/>
      <c r="C10" s="58"/>
      <c r="D10" s="80">
        <f t="shared" si="0"/>
        <v>0</v>
      </c>
      <c r="E10" s="59">
        <f t="shared" si="0"/>
        <v>0</v>
      </c>
      <c r="F10" s="43">
        <f>SUM(F5:F9)</f>
        <v>0</v>
      </c>
      <c r="G10" s="44">
        <f>SUM(G5:G9)</f>
        <v>0</v>
      </c>
      <c r="H10" s="45">
        <f>SUM(H5:H9)</f>
        <v>0</v>
      </c>
      <c r="I10" s="45">
        <f>SUM(I5:I9)</f>
        <v>0</v>
      </c>
    </row>
    <row r="11" spans="1:9" ht="15">
      <c r="D11" s="81" t="s">
        <v>67</v>
      </c>
      <c r="E11" s="59">
        <f>SUM(E6:E10)</f>
        <v>0</v>
      </c>
      <c r="F11" s="73">
        <f>SUM(F6:F10)</f>
        <v>0</v>
      </c>
      <c r="G11" s="74">
        <f>SUM(G6:G10)</f>
        <v>0</v>
      </c>
      <c r="H11" s="198">
        <f>SUM(H6:H10)</f>
        <v>0</v>
      </c>
      <c r="I11" s="199"/>
    </row>
  </sheetData>
  <mergeCells count="6">
    <mergeCell ref="H11:I11"/>
    <mergeCell ref="F1:I1"/>
    <mergeCell ref="F2:G2"/>
    <mergeCell ref="H2:H3"/>
    <mergeCell ref="I2:I4"/>
    <mergeCell ref="F3:G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b3efaf7-7901-414c-aa73-20f1a082225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2E1589622AF5A42B7FACFD7DB6E2BEF" ma:contentTypeVersion="10" ma:contentTypeDescription="Crear nuevo documento." ma:contentTypeScope="" ma:versionID="8657797cd8509d65ed48c1f091b6cab0">
  <xsd:schema xmlns:xsd="http://www.w3.org/2001/XMLSchema" xmlns:xs="http://www.w3.org/2001/XMLSchema" xmlns:p="http://schemas.microsoft.com/office/2006/metadata/properties" xmlns:ns3="1b3efaf7-7901-414c-aa73-20f1a0822254" targetNamespace="http://schemas.microsoft.com/office/2006/metadata/properties" ma:root="true" ma:fieldsID="a4b81858f966745caddeea3da5b0ccb6" ns3:_="">
    <xsd:import namespace="1b3efaf7-7901-414c-aa73-20f1a082225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efaf7-7901-414c-aa73-20f1a082225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FFD538-5094-4550-BCF2-03D8528DD7AA}">
  <ds:schemaRefs>
    <ds:schemaRef ds:uri="http://purl.org/dc/dcmitype/"/>
    <ds:schemaRef ds:uri="http://schemas.openxmlformats.org/package/2006/metadata/core-properties"/>
    <ds:schemaRef ds:uri="http://purl.org/dc/elements/1.1/"/>
    <ds:schemaRef ds:uri="1b3efaf7-7901-414c-aa73-20f1a0822254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5CA3216-9462-4A61-AFC3-9BA769F460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3efaf7-7901-414c-aa73-20f1a0822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9A09C5-DC62-4BD6-90A0-07A3E4063D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RESUMEN</vt:lpstr>
      <vt:lpstr>CADENA DE VALOR</vt:lpstr>
      <vt:lpstr>Proyección Financiera</vt:lpstr>
      <vt:lpstr>1. Talento Humano</vt:lpstr>
      <vt:lpstr>2. Equipos y Software</vt:lpstr>
      <vt:lpstr>3. Capacitación</vt:lpstr>
      <vt:lpstr>4. Servicios Tecnológicos</vt:lpstr>
      <vt:lpstr>5. Materiales e insumos</vt:lpstr>
      <vt:lpstr>6. Protección de conocimiento</vt:lpstr>
      <vt:lpstr>7. Gastos de viaje</vt:lpstr>
      <vt:lpstr>8. Infraestructura</vt:lpstr>
      <vt:lpstr>9. Administrativos</vt:lpstr>
      <vt:lpstr>10. Interventoría</vt:lpstr>
      <vt:lpstr>11. Otros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Antonio Parra Castañeda</dc:creator>
  <cp:lastModifiedBy>Innovación Planeación</cp:lastModifiedBy>
  <cp:lastPrinted>2025-03-19T14:39:17Z</cp:lastPrinted>
  <dcterms:created xsi:type="dcterms:W3CDTF">2024-01-23T16:03:22Z</dcterms:created>
  <dcterms:modified xsi:type="dcterms:W3CDTF">2025-06-05T18:52:17Z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0x010100A2E1589622AF5A42B7FACFD7DB6E2BEF</vt:lpwstr>
  </property>
</Properties>
</file>