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asp1r\Documents\asp1rant3\GitHub Repositories\BasicsOfAlgorithmizationAndProgramming\Labs\Excel\Labs\Lab01\"/>
    </mc:Choice>
  </mc:AlternateContent>
  <xr:revisionPtr revIDLastSave="0" documentId="13_ncr:1_{F2A9166E-D8F2-423C-B527-9EC7C0A1BE63}" xr6:coauthVersionLast="47" xr6:coauthVersionMax="47" xr10:uidLastSave="{00000000-0000-0000-0000-000000000000}"/>
  <bookViews>
    <workbookView xWindow="-9075" yWindow="1485" windowWidth="21600" windowHeight="11385" firstSheet="5" activeTab="8" xr2:uid="{00000000-000D-0000-FFFF-FFFF00000000}"/>
  </bookViews>
  <sheets>
    <sheet name="Задание 1" sheetId="1" r:id="rId1"/>
    <sheet name="Задание 2" sheetId="2" r:id="rId2"/>
    <sheet name="Задание 3" sheetId="4" r:id="rId3"/>
    <sheet name="Задание 4" sheetId="5" r:id="rId4"/>
    <sheet name="Задание 5" sheetId="6" r:id="rId5"/>
    <sheet name="Задание 6" sheetId="7" r:id="rId6"/>
    <sheet name="Задание 7" sheetId="8" r:id="rId7"/>
    <sheet name="Задание 8" sheetId="9" r:id="rId8"/>
    <sheet name="Задания 9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9" l="1"/>
  <c r="K9" i="9"/>
  <c r="K10" i="9"/>
  <c r="K11" i="9"/>
  <c r="K12" i="9"/>
  <c r="C8" i="9"/>
  <c r="D8" i="9"/>
  <c r="E8" i="9"/>
  <c r="F8" i="9"/>
  <c r="G8" i="9"/>
  <c r="H8" i="9"/>
  <c r="I8" i="9"/>
  <c r="J8" i="9"/>
  <c r="C9" i="9"/>
  <c r="D9" i="9"/>
  <c r="E9" i="9"/>
  <c r="F9" i="9"/>
  <c r="G9" i="9"/>
  <c r="H9" i="9"/>
  <c r="I9" i="9"/>
  <c r="J9" i="9"/>
  <c r="C10" i="9"/>
  <c r="D10" i="9"/>
  <c r="E10" i="9"/>
  <c r="F10" i="9"/>
  <c r="G10" i="9"/>
  <c r="H10" i="9"/>
  <c r="I10" i="9"/>
  <c r="J10" i="9"/>
  <c r="C11" i="9"/>
  <c r="D11" i="9"/>
  <c r="E11" i="9"/>
  <c r="F11" i="9"/>
  <c r="G11" i="9"/>
  <c r="H11" i="9"/>
  <c r="I11" i="9"/>
  <c r="J11" i="9"/>
  <c r="C12" i="9"/>
  <c r="D12" i="9"/>
  <c r="E12" i="9"/>
  <c r="F12" i="9"/>
  <c r="G12" i="9"/>
  <c r="H12" i="9"/>
  <c r="I12" i="9"/>
  <c r="J12" i="9"/>
  <c r="J7" i="9"/>
  <c r="I7" i="9"/>
  <c r="H7" i="9"/>
  <c r="G7" i="9"/>
  <c r="F7" i="9"/>
  <c r="E7" i="9"/>
  <c r="D7" i="9"/>
  <c r="C7" i="9"/>
  <c r="K7" i="9" s="1"/>
  <c r="B5" i="8"/>
  <c r="B6" i="8" s="1"/>
  <c r="D6" i="8"/>
  <c r="C6" i="8"/>
  <c r="D5" i="8"/>
  <c r="C5" i="8"/>
  <c r="D19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5" i="7"/>
  <c r="C19" i="7"/>
  <c r="B19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5" i="7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7" i="6"/>
  <c r="E21" i="6"/>
  <c r="G21" i="6"/>
  <c r="I21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H21" i="6"/>
  <c r="F21" i="6"/>
  <c r="G7" i="6" s="1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7" i="6"/>
  <c r="D21" i="6"/>
  <c r="B21" i="6"/>
  <c r="C8" i="6" s="1"/>
  <c r="H6" i="5"/>
  <c r="H7" i="5"/>
  <c r="H8" i="5"/>
  <c r="H9" i="5"/>
  <c r="H10" i="5"/>
  <c r="H11" i="5"/>
  <c r="H12" i="5"/>
  <c r="H13" i="5"/>
  <c r="H14" i="5"/>
  <c r="H15" i="5"/>
  <c r="H16" i="5"/>
  <c r="H5" i="5"/>
  <c r="G5" i="5"/>
  <c r="G6" i="5"/>
  <c r="G7" i="5"/>
  <c r="G8" i="5"/>
  <c r="G9" i="5"/>
  <c r="G10" i="5"/>
  <c r="G11" i="5"/>
  <c r="G12" i="5"/>
  <c r="G13" i="5"/>
  <c r="G14" i="5"/>
  <c r="G15" i="5"/>
  <c r="G16" i="5"/>
  <c r="F6" i="5"/>
  <c r="F7" i="5"/>
  <c r="F8" i="5"/>
  <c r="F9" i="5"/>
  <c r="F10" i="5"/>
  <c r="F11" i="5"/>
  <c r="F12" i="5"/>
  <c r="F13" i="5"/>
  <c r="F14" i="5"/>
  <c r="F15" i="5"/>
  <c r="F16" i="5"/>
  <c r="F5" i="5"/>
  <c r="E6" i="5"/>
  <c r="E7" i="5"/>
  <c r="E8" i="5"/>
  <c r="E9" i="5"/>
  <c r="E10" i="5"/>
  <c r="E11" i="5"/>
  <c r="E12" i="5"/>
  <c r="E13" i="5"/>
  <c r="E14" i="5"/>
  <c r="E15" i="5"/>
  <c r="E16" i="5"/>
  <c r="E5" i="5"/>
  <c r="D17" i="5"/>
  <c r="C17" i="5"/>
  <c r="B17" i="5"/>
  <c r="F5" i="4"/>
  <c r="F6" i="4"/>
  <c r="F7" i="4"/>
  <c r="F8" i="4"/>
  <c r="F9" i="4"/>
  <c r="F10" i="4"/>
  <c r="F11" i="4"/>
  <c r="F12" i="4"/>
  <c r="F13" i="4"/>
  <c r="F14" i="4"/>
  <c r="F15" i="4"/>
  <c r="F4" i="4"/>
  <c r="E5" i="4"/>
  <c r="E6" i="4"/>
  <c r="E7" i="4"/>
  <c r="E8" i="4"/>
  <c r="E9" i="4"/>
  <c r="E10" i="4"/>
  <c r="E11" i="4"/>
  <c r="E12" i="4"/>
  <c r="E13" i="4"/>
  <c r="E14" i="4"/>
  <c r="E15" i="4"/>
  <c r="E4" i="4"/>
  <c r="G12" i="2"/>
  <c r="F12" i="2"/>
  <c r="C12" i="2"/>
  <c r="D12" i="2"/>
  <c r="E12" i="2"/>
  <c r="B12" i="2"/>
  <c r="G6" i="2"/>
  <c r="G7" i="2"/>
  <c r="G8" i="2"/>
  <c r="G9" i="2"/>
  <c r="G10" i="2"/>
  <c r="G11" i="2"/>
  <c r="G5" i="2"/>
  <c r="C19" i="1"/>
  <c r="C7" i="1"/>
  <c r="C8" i="1"/>
  <c r="C9" i="1"/>
  <c r="C10" i="1"/>
  <c r="C11" i="1"/>
  <c r="C12" i="1"/>
  <c r="C13" i="1"/>
  <c r="C14" i="1"/>
  <c r="C15" i="1"/>
  <c r="C16" i="1"/>
  <c r="C17" i="1"/>
  <c r="C18" i="1"/>
  <c r="C6" i="1"/>
  <c r="C15" i="6" l="1"/>
  <c r="C14" i="6"/>
  <c r="C7" i="6"/>
  <c r="C13" i="6"/>
  <c r="C20" i="6"/>
  <c r="C12" i="6"/>
  <c r="C19" i="6"/>
  <c r="C11" i="6"/>
  <c r="C10" i="6"/>
  <c r="C18" i="6"/>
  <c r="C17" i="6"/>
  <c r="C9" i="6"/>
  <c r="C16" i="6"/>
  <c r="C21" i="6" l="1"/>
</calcChain>
</file>

<file path=xl/sharedStrings.xml><?xml version="1.0" encoding="utf-8"?>
<sst xmlns="http://schemas.openxmlformats.org/spreadsheetml/2006/main" count="189" uniqueCount="142">
  <si>
    <t>Данные по расходу за электроэнергию за 2004 год</t>
  </si>
  <si>
    <t>Стоимость 1 квт</t>
  </si>
  <si>
    <t>Месяц</t>
  </si>
  <si>
    <t>Показания счётчика, квт</t>
  </si>
  <si>
    <t>Оплата за месяц, руб.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</si>
  <si>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</si>
  <si>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</si>
  <si>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</si>
  <si>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</si>
  <si>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</si>
  <si>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</si>
  <si>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</si>
  <si>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</si>
  <si>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</si>
  <si>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</si>
  <si>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</si>
  <si>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</si>
  <si>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 за год</t>
  </si>
  <si>
    <t>Затраты на транспорт</t>
  </si>
  <si>
    <t>День недели</t>
  </si>
  <si>
    <t>Количество использованных талонов</t>
  </si>
  <si>
    <t>Всего, руб.</t>
  </si>
  <si>
    <t>Мама</t>
  </si>
  <si>
    <t>Папа</t>
  </si>
  <si>
    <t>Сын</t>
  </si>
  <si>
    <t>Дочь</t>
  </si>
  <si>
    <t>Бабушка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</si>
  <si>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</si>
  <si>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</si>
  <si>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</si>
  <si>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</si>
  <si>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</si>
  <si>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</si>
  <si>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</si>
  <si>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Недельные затраты семьи</t>
  </si>
  <si>
    <t>стоимость одного талона</t>
  </si>
  <si>
    <t>Оплата за квартиру</t>
  </si>
  <si>
    <t>Последний день оплаты</t>
  </si>
  <si>
    <t>Дата оплаты</t>
  </si>
  <si>
    <t>Квартплата</t>
  </si>
  <si>
    <t>Пеня</t>
  </si>
  <si>
    <t>К оплате</t>
  </si>
  <si>
    <t>Месяцы</t>
  </si>
  <si>
    <t>Фактически за прошлый год</t>
  </si>
  <si>
    <t>Отчётный год</t>
  </si>
  <si>
    <t>план</t>
  </si>
  <si>
    <t>факт</t>
  </si>
  <si>
    <t>% выполнения плана</t>
  </si>
  <si>
    <t>Отклонение</t>
  </si>
  <si>
    <t>От плана</t>
  </si>
  <si>
    <t>От прошлого года</t>
  </si>
  <si>
    <t>В % к прошлому году</t>
  </si>
  <si>
    <t>Ритмичность развития товарооборота торговой фирмы, млн. руб.</t>
  </si>
  <si>
    <t>Информация о структуре товарооборота формы, млн. руб.</t>
  </si>
  <si>
    <t>Товарные группы и товары</t>
  </si>
  <si>
    <t>Фактически</t>
  </si>
  <si>
    <t>сумма</t>
  </si>
  <si>
    <t>уд. вес, %</t>
  </si>
  <si>
    <t>%</t>
  </si>
  <si>
    <t>в сопоставимых</t>
  </si>
  <si>
    <t>в действ.</t>
  </si>
  <si>
    <t>в сопост.</t>
  </si>
  <si>
    <t>Мясо и птица</t>
  </si>
  <si>
    <t>Колбасные изделия</t>
  </si>
  <si>
    <t>Рыба</t>
  </si>
  <si>
    <t>Масло</t>
  </si>
  <si>
    <t>Молочные изделия</t>
  </si>
  <si>
    <t>Яйца</t>
  </si>
  <si>
    <t>Сахар</t>
  </si>
  <si>
    <t>Кондитерские изделия</t>
  </si>
  <si>
    <t>Хлеб</t>
  </si>
  <si>
    <t>Макаронные изделия</t>
  </si>
  <si>
    <t>Водка</t>
  </si>
  <si>
    <t>Вино</t>
  </si>
  <si>
    <t>Непродов. Товары</t>
  </si>
  <si>
    <t>Всего</t>
  </si>
  <si>
    <t>в действующих</t>
  </si>
  <si>
    <t>-</t>
  </si>
  <si>
    <t>Расчёт себестоимости товарной продукции</t>
  </si>
  <si>
    <t>Статьи затрат</t>
  </si>
  <si>
    <t>Фактический запуск товарной продукции, тыс. руб.</t>
  </si>
  <si>
    <t>По плановой себестоимости</t>
  </si>
  <si>
    <t>По фактической себестоимости</t>
  </si>
  <si>
    <t>Отклонение от плана (+,-)</t>
  </si>
  <si>
    <t>Сырьё и материалы</t>
  </si>
  <si>
    <t>Покупные комплектующие изделия, полуфабрикаты</t>
  </si>
  <si>
    <t>Топливо и энергия на технологические цели</t>
  </si>
  <si>
    <t>Основная зарплата производственных рабочих</t>
  </si>
  <si>
    <t>Дополнительная зарплата производственных рабочих</t>
  </si>
  <si>
    <t>Отчисления на социальные нужды</t>
  </si>
  <si>
    <t>Расходы на подготовку и освоение производства</t>
  </si>
  <si>
    <t>Износ инструментов</t>
  </si>
  <si>
    <t>Общепроизводственные расходы</t>
  </si>
  <si>
    <t>Общехозяйственные расходы</t>
  </si>
  <si>
    <t>Возвратные отходы</t>
  </si>
  <si>
    <t>Прочие прод. товары</t>
  </si>
  <si>
    <t>Прочие производственные расходы</t>
  </si>
  <si>
    <t>Коммерческие расходы</t>
  </si>
  <si>
    <t>Итого:</t>
  </si>
  <si>
    <t>Потери от брака</t>
  </si>
  <si>
    <t>Отчёт о прибыли и расходах предприятия</t>
  </si>
  <si>
    <t>Показатель</t>
  </si>
  <si>
    <t>Январь</t>
  </si>
  <si>
    <t>Февраль</t>
  </si>
  <si>
    <t>Март</t>
  </si>
  <si>
    <t>Валовая выручка</t>
  </si>
  <si>
    <t>Налог на добавленную стоимость</t>
  </si>
  <si>
    <t>Выручка от реализации</t>
  </si>
  <si>
    <t>Затраты на производство продукции</t>
  </si>
  <si>
    <t>В том числе: Заработная плата</t>
  </si>
  <si>
    <t>Арендная плата</t>
  </si>
  <si>
    <t>Аренда оборудования</t>
  </si>
  <si>
    <t>Другие расходы</t>
  </si>
  <si>
    <t>Валовая прибыль</t>
  </si>
  <si>
    <t>Облагаемый доход</t>
  </si>
  <si>
    <t>Налог на доход предприятия</t>
  </si>
  <si>
    <t>Чистый доход предприятия</t>
  </si>
  <si>
    <t>Итоги за три месяца:</t>
  </si>
  <si>
    <t>Расчёт месячной квартплаты и платы за коммунальные услуги</t>
  </si>
  <si>
    <t>Отопление, руб/кв. м.</t>
  </si>
  <si>
    <t>Общ. площадь квартиры, кв. м.</t>
  </si>
  <si>
    <t>Число жильцов</t>
  </si>
  <si>
    <t>Плата за отопление, руб.</t>
  </si>
  <si>
    <t>Плата за тех. обслуживание., руб.</t>
  </si>
  <si>
    <t>Плата за канализ., руб.</t>
  </si>
  <si>
    <t>Отопление, руб./кв. м.</t>
  </si>
  <si>
    <t>Тех. обслуживание, руб./чел.</t>
  </si>
  <si>
    <t>Телефон, руб./чел</t>
  </si>
  <si>
    <t>Холл. вода, руб./чел.</t>
  </si>
  <si>
    <t>Гор. вода, руб./чел.</t>
  </si>
  <si>
    <t>Газ, руб./чел.</t>
  </si>
  <si>
    <t>Канализация, руб./чел.</t>
  </si>
  <si>
    <t>Сан. Очистка, руб./чел.</t>
  </si>
  <si>
    <t>Плата за телефон, руб.</t>
  </si>
  <si>
    <t>Плата за хол. воду, руб.</t>
  </si>
  <si>
    <t>Плата за гор. воду, руб.</t>
  </si>
  <si>
    <t>Плата за газ, руб.</t>
  </si>
  <si>
    <t>Плата за сан. очистку, руб.</t>
  </si>
  <si>
    <t>Сумма, руб.</t>
  </si>
  <si>
    <t>Хол. вода, руб/чел</t>
  </si>
  <si>
    <t>Общ. площадь квартиры, км. м.</t>
  </si>
  <si>
    <t>Общая сумма за квартиру,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</si>
</sst>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₽-419]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10" fontId="0" fillId="0" borderId="1" xfId="0" applyNumberFormat="1" applyBorder="1" applyAlignment="1">
      <alignment horizontal="center" wrapText="1"/>
    </xf>
    <xf numFmtId="14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10" fontId="0" fillId="0" borderId="8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9" fontId="0" fillId="3" borderId="1" xfId="0" applyNumberForma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workbookViewId="0">
      <selection activeCell="E5" sqref="E5"/>
    </sheetView>
  </sheetViews>
  <sheetFormatPr defaultRowHeight="15" x14ac:dyDescent="0.25"/>
  <cols>
    <col min="1" max="1" width="9.28515625" style="6" bestFit="1" customWidth="1"/>
    <col min="2" max="2" width="11.7109375" style="6" bestFit="1" customWidth="1"/>
    <col min="3" max="3" width="7.5703125" style="6" bestFit="1" customWidth="1"/>
    <col min="4" max="16384" width="9.140625" style="6"/>
  </cols>
  <sheetData>
    <row r="1" spans="1:7" x14ac:dyDescent="0.25">
      <c r="A1" s="5" t="s">
        <v>0</v>
      </c>
      <c r="B1" s="5"/>
      <c r="C1" s="5"/>
      <c r="D1" s="5"/>
      <c r="E1" s="5"/>
      <c r="F1" s="5"/>
      <c r="G1" s="5"/>
    </row>
    <row r="3" spans="1:7" x14ac:dyDescent="0.25">
      <c r="A3" s="5" t="s">
        <v>1</v>
      </c>
      <c r="B3" s="5"/>
      <c r="C3" s="19">
        <v>30</v>
      </c>
    </row>
    <row r="5" spans="1:7" ht="60" x14ac:dyDescent="0.25">
      <c r="A5" s="1" t="s">
        <v>2</v>
      </c>
      <c r="B5" s="2" t="s">
        <v>3</v>
      </c>
      <c r="C5" s="1" t="s">
        <v>4</v>
      </c>
    </row>
    <row r="6" spans="1:7" x14ac:dyDescent="0.25">
      <c r="A6" s="1"/>
      <c r="B6" s="1">
        <v>1230</v>
      </c>
      <c r="C6" s="1">
        <f>B6*$C$3</f>
        <v>36900</v>
      </c>
    </row>
    <row r="7" spans="1:7" x14ac:dyDescent="0.25">
      <c r="A7" s="1" t="s">
        <v>5</v>
      </c>
      <c r="B7" s="1">
        <v>1231</v>
      </c>
      <c r="C7" s="1">
        <f t="shared" ref="C7:C18" si="0">B7*$C$3</f>
        <v>36930</v>
      </c>
    </row>
    <row r="8" spans="1:7" x14ac:dyDescent="0.25">
      <c r="A8" s="1" t="s">
        <v>6</v>
      </c>
      <c r="B8" s="1">
        <v>1232</v>
      </c>
      <c r="C8" s="1">
        <f t="shared" si="0"/>
        <v>36960</v>
      </c>
    </row>
    <row r="9" spans="1:7" x14ac:dyDescent="0.25">
      <c r="A9" s="1" t="s">
        <v>7</v>
      </c>
      <c r="B9" s="1">
        <v>1233</v>
      </c>
      <c r="C9" s="1">
        <f t="shared" si="0"/>
        <v>36990</v>
      </c>
    </row>
    <row r="10" spans="1:7" x14ac:dyDescent="0.25">
      <c r="A10" s="1" t="s">
        <v>8</v>
      </c>
      <c r="B10" s="1">
        <v>1234</v>
      </c>
      <c r="C10" s="1">
        <f t="shared" si="0"/>
        <v>37020</v>
      </c>
    </row>
    <row r="11" spans="1:7" x14ac:dyDescent="0.25">
      <c r="A11" s="1" t="s">
        <v>9</v>
      </c>
      <c r="B11" s="1">
        <v>1235</v>
      </c>
      <c r="C11" s="1">
        <f t="shared" si="0"/>
        <v>37050</v>
      </c>
    </row>
    <row r="12" spans="1:7" x14ac:dyDescent="0.25">
      <c r="A12" s="1" t="s">
        <v>10</v>
      </c>
      <c r="B12" s="1">
        <v>1236</v>
      </c>
      <c r="C12" s="1">
        <f t="shared" si="0"/>
        <v>37080</v>
      </c>
    </row>
    <row r="13" spans="1:7" x14ac:dyDescent="0.25">
      <c r="A13" s="1" t="s">
        <v>11</v>
      </c>
      <c r="B13" s="1">
        <v>1237</v>
      </c>
      <c r="C13" s="1">
        <f t="shared" si="0"/>
        <v>37110</v>
      </c>
    </row>
    <row r="14" spans="1:7" x14ac:dyDescent="0.25">
      <c r="A14" s="1" t="s">
        <v>12</v>
      </c>
      <c r="B14" s="1">
        <v>1238</v>
      </c>
      <c r="C14" s="1">
        <f t="shared" si="0"/>
        <v>37140</v>
      </c>
    </row>
    <row r="15" spans="1:7" x14ac:dyDescent="0.25">
      <c r="A15" s="1" t="s">
        <v>13</v>
      </c>
      <c r="B15" s="1">
        <v>1239</v>
      </c>
      <c r="C15" s="1">
        <f t="shared" si="0"/>
        <v>37170</v>
      </c>
    </row>
    <row r="16" spans="1:7" x14ac:dyDescent="0.25">
      <c r="A16" s="1" t="s">
        <v>14</v>
      </c>
      <c r="B16" s="1">
        <v>1240</v>
      </c>
      <c r="C16" s="1">
        <f t="shared" si="0"/>
        <v>37200</v>
      </c>
    </row>
    <row r="17" spans="1:3" x14ac:dyDescent="0.25">
      <c r="A17" s="1" t="s">
        <v>15</v>
      </c>
      <c r="B17" s="1">
        <v>1241</v>
      </c>
      <c r="C17" s="1">
        <f t="shared" si="0"/>
        <v>37230</v>
      </c>
    </row>
    <row r="18" spans="1:3" x14ac:dyDescent="0.25">
      <c r="A18" s="1" t="s">
        <v>16</v>
      </c>
      <c r="B18" s="1">
        <v>1242</v>
      </c>
      <c r="C18" s="1">
        <f t="shared" si="0"/>
        <v>37260</v>
      </c>
    </row>
    <row r="19" spans="1:3" x14ac:dyDescent="0.25">
      <c r="A19" s="1"/>
      <c r="B19" s="1" t="s">
        <v>17</v>
      </c>
      <c r="C19" s="1">
        <f>SUM(C6:C18)</f>
        <v>482040</v>
      </c>
    </row>
  </sheetData>
  <mergeCells count="2">
    <mergeCell ref="A1:G1"/>
    <mergeCell ref="A3:B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CBD22-E3CC-4D1F-95F2-E8A6AF94970C}">
  <dimension ref="A1:G14"/>
  <sheetViews>
    <sheetView workbookViewId="0">
      <selection activeCell="C13" sqref="C13"/>
    </sheetView>
  </sheetViews>
  <sheetFormatPr defaultRowHeight="15" x14ac:dyDescent="0.25"/>
  <cols>
    <col min="1" max="1" width="12.85546875" style="6" customWidth="1"/>
    <col min="2" max="2" width="11.85546875" style="6" customWidth="1"/>
    <col min="3" max="6" width="9.140625" style="6"/>
    <col min="7" max="7" width="10.7109375" style="6" customWidth="1"/>
    <col min="8" max="16384" width="9.140625" style="6"/>
  </cols>
  <sheetData>
    <row r="1" spans="1:7" x14ac:dyDescent="0.25">
      <c r="A1" s="5" t="s">
        <v>18</v>
      </c>
      <c r="B1" s="5"/>
      <c r="C1" s="5"/>
    </row>
    <row r="3" spans="1:7" ht="30" x14ac:dyDescent="0.25">
      <c r="A3" s="1" t="s">
        <v>19</v>
      </c>
      <c r="B3" s="8" t="s">
        <v>20</v>
      </c>
      <c r="C3" s="8"/>
      <c r="D3" s="8"/>
      <c r="E3" s="8"/>
      <c r="F3" s="8"/>
      <c r="G3" s="1" t="s">
        <v>21</v>
      </c>
    </row>
    <row r="4" spans="1:7" x14ac:dyDescent="0.25">
      <c r="A4" s="1"/>
      <c r="B4" s="1" t="s">
        <v>22</v>
      </c>
      <c r="C4" s="1" t="s">
        <v>23</v>
      </c>
      <c r="D4" s="1" t="s">
        <v>24</v>
      </c>
      <c r="E4" s="1" t="s">
        <v>25</v>
      </c>
      <c r="F4" s="1" t="s">
        <v>26</v>
      </c>
      <c r="G4" s="1"/>
    </row>
    <row r="5" spans="1:7" ht="30" x14ac:dyDescent="0.25">
      <c r="A5" s="1" t="s">
        <v>27</v>
      </c>
      <c r="B5" s="1">
        <v>6</v>
      </c>
      <c r="C5" s="1">
        <v>4</v>
      </c>
      <c r="D5" s="1">
        <v>2</v>
      </c>
      <c r="E5" s="1">
        <v>3</v>
      </c>
      <c r="F5" s="1">
        <v>4</v>
      </c>
      <c r="G5" s="1">
        <f>SUM(B5:F5)*$C$14</f>
        <v>1140</v>
      </c>
    </row>
    <row r="6" spans="1:7" x14ac:dyDescent="0.25">
      <c r="A6" s="1" t="s">
        <v>28</v>
      </c>
      <c r="B6" s="1">
        <v>5</v>
      </c>
      <c r="C6" s="1">
        <v>4</v>
      </c>
      <c r="D6" s="1">
        <v>2</v>
      </c>
      <c r="E6" s="1">
        <v>3</v>
      </c>
      <c r="F6" s="1">
        <v>0</v>
      </c>
      <c r="G6" s="1">
        <f t="shared" ref="G6:G11" si="0">SUM(B6:F6)*$C$14</f>
        <v>840</v>
      </c>
    </row>
    <row r="7" spans="1:7" x14ac:dyDescent="0.25">
      <c r="A7" s="1" t="s">
        <v>29</v>
      </c>
      <c r="B7" s="1">
        <v>4</v>
      </c>
      <c r="C7" s="1">
        <v>6</v>
      </c>
      <c r="D7" s="1">
        <v>2</v>
      </c>
      <c r="E7" s="1">
        <v>3</v>
      </c>
      <c r="F7" s="1">
        <v>5</v>
      </c>
      <c r="G7" s="1">
        <f t="shared" si="0"/>
        <v>1200</v>
      </c>
    </row>
    <row r="8" spans="1:7" x14ac:dyDescent="0.25">
      <c r="A8" s="1" t="s">
        <v>30</v>
      </c>
      <c r="B8" s="1">
        <v>5</v>
      </c>
      <c r="C8" s="1">
        <v>8</v>
      </c>
      <c r="D8" s="1">
        <v>2</v>
      </c>
      <c r="E8" s="1">
        <v>3</v>
      </c>
      <c r="F8" s="1">
        <v>0</v>
      </c>
      <c r="G8" s="1">
        <f t="shared" si="0"/>
        <v>1080</v>
      </c>
    </row>
    <row r="9" spans="1:7" x14ac:dyDescent="0.25">
      <c r="A9" s="1" t="s">
        <v>31</v>
      </c>
      <c r="B9" s="1">
        <v>4</v>
      </c>
      <c r="C9" s="1">
        <v>4</v>
      </c>
      <c r="D9" s="1">
        <v>2</v>
      </c>
      <c r="E9" s="1">
        <v>3</v>
      </c>
      <c r="F9" s="1">
        <v>0</v>
      </c>
      <c r="G9" s="1">
        <f t="shared" si="0"/>
        <v>780</v>
      </c>
    </row>
    <row r="10" spans="1:7" x14ac:dyDescent="0.25">
      <c r="A10" s="1" t="s">
        <v>32</v>
      </c>
      <c r="B10" s="1">
        <v>2</v>
      </c>
      <c r="C10" s="1">
        <v>4</v>
      </c>
      <c r="D10" s="1">
        <v>2</v>
      </c>
      <c r="E10" s="1">
        <v>3</v>
      </c>
      <c r="F10" s="1">
        <v>6</v>
      </c>
      <c r="G10" s="1">
        <f t="shared" si="0"/>
        <v>1020</v>
      </c>
    </row>
    <row r="11" spans="1:7" x14ac:dyDescent="0.25">
      <c r="A11" s="1" t="s">
        <v>33</v>
      </c>
      <c r="B11" s="1">
        <v>0</v>
      </c>
      <c r="C11" s="1">
        <v>2</v>
      </c>
      <c r="D11" s="1">
        <v>0</v>
      </c>
      <c r="E11" s="1">
        <v>3</v>
      </c>
      <c r="F11" s="1">
        <v>2</v>
      </c>
      <c r="G11" s="1">
        <f t="shared" si="0"/>
        <v>420</v>
      </c>
    </row>
    <row r="12" spans="1:7" ht="45" x14ac:dyDescent="0.25">
      <c r="A12" s="1" t="s">
        <v>34</v>
      </c>
      <c r="B12" s="1">
        <f>SUM(B5:B11)*$C$14</f>
        <v>1560</v>
      </c>
      <c r="C12" s="1">
        <f t="shared" ref="C12:E12" si="1">SUM(C5:C11)*$C$14</f>
        <v>1920</v>
      </c>
      <c r="D12" s="1">
        <f t="shared" si="1"/>
        <v>720</v>
      </c>
      <c r="E12" s="1">
        <f t="shared" si="1"/>
        <v>1260</v>
      </c>
      <c r="F12" s="1">
        <f>SUM(E5:E11)*$C$14-$C$14 *50%</f>
        <v>1230</v>
      </c>
      <c r="G12" s="1">
        <f>SUM(B12:F12)</f>
        <v>6690</v>
      </c>
    </row>
    <row r="14" spans="1:7" x14ac:dyDescent="0.25">
      <c r="A14" s="5" t="s">
        <v>35</v>
      </c>
      <c r="B14" s="5"/>
      <c r="C14" s="19">
        <v>60</v>
      </c>
    </row>
  </sheetData>
  <mergeCells count="3">
    <mergeCell ref="A1:C1"/>
    <mergeCell ref="B3:F3"/>
    <mergeCell ref="A14:B1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E0665-62D0-466C-9062-9BF01EC9B39F}">
  <dimension ref="A1:F15"/>
  <sheetViews>
    <sheetView workbookViewId="0">
      <selection activeCell="F8" sqref="F8"/>
    </sheetView>
  </sheetViews>
  <sheetFormatPr defaultRowHeight="15" x14ac:dyDescent="0.25"/>
  <cols>
    <col min="1" max="1" width="9.140625" style="6"/>
    <col min="2" max="2" width="13.7109375" style="6" customWidth="1"/>
    <col min="3" max="3" width="10.140625" style="6" bestFit="1" customWidth="1"/>
    <col min="4" max="6" width="10.5703125" style="6" bestFit="1" customWidth="1"/>
    <col min="7" max="16384" width="9.140625" style="6"/>
  </cols>
  <sheetData>
    <row r="1" spans="1:6" x14ac:dyDescent="0.25">
      <c r="A1" s="5" t="s">
        <v>36</v>
      </c>
      <c r="B1" s="5"/>
      <c r="C1" s="5"/>
    </row>
    <row r="3" spans="1:6" ht="45.75" customHeight="1" x14ac:dyDescent="0.25">
      <c r="A3" s="1" t="s">
        <v>2</v>
      </c>
      <c r="B3" s="1" t="s">
        <v>37</v>
      </c>
      <c r="C3" s="1" t="s">
        <v>38</v>
      </c>
      <c r="D3" s="1" t="s">
        <v>39</v>
      </c>
      <c r="E3" s="1" t="s">
        <v>40</v>
      </c>
      <c r="F3" s="1" t="s">
        <v>41</v>
      </c>
    </row>
    <row r="4" spans="1:6" x14ac:dyDescent="0.25">
      <c r="A4" s="1" t="s">
        <v>5</v>
      </c>
      <c r="B4" s="17">
        <v>38032</v>
      </c>
      <c r="C4" s="17">
        <v>38029</v>
      </c>
      <c r="D4" s="18">
        <v>42650</v>
      </c>
      <c r="E4" s="18">
        <f>D4*1.5%</f>
        <v>639.75</v>
      </c>
      <c r="F4" s="18">
        <f>D4+E4</f>
        <v>43289.75</v>
      </c>
    </row>
    <row r="5" spans="1:6" x14ac:dyDescent="0.25">
      <c r="A5" s="1" t="s">
        <v>6</v>
      </c>
      <c r="B5" s="17">
        <v>38061</v>
      </c>
      <c r="C5" s="17">
        <v>38063</v>
      </c>
      <c r="D5" s="18">
        <v>42850</v>
      </c>
      <c r="E5" s="18">
        <f t="shared" ref="E5:E15" si="0">D5*1.5%</f>
        <v>642.75</v>
      </c>
      <c r="F5" s="18">
        <f t="shared" ref="F5:F15" si="1">D5+E5</f>
        <v>43492.75</v>
      </c>
    </row>
    <row r="6" spans="1:6" x14ac:dyDescent="0.25">
      <c r="A6" s="1" t="s">
        <v>7</v>
      </c>
      <c r="B6" s="17">
        <v>38092</v>
      </c>
      <c r="C6" s="17">
        <v>38087</v>
      </c>
      <c r="D6" s="18">
        <v>44780</v>
      </c>
      <c r="E6" s="18">
        <f t="shared" si="0"/>
        <v>671.69999999999993</v>
      </c>
      <c r="F6" s="18">
        <f t="shared" si="1"/>
        <v>45451.7</v>
      </c>
    </row>
    <row r="7" spans="1:6" x14ac:dyDescent="0.25">
      <c r="A7" s="1" t="s">
        <v>8</v>
      </c>
      <c r="B7" s="17">
        <v>38122</v>
      </c>
      <c r="C7" s="17">
        <v>38129</v>
      </c>
      <c r="D7" s="18">
        <v>45695</v>
      </c>
      <c r="E7" s="18">
        <f t="shared" si="0"/>
        <v>685.42499999999995</v>
      </c>
      <c r="F7" s="18">
        <f t="shared" si="1"/>
        <v>46380.425000000003</v>
      </c>
    </row>
    <row r="8" spans="1:6" x14ac:dyDescent="0.25">
      <c r="A8" s="1" t="s">
        <v>9</v>
      </c>
      <c r="B8" s="17">
        <v>38153</v>
      </c>
      <c r="C8" s="17">
        <v>38161</v>
      </c>
      <c r="D8" s="18">
        <v>48750</v>
      </c>
      <c r="E8" s="18">
        <f t="shared" si="0"/>
        <v>731.25</v>
      </c>
      <c r="F8" s="18">
        <f t="shared" si="1"/>
        <v>49481.25</v>
      </c>
    </row>
    <row r="9" spans="1:6" x14ac:dyDescent="0.25">
      <c r="A9" s="1" t="s">
        <v>10</v>
      </c>
      <c r="B9" s="17">
        <v>38183</v>
      </c>
      <c r="C9" s="17">
        <v>38173</v>
      </c>
      <c r="D9" s="18">
        <v>43566</v>
      </c>
      <c r="E9" s="18">
        <f t="shared" si="0"/>
        <v>653.49</v>
      </c>
      <c r="F9" s="18">
        <f t="shared" si="1"/>
        <v>44219.49</v>
      </c>
    </row>
    <row r="10" spans="1:6" x14ac:dyDescent="0.25">
      <c r="A10" s="1" t="s">
        <v>11</v>
      </c>
      <c r="B10" s="17">
        <v>38214</v>
      </c>
      <c r="C10" s="17">
        <v>38202</v>
      </c>
      <c r="D10" s="18">
        <v>43566</v>
      </c>
      <c r="E10" s="18">
        <f t="shared" si="0"/>
        <v>653.49</v>
      </c>
      <c r="F10" s="18">
        <f t="shared" si="1"/>
        <v>44219.49</v>
      </c>
    </row>
    <row r="11" spans="1:6" x14ac:dyDescent="0.25">
      <c r="A11" s="1" t="s">
        <v>12</v>
      </c>
      <c r="B11" s="17">
        <v>38245</v>
      </c>
      <c r="C11" s="17">
        <v>38233</v>
      </c>
      <c r="D11" s="18">
        <v>44287</v>
      </c>
      <c r="E11" s="18">
        <f t="shared" si="0"/>
        <v>664.30499999999995</v>
      </c>
      <c r="F11" s="18">
        <f t="shared" si="1"/>
        <v>44951.305</v>
      </c>
    </row>
    <row r="12" spans="1:6" ht="30" x14ac:dyDescent="0.25">
      <c r="A12" s="1" t="s">
        <v>13</v>
      </c>
      <c r="B12" s="17">
        <v>38275</v>
      </c>
      <c r="C12" s="17">
        <v>38279</v>
      </c>
      <c r="D12" s="18">
        <v>44287</v>
      </c>
      <c r="E12" s="18">
        <f t="shared" si="0"/>
        <v>664.30499999999995</v>
      </c>
      <c r="F12" s="18">
        <f t="shared" si="1"/>
        <v>44951.305</v>
      </c>
    </row>
    <row r="13" spans="1:6" x14ac:dyDescent="0.25">
      <c r="A13" s="1" t="s">
        <v>14</v>
      </c>
      <c r="B13" s="17">
        <v>38306</v>
      </c>
      <c r="C13" s="17">
        <v>38303</v>
      </c>
      <c r="D13" s="18">
        <v>50120</v>
      </c>
      <c r="E13" s="18">
        <f t="shared" si="0"/>
        <v>751.8</v>
      </c>
      <c r="F13" s="18">
        <f t="shared" si="1"/>
        <v>50871.8</v>
      </c>
    </row>
    <row r="14" spans="1:6" x14ac:dyDescent="0.25">
      <c r="A14" s="1" t="s">
        <v>15</v>
      </c>
      <c r="B14" s="17">
        <v>38336</v>
      </c>
      <c r="C14" s="17">
        <v>38397</v>
      </c>
      <c r="D14" s="18">
        <v>56487</v>
      </c>
      <c r="E14" s="18">
        <f t="shared" si="0"/>
        <v>847.30499999999995</v>
      </c>
      <c r="F14" s="18">
        <f t="shared" si="1"/>
        <v>57334.305</v>
      </c>
    </row>
    <row r="15" spans="1:6" x14ac:dyDescent="0.25">
      <c r="A15" s="1" t="s">
        <v>16</v>
      </c>
      <c r="B15" s="17">
        <v>38367</v>
      </c>
      <c r="C15" s="17">
        <v>38413</v>
      </c>
      <c r="D15" s="18">
        <v>56487</v>
      </c>
      <c r="E15" s="18">
        <f t="shared" si="0"/>
        <v>847.30499999999995</v>
      </c>
      <c r="F15" s="18">
        <f t="shared" si="1"/>
        <v>57334.305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3C2D-6192-413C-8DB7-8DF53993D20F}">
  <dimension ref="A1:J17"/>
  <sheetViews>
    <sheetView workbookViewId="0">
      <selection activeCell="J4" sqref="J4"/>
    </sheetView>
  </sheetViews>
  <sheetFormatPr defaultRowHeight="15" x14ac:dyDescent="0.25"/>
  <cols>
    <col min="1" max="1" width="11.7109375" style="14" bestFit="1" customWidth="1"/>
    <col min="2" max="2" width="15.42578125" style="14" customWidth="1"/>
    <col min="3" max="6" width="9.140625" style="14"/>
    <col min="7" max="7" width="11.140625" style="14" bestFit="1" customWidth="1"/>
    <col min="8" max="8" width="8.28515625" style="14" bestFit="1" customWidth="1"/>
    <col min="9" max="16384" width="9.140625" style="14"/>
  </cols>
  <sheetData>
    <row r="1" spans="1:10" s="14" customFormat="1" x14ac:dyDescent="0.25">
      <c r="A1" s="4" t="s">
        <v>52</v>
      </c>
      <c r="B1" s="4"/>
      <c r="C1" s="4"/>
      <c r="D1" s="4"/>
      <c r="E1" s="4"/>
      <c r="F1" s="4"/>
      <c r="G1" s="4"/>
      <c r="H1" s="4"/>
    </row>
    <row r="2" spans="1:10" s="14" customFormat="1" ht="15.75" thickBot="1" x14ac:dyDescent="0.3"/>
    <row r="3" spans="1:10" s="14" customFormat="1" ht="16.5" thickTop="1" thickBot="1" x14ac:dyDescent="0.3">
      <c r="A3" s="7" t="s">
        <v>42</v>
      </c>
      <c r="B3" s="7" t="s">
        <v>43</v>
      </c>
      <c r="C3" s="7" t="s">
        <v>44</v>
      </c>
      <c r="D3" s="7"/>
      <c r="E3" s="9"/>
      <c r="F3" s="12" t="s">
        <v>48</v>
      </c>
      <c r="G3" s="11"/>
      <c r="H3" s="13"/>
      <c r="I3" s="6"/>
      <c r="J3" s="6"/>
    </row>
    <row r="4" spans="1:10" s="14" customFormat="1" ht="60.75" thickTop="1" x14ac:dyDescent="0.25">
      <c r="A4" s="7"/>
      <c r="B4" s="7"/>
      <c r="C4" s="2" t="s">
        <v>45</v>
      </c>
      <c r="D4" s="2" t="s">
        <v>46</v>
      </c>
      <c r="E4" s="2" t="s">
        <v>47</v>
      </c>
      <c r="F4" s="10" t="s">
        <v>49</v>
      </c>
      <c r="G4" s="10" t="s">
        <v>50</v>
      </c>
      <c r="H4" s="10" t="s">
        <v>51</v>
      </c>
      <c r="I4" s="6"/>
      <c r="J4" s="6"/>
    </row>
    <row r="5" spans="1:10" s="14" customFormat="1" x14ac:dyDescent="0.25">
      <c r="A5" s="1" t="s">
        <v>5</v>
      </c>
      <c r="B5" s="1">
        <v>696</v>
      </c>
      <c r="C5" s="1">
        <v>748</v>
      </c>
      <c r="D5" s="1">
        <v>733</v>
      </c>
      <c r="E5" s="16">
        <f>D5/C5*100%</f>
        <v>0.97994652406417115</v>
      </c>
      <c r="F5" s="16">
        <f>100%-E5</f>
        <v>2.0053475935828846E-2</v>
      </c>
      <c r="G5" s="16">
        <f>100%-(B5/C5*100%)</f>
        <v>6.9518716577540052E-2</v>
      </c>
      <c r="H5" s="16">
        <f>B5/C5*100%</f>
        <v>0.93048128342245995</v>
      </c>
    </row>
    <row r="6" spans="1:10" s="14" customFormat="1" x14ac:dyDescent="0.25">
      <c r="A6" s="1" t="s">
        <v>6</v>
      </c>
      <c r="B6" s="1">
        <v>683</v>
      </c>
      <c r="C6" s="1">
        <v>741</v>
      </c>
      <c r="D6" s="1">
        <v>723</v>
      </c>
      <c r="E6" s="16">
        <f t="shared" ref="E6:E16" si="0">D6/C6*100%</f>
        <v>0.97570850202429149</v>
      </c>
      <c r="F6" s="16">
        <f t="shared" ref="F6:F17" si="1">100%-E6</f>
        <v>2.4291497975708509E-2</v>
      </c>
      <c r="G6" s="16">
        <f>100%-(B6/C6*100%)</f>
        <v>7.8272604588394024E-2</v>
      </c>
      <c r="H6" s="16">
        <f t="shared" ref="H6:H16" si="2">B6/C6*100%</f>
        <v>0.92172739541160598</v>
      </c>
    </row>
    <row r="7" spans="1:10" s="14" customFormat="1" x14ac:dyDescent="0.25">
      <c r="A7" s="1" t="s">
        <v>7</v>
      </c>
      <c r="B7" s="1">
        <v>725</v>
      </c>
      <c r="C7" s="1">
        <v>770</v>
      </c>
      <c r="D7" s="1">
        <v>838</v>
      </c>
      <c r="E7" s="16">
        <f t="shared" si="0"/>
        <v>1.0883116883116883</v>
      </c>
      <c r="F7" s="16">
        <f t="shared" si="1"/>
        <v>-8.8311688311688341E-2</v>
      </c>
      <c r="G7" s="16">
        <f t="shared" ref="G6:G16" si="3">100%-(B7/C7*100%)</f>
        <v>5.8441558441558406E-2</v>
      </c>
      <c r="H7" s="16">
        <f t="shared" si="2"/>
        <v>0.94155844155844159</v>
      </c>
    </row>
    <row r="8" spans="1:10" s="14" customFormat="1" x14ac:dyDescent="0.25">
      <c r="A8" s="1" t="s">
        <v>8</v>
      </c>
      <c r="B8" s="1">
        <v>761</v>
      </c>
      <c r="C8" s="1">
        <v>799</v>
      </c>
      <c r="D8" s="1">
        <v>791</v>
      </c>
      <c r="E8" s="16">
        <f t="shared" si="0"/>
        <v>0.98998748435544426</v>
      </c>
      <c r="F8" s="16">
        <f t="shared" si="1"/>
        <v>1.0012515644555742E-2</v>
      </c>
      <c r="G8" s="16">
        <f t="shared" si="3"/>
        <v>4.7559449311639579E-2</v>
      </c>
      <c r="H8" s="16">
        <f t="shared" si="2"/>
        <v>0.95244055068836042</v>
      </c>
    </row>
    <row r="9" spans="1:10" s="14" customFormat="1" x14ac:dyDescent="0.25">
      <c r="A9" s="1" t="s">
        <v>9</v>
      </c>
      <c r="B9" s="1">
        <v>742</v>
      </c>
      <c r="C9" s="1">
        <v>787</v>
      </c>
      <c r="D9" s="1">
        <v>833</v>
      </c>
      <c r="E9" s="16">
        <f t="shared" si="0"/>
        <v>1.0584498094027954</v>
      </c>
      <c r="F9" s="16">
        <f t="shared" si="1"/>
        <v>-5.8449809402795427E-2</v>
      </c>
      <c r="G9" s="16">
        <f t="shared" si="3"/>
        <v>5.7179161372299836E-2</v>
      </c>
      <c r="H9" s="16">
        <f t="shared" si="2"/>
        <v>0.94282083862770016</v>
      </c>
    </row>
    <row r="10" spans="1:10" s="14" customFormat="1" x14ac:dyDescent="0.25">
      <c r="A10" s="1" t="s">
        <v>10</v>
      </c>
      <c r="B10" s="1">
        <v>754</v>
      </c>
      <c r="C10" s="1">
        <v>796</v>
      </c>
      <c r="D10" s="1">
        <v>880</v>
      </c>
      <c r="E10" s="16">
        <f t="shared" si="0"/>
        <v>1.1055276381909547</v>
      </c>
      <c r="F10" s="16">
        <f t="shared" si="1"/>
        <v>-0.10552763819095468</v>
      </c>
      <c r="G10" s="16">
        <f t="shared" si="3"/>
        <v>5.2763819095477338E-2</v>
      </c>
      <c r="H10" s="16">
        <f t="shared" si="2"/>
        <v>0.94723618090452266</v>
      </c>
    </row>
    <row r="11" spans="1:10" s="14" customFormat="1" x14ac:dyDescent="0.25">
      <c r="A11" s="1" t="s">
        <v>11</v>
      </c>
      <c r="B11" s="1">
        <v>744</v>
      </c>
      <c r="C11" s="1">
        <v>790</v>
      </c>
      <c r="D11" s="1">
        <v>823</v>
      </c>
      <c r="E11" s="16">
        <f t="shared" si="0"/>
        <v>1.0417721518987342</v>
      </c>
      <c r="F11" s="16">
        <f t="shared" si="1"/>
        <v>-4.1772151898734178E-2</v>
      </c>
      <c r="G11" s="16">
        <f t="shared" si="3"/>
        <v>5.82278481012658E-2</v>
      </c>
      <c r="H11" s="16">
        <f t="shared" si="2"/>
        <v>0.9417721518987342</v>
      </c>
    </row>
    <row r="12" spans="1:10" s="14" customFormat="1" x14ac:dyDescent="0.25">
      <c r="A12" s="1" t="s">
        <v>12</v>
      </c>
      <c r="B12" s="1">
        <v>740</v>
      </c>
      <c r="C12" s="1">
        <v>781</v>
      </c>
      <c r="D12" s="1">
        <v>820</v>
      </c>
      <c r="E12" s="16">
        <f t="shared" si="0"/>
        <v>1.0499359795134442</v>
      </c>
      <c r="F12" s="16">
        <f t="shared" si="1"/>
        <v>-4.9935979513444195E-2</v>
      </c>
      <c r="G12" s="16">
        <f t="shared" si="3"/>
        <v>5.2496798975672165E-2</v>
      </c>
      <c r="H12" s="16">
        <f t="shared" si="2"/>
        <v>0.94750320102432783</v>
      </c>
    </row>
    <row r="13" spans="1:10" s="14" customFormat="1" x14ac:dyDescent="0.25">
      <c r="A13" s="1" t="s">
        <v>13</v>
      </c>
      <c r="B13" s="1">
        <v>746</v>
      </c>
      <c r="C13" s="1">
        <v>792</v>
      </c>
      <c r="D13" s="1">
        <v>831</v>
      </c>
      <c r="E13" s="16">
        <f t="shared" si="0"/>
        <v>1.0492424242424243</v>
      </c>
      <c r="F13" s="16">
        <f t="shared" si="1"/>
        <v>-4.924242424242431E-2</v>
      </c>
      <c r="G13" s="16">
        <f t="shared" si="3"/>
        <v>5.8080808080808066E-2</v>
      </c>
      <c r="H13" s="16">
        <f t="shared" si="2"/>
        <v>0.94191919191919193</v>
      </c>
    </row>
    <row r="14" spans="1:10" s="14" customFormat="1" x14ac:dyDescent="0.25">
      <c r="A14" s="1" t="s">
        <v>14</v>
      </c>
      <c r="B14" s="1">
        <v>801</v>
      </c>
      <c r="C14" s="1">
        <v>846</v>
      </c>
      <c r="D14" s="1">
        <v>889</v>
      </c>
      <c r="E14" s="16">
        <f t="shared" si="0"/>
        <v>1.0508274231678487</v>
      </c>
      <c r="F14" s="16">
        <f t="shared" si="1"/>
        <v>-5.0827423167848718E-2</v>
      </c>
      <c r="G14" s="16">
        <f t="shared" si="3"/>
        <v>5.3191489361702149E-2</v>
      </c>
      <c r="H14" s="16">
        <f t="shared" si="2"/>
        <v>0.94680851063829785</v>
      </c>
    </row>
    <row r="15" spans="1:10" s="14" customFormat="1" x14ac:dyDescent="0.25">
      <c r="A15" s="1" t="s">
        <v>15</v>
      </c>
      <c r="B15" s="1">
        <v>789</v>
      </c>
      <c r="C15" s="1">
        <v>780</v>
      </c>
      <c r="D15" s="1">
        <v>861</v>
      </c>
      <c r="E15" s="16">
        <f t="shared" si="0"/>
        <v>1.1038461538461539</v>
      </c>
      <c r="F15" s="16">
        <f t="shared" si="1"/>
        <v>-0.10384615384615392</v>
      </c>
      <c r="G15" s="16">
        <f t="shared" si="3"/>
        <v>-1.1538461538461497E-2</v>
      </c>
      <c r="H15" s="16">
        <f t="shared" si="2"/>
        <v>1.0115384615384615</v>
      </c>
    </row>
    <row r="16" spans="1:10" s="14" customFormat="1" x14ac:dyDescent="0.25">
      <c r="A16" s="1" t="s">
        <v>16</v>
      </c>
      <c r="B16" s="1">
        <v>847</v>
      </c>
      <c r="C16" s="1">
        <v>898</v>
      </c>
      <c r="D16" s="1">
        <v>954</v>
      </c>
      <c r="E16" s="16">
        <f t="shared" si="0"/>
        <v>1.0623608017817372</v>
      </c>
      <c r="F16" s="16">
        <f t="shared" si="1"/>
        <v>-6.2360801781737196E-2</v>
      </c>
      <c r="G16" s="16">
        <f t="shared" si="3"/>
        <v>5.6792873051224935E-2</v>
      </c>
      <c r="H16" s="16">
        <f t="shared" si="2"/>
        <v>0.94320712694877507</v>
      </c>
    </row>
    <row r="17" spans="1:8" s="14" customFormat="1" x14ac:dyDescent="0.25">
      <c r="A17" s="1" t="s">
        <v>17</v>
      </c>
      <c r="B17" s="1">
        <f>SUM(B5:B16)</f>
        <v>9028</v>
      </c>
      <c r="C17" s="1">
        <f>SUM(C5:C16)</f>
        <v>9528</v>
      </c>
      <c r="D17" s="1">
        <f>SUM(D5:D16)</f>
        <v>9976</v>
      </c>
      <c r="E17" s="16" t="s">
        <v>77</v>
      </c>
      <c r="F17" s="16" t="s">
        <v>77</v>
      </c>
      <c r="G17" s="16" t="s">
        <v>77</v>
      </c>
      <c r="H17" s="16" t="s">
        <v>77</v>
      </c>
    </row>
  </sheetData>
  <mergeCells count="5">
    <mergeCell ref="A1:H1"/>
    <mergeCell ref="A3:A4"/>
    <mergeCell ref="B3:B4"/>
    <mergeCell ref="C3:E3"/>
    <mergeCell ref="F3:H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7951D-5FC4-49D8-8F39-4E1D430D47A0}">
  <dimension ref="A1:K24"/>
  <sheetViews>
    <sheetView workbookViewId="0">
      <selection activeCell="A20" sqref="A20"/>
    </sheetView>
  </sheetViews>
  <sheetFormatPr defaultRowHeight="15" x14ac:dyDescent="0.25"/>
  <cols>
    <col min="1" max="1" width="26.140625" style="14" bestFit="1" customWidth="1"/>
    <col min="2" max="2" width="9" style="14" bestFit="1" customWidth="1"/>
    <col min="3" max="3" width="11.5703125" style="14" bestFit="1" customWidth="1"/>
    <col min="4" max="4" width="8.28515625" style="14" customWidth="1"/>
    <col min="5" max="5" width="11.5703125" style="14" bestFit="1" customWidth="1"/>
    <col min="6" max="6" width="13" style="14" customWidth="1"/>
    <col min="7" max="7" width="8.28515625" style="14" bestFit="1" customWidth="1"/>
    <col min="8" max="8" width="12.85546875" style="14" customWidth="1"/>
    <col min="9" max="9" width="8.140625" style="14" bestFit="1" customWidth="1"/>
    <col min="10" max="10" width="9.140625" style="14"/>
    <col min="11" max="11" width="9" style="14" bestFit="1" customWidth="1"/>
    <col min="12" max="16384" width="9.140625" style="14"/>
  </cols>
  <sheetData>
    <row r="1" spans="1:11" ht="15" customHeight="1" x14ac:dyDescent="0.25">
      <c r="A1" s="5" t="s">
        <v>53</v>
      </c>
      <c r="B1" s="5"/>
      <c r="C1" s="5"/>
      <c r="D1" s="5"/>
      <c r="E1" s="5"/>
      <c r="F1" s="5"/>
      <c r="G1" s="5"/>
      <c r="H1" s="5"/>
      <c r="I1" s="5"/>
      <c r="J1" s="5"/>
      <c r="K1" s="5"/>
    </row>
    <row r="3" spans="1:11" x14ac:dyDescent="0.25">
      <c r="A3" s="7" t="s">
        <v>54</v>
      </c>
      <c r="B3" s="7" t="s">
        <v>55</v>
      </c>
      <c r="C3" s="7"/>
      <c r="D3" s="7" t="s">
        <v>44</v>
      </c>
      <c r="E3" s="7"/>
      <c r="F3" s="7"/>
      <c r="G3" s="7"/>
      <c r="H3" s="7"/>
      <c r="I3" s="7"/>
      <c r="J3" s="7"/>
      <c r="K3" s="7"/>
    </row>
    <row r="4" spans="1:11" ht="33" customHeight="1" x14ac:dyDescent="0.25">
      <c r="A4" s="7"/>
      <c r="B4" s="7" t="s">
        <v>56</v>
      </c>
      <c r="C4" s="7" t="s">
        <v>57</v>
      </c>
      <c r="D4" s="7" t="s">
        <v>45</v>
      </c>
      <c r="E4" s="7"/>
      <c r="F4" s="7" t="s">
        <v>46</v>
      </c>
      <c r="G4" s="7"/>
      <c r="H4" s="7"/>
      <c r="I4" s="7"/>
      <c r="J4" s="7" t="s">
        <v>47</v>
      </c>
      <c r="K4" s="7"/>
    </row>
    <row r="5" spans="1:11" x14ac:dyDescent="0.25">
      <c r="A5" s="7"/>
      <c r="B5" s="7"/>
      <c r="C5" s="7"/>
      <c r="D5" s="7" t="s">
        <v>56</v>
      </c>
      <c r="E5" s="7" t="s">
        <v>58</v>
      </c>
      <c r="F5" s="7" t="s">
        <v>76</v>
      </c>
      <c r="G5" s="7"/>
      <c r="H5" s="7" t="s">
        <v>59</v>
      </c>
      <c r="I5" s="7"/>
      <c r="J5" s="7" t="s">
        <v>60</v>
      </c>
      <c r="K5" s="7" t="s">
        <v>61</v>
      </c>
    </row>
    <row r="6" spans="1:11" x14ac:dyDescent="0.25">
      <c r="A6" s="7"/>
      <c r="B6" s="7"/>
      <c r="C6" s="7"/>
      <c r="D6" s="7"/>
      <c r="E6" s="7"/>
      <c r="F6" s="2" t="s">
        <v>56</v>
      </c>
      <c r="G6" s="2" t="s">
        <v>58</v>
      </c>
      <c r="H6" s="2" t="s">
        <v>56</v>
      </c>
      <c r="I6" s="2" t="s">
        <v>58</v>
      </c>
      <c r="J6" s="7"/>
      <c r="K6" s="7"/>
    </row>
    <row r="7" spans="1:11" x14ac:dyDescent="0.25">
      <c r="A7" s="1" t="s">
        <v>62</v>
      </c>
      <c r="B7" s="1">
        <v>1182</v>
      </c>
      <c r="C7" s="16">
        <f>B7/$B$21*100%</f>
        <v>0.13239247311827956</v>
      </c>
      <c r="D7" s="1">
        <v>1153</v>
      </c>
      <c r="E7" s="16">
        <f>D7/$D$21*100%</f>
        <v>0.12897091722595078</v>
      </c>
      <c r="F7" s="1">
        <v>1436</v>
      </c>
      <c r="G7" s="16">
        <f>F7/$F$21*100%</f>
        <v>0.14394546912590217</v>
      </c>
      <c r="H7" s="1">
        <v>1349</v>
      </c>
      <c r="I7" s="16">
        <f>H7/$H$21*100%</f>
        <v>0.14043306266916511</v>
      </c>
      <c r="J7" s="16">
        <f>F7/D7*100%</f>
        <v>1.2454466608846488</v>
      </c>
      <c r="K7" s="16">
        <f>H7/D7*100%</f>
        <v>1.1699913269731137</v>
      </c>
    </row>
    <row r="8" spans="1:11" x14ac:dyDescent="0.25">
      <c r="A8" s="1" t="s">
        <v>63</v>
      </c>
      <c r="B8" s="1">
        <v>1174</v>
      </c>
      <c r="C8" s="16">
        <f t="shared" ref="C8:C20" si="0">B8/$B$21*100%</f>
        <v>0.13149641577060933</v>
      </c>
      <c r="D8" s="1">
        <v>1229</v>
      </c>
      <c r="E8" s="16">
        <f t="shared" ref="E8:E20" si="1">D8/$D$21*100%</f>
        <v>0.13747203579418343</v>
      </c>
      <c r="F8" s="1">
        <v>1296</v>
      </c>
      <c r="G8" s="16">
        <f t="shared" ref="G8:G20" si="2">F8/$F$21*100%</f>
        <v>0.12991178829190056</v>
      </c>
      <c r="H8" s="1">
        <v>1228</v>
      </c>
      <c r="I8" s="16">
        <f t="shared" ref="I8:I20" si="3">H8/$H$21*100%</f>
        <v>0.12783676868623778</v>
      </c>
      <c r="J8" s="16">
        <f t="shared" ref="J8:J20" si="4">F8/D8*100%</f>
        <v>1.0545158665581773</v>
      </c>
      <c r="K8" s="16">
        <f t="shared" ref="K8:K20" si="5">H8/D8*100%</f>
        <v>0.99918633034987792</v>
      </c>
    </row>
    <row r="9" spans="1:11" x14ac:dyDescent="0.25">
      <c r="A9" s="1" t="s">
        <v>64</v>
      </c>
      <c r="B9" s="1">
        <v>262</v>
      </c>
      <c r="C9" s="16">
        <f t="shared" si="0"/>
        <v>2.9345878136200716E-2</v>
      </c>
      <c r="D9" s="1">
        <v>276</v>
      </c>
      <c r="E9" s="16">
        <f t="shared" si="1"/>
        <v>3.087248322147651E-2</v>
      </c>
      <c r="F9" s="1">
        <v>290</v>
      </c>
      <c r="G9" s="16">
        <f t="shared" si="2"/>
        <v>2.9069767441860465E-2</v>
      </c>
      <c r="H9" s="1">
        <v>277</v>
      </c>
      <c r="I9" s="16">
        <f t="shared" si="3"/>
        <v>2.8836144076618778E-2</v>
      </c>
      <c r="J9" s="16">
        <f t="shared" si="4"/>
        <v>1.0507246376811594</v>
      </c>
      <c r="K9" s="16">
        <f t="shared" si="5"/>
        <v>1.0036231884057971</v>
      </c>
    </row>
    <row r="10" spans="1:11" x14ac:dyDescent="0.25">
      <c r="A10" s="1" t="s">
        <v>65</v>
      </c>
      <c r="B10" s="1">
        <v>334</v>
      </c>
      <c r="C10" s="16">
        <f t="shared" si="0"/>
        <v>3.7410394265232974E-2</v>
      </c>
      <c r="D10" s="1">
        <v>352</v>
      </c>
      <c r="E10" s="16">
        <f t="shared" si="1"/>
        <v>3.9373601789709174E-2</v>
      </c>
      <c r="F10" s="1">
        <v>369</v>
      </c>
      <c r="G10" s="16">
        <f t="shared" si="2"/>
        <v>3.6988773055332796E-2</v>
      </c>
      <c r="H10" s="1">
        <v>354</v>
      </c>
      <c r="I10" s="16">
        <f t="shared" si="3"/>
        <v>3.685196752029981E-2</v>
      </c>
      <c r="J10" s="16">
        <f t="shared" si="4"/>
        <v>1.0482954545454546</v>
      </c>
      <c r="K10" s="16">
        <f t="shared" si="5"/>
        <v>1.0056818181818181</v>
      </c>
    </row>
    <row r="11" spans="1:11" x14ac:dyDescent="0.25">
      <c r="A11" s="1" t="s">
        <v>66</v>
      </c>
      <c r="B11" s="1">
        <v>740</v>
      </c>
      <c r="C11" s="16">
        <f t="shared" si="0"/>
        <v>8.2885304659498213E-2</v>
      </c>
      <c r="D11" s="1">
        <v>772</v>
      </c>
      <c r="E11" s="16">
        <f t="shared" si="1"/>
        <v>8.6353467561521249E-2</v>
      </c>
      <c r="F11" s="1">
        <v>799</v>
      </c>
      <c r="G11" s="16">
        <f t="shared" si="2"/>
        <v>8.0092221331194868E-2</v>
      </c>
      <c r="H11" s="1">
        <v>760</v>
      </c>
      <c r="I11" s="16">
        <f t="shared" si="3"/>
        <v>7.9117218405163434E-2</v>
      </c>
      <c r="J11" s="16">
        <f t="shared" si="4"/>
        <v>1.0349740932642486</v>
      </c>
      <c r="K11" s="16">
        <f t="shared" si="5"/>
        <v>0.98445595854922274</v>
      </c>
    </row>
    <row r="12" spans="1:11" x14ac:dyDescent="0.25">
      <c r="A12" s="1" t="s">
        <v>67</v>
      </c>
      <c r="B12" s="1">
        <v>235</v>
      </c>
      <c r="C12" s="16">
        <f t="shared" si="0"/>
        <v>2.6321684587813619E-2</v>
      </c>
      <c r="D12" s="1">
        <v>257</v>
      </c>
      <c r="E12" s="16">
        <f t="shared" si="1"/>
        <v>2.8747203579418346E-2</v>
      </c>
      <c r="F12" s="1">
        <v>260</v>
      </c>
      <c r="G12" s="16">
        <f t="shared" si="2"/>
        <v>2.6062550120288693E-2</v>
      </c>
      <c r="H12" s="1">
        <v>250</v>
      </c>
      <c r="I12" s="16">
        <f t="shared" si="3"/>
        <v>2.6025400791172184E-2</v>
      </c>
      <c r="J12" s="16">
        <f t="shared" si="4"/>
        <v>1.0116731517509727</v>
      </c>
      <c r="K12" s="16">
        <f t="shared" si="5"/>
        <v>0.97276264591439687</v>
      </c>
    </row>
    <row r="13" spans="1:11" x14ac:dyDescent="0.25">
      <c r="A13" s="1" t="s">
        <v>68</v>
      </c>
      <c r="B13" s="1">
        <v>280</v>
      </c>
      <c r="C13" s="16">
        <f t="shared" si="0"/>
        <v>3.1362007168458779E-2</v>
      </c>
      <c r="D13" s="1">
        <v>295</v>
      </c>
      <c r="E13" s="16">
        <f t="shared" si="1"/>
        <v>3.2997762863534674E-2</v>
      </c>
      <c r="F13" s="1">
        <v>319</v>
      </c>
      <c r="G13" s="16">
        <f t="shared" si="2"/>
        <v>3.1976744186046513E-2</v>
      </c>
      <c r="H13" s="1">
        <v>301</v>
      </c>
      <c r="I13" s="16">
        <f t="shared" si="3"/>
        <v>3.1334582552571308E-2</v>
      </c>
      <c r="J13" s="16">
        <f t="shared" si="4"/>
        <v>1.0813559322033899</v>
      </c>
      <c r="K13" s="16">
        <f t="shared" si="5"/>
        <v>1.0203389830508474</v>
      </c>
    </row>
    <row r="14" spans="1:11" x14ac:dyDescent="0.25">
      <c r="A14" s="1" t="s">
        <v>69</v>
      </c>
      <c r="B14" s="1">
        <v>542</v>
      </c>
      <c r="C14" s="16">
        <f t="shared" si="0"/>
        <v>6.0707885304659495E-2</v>
      </c>
      <c r="D14" s="1">
        <v>590</v>
      </c>
      <c r="E14" s="16">
        <f t="shared" si="1"/>
        <v>6.5995525727069348E-2</v>
      </c>
      <c r="F14" s="1">
        <v>600</v>
      </c>
      <c r="G14" s="16">
        <f t="shared" si="2"/>
        <v>6.0144346431435444E-2</v>
      </c>
      <c r="H14" s="1">
        <v>575</v>
      </c>
      <c r="I14" s="16">
        <f t="shared" si="3"/>
        <v>5.9858421819696021E-2</v>
      </c>
      <c r="J14" s="16">
        <f t="shared" si="4"/>
        <v>1.0169491525423728</v>
      </c>
      <c r="K14" s="16">
        <f t="shared" si="5"/>
        <v>0.97457627118644063</v>
      </c>
    </row>
    <row r="15" spans="1:11" x14ac:dyDescent="0.25">
      <c r="A15" s="1" t="s">
        <v>70</v>
      </c>
      <c r="B15" s="1">
        <v>406</v>
      </c>
      <c r="C15" s="16">
        <f t="shared" si="0"/>
        <v>4.5474910394265232E-2</v>
      </c>
      <c r="D15" s="1">
        <v>419</v>
      </c>
      <c r="E15" s="16">
        <f t="shared" si="1"/>
        <v>4.6868008948545863E-2</v>
      </c>
      <c r="F15" s="1">
        <v>439</v>
      </c>
      <c r="G15" s="16">
        <f t="shared" si="2"/>
        <v>4.4005613472333602E-2</v>
      </c>
      <c r="H15" s="1">
        <v>421</v>
      </c>
      <c r="I15" s="16">
        <f t="shared" si="3"/>
        <v>4.3826774932333959E-2</v>
      </c>
      <c r="J15" s="16">
        <f t="shared" si="4"/>
        <v>1.0477326968973748</v>
      </c>
      <c r="K15" s="16">
        <f t="shared" si="5"/>
        <v>1.0047732696897376</v>
      </c>
    </row>
    <row r="16" spans="1:11" x14ac:dyDescent="0.25">
      <c r="A16" s="1" t="s">
        <v>71</v>
      </c>
      <c r="B16" s="1">
        <v>216</v>
      </c>
      <c r="C16" s="16">
        <f t="shared" si="0"/>
        <v>2.4193548387096774E-2</v>
      </c>
      <c r="D16" s="1">
        <v>229</v>
      </c>
      <c r="E16" s="16">
        <f t="shared" si="1"/>
        <v>2.5615212527964205E-2</v>
      </c>
      <c r="F16" s="1">
        <v>240</v>
      </c>
      <c r="G16" s="16">
        <f t="shared" si="2"/>
        <v>2.4057738572574178E-2</v>
      </c>
      <c r="H16" s="1">
        <v>230</v>
      </c>
      <c r="I16" s="16">
        <f t="shared" si="3"/>
        <v>2.394336872787841E-2</v>
      </c>
      <c r="J16" s="16">
        <f t="shared" si="4"/>
        <v>1.0480349344978166</v>
      </c>
      <c r="K16" s="16">
        <f t="shared" si="5"/>
        <v>1.0043668122270741</v>
      </c>
    </row>
    <row r="17" spans="1:11" x14ac:dyDescent="0.25">
      <c r="A17" s="1" t="s">
        <v>72</v>
      </c>
      <c r="B17" s="1">
        <v>1083</v>
      </c>
      <c r="C17" s="16">
        <f t="shared" si="0"/>
        <v>0.12130376344086022</v>
      </c>
      <c r="D17" s="1">
        <v>1115</v>
      </c>
      <c r="E17" s="16">
        <f t="shared" si="1"/>
        <v>0.12472035794183445</v>
      </c>
      <c r="F17" s="1">
        <v>1207</v>
      </c>
      <c r="G17" s="16">
        <f t="shared" si="2"/>
        <v>0.12099037690457097</v>
      </c>
      <c r="H17" s="1">
        <v>1159</v>
      </c>
      <c r="I17" s="16">
        <f t="shared" si="3"/>
        <v>0.12065375806787425</v>
      </c>
      <c r="J17" s="16">
        <f t="shared" si="4"/>
        <v>1.0825112107623318</v>
      </c>
      <c r="K17" s="16">
        <f t="shared" si="5"/>
        <v>1.0394618834080718</v>
      </c>
    </row>
    <row r="18" spans="1:11" x14ac:dyDescent="0.25">
      <c r="A18" s="1" t="s">
        <v>73</v>
      </c>
      <c r="B18" s="1">
        <v>975</v>
      </c>
      <c r="C18" s="16">
        <f t="shared" si="0"/>
        <v>0.10920698924731183</v>
      </c>
      <c r="D18" s="1">
        <v>680</v>
      </c>
      <c r="E18" s="16">
        <f t="shared" si="1"/>
        <v>7.6062639821029079E-2</v>
      </c>
      <c r="F18" s="1">
        <v>1058</v>
      </c>
      <c r="G18" s="16">
        <f t="shared" si="2"/>
        <v>0.10605453087409783</v>
      </c>
      <c r="H18" s="1">
        <v>1007</v>
      </c>
      <c r="I18" s="16">
        <f t="shared" si="3"/>
        <v>0.10483031438684155</v>
      </c>
      <c r="J18" s="16">
        <f t="shared" si="4"/>
        <v>1.5558823529411765</v>
      </c>
      <c r="K18" s="16">
        <f t="shared" si="5"/>
        <v>1.4808823529411765</v>
      </c>
    </row>
    <row r="19" spans="1:11" x14ac:dyDescent="0.25">
      <c r="A19" s="1" t="s">
        <v>95</v>
      </c>
      <c r="B19" s="1">
        <v>587</v>
      </c>
      <c r="C19" s="16">
        <f t="shared" si="0"/>
        <v>6.5748207885304666E-2</v>
      </c>
      <c r="D19" s="1">
        <v>610</v>
      </c>
      <c r="E19" s="16">
        <f t="shared" si="1"/>
        <v>6.8232662192393739E-2</v>
      </c>
      <c r="F19" s="1">
        <v>629</v>
      </c>
      <c r="G19" s="16">
        <f t="shared" si="2"/>
        <v>6.3051323175621496E-2</v>
      </c>
      <c r="H19" s="1">
        <v>603</v>
      </c>
      <c r="I19" s="16">
        <f t="shared" si="3"/>
        <v>6.277326670830731E-2</v>
      </c>
      <c r="J19" s="16">
        <f t="shared" si="4"/>
        <v>1.0311475409836066</v>
      </c>
      <c r="K19" s="16">
        <f t="shared" si="5"/>
        <v>0.98852459016393446</v>
      </c>
    </row>
    <row r="20" spans="1:11" x14ac:dyDescent="0.25">
      <c r="A20" s="1" t="s">
        <v>74</v>
      </c>
      <c r="B20" s="1">
        <v>912</v>
      </c>
      <c r="C20" s="16">
        <f t="shared" si="0"/>
        <v>0.10215053763440861</v>
      </c>
      <c r="D20" s="1">
        <v>963</v>
      </c>
      <c r="E20" s="16">
        <f t="shared" si="1"/>
        <v>0.10771812080536913</v>
      </c>
      <c r="F20" s="1">
        <v>1034</v>
      </c>
      <c r="G20" s="16">
        <f t="shared" si="2"/>
        <v>0.10364875701684041</v>
      </c>
      <c r="H20" s="1">
        <v>1092</v>
      </c>
      <c r="I20" s="16">
        <f t="shared" si="3"/>
        <v>0.11367895065584011</v>
      </c>
      <c r="J20" s="16">
        <f t="shared" si="4"/>
        <v>1.0737279335410177</v>
      </c>
      <c r="K20" s="16">
        <f t="shared" si="5"/>
        <v>1.1339563862928348</v>
      </c>
    </row>
    <row r="21" spans="1:11" x14ac:dyDescent="0.25">
      <c r="A21" s="1" t="s">
        <v>75</v>
      </c>
      <c r="B21" s="1">
        <f>SUM(B7:B20)</f>
        <v>8928</v>
      </c>
      <c r="C21" s="16">
        <f>SUM(C7:C20)</f>
        <v>1</v>
      </c>
      <c r="D21" s="1">
        <f>SUM(D7:D20)</f>
        <v>8940</v>
      </c>
      <c r="E21" s="16">
        <f>SUM(E7:E20)</f>
        <v>1</v>
      </c>
      <c r="F21" s="1">
        <f>SUM(F7:F20)</f>
        <v>9976</v>
      </c>
      <c r="G21" s="16">
        <f>SUM(G7:G20)</f>
        <v>1</v>
      </c>
      <c r="H21" s="1">
        <f>SUM(H7:H20)</f>
        <v>9606</v>
      </c>
      <c r="I21" s="16">
        <f>SUM(I7:I20)</f>
        <v>1</v>
      </c>
      <c r="J21" s="16" t="s">
        <v>77</v>
      </c>
      <c r="K21" s="16" t="s">
        <v>77</v>
      </c>
    </row>
    <row r="22" spans="1:11" x14ac:dyDescent="0.25">
      <c r="E22" s="15"/>
    </row>
    <row r="23" spans="1:11" x14ac:dyDescent="0.25">
      <c r="I23" s="15"/>
    </row>
    <row r="24" spans="1:11" x14ac:dyDescent="0.25">
      <c r="C24" s="15"/>
    </row>
  </sheetData>
  <mergeCells count="15">
    <mergeCell ref="J4:K4"/>
    <mergeCell ref="F4:I4"/>
    <mergeCell ref="F5:G5"/>
    <mergeCell ref="H5:I5"/>
    <mergeCell ref="J5:J6"/>
    <mergeCell ref="K5:K6"/>
    <mergeCell ref="A3:A6"/>
    <mergeCell ref="B3:C3"/>
    <mergeCell ref="B4:B6"/>
    <mergeCell ref="C4:C6"/>
    <mergeCell ref="D3:K3"/>
    <mergeCell ref="A1:K1"/>
    <mergeCell ref="D4:E4"/>
    <mergeCell ref="D5:D6"/>
    <mergeCell ref="E5:E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42F27-67F2-490F-BC22-2A554338678E}">
  <dimension ref="A1:E20"/>
  <sheetViews>
    <sheetView zoomScale="85" zoomScaleNormal="85" workbookViewId="0">
      <selection activeCell="I17" sqref="I17"/>
    </sheetView>
  </sheetViews>
  <sheetFormatPr defaultRowHeight="15" x14ac:dyDescent="0.25"/>
  <cols>
    <col min="1" max="1" width="36.85546875" style="3" customWidth="1"/>
    <col min="2" max="2" width="10" style="3" customWidth="1"/>
    <col min="3" max="3" width="16.7109375" style="3" customWidth="1"/>
    <col min="4" max="4" width="13.7109375" style="3" customWidth="1"/>
    <col min="5" max="5" width="12.5703125" style="3" customWidth="1"/>
    <col min="6" max="16384" width="9.140625" style="3"/>
  </cols>
  <sheetData>
    <row r="1" spans="1:5" ht="15" customHeight="1" x14ac:dyDescent="0.25">
      <c r="A1" s="4" t="s">
        <v>78</v>
      </c>
      <c r="B1" s="4"/>
      <c r="C1" s="4"/>
      <c r="D1" s="4"/>
      <c r="E1" s="4"/>
    </row>
    <row r="2" spans="1:5" ht="15.75" thickBot="1" x14ac:dyDescent="0.3"/>
    <row r="3" spans="1:5" ht="50.25" customHeight="1" thickTop="1" thickBot="1" x14ac:dyDescent="0.3">
      <c r="A3" s="21" t="s">
        <v>79</v>
      </c>
      <c r="B3" s="21" t="s">
        <v>80</v>
      </c>
      <c r="C3" s="21"/>
      <c r="D3" s="21" t="s">
        <v>83</v>
      </c>
      <c r="E3" s="21" t="s">
        <v>47</v>
      </c>
    </row>
    <row r="4" spans="1:5" ht="61.5" thickTop="1" thickBot="1" x14ac:dyDescent="0.3">
      <c r="A4" s="21"/>
      <c r="B4" s="22" t="s">
        <v>81</v>
      </c>
      <c r="C4" s="22" t="s">
        <v>82</v>
      </c>
      <c r="D4" s="21"/>
      <c r="E4" s="21"/>
    </row>
    <row r="5" spans="1:5" ht="16.5" thickTop="1" thickBot="1" x14ac:dyDescent="0.3">
      <c r="A5" s="22" t="s">
        <v>84</v>
      </c>
      <c r="B5" s="22">
        <v>41338</v>
      </c>
      <c r="C5" s="22">
        <v>40754</v>
      </c>
      <c r="D5" s="23">
        <f>B5-C5</f>
        <v>584</v>
      </c>
      <c r="E5" s="24">
        <f>C5/B5*100%</f>
        <v>0.98587256277517055</v>
      </c>
    </row>
    <row r="6" spans="1:5" ht="31.5" thickTop="1" thickBot="1" x14ac:dyDescent="0.3">
      <c r="A6" s="22" t="s">
        <v>85</v>
      </c>
      <c r="B6" s="22">
        <v>114354</v>
      </c>
      <c r="C6" s="22">
        <v>111375</v>
      </c>
      <c r="D6" s="23">
        <f t="shared" ref="D6:D18" si="0">B6-C6</f>
        <v>2979</v>
      </c>
      <c r="E6" s="24">
        <f t="shared" ref="E6:E18" si="1">C6/B6*100%</f>
        <v>0.97394931528411777</v>
      </c>
    </row>
    <row r="7" spans="1:5" ht="16.5" thickTop="1" thickBot="1" x14ac:dyDescent="0.3">
      <c r="A7" s="22" t="s">
        <v>94</v>
      </c>
      <c r="B7" s="22">
        <v>356</v>
      </c>
      <c r="C7" s="22">
        <v>315</v>
      </c>
      <c r="D7" s="23">
        <f t="shared" si="0"/>
        <v>41</v>
      </c>
      <c r="E7" s="24">
        <f t="shared" si="1"/>
        <v>0.8848314606741573</v>
      </c>
    </row>
    <row r="8" spans="1:5" ht="31.5" thickTop="1" thickBot="1" x14ac:dyDescent="0.3">
      <c r="A8" s="22" t="s">
        <v>86</v>
      </c>
      <c r="B8" s="22">
        <v>9628</v>
      </c>
      <c r="C8" s="22">
        <v>7190</v>
      </c>
      <c r="D8" s="23">
        <f t="shared" si="0"/>
        <v>2438</v>
      </c>
      <c r="E8" s="24">
        <f t="shared" si="1"/>
        <v>0.74678022434565849</v>
      </c>
    </row>
    <row r="9" spans="1:5" ht="31.5" thickTop="1" thickBot="1" x14ac:dyDescent="0.3">
      <c r="A9" s="22" t="s">
        <v>87</v>
      </c>
      <c r="B9" s="22">
        <v>25557</v>
      </c>
      <c r="C9" s="22">
        <v>25571</v>
      </c>
      <c r="D9" s="23">
        <f t="shared" si="0"/>
        <v>-14</v>
      </c>
      <c r="E9" s="24">
        <f t="shared" si="1"/>
        <v>1.0005477951246233</v>
      </c>
    </row>
    <row r="10" spans="1:5" ht="31.5" thickTop="1" thickBot="1" x14ac:dyDescent="0.3">
      <c r="A10" s="22" t="s">
        <v>88</v>
      </c>
      <c r="B10" s="22">
        <v>2216</v>
      </c>
      <c r="C10" s="22">
        <v>1962</v>
      </c>
      <c r="D10" s="23">
        <f t="shared" si="0"/>
        <v>254</v>
      </c>
      <c r="E10" s="24">
        <f t="shared" si="1"/>
        <v>0.88537906137184119</v>
      </c>
    </row>
    <row r="11" spans="1:5" ht="16.5" thickTop="1" thickBot="1" x14ac:dyDescent="0.3">
      <c r="A11" s="22" t="s">
        <v>89</v>
      </c>
      <c r="B11" s="22">
        <v>7221</v>
      </c>
      <c r="C11" s="22">
        <v>7002</v>
      </c>
      <c r="D11" s="23">
        <f t="shared" si="0"/>
        <v>219</v>
      </c>
      <c r="E11" s="24">
        <f t="shared" si="1"/>
        <v>0.96967179061071873</v>
      </c>
    </row>
    <row r="12" spans="1:5" ht="31.5" thickTop="1" thickBot="1" x14ac:dyDescent="0.3">
      <c r="A12" s="22" t="s">
        <v>90</v>
      </c>
      <c r="B12" s="22">
        <v>19614</v>
      </c>
      <c r="C12" s="22">
        <v>19268</v>
      </c>
      <c r="D12" s="23">
        <f t="shared" si="0"/>
        <v>346</v>
      </c>
      <c r="E12" s="24">
        <f t="shared" si="1"/>
        <v>0.98235953910472107</v>
      </c>
    </row>
    <row r="13" spans="1:5" ht="16.5" thickTop="1" thickBot="1" x14ac:dyDescent="0.3">
      <c r="A13" s="22" t="s">
        <v>91</v>
      </c>
      <c r="B13" s="22">
        <v>7859</v>
      </c>
      <c r="C13" s="22">
        <v>7330</v>
      </c>
      <c r="D13" s="23">
        <f t="shared" si="0"/>
        <v>529</v>
      </c>
      <c r="E13" s="24">
        <f t="shared" si="1"/>
        <v>0.93268863723119988</v>
      </c>
    </row>
    <row r="14" spans="1:5" ht="16.5" thickTop="1" thickBot="1" x14ac:dyDescent="0.3">
      <c r="A14" s="22" t="s">
        <v>92</v>
      </c>
      <c r="B14" s="22">
        <v>13124</v>
      </c>
      <c r="C14" s="22">
        <v>13621</v>
      </c>
      <c r="D14" s="23">
        <f t="shared" si="0"/>
        <v>-497</v>
      </c>
      <c r="E14" s="24">
        <f t="shared" si="1"/>
        <v>1.0378695519658641</v>
      </c>
    </row>
    <row r="15" spans="1:5" ht="16.5" thickTop="1" thickBot="1" x14ac:dyDescent="0.3">
      <c r="A15" s="22" t="s">
        <v>93</v>
      </c>
      <c r="B15" s="22">
        <v>221104</v>
      </c>
      <c r="C15" s="22">
        <v>22173</v>
      </c>
      <c r="D15" s="23">
        <f t="shared" si="0"/>
        <v>198931</v>
      </c>
      <c r="E15" s="24">
        <f t="shared" si="1"/>
        <v>0.1002831246834069</v>
      </c>
    </row>
    <row r="16" spans="1:5" ht="16.5" thickTop="1" thickBot="1" x14ac:dyDescent="0.3">
      <c r="A16" s="22" t="s">
        <v>99</v>
      </c>
      <c r="B16" s="22">
        <v>228</v>
      </c>
      <c r="C16" s="22">
        <v>222</v>
      </c>
      <c r="D16" s="23">
        <f t="shared" si="0"/>
        <v>6</v>
      </c>
      <c r="E16" s="24">
        <f t="shared" si="1"/>
        <v>0.97368421052631582</v>
      </c>
    </row>
    <row r="17" spans="1:5" ht="16.5" thickTop="1" thickBot="1" x14ac:dyDescent="0.3">
      <c r="A17" s="22" t="s">
        <v>96</v>
      </c>
      <c r="B17" s="22">
        <v>113</v>
      </c>
      <c r="C17" s="22">
        <v>148</v>
      </c>
      <c r="D17" s="23">
        <f t="shared" si="0"/>
        <v>-35</v>
      </c>
      <c r="E17" s="24">
        <f t="shared" si="1"/>
        <v>1.3097345132743363</v>
      </c>
    </row>
    <row r="18" spans="1:5" ht="16.5" thickTop="1" thickBot="1" x14ac:dyDescent="0.3">
      <c r="A18" s="22" t="s">
        <v>97</v>
      </c>
      <c r="B18" s="22">
        <v>905</v>
      </c>
      <c r="C18" s="22">
        <v>743</v>
      </c>
      <c r="D18" s="23">
        <f t="shared" si="0"/>
        <v>162</v>
      </c>
      <c r="E18" s="24">
        <f t="shared" si="1"/>
        <v>0.82099447513812152</v>
      </c>
    </row>
    <row r="19" spans="1:5" ht="16.5" thickTop="1" thickBot="1" x14ac:dyDescent="0.3">
      <c r="A19" s="22" t="s">
        <v>98</v>
      </c>
      <c r="B19" s="22">
        <f>SUM(B5:B18)</f>
        <v>463617</v>
      </c>
      <c r="C19" s="22">
        <f>SUM(C5:C18)</f>
        <v>257674</v>
      </c>
      <c r="D19" s="22">
        <f>SUM(D5:D18)</f>
        <v>205943</v>
      </c>
      <c r="E19" s="22" t="s">
        <v>77</v>
      </c>
    </row>
    <row r="20" spans="1:5" ht="15.75" thickTop="1" x14ac:dyDescent="0.25"/>
  </sheetData>
  <mergeCells count="5">
    <mergeCell ref="A1:E1"/>
    <mergeCell ref="A3:A4"/>
    <mergeCell ref="B3:C3"/>
    <mergeCell ref="D3:D4"/>
    <mergeCell ref="E3:E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ECC62-C65D-4474-B9FE-4070C4FBE74A}">
  <dimension ref="A1:D18"/>
  <sheetViews>
    <sheetView workbookViewId="0">
      <selection activeCell="E18" sqref="E18"/>
    </sheetView>
  </sheetViews>
  <sheetFormatPr defaultRowHeight="15" x14ac:dyDescent="0.25"/>
  <cols>
    <col min="1" max="1" width="17.85546875" style="3" customWidth="1"/>
    <col min="2" max="2" width="14" style="3" customWidth="1"/>
    <col min="3" max="4" width="9.7109375" style="3" customWidth="1"/>
    <col min="5" max="16384" width="9.140625" style="3"/>
  </cols>
  <sheetData>
    <row r="1" spans="1:4" x14ac:dyDescent="0.25">
      <c r="A1" s="4" t="s">
        <v>100</v>
      </c>
      <c r="B1" s="4"/>
      <c r="C1" s="4"/>
      <c r="D1" s="4"/>
    </row>
    <row r="3" spans="1:4" x14ac:dyDescent="0.25">
      <c r="A3" s="2" t="s">
        <v>101</v>
      </c>
      <c r="B3" s="2" t="s">
        <v>102</v>
      </c>
      <c r="C3" s="2" t="s">
        <v>103</v>
      </c>
      <c r="D3" s="2" t="s">
        <v>104</v>
      </c>
    </row>
    <row r="4" spans="1:4" x14ac:dyDescent="0.25">
      <c r="A4" s="2" t="s">
        <v>105</v>
      </c>
      <c r="B4" s="2">
        <v>150.678</v>
      </c>
      <c r="C4" s="2">
        <v>169.958</v>
      </c>
      <c r="D4" s="2">
        <v>198.82</v>
      </c>
    </row>
    <row r="5" spans="1:4" ht="45.75" thickBot="1" x14ac:dyDescent="0.3">
      <c r="A5" s="25" t="s">
        <v>106</v>
      </c>
      <c r="B5" s="25">
        <f>(B4/100)*20</f>
        <v>30.1356</v>
      </c>
      <c r="C5" s="25">
        <f>(C4/100)*20</f>
        <v>33.991600000000005</v>
      </c>
      <c r="D5" s="25">
        <f>(D4/100)*20</f>
        <v>39.763999999999996</v>
      </c>
    </row>
    <row r="6" spans="1:4" ht="31.5" thickTop="1" thickBot="1" x14ac:dyDescent="0.3">
      <c r="A6" s="27" t="s">
        <v>107</v>
      </c>
      <c r="B6" s="28">
        <f>B4-B5</f>
        <v>120.5424</v>
      </c>
      <c r="C6" s="28">
        <f>C4-C5</f>
        <v>135.96639999999999</v>
      </c>
      <c r="D6" s="28">
        <f>D4-D5</f>
        <v>159.05599999999998</v>
      </c>
    </row>
    <row r="7" spans="1:4" ht="46.5" thickTop="1" thickBot="1" x14ac:dyDescent="0.3">
      <c r="A7" s="29" t="s">
        <v>108</v>
      </c>
      <c r="B7" s="29"/>
      <c r="C7" s="29"/>
      <c r="D7" s="29"/>
    </row>
    <row r="8" spans="1:4" ht="30.75" thickBot="1" x14ac:dyDescent="0.3">
      <c r="A8" s="31" t="s">
        <v>109</v>
      </c>
      <c r="B8" s="30">
        <v>0.6</v>
      </c>
      <c r="C8" s="30">
        <v>0.6</v>
      </c>
      <c r="D8" s="30">
        <v>0.6</v>
      </c>
    </row>
    <row r="9" spans="1:4" ht="15.75" thickTop="1" x14ac:dyDescent="0.25">
      <c r="A9" s="26" t="s">
        <v>110</v>
      </c>
      <c r="B9" s="26">
        <v>2.5</v>
      </c>
      <c r="C9" s="26">
        <v>2.5</v>
      </c>
      <c r="D9" s="26">
        <v>2.5</v>
      </c>
    </row>
    <row r="10" spans="1:4" ht="30" x14ac:dyDescent="0.25">
      <c r="A10" s="2" t="s">
        <v>111</v>
      </c>
      <c r="B10" s="2">
        <v>1.5</v>
      </c>
      <c r="C10" s="2">
        <v>1.5</v>
      </c>
      <c r="D10" s="2">
        <v>1.5</v>
      </c>
    </row>
    <row r="11" spans="1:4" ht="15.75" thickBot="1" x14ac:dyDescent="0.3">
      <c r="A11" s="25" t="s">
        <v>112</v>
      </c>
      <c r="B11" s="25">
        <v>86.263999999999996</v>
      </c>
      <c r="C11" s="25">
        <v>116.396</v>
      </c>
      <c r="D11" s="25">
        <v>132.56700000000001</v>
      </c>
    </row>
    <row r="12" spans="1:4" ht="15.75" thickBot="1" x14ac:dyDescent="0.3">
      <c r="A12" s="30" t="s">
        <v>113</v>
      </c>
      <c r="B12" s="30"/>
      <c r="C12" s="30"/>
      <c r="D12" s="30"/>
    </row>
    <row r="13" spans="1:4" ht="30.75" thickBot="1" x14ac:dyDescent="0.3">
      <c r="A13" s="30" t="s">
        <v>114</v>
      </c>
      <c r="B13" s="30"/>
      <c r="C13" s="30"/>
      <c r="D13" s="30"/>
    </row>
    <row r="14" spans="1:4" ht="30.75" thickBot="1" x14ac:dyDescent="0.3">
      <c r="A14" s="30" t="s">
        <v>115</v>
      </c>
      <c r="B14" s="30"/>
      <c r="C14" s="30"/>
      <c r="D14" s="30"/>
    </row>
    <row r="15" spans="1:4" ht="30.75" thickBot="1" x14ac:dyDescent="0.3">
      <c r="A15" s="30" t="s">
        <v>116</v>
      </c>
      <c r="B15" s="30"/>
      <c r="C15" s="30"/>
      <c r="D15" s="30"/>
    </row>
    <row r="16" spans="1:4" ht="30" x14ac:dyDescent="0.25">
      <c r="A16" s="20" t="s">
        <v>117</v>
      </c>
      <c r="B16" s="20"/>
      <c r="C16" s="20"/>
      <c r="D16" s="20"/>
    </row>
    <row r="17" spans="1:4" ht="45" x14ac:dyDescent="0.25">
      <c r="A17" s="2" t="s">
        <v>106</v>
      </c>
      <c r="B17" s="32">
        <v>0.2</v>
      </c>
      <c r="C17" s="20"/>
      <c r="D17" s="20"/>
    </row>
    <row r="18" spans="1:4" ht="30" x14ac:dyDescent="0.25">
      <c r="A18" s="2" t="s">
        <v>115</v>
      </c>
      <c r="B18" s="32">
        <v>0.22</v>
      </c>
      <c r="C18" s="20"/>
      <c r="D18" s="20"/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A9DDE-4D39-4617-8098-3957AD5FA613}">
  <dimension ref="A1:K12"/>
  <sheetViews>
    <sheetView zoomScale="85" zoomScaleNormal="85" workbookViewId="0">
      <selection activeCell="A17" sqref="A17"/>
    </sheetView>
  </sheetViews>
  <sheetFormatPr defaultRowHeight="15" x14ac:dyDescent="0.25"/>
  <cols>
    <col min="1" max="1" width="16" style="3" customWidth="1"/>
    <col min="2" max="2" width="14.85546875" style="3" customWidth="1"/>
    <col min="3" max="3" width="12.28515625" style="3" customWidth="1"/>
    <col min="4" max="4" width="11.85546875" style="3" customWidth="1"/>
    <col min="5" max="5" width="15.140625" style="3" customWidth="1"/>
    <col min="6" max="6" width="11.28515625" style="3" customWidth="1"/>
    <col min="7" max="7" width="11.7109375" style="3" customWidth="1"/>
    <col min="8" max="8" width="10.28515625" style="3" customWidth="1"/>
    <col min="9" max="9" width="11.5703125" style="3" customWidth="1"/>
    <col min="10" max="10" width="11.7109375" style="3" customWidth="1"/>
    <col min="11" max="16384" width="9.140625" style="3"/>
  </cols>
  <sheetData>
    <row r="1" spans="1:11" ht="15.75" thickBot="1" x14ac:dyDescent="0.3">
      <c r="A1" s="33" t="s">
        <v>118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 ht="75.75" thickBot="1" x14ac:dyDescent="0.3">
      <c r="A2" s="34" t="s">
        <v>125</v>
      </c>
      <c r="B2" s="34" t="s">
        <v>126</v>
      </c>
      <c r="C2" s="34" t="s">
        <v>127</v>
      </c>
      <c r="D2" s="34" t="s">
        <v>128</v>
      </c>
      <c r="E2" s="34" t="s">
        <v>129</v>
      </c>
      <c r="F2" s="34" t="s">
        <v>130</v>
      </c>
      <c r="G2" s="34" t="s">
        <v>131</v>
      </c>
      <c r="H2" s="34" t="s">
        <v>132</v>
      </c>
    </row>
    <row r="3" spans="1:11" ht="15.75" thickBot="1" x14ac:dyDescent="0.3">
      <c r="A3" s="30">
        <v>3.09</v>
      </c>
      <c r="B3" s="30">
        <v>1.33</v>
      </c>
      <c r="C3" s="30">
        <v>70</v>
      </c>
      <c r="D3" s="30">
        <v>16.04</v>
      </c>
      <c r="E3" s="30">
        <v>31.75</v>
      </c>
      <c r="F3" s="30">
        <v>7.09</v>
      </c>
      <c r="G3" s="30">
        <v>42.54</v>
      </c>
      <c r="H3" s="30">
        <v>5.81</v>
      </c>
    </row>
    <row r="5" spans="1:11" ht="15.75" thickBot="1" x14ac:dyDescent="0.3"/>
    <row r="6" spans="1:11" ht="60.75" thickBot="1" x14ac:dyDescent="0.3">
      <c r="A6" s="34" t="s">
        <v>120</v>
      </c>
      <c r="B6" s="34" t="s">
        <v>121</v>
      </c>
      <c r="C6" s="34" t="s">
        <v>133</v>
      </c>
      <c r="D6" s="34" t="s">
        <v>122</v>
      </c>
      <c r="E6" s="34" t="s">
        <v>123</v>
      </c>
      <c r="F6" s="34" t="s">
        <v>134</v>
      </c>
      <c r="G6" s="34" t="s">
        <v>135</v>
      </c>
      <c r="H6" s="34" t="s">
        <v>136</v>
      </c>
      <c r="I6" s="34" t="s">
        <v>124</v>
      </c>
      <c r="J6" s="34" t="s">
        <v>137</v>
      </c>
      <c r="K6" s="35" t="s">
        <v>138</v>
      </c>
    </row>
    <row r="7" spans="1:11" ht="15.75" thickBot="1" x14ac:dyDescent="0.3">
      <c r="A7" s="30">
        <v>125</v>
      </c>
      <c r="B7" s="30">
        <v>5</v>
      </c>
      <c r="C7" s="30">
        <f>$C$3*B7</f>
        <v>350</v>
      </c>
      <c r="D7" s="30">
        <f>$A$3*A7</f>
        <v>386.25</v>
      </c>
      <c r="E7" s="30">
        <f>$B$3*B7</f>
        <v>6.65</v>
      </c>
      <c r="F7" s="30">
        <f>$D$3*B7</f>
        <v>80.199999999999989</v>
      </c>
      <c r="G7" s="30">
        <f>$E$3*B7</f>
        <v>158.75</v>
      </c>
      <c r="H7" s="30">
        <f>$F$3*B7</f>
        <v>35.450000000000003</v>
      </c>
      <c r="I7" s="30">
        <f>$G$3*B7</f>
        <v>212.7</v>
      </c>
      <c r="J7" s="30">
        <f>$H$3*B7</f>
        <v>29.049999999999997</v>
      </c>
      <c r="K7" s="35">
        <f>SUM(C7:J7)</f>
        <v>1259.05</v>
      </c>
    </row>
    <row r="8" spans="1:11" ht="15.75" thickBot="1" x14ac:dyDescent="0.3">
      <c r="A8" s="30">
        <v>45</v>
      </c>
      <c r="B8" s="30">
        <v>3</v>
      </c>
      <c r="C8" s="30">
        <f t="shared" ref="C8:C12" si="0">$C$3*B8</f>
        <v>210</v>
      </c>
      <c r="D8" s="30">
        <f t="shared" ref="D8:D12" si="1">$A$3*A8</f>
        <v>139.04999999999998</v>
      </c>
      <c r="E8" s="30">
        <f t="shared" ref="E8:E12" si="2">$B$3*B8</f>
        <v>3.99</v>
      </c>
      <c r="F8" s="30">
        <f t="shared" ref="F8:F12" si="3">$D$3*B8</f>
        <v>48.12</v>
      </c>
      <c r="G8" s="30">
        <f t="shared" ref="G8:G12" si="4">$E$3*B8</f>
        <v>95.25</v>
      </c>
      <c r="H8" s="30">
        <f t="shared" ref="H8:H12" si="5">$F$3*B8</f>
        <v>21.27</v>
      </c>
      <c r="I8" s="30">
        <f t="shared" ref="I8:I12" si="6">$G$3*B8</f>
        <v>127.62</v>
      </c>
      <c r="J8" s="30">
        <f t="shared" ref="J8:J12" si="7">$H$3*B8</f>
        <v>17.43</v>
      </c>
      <c r="K8" s="35">
        <f t="shared" ref="K8:K12" si="8">SUM(C8:J8)</f>
        <v>662.7299999999999</v>
      </c>
    </row>
    <row r="9" spans="1:11" ht="15.75" thickBot="1" x14ac:dyDescent="0.3">
      <c r="A9" s="30">
        <v>36</v>
      </c>
      <c r="B9" s="30">
        <v>2</v>
      </c>
      <c r="C9" s="30">
        <f t="shared" si="0"/>
        <v>140</v>
      </c>
      <c r="D9" s="30">
        <f t="shared" si="1"/>
        <v>111.24</v>
      </c>
      <c r="E9" s="30">
        <f t="shared" si="2"/>
        <v>2.66</v>
      </c>
      <c r="F9" s="30">
        <f t="shared" si="3"/>
        <v>32.08</v>
      </c>
      <c r="G9" s="30">
        <f t="shared" si="4"/>
        <v>63.5</v>
      </c>
      <c r="H9" s="30">
        <f t="shared" si="5"/>
        <v>14.18</v>
      </c>
      <c r="I9" s="30">
        <f t="shared" si="6"/>
        <v>85.08</v>
      </c>
      <c r="J9" s="30">
        <f t="shared" si="7"/>
        <v>11.62</v>
      </c>
      <c r="K9" s="35">
        <f t="shared" si="8"/>
        <v>460.36</v>
      </c>
    </row>
    <row r="10" spans="1:11" ht="15.75" thickBot="1" x14ac:dyDescent="0.3">
      <c r="A10" s="30">
        <v>60</v>
      </c>
      <c r="B10" s="30">
        <v>5</v>
      </c>
      <c r="C10" s="30">
        <f t="shared" si="0"/>
        <v>350</v>
      </c>
      <c r="D10" s="30">
        <f t="shared" si="1"/>
        <v>185.39999999999998</v>
      </c>
      <c r="E10" s="30">
        <f t="shared" si="2"/>
        <v>6.65</v>
      </c>
      <c r="F10" s="30">
        <f t="shared" si="3"/>
        <v>80.199999999999989</v>
      </c>
      <c r="G10" s="30">
        <f t="shared" si="4"/>
        <v>158.75</v>
      </c>
      <c r="H10" s="30">
        <f t="shared" si="5"/>
        <v>35.450000000000003</v>
      </c>
      <c r="I10" s="30">
        <f t="shared" si="6"/>
        <v>212.7</v>
      </c>
      <c r="J10" s="30">
        <f t="shared" si="7"/>
        <v>29.049999999999997</v>
      </c>
      <c r="K10" s="35">
        <f t="shared" si="8"/>
        <v>1058.2</v>
      </c>
    </row>
    <row r="11" spans="1:11" ht="15.75" thickBot="1" x14ac:dyDescent="0.3">
      <c r="A11" s="30">
        <v>58</v>
      </c>
      <c r="B11" s="30">
        <v>4</v>
      </c>
      <c r="C11" s="30">
        <f t="shared" si="0"/>
        <v>280</v>
      </c>
      <c r="D11" s="30">
        <f t="shared" si="1"/>
        <v>179.22</v>
      </c>
      <c r="E11" s="30">
        <f t="shared" si="2"/>
        <v>5.32</v>
      </c>
      <c r="F11" s="30">
        <f t="shared" si="3"/>
        <v>64.16</v>
      </c>
      <c r="G11" s="30">
        <f t="shared" si="4"/>
        <v>127</v>
      </c>
      <c r="H11" s="30">
        <f t="shared" si="5"/>
        <v>28.36</v>
      </c>
      <c r="I11" s="30">
        <f t="shared" si="6"/>
        <v>170.16</v>
      </c>
      <c r="J11" s="30">
        <f t="shared" si="7"/>
        <v>23.24</v>
      </c>
      <c r="K11" s="35">
        <f t="shared" si="8"/>
        <v>877.46</v>
      </c>
    </row>
    <row r="12" spans="1:11" ht="15.75" thickBot="1" x14ac:dyDescent="0.3">
      <c r="A12" s="30">
        <v>45</v>
      </c>
      <c r="B12" s="30">
        <v>1</v>
      </c>
      <c r="C12" s="30">
        <f t="shared" si="0"/>
        <v>70</v>
      </c>
      <c r="D12" s="30">
        <f t="shared" si="1"/>
        <v>139.04999999999998</v>
      </c>
      <c r="E12" s="30">
        <f t="shared" si="2"/>
        <v>1.33</v>
      </c>
      <c r="F12" s="30">
        <f t="shared" si="3"/>
        <v>16.04</v>
      </c>
      <c r="G12" s="30">
        <f t="shared" si="4"/>
        <v>31.75</v>
      </c>
      <c r="H12" s="30">
        <f t="shared" si="5"/>
        <v>7.09</v>
      </c>
      <c r="I12" s="30">
        <f t="shared" si="6"/>
        <v>42.54</v>
      </c>
      <c r="J12" s="30">
        <f t="shared" si="7"/>
        <v>5.81</v>
      </c>
      <c r="K12" s="35">
        <f t="shared" si="8"/>
        <v>313.60999999999996</v>
      </c>
    </row>
  </sheetData>
  <mergeCells count="1"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9CD64-5440-488D-97EA-1D73C261C6A5}">
  <dimension ref="A1:E4"/>
  <sheetViews>
    <sheetView tabSelected="1" workbookViewId="0">
      <selection activeCell="G2" sqref="G2"/>
    </sheetView>
  </sheetViews>
  <sheetFormatPr defaultRowHeight="15" x14ac:dyDescent="0.25"/>
  <cols>
    <col min="1" max="1" width="13.28515625" style="3" customWidth="1"/>
    <col min="2" max="2" width="13.5703125" style="3" customWidth="1"/>
    <col min="3" max="3" width="14.28515625" style="3" customWidth="1"/>
    <col min="4" max="4" width="11.42578125" style="3" customWidth="1"/>
    <col min="5" max="5" width="12.140625" style="3" customWidth="1"/>
    <col min="6" max="16384" width="9.140625" style="3"/>
  </cols>
  <sheetData>
    <row r="1" spans="1:5" ht="45" x14ac:dyDescent="0.25">
      <c r="A1" s="36" t="s">
        <v>119</v>
      </c>
      <c r="B1" s="36" t="s">
        <v>139</v>
      </c>
    </row>
    <row r="2" spans="1:5" x14ac:dyDescent="0.25">
      <c r="A2" s="2">
        <v>3.45</v>
      </c>
      <c r="B2" s="2">
        <v>12.46</v>
      </c>
    </row>
    <row r="4" spans="1:5" ht="60" x14ac:dyDescent="0.25">
      <c r="A4" s="3" t="s">
        <v>140</v>
      </c>
      <c r="B4" s="3" t="s">
        <v>121</v>
      </c>
      <c r="C4" s="3" t="s">
        <v>122</v>
      </c>
      <c r="D4" s="3" t="s">
        <v>134</v>
      </c>
      <c r="E4" s="3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Задание 1</vt:lpstr>
      <vt:lpstr>Задание 2</vt:lpstr>
      <vt:lpstr>Задание 3</vt:lpstr>
      <vt:lpstr>Задание 4</vt:lpstr>
      <vt:lpstr>Задание 5</vt:lpstr>
      <vt:lpstr>Задание 6</vt:lpstr>
      <vt:lpstr>Задание 7</vt:lpstr>
      <vt:lpstr>Задание 8</vt:lpstr>
      <vt:lpstr>Задания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Zenevich</dc:creator>
  <cp:lastModifiedBy>Aleksandr Zenevich</cp:lastModifiedBy>
  <dcterms:created xsi:type="dcterms:W3CDTF">2015-06-05T18:19:34Z</dcterms:created>
  <dcterms:modified xsi:type="dcterms:W3CDTF">2022-04-12T21:38:11Z</dcterms:modified>
</cp:coreProperties>
</file>