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teph\Dropbox\Grand Street Consulting\az_data_project\jupyter_data\"/>
    </mc:Choice>
  </mc:AlternateContent>
  <xr:revisionPtr revIDLastSave="0" documentId="13_ncr:1_{3A39B387-B08F-4C48-935C-8E0223BB8D0F}" xr6:coauthVersionLast="47" xr6:coauthVersionMax="47" xr10:uidLastSave="{00000000-0000-0000-0000-000000000000}"/>
  <bookViews>
    <workbookView xWindow="-110" yWindow="-110" windowWidth="24680" windowHeight="16220" xr2:uid="{00000000-000D-0000-FFFF-FFFF00000000}"/>
  </bookViews>
  <sheets>
    <sheet name="footnotes" sheetId="37" r:id="rId1"/>
    <sheet name="summary_all" sheetId="36" r:id="rId2"/>
    <sheet name="ethnicity_district" sheetId="35" r:id="rId3"/>
    <sheet name="frl_district" sheetId="38" r:id="rId4"/>
    <sheet name="swd_district" sheetId="39" r:id="rId5"/>
    <sheet name="size_district" sheetId="43" r:id="rId6"/>
    <sheet name="ethnicity_charter" sheetId="40" r:id="rId7"/>
    <sheet name="frl_charter" sheetId="41" r:id="rId8"/>
    <sheet name="swd_charter" sheetId="42" r:id="rId9"/>
    <sheet name="size_charter" sheetId="44" r:id="rId10"/>
    <sheet name="table_1" sheetId="13" state="hidden" r:id="rId11"/>
  </sheets>
  <externalReferences>
    <externalReference r:id="rId12"/>
  </externalReferences>
  <definedNames>
    <definedName name="_xlnm.Print_Area" localSheetId="6">ethnicity_charter!$A$1:$O$67</definedName>
    <definedName name="_xlnm.Print_Area" localSheetId="2">ethnicity_district!$A$1:$O$67</definedName>
    <definedName name="_xlnm.Print_Area" localSheetId="7">frl_charter!$A$1:$O$67</definedName>
    <definedName name="_xlnm.Print_Area" localSheetId="3">frl_district!$A$1:$O$67</definedName>
    <definedName name="_xlnm.Print_Area" localSheetId="9">size_charter!$A$1:$O$67</definedName>
    <definedName name="_xlnm.Print_Area" localSheetId="5">size_district!$A$1:$O$67</definedName>
    <definedName name="_xlnm.Print_Area" localSheetId="1">summary_all!$A$1:$K$81</definedName>
    <definedName name="_xlnm.Print_Area" localSheetId="8">swd_charter!$A$1:$O$67</definedName>
    <definedName name="_xlnm.Print_Area" localSheetId="4">swd_district!$A$1:$O$67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2" i="44" l="1"/>
  <c r="M33" i="44"/>
  <c r="J33" i="44"/>
  <c r="I33" i="44"/>
  <c r="H33" i="44"/>
  <c r="G33" i="44"/>
  <c r="M24" i="44"/>
  <c r="L24" i="44"/>
  <c r="K24" i="44"/>
  <c r="J24" i="44"/>
  <c r="I24" i="44"/>
  <c r="H24" i="44"/>
  <c r="G24" i="44"/>
  <c r="M17" i="44"/>
  <c r="J17" i="44"/>
  <c r="I17" i="44"/>
  <c r="H17" i="44"/>
  <c r="G17" i="44"/>
  <c r="J7" i="44"/>
  <c r="I7" i="44"/>
  <c r="H7" i="44"/>
  <c r="G7" i="44"/>
  <c r="G3" i="44"/>
  <c r="G42" i="43"/>
  <c r="M33" i="43"/>
  <c r="J33" i="43"/>
  <c r="I33" i="43"/>
  <c r="H33" i="43"/>
  <c r="G33" i="43"/>
  <c r="M24" i="43"/>
  <c r="L24" i="43"/>
  <c r="K24" i="43"/>
  <c r="J24" i="43"/>
  <c r="I24" i="43"/>
  <c r="H24" i="43"/>
  <c r="G24" i="43"/>
  <c r="M17" i="43"/>
  <c r="J17" i="43"/>
  <c r="I17" i="43"/>
  <c r="H17" i="43"/>
  <c r="G17" i="43"/>
  <c r="J7" i="43"/>
  <c r="I7" i="43"/>
  <c r="H7" i="43"/>
  <c r="G7" i="43"/>
  <c r="G3" i="43"/>
  <c r="I11" i="43" s="1"/>
  <c r="G42" i="42"/>
  <c r="M33" i="42"/>
  <c r="J33" i="42"/>
  <c r="I33" i="42"/>
  <c r="H33" i="42"/>
  <c r="G33" i="42"/>
  <c r="M24" i="42"/>
  <c r="L24" i="42"/>
  <c r="K24" i="42"/>
  <c r="J24" i="42"/>
  <c r="I24" i="42"/>
  <c r="H24" i="42"/>
  <c r="G24" i="42"/>
  <c r="M17" i="42"/>
  <c r="J17" i="42"/>
  <c r="I17" i="42"/>
  <c r="H17" i="42"/>
  <c r="G17" i="42"/>
  <c r="J7" i="42"/>
  <c r="I7" i="42"/>
  <c r="H7" i="42"/>
  <c r="G7" i="42"/>
  <c r="G3" i="42"/>
  <c r="G42" i="41"/>
  <c r="M33" i="41"/>
  <c r="J33" i="41"/>
  <c r="I33" i="41"/>
  <c r="H33" i="41"/>
  <c r="G33" i="41"/>
  <c r="M24" i="41"/>
  <c r="L24" i="41"/>
  <c r="K24" i="41"/>
  <c r="J24" i="41"/>
  <c r="I24" i="41"/>
  <c r="H24" i="41"/>
  <c r="G24" i="41"/>
  <c r="M17" i="41"/>
  <c r="J17" i="41"/>
  <c r="I17" i="41"/>
  <c r="H17" i="41"/>
  <c r="G17" i="41"/>
  <c r="J7" i="41"/>
  <c r="I7" i="41"/>
  <c r="H7" i="41"/>
  <c r="G7" i="41"/>
  <c r="G3" i="41"/>
  <c r="E61" i="40"/>
  <c r="G42" i="40"/>
  <c r="M33" i="40"/>
  <c r="J33" i="40"/>
  <c r="I33" i="40"/>
  <c r="H33" i="40"/>
  <c r="G33" i="40"/>
  <c r="M24" i="40"/>
  <c r="L24" i="40"/>
  <c r="K24" i="40"/>
  <c r="J24" i="40"/>
  <c r="I24" i="40"/>
  <c r="H24" i="40"/>
  <c r="G24" i="40"/>
  <c r="M17" i="40"/>
  <c r="J17" i="40"/>
  <c r="I17" i="40"/>
  <c r="H17" i="40"/>
  <c r="G17" i="40"/>
  <c r="J7" i="40"/>
  <c r="I7" i="40"/>
  <c r="H7" i="40"/>
  <c r="G7" i="40"/>
  <c r="G3" i="40"/>
  <c r="N20" i="40" s="1"/>
  <c r="G42" i="39"/>
  <c r="M33" i="39"/>
  <c r="J33" i="39"/>
  <c r="I33" i="39"/>
  <c r="H33" i="39"/>
  <c r="G33" i="39"/>
  <c r="M24" i="39"/>
  <c r="L24" i="39"/>
  <c r="K24" i="39"/>
  <c r="J24" i="39"/>
  <c r="I24" i="39"/>
  <c r="H24" i="39"/>
  <c r="G24" i="39"/>
  <c r="M17" i="39"/>
  <c r="J17" i="39"/>
  <c r="I17" i="39"/>
  <c r="H17" i="39"/>
  <c r="G17" i="39"/>
  <c r="J7" i="39"/>
  <c r="I7" i="39"/>
  <c r="H7" i="39"/>
  <c r="G7" i="39"/>
  <c r="G3" i="39"/>
  <c r="H11" i="39" s="1"/>
  <c r="G3" i="38"/>
  <c r="I11" i="38" s="1"/>
  <c r="G3" i="35"/>
  <c r="G42" i="38"/>
  <c r="M33" i="38"/>
  <c r="J33" i="38"/>
  <c r="I33" i="38"/>
  <c r="H33" i="38"/>
  <c r="G33" i="38"/>
  <c r="M24" i="38"/>
  <c r="L24" i="38"/>
  <c r="K24" i="38"/>
  <c r="J24" i="38"/>
  <c r="I24" i="38"/>
  <c r="H24" i="38"/>
  <c r="G24" i="38"/>
  <c r="M17" i="38"/>
  <c r="J17" i="38"/>
  <c r="I17" i="38"/>
  <c r="H17" i="38"/>
  <c r="G17" i="38"/>
  <c r="J7" i="38"/>
  <c r="I7" i="38"/>
  <c r="H7" i="38"/>
  <c r="G7" i="38"/>
  <c r="G33" i="36"/>
  <c r="G36" i="36" s="1"/>
  <c r="G24" i="36"/>
  <c r="G28" i="36" s="1"/>
  <c r="G17" i="36"/>
  <c r="G20" i="36" s="1"/>
  <c r="G58" i="36"/>
  <c r="G59" i="36"/>
  <c r="J36" i="42" l="1"/>
  <c r="H20" i="41"/>
  <c r="I21" i="43"/>
  <c r="J36" i="43"/>
  <c r="M36" i="43"/>
  <c r="G11" i="43"/>
  <c r="M20" i="43"/>
  <c r="H11" i="43"/>
  <c r="N20" i="43"/>
  <c r="I27" i="43"/>
  <c r="H28" i="43"/>
  <c r="G20" i="43"/>
  <c r="G10" i="43"/>
  <c r="I36" i="43"/>
  <c r="J36" i="44"/>
  <c r="J27" i="43"/>
  <c r="H27" i="44"/>
  <c r="I27" i="44"/>
  <c r="H11" i="44"/>
  <c r="J27" i="44"/>
  <c r="M36" i="44"/>
  <c r="I11" i="44"/>
  <c r="G21" i="44"/>
  <c r="M27" i="44"/>
  <c r="J11" i="44"/>
  <c r="H21" i="44"/>
  <c r="G28" i="44"/>
  <c r="J10" i="44"/>
  <c r="J20" i="44"/>
  <c r="I36" i="44"/>
  <c r="N20" i="44"/>
  <c r="G10" i="44"/>
  <c r="G20" i="44"/>
  <c r="I21" i="44"/>
  <c r="H28" i="44"/>
  <c r="H10" i="44"/>
  <c r="H20" i="44"/>
  <c r="J21" i="44"/>
  <c r="I28" i="44"/>
  <c r="G36" i="44"/>
  <c r="I10" i="44"/>
  <c r="I20" i="44"/>
  <c r="M21" i="44"/>
  <c r="G27" i="44"/>
  <c r="J28" i="44"/>
  <c r="H36" i="44"/>
  <c r="M28" i="44"/>
  <c r="G11" i="44"/>
  <c r="M20" i="44"/>
  <c r="G21" i="43"/>
  <c r="M27" i="43"/>
  <c r="J11" i="43"/>
  <c r="H21" i="43"/>
  <c r="G28" i="43"/>
  <c r="H10" i="43"/>
  <c r="H20" i="43"/>
  <c r="J21" i="43"/>
  <c r="I28" i="43"/>
  <c r="G36" i="43"/>
  <c r="I10" i="43"/>
  <c r="I20" i="43"/>
  <c r="M21" i="43"/>
  <c r="G27" i="43"/>
  <c r="J28" i="43"/>
  <c r="H36" i="43"/>
  <c r="J10" i="43"/>
  <c r="J20" i="43"/>
  <c r="H27" i="43"/>
  <c r="M28" i="43"/>
  <c r="I10" i="41"/>
  <c r="G36" i="41"/>
  <c r="G28" i="41"/>
  <c r="H11" i="41"/>
  <c r="J11" i="41"/>
  <c r="I28" i="41"/>
  <c r="G20" i="42"/>
  <c r="J20" i="38"/>
  <c r="J27" i="38"/>
  <c r="M36" i="38"/>
  <c r="G20" i="40"/>
  <c r="N20" i="41"/>
  <c r="J28" i="41"/>
  <c r="G10" i="42"/>
  <c r="H21" i="41"/>
  <c r="G10" i="41"/>
  <c r="I21" i="41"/>
  <c r="G27" i="40"/>
  <c r="J21" i="41"/>
  <c r="G27" i="41"/>
  <c r="G36" i="40"/>
  <c r="H20" i="38"/>
  <c r="G11" i="40"/>
  <c r="I27" i="40"/>
  <c r="H11" i="42"/>
  <c r="N20" i="42"/>
  <c r="I20" i="38"/>
  <c r="H11" i="40"/>
  <c r="H28" i="40"/>
  <c r="G20" i="41"/>
  <c r="J27" i="41"/>
  <c r="J11" i="42"/>
  <c r="H21" i="42"/>
  <c r="G28" i="42"/>
  <c r="J28" i="40"/>
  <c r="H28" i="42"/>
  <c r="H10" i="38"/>
  <c r="G10" i="40"/>
  <c r="I21" i="40"/>
  <c r="J36" i="40"/>
  <c r="I21" i="42"/>
  <c r="I10" i="38"/>
  <c r="M36" i="40"/>
  <c r="M21" i="41"/>
  <c r="H36" i="41"/>
  <c r="J27" i="42"/>
  <c r="M36" i="42"/>
  <c r="J10" i="38"/>
  <c r="I10" i="40"/>
  <c r="M21" i="40"/>
  <c r="H36" i="40"/>
  <c r="H10" i="41"/>
  <c r="M27" i="41"/>
  <c r="M20" i="40"/>
  <c r="J27" i="40"/>
  <c r="I20" i="40"/>
  <c r="I20" i="41"/>
  <c r="J10" i="40"/>
  <c r="J20" i="40"/>
  <c r="H27" i="40"/>
  <c r="M28" i="40"/>
  <c r="I36" i="40"/>
  <c r="H28" i="41"/>
  <c r="I11" i="42"/>
  <c r="G21" i="42"/>
  <c r="M27" i="42"/>
  <c r="I11" i="40"/>
  <c r="G21" i="40"/>
  <c r="M27" i="40"/>
  <c r="J10" i="41"/>
  <c r="J20" i="41"/>
  <c r="H27" i="41"/>
  <c r="M28" i="41"/>
  <c r="I36" i="41"/>
  <c r="H10" i="42"/>
  <c r="H20" i="42"/>
  <c r="J21" i="42"/>
  <c r="I28" i="42"/>
  <c r="G36" i="42"/>
  <c r="J11" i="40"/>
  <c r="H21" i="40"/>
  <c r="G28" i="40"/>
  <c r="G11" i="41"/>
  <c r="M20" i="41"/>
  <c r="I27" i="41"/>
  <c r="J36" i="41"/>
  <c r="I10" i="42"/>
  <c r="I20" i="42"/>
  <c r="M21" i="42"/>
  <c r="G27" i="42"/>
  <c r="J28" i="42"/>
  <c r="H36" i="42"/>
  <c r="M36" i="41"/>
  <c r="J10" i="42"/>
  <c r="J20" i="42"/>
  <c r="H27" i="42"/>
  <c r="M28" i="42"/>
  <c r="I36" i="42"/>
  <c r="H10" i="40"/>
  <c r="H20" i="40"/>
  <c r="J21" i="40"/>
  <c r="I28" i="40"/>
  <c r="I11" i="41"/>
  <c r="G21" i="41"/>
  <c r="G11" i="42"/>
  <c r="M20" i="42"/>
  <c r="I27" i="42"/>
  <c r="J36" i="39"/>
  <c r="G11" i="38"/>
  <c r="M20" i="38"/>
  <c r="M28" i="38"/>
  <c r="J11" i="38"/>
  <c r="H28" i="38"/>
  <c r="I36" i="38"/>
  <c r="G10" i="38"/>
  <c r="G20" i="38"/>
  <c r="I27" i="38"/>
  <c r="J36" i="38"/>
  <c r="N20" i="39"/>
  <c r="J27" i="39"/>
  <c r="H11" i="38"/>
  <c r="N20" i="38"/>
  <c r="G27" i="38"/>
  <c r="H36" i="38"/>
  <c r="M36" i="39"/>
  <c r="I11" i="39"/>
  <c r="G21" i="39"/>
  <c r="M27" i="39"/>
  <c r="J11" i="39"/>
  <c r="H21" i="39"/>
  <c r="H28" i="39"/>
  <c r="I28" i="39"/>
  <c r="G36" i="39"/>
  <c r="G28" i="39"/>
  <c r="G10" i="39"/>
  <c r="G20" i="39"/>
  <c r="I21" i="39"/>
  <c r="H10" i="39"/>
  <c r="H20" i="39"/>
  <c r="J21" i="39"/>
  <c r="I10" i="39"/>
  <c r="I20" i="39"/>
  <c r="M21" i="39"/>
  <c r="G27" i="39"/>
  <c r="J28" i="39"/>
  <c r="H36" i="39"/>
  <c r="J10" i="39"/>
  <c r="J20" i="39"/>
  <c r="H27" i="39"/>
  <c r="M28" i="39"/>
  <c r="I36" i="39"/>
  <c r="G11" i="39"/>
  <c r="M20" i="39"/>
  <c r="I27" i="39"/>
  <c r="H27" i="38"/>
  <c r="G36" i="38"/>
  <c r="I21" i="38"/>
  <c r="M27" i="38"/>
  <c r="G21" i="38"/>
  <c r="G28" i="38"/>
  <c r="H21" i="38"/>
  <c r="J21" i="38"/>
  <c r="I28" i="38"/>
  <c r="M21" i="38"/>
  <c r="J28" i="38"/>
  <c r="G21" i="36"/>
  <c r="G27" i="36"/>
  <c r="I33" i="36"/>
  <c r="I36" i="36" s="1"/>
  <c r="I24" i="36"/>
  <c r="I28" i="36" s="1"/>
  <c r="I17" i="36"/>
  <c r="I20" i="36" s="1"/>
  <c r="H33" i="36"/>
  <c r="H36" i="36" s="1"/>
  <c r="H24" i="36"/>
  <c r="H27" i="36" s="1"/>
  <c r="J20" i="36"/>
  <c r="H17" i="36"/>
  <c r="H20" i="36" s="1"/>
  <c r="J59" i="44"/>
  <c r="M47" i="43"/>
  <c r="M58" i="42"/>
  <c r="H50" i="41"/>
  <c r="M49" i="38"/>
  <c r="H58" i="41"/>
  <c r="G46" i="41"/>
  <c r="M50" i="38"/>
  <c r="J59" i="42"/>
  <c r="I46" i="40"/>
  <c r="J45" i="42"/>
  <c r="G49" i="36"/>
  <c r="G52" i="41"/>
  <c r="J58" i="38"/>
  <c r="I13" i="43"/>
  <c r="H13" i="41"/>
  <c r="H53" i="36"/>
  <c r="H45" i="40"/>
  <c r="M58" i="39"/>
  <c r="G58" i="40"/>
  <c r="J50" i="38"/>
  <c r="J59" i="38"/>
  <c r="I59" i="38"/>
  <c r="J59" i="43"/>
  <c r="G54" i="43"/>
  <c r="G50" i="41"/>
  <c r="G45" i="36"/>
  <c r="J45" i="39"/>
  <c r="H49" i="41"/>
  <c r="M59" i="38"/>
  <c r="M47" i="38"/>
  <c r="I54" i="40"/>
  <c r="I58" i="43"/>
  <c r="I52" i="40"/>
  <c r="M46" i="38"/>
  <c r="H59" i="38"/>
  <c r="G47" i="41"/>
  <c r="M52" i="43"/>
  <c r="H46" i="38"/>
  <c r="G46" i="36"/>
  <c r="I49" i="41"/>
  <c r="G58" i="38"/>
  <c r="I13" i="44"/>
  <c r="M46" i="43"/>
  <c r="J58" i="40"/>
  <c r="J58" i="39"/>
  <c r="H50" i="36"/>
  <c r="M59" i="42"/>
  <c r="G52" i="42"/>
  <c r="I13" i="42"/>
  <c r="G45" i="42"/>
  <c r="J59" i="39"/>
  <c r="G52" i="36"/>
  <c r="H54" i="41"/>
  <c r="H46" i="41"/>
  <c r="M58" i="43"/>
  <c r="M52" i="38"/>
  <c r="I47" i="40"/>
  <c r="G59" i="38"/>
  <c r="G49" i="43"/>
  <c r="G50" i="36"/>
  <c r="J49" i="38"/>
  <c r="M49" i="40"/>
  <c r="M59" i="40"/>
  <c r="J58" i="44"/>
  <c r="M59" i="43"/>
  <c r="G59" i="41"/>
  <c r="I58" i="36"/>
  <c r="H47" i="36"/>
  <c r="G53" i="41"/>
  <c r="H52" i="41"/>
  <c r="G53" i="36"/>
  <c r="G13" i="41"/>
  <c r="I49" i="40"/>
  <c r="H45" i="42"/>
  <c r="G13" i="42"/>
  <c r="G54" i="41"/>
  <c r="G49" i="41"/>
  <c r="I59" i="36"/>
  <c r="G59" i="40"/>
  <c r="I13" i="38"/>
  <c r="G46" i="43"/>
  <c r="H54" i="36"/>
  <c r="J58" i="43"/>
  <c r="H13" i="44"/>
  <c r="H13" i="43"/>
  <c r="M58" i="38"/>
  <c r="M45" i="41"/>
  <c r="I45" i="40"/>
  <c r="G13" i="39"/>
  <c r="G45" i="41"/>
  <c r="G54" i="42"/>
  <c r="G54" i="36"/>
  <c r="H13" i="38"/>
  <c r="M45" i="42"/>
  <c r="M59" i="39"/>
  <c r="G47" i="36"/>
  <c r="M53" i="40"/>
  <c r="I13" i="40"/>
  <c r="M45" i="39"/>
  <c r="I50" i="40"/>
  <c r="G45" i="38"/>
  <c r="I45" i="41"/>
  <c r="G54" i="40"/>
  <c r="G13" i="43"/>
  <c r="M54" i="43"/>
  <c r="M45" i="43"/>
  <c r="M58" i="41"/>
  <c r="J58" i="42"/>
  <c r="M53" i="38"/>
  <c r="M45" i="40"/>
  <c r="I58" i="38"/>
  <c r="M45" i="38"/>
  <c r="J45" i="41"/>
  <c r="G13" i="40"/>
  <c r="H13" i="39"/>
  <c r="M54" i="38"/>
  <c r="H58" i="38"/>
  <c r="H59" i="41"/>
  <c r="H45" i="41"/>
  <c r="J59" i="40"/>
  <c r="I13" i="39"/>
  <c r="G58" i="41"/>
  <c r="I53" i="40"/>
  <c r="H45" i="36"/>
  <c r="G52" i="40"/>
  <c r="J45" i="40"/>
  <c r="H13" i="40"/>
  <c r="H49" i="38"/>
  <c r="J46" i="38"/>
  <c r="H13" i="42"/>
  <c r="I59" i="43"/>
  <c r="M58" i="40"/>
  <c r="G13" i="38"/>
  <c r="I13" i="41"/>
  <c r="I49" i="38"/>
  <c r="I45" i="42"/>
  <c r="I46" i="41"/>
  <c r="H59" i="40"/>
  <c r="G47" i="38"/>
  <c r="G13" i="44"/>
  <c r="H59" i="36"/>
  <c r="G61" i="43" l="1"/>
  <c r="J61" i="43"/>
  <c r="I61" i="43"/>
  <c r="H61" i="43"/>
  <c r="I61" i="44"/>
  <c r="J61" i="44"/>
  <c r="H61" i="44"/>
  <c r="G61" i="44"/>
  <c r="Q54" i="43"/>
  <c r="U47" i="43"/>
  <c r="U52" i="43"/>
  <c r="U45" i="43"/>
  <c r="U46" i="43"/>
  <c r="Q49" i="43"/>
  <c r="U54" i="43"/>
  <c r="J61" i="41"/>
  <c r="G61" i="42"/>
  <c r="G61" i="41"/>
  <c r="I61" i="38"/>
  <c r="I61" i="41"/>
  <c r="H61" i="41"/>
  <c r="J61" i="38"/>
  <c r="J61" i="40"/>
  <c r="G61" i="40"/>
  <c r="Q45" i="41"/>
  <c r="Q53" i="41"/>
  <c r="Q50" i="41"/>
  <c r="Q47" i="41"/>
  <c r="Q54" i="41"/>
  <c r="S53" i="40"/>
  <c r="Q54" i="42"/>
  <c r="R52" i="41"/>
  <c r="S46" i="41"/>
  <c r="U45" i="40"/>
  <c r="S50" i="40"/>
  <c r="S49" i="41"/>
  <c r="R49" i="41"/>
  <c r="Q52" i="42"/>
  <c r="S49" i="40"/>
  <c r="R50" i="41"/>
  <c r="U53" i="40"/>
  <c r="R54" i="41"/>
  <c r="S47" i="40"/>
  <c r="Q52" i="40"/>
  <c r="S45" i="40"/>
  <c r="I61" i="42"/>
  <c r="H61" i="42"/>
  <c r="Q49" i="41"/>
  <c r="U49" i="40"/>
  <c r="R45" i="41"/>
  <c r="Q46" i="41"/>
  <c r="R46" i="41"/>
  <c r="Q52" i="41"/>
  <c r="I61" i="40"/>
  <c r="H61" i="40"/>
  <c r="J61" i="42"/>
  <c r="S46" i="40"/>
  <c r="S52" i="40"/>
  <c r="S54" i="40"/>
  <c r="Q54" i="40"/>
  <c r="H61" i="38"/>
  <c r="G61" i="38"/>
  <c r="H61" i="39"/>
  <c r="G61" i="39"/>
  <c r="J61" i="39"/>
  <c r="I61" i="39"/>
  <c r="U49" i="38"/>
  <c r="S49" i="38"/>
  <c r="U45" i="38"/>
  <c r="Q45" i="38"/>
  <c r="U47" i="38"/>
  <c r="T50" i="38"/>
  <c r="U50" i="38"/>
  <c r="R49" i="38"/>
  <c r="U53" i="38"/>
  <c r="T46" i="38"/>
  <c r="R46" i="38"/>
  <c r="U52" i="38"/>
  <c r="U46" i="38"/>
  <c r="T49" i="38"/>
  <c r="Q47" i="38"/>
  <c r="U54" i="38"/>
  <c r="M54" i="36"/>
  <c r="N54" i="36"/>
  <c r="N53" i="36"/>
  <c r="M52" i="36"/>
  <c r="M53" i="36"/>
  <c r="N50" i="36"/>
  <c r="M49" i="36"/>
  <c r="M50" i="36"/>
  <c r="N45" i="36"/>
  <c r="N47" i="36"/>
  <c r="M47" i="36"/>
  <c r="M46" i="36"/>
  <c r="M45" i="36"/>
  <c r="I27" i="36"/>
  <c r="I21" i="36"/>
  <c r="H28" i="36"/>
  <c r="H21" i="36"/>
  <c r="I46" i="38"/>
  <c r="G52" i="38"/>
  <c r="G49" i="38"/>
  <c r="J52" i="38"/>
  <c r="I47" i="38"/>
  <c r="M47" i="44"/>
  <c r="H54" i="44"/>
  <c r="M50" i="44"/>
  <c r="H49" i="44"/>
  <c r="M59" i="44"/>
  <c r="I52" i="44"/>
  <c r="I52" i="43"/>
  <c r="M50" i="43"/>
  <c r="I53" i="43"/>
  <c r="I47" i="43"/>
  <c r="M52" i="41"/>
  <c r="I59" i="40"/>
  <c r="I50" i="41"/>
  <c r="M53" i="41"/>
  <c r="G52" i="39"/>
  <c r="G49" i="42"/>
  <c r="I54" i="42"/>
  <c r="M54" i="41"/>
  <c r="J46" i="41"/>
  <c r="M46" i="40"/>
  <c r="I58" i="40"/>
  <c r="M54" i="42"/>
  <c r="I53" i="42"/>
  <c r="H46" i="40"/>
  <c r="I47" i="41"/>
  <c r="I59" i="41"/>
  <c r="M49" i="41"/>
  <c r="H47" i="42"/>
  <c r="H54" i="39"/>
  <c r="G58" i="44"/>
  <c r="I54" i="44"/>
  <c r="J53" i="43"/>
  <c r="G47" i="43"/>
  <c r="H47" i="39"/>
  <c r="J54" i="41"/>
  <c r="G46" i="39"/>
  <c r="M53" i="42"/>
  <c r="H59" i="42"/>
  <c r="J47" i="43"/>
  <c r="I47" i="39"/>
  <c r="J47" i="42"/>
  <c r="M50" i="40"/>
  <c r="M52" i="44"/>
  <c r="H45" i="43"/>
  <c r="J58" i="41"/>
  <c r="H53" i="41"/>
  <c r="I50" i="42"/>
  <c r="H58" i="36"/>
  <c r="I52" i="41"/>
  <c r="J47" i="38"/>
  <c r="G45" i="40"/>
  <c r="G52" i="44"/>
  <c r="I53" i="44"/>
  <c r="G53" i="44"/>
  <c r="I47" i="44"/>
  <c r="H53" i="44"/>
  <c r="M46" i="44"/>
  <c r="H54" i="43"/>
  <c r="J54" i="43"/>
  <c r="H53" i="43"/>
  <c r="H47" i="43"/>
  <c r="J54" i="40"/>
  <c r="G53" i="42"/>
  <c r="J54" i="42"/>
  <c r="H52" i="40"/>
  <c r="G45" i="39"/>
  <c r="H49" i="40"/>
  <c r="M59" i="41"/>
  <c r="G47" i="39"/>
  <c r="I52" i="39"/>
  <c r="J50" i="41"/>
  <c r="J49" i="39"/>
  <c r="M46" i="41"/>
  <c r="G46" i="42"/>
  <c r="G49" i="44"/>
  <c r="I46" i="43"/>
  <c r="I54" i="41"/>
  <c r="G59" i="42"/>
  <c r="M50" i="41"/>
  <c r="M47" i="40"/>
  <c r="M47" i="39"/>
  <c r="M50" i="39"/>
  <c r="M52" i="40"/>
  <c r="H49" i="42"/>
  <c r="I58" i="42"/>
  <c r="I46" i="39"/>
  <c r="H52" i="44"/>
  <c r="G52" i="43"/>
  <c r="J50" i="42"/>
  <c r="H53" i="42"/>
  <c r="H47" i="40"/>
  <c r="H49" i="36"/>
  <c r="J53" i="38"/>
  <c r="H47" i="38"/>
  <c r="G54" i="38"/>
  <c r="G53" i="40"/>
  <c r="J45" i="38"/>
  <c r="H54" i="38"/>
  <c r="H52" i="38"/>
  <c r="I54" i="38"/>
  <c r="J52" i="44"/>
  <c r="G46" i="44"/>
  <c r="I59" i="44"/>
  <c r="G50" i="44"/>
  <c r="M49" i="44"/>
  <c r="I46" i="44"/>
  <c r="M53" i="43"/>
  <c r="H52" i="43"/>
  <c r="J45" i="43"/>
  <c r="J52" i="43"/>
  <c r="I49" i="42"/>
  <c r="M46" i="42"/>
  <c r="H52" i="39"/>
  <c r="I52" i="42"/>
  <c r="G49" i="39"/>
  <c r="M47" i="42"/>
  <c r="J46" i="42"/>
  <c r="H46" i="39"/>
  <c r="M53" i="39"/>
  <c r="J49" i="42"/>
  <c r="J59" i="41"/>
  <c r="J53" i="42"/>
  <c r="I45" i="39"/>
  <c r="H45" i="39"/>
  <c r="J49" i="40"/>
  <c r="J50" i="39"/>
  <c r="H52" i="36"/>
  <c r="H58" i="40"/>
  <c r="H58" i="44"/>
  <c r="J46" i="44"/>
  <c r="H46" i="44"/>
  <c r="H49" i="43"/>
  <c r="G59" i="43"/>
  <c r="I59" i="39"/>
  <c r="I54" i="39"/>
  <c r="H50" i="39"/>
  <c r="J53" i="44"/>
  <c r="G45" i="43"/>
  <c r="I58" i="41"/>
  <c r="J47" i="39"/>
  <c r="J52" i="42"/>
  <c r="I53" i="38"/>
  <c r="J54" i="38"/>
  <c r="G50" i="38"/>
  <c r="G47" i="40"/>
  <c r="J54" i="44"/>
  <c r="H59" i="44"/>
  <c r="G59" i="44"/>
  <c r="I45" i="44"/>
  <c r="J50" i="44"/>
  <c r="G45" i="44"/>
  <c r="I54" i="43"/>
  <c r="G50" i="43"/>
  <c r="M49" i="43"/>
  <c r="G58" i="43"/>
  <c r="G53" i="43"/>
  <c r="J53" i="41"/>
  <c r="G47" i="42"/>
  <c r="G58" i="39"/>
  <c r="G58" i="42"/>
  <c r="J50" i="40"/>
  <c r="J46" i="39"/>
  <c r="H47" i="41"/>
  <c r="J54" i="39"/>
  <c r="I47" i="36"/>
  <c r="M49" i="42"/>
  <c r="M52" i="39"/>
  <c r="G50" i="42"/>
  <c r="I53" i="39"/>
  <c r="I58" i="39"/>
  <c r="H54" i="40"/>
  <c r="J53" i="39"/>
  <c r="G59" i="39"/>
  <c r="G53" i="38"/>
  <c r="I50" i="38"/>
  <c r="I45" i="38"/>
  <c r="H45" i="44"/>
  <c r="G47" i="44"/>
  <c r="J45" i="44"/>
  <c r="I49" i="43"/>
  <c r="H54" i="42"/>
  <c r="M50" i="42"/>
  <c r="H53" i="39"/>
  <c r="G50" i="39"/>
  <c r="M45" i="44"/>
  <c r="H46" i="43"/>
  <c r="M52" i="42"/>
  <c r="J49" i="41"/>
  <c r="H53" i="40"/>
  <c r="G50" i="40"/>
  <c r="H53" i="38"/>
  <c r="I52" i="38"/>
  <c r="G46" i="38"/>
  <c r="G49" i="40"/>
  <c r="H50" i="38"/>
  <c r="G46" i="40"/>
  <c r="H45" i="38"/>
  <c r="I49" i="44"/>
  <c r="J49" i="44"/>
  <c r="I50" i="44"/>
  <c r="I58" i="44"/>
  <c r="J47" i="44"/>
  <c r="H50" i="44"/>
  <c r="J46" i="43"/>
  <c r="J50" i="43"/>
  <c r="H59" i="43"/>
  <c r="H50" i="43"/>
  <c r="J49" i="43"/>
  <c r="J52" i="39"/>
  <c r="M47" i="41"/>
  <c r="H49" i="39"/>
  <c r="M49" i="39"/>
  <c r="I49" i="39"/>
  <c r="I59" i="42"/>
  <c r="H46" i="42"/>
  <c r="J47" i="40"/>
  <c r="H59" i="39"/>
  <c r="H52" i="42"/>
  <c r="H58" i="42"/>
  <c r="J53" i="40"/>
  <c r="J47" i="41"/>
  <c r="H50" i="42"/>
  <c r="H50" i="40"/>
  <c r="I53" i="41"/>
  <c r="M46" i="39"/>
  <c r="I46" i="42"/>
  <c r="M53" i="44"/>
  <c r="M54" i="44"/>
  <c r="G54" i="44"/>
  <c r="H58" i="43"/>
  <c r="J52" i="40"/>
  <c r="G53" i="39"/>
  <c r="I50" i="39"/>
  <c r="H58" i="39"/>
  <c r="I47" i="42"/>
  <c r="G54" i="39"/>
  <c r="I45" i="43"/>
  <c r="M54" i="40"/>
  <c r="J52" i="41"/>
  <c r="H47" i="44"/>
  <c r="M58" i="44"/>
  <c r="I50" i="43"/>
  <c r="M54" i="39"/>
  <c r="J46" i="40"/>
  <c r="H46" i="36"/>
  <c r="I45" i="36"/>
  <c r="R45" i="38" l="1"/>
  <c r="Q46" i="40"/>
  <c r="R50" i="38"/>
  <c r="Q49" i="40"/>
  <c r="Q46" i="38"/>
  <c r="S52" i="38"/>
  <c r="R53" i="38"/>
  <c r="Q50" i="40"/>
  <c r="S45" i="38"/>
  <c r="S50" i="38"/>
  <c r="Q53" i="38"/>
  <c r="Q47" i="40"/>
  <c r="Q50" i="38"/>
  <c r="P50" i="38" s="1"/>
  <c r="T54" i="38"/>
  <c r="S53" i="38"/>
  <c r="S54" i="38"/>
  <c r="R52" i="38"/>
  <c r="R54" i="38"/>
  <c r="T45" i="38"/>
  <c r="Q53" i="40"/>
  <c r="Q54" i="38"/>
  <c r="R47" i="38"/>
  <c r="T53" i="38"/>
  <c r="Q45" i="40"/>
  <c r="T47" i="38"/>
  <c r="S52" i="41"/>
  <c r="S47" i="38"/>
  <c r="T52" i="38"/>
  <c r="Q49" i="38"/>
  <c r="P49" i="38" s="1"/>
  <c r="Q52" i="38"/>
  <c r="S46" i="38"/>
  <c r="S46" i="44"/>
  <c r="Q54" i="44"/>
  <c r="U46" i="44"/>
  <c r="S52" i="44"/>
  <c r="R50" i="44"/>
  <c r="T45" i="44"/>
  <c r="Q45" i="44"/>
  <c r="U49" i="44"/>
  <c r="S54" i="44"/>
  <c r="R53" i="44"/>
  <c r="T47" i="44"/>
  <c r="U52" i="44"/>
  <c r="R46" i="44"/>
  <c r="T50" i="44"/>
  <c r="Q50" i="44"/>
  <c r="U54" i="44"/>
  <c r="S47" i="44"/>
  <c r="R49" i="44"/>
  <c r="T53" i="44"/>
  <c r="Q47" i="44"/>
  <c r="S45" i="44"/>
  <c r="Q53" i="44"/>
  <c r="U50" i="44"/>
  <c r="S50" i="44"/>
  <c r="R52" i="44"/>
  <c r="T46" i="44"/>
  <c r="Q46" i="44"/>
  <c r="U53" i="44"/>
  <c r="S53" i="44"/>
  <c r="R54" i="44"/>
  <c r="T49" i="44"/>
  <c r="U45" i="44"/>
  <c r="R45" i="44"/>
  <c r="T52" i="44"/>
  <c r="Q49" i="44"/>
  <c r="Q52" i="44"/>
  <c r="U47" i="44"/>
  <c r="S49" i="44"/>
  <c r="R47" i="44"/>
  <c r="T54" i="44"/>
  <c r="T49" i="43"/>
  <c r="Q46" i="43"/>
  <c r="R45" i="43"/>
  <c r="S45" i="43"/>
  <c r="Q53" i="43"/>
  <c r="T52" i="43"/>
  <c r="Q47" i="43"/>
  <c r="R47" i="43"/>
  <c r="S47" i="43"/>
  <c r="R50" i="43"/>
  <c r="S50" i="43"/>
  <c r="T45" i="43"/>
  <c r="R53" i="43"/>
  <c r="S53" i="43"/>
  <c r="Q45" i="43"/>
  <c r="T47" i="43"/>
  <c r="U49" i="43"/>
  <c r="R52" i="43"/>
  <c r="S46" i="43"/>
  <c r="T54" i="43"/>
  <c r="U50" i="43"/>
  <c r="T50" i="43"/>
  <c r="R46" i="43"/>
  <c r="S49" i="43"/>
  <c r="Q50" i="43"/>
  <c r="U53" i="43"/>
  <c r="T53" i="43"/>
  <c r="R54" i="43"/>
  <c r="S52" i="43"/>
  <c r="T46" i="43"/>
  <c r="Q52" i="43"/>
  <c r="R49" i="43"/>
  <c r="S54" i="43"/>
  <c r="S53" i="42"/>
  <c r="U54" i="41"/>
  <c r="S45" i="41"/>
  <c r="U47" i="42"/>
  <c r="T54" i="42"/>
  <c r="U46" i="40"/>
  <c r="S47" i="42"/>
  <c r="R50" i="40"/>
  <c r="T53" i="40"/>
  <c r="T46" i="41"/>
  <c r="R46" i="42"/>
  <c r="U45" i="41"/>
  <c r="S50" i="41"/>
  <c r="U50" i="42"/>
  <c r="T45" i="42"/>
  <c r="S50" i="42"/>
  <c r="R53" i="40"/>
  <c r="T47" i="40"/>
  <c r="T49" i="41"/>
  <c r="R49" i="42"/>
  <c r="U47" i="41"/>
  <c r="R45" i="40"/>
  <c r="T50" i="40"/>
  <c r="U50" i="40"/>
  <c r="T52" i="41"/>
  <c r="R52" i="42"/>
  <c r="U54" i="40"/>
  <c r="U52" i="42"/>
  <c r="T50" i="42"/>
  <c r="S46" i="42"/>
  <c r="R54" i="40"/>
  <c r="Q50" i="42"/>
  <c r="T46" i="40"/>
  <c r="R47" i="41"/>
  <c r="T54" i="41"/>
  <c r="R54" i="42"/>
  <c r="U52" i="40"/>
  <c r="T49" i="40"/>
  <c r="T53" i="42"/>
  <c r="R53" i="41"/>
  <c r="T46" i="42"/>
  <c r="S52" i="42"/>
  <c r="Q47" i="42"/>
  <c r="T53" i="41"/>
  <c r="R47" i="42"/>
  <c r="U53" i="42"/>
  <c r="T47" i="42"/>
  <c r="U50" i="41"/>
  <c r="U46" i="42"/>
  <c r="S49" i="42"/>
  <c r="R46" i="40"/>
  <c r="Q45" i="42"/>
  <c r="T45" i="41"/>
  <c r="R45" i="42"/>
  <c r="Q46" i="42"/>
  <c r="U46" i="41"/>
  <c r="U49" i="42"/>
  <c r="R49" i="40"/>
  <c r="T52" i="40"/>
  <c r="S54" i="41"/>
  <c r="U49" i="41"/>
  <c r="S47" i="41"/>
  <c r="U54" i="42"/>
  <c r="T49" i="42"/>
  <c r="S54" i="42"/>
  <c r="R52" i="40"/>
  <c r="Q53" i="42"/>
  <c r="T54" i="40"/>
  <c r="T47" i="41"/>
  <c r="R50" i="42"/>
  <c r="U47" i="40"/>
  <c r="U53" i="41"/>
  <c r="U52" i="41"/>
  <c r="S53" i="41"/>
  <c r="U45" i="42"/>
  <c r="T52" i="42"/>
  <c r="S45" i="42"/>
  <c r="R47" i="40"/>
  <c r="T45" i="40"/>
  <c r="T50" i="41"/>
  <c r="R53" i="42"/>
  <c r="Q49" i="42"/>
  <c r="Q49" i="39"/>
  <c r="R49" i="39"/>
  <c r="S46" i="39"/>
  <c r="R45" i="39"/>
  <c r="Q50" i="39"/>
  <c r="R50" i="39"/>
  <c r="S54" i="39"/>
  <c r="Q53" i="39"/>
  <c r="U54" i="39"/>
  <c r="R53" i="39"/>
  <c r="T53" i="39"/>
  <c r="S53" i="39"/>
  <c r="U53" i="39"/>
  <c r="T54" i="39"/>
  <c r="Q45" i="39"/>
  <c r="S49" i="39"/>
  <c r="U52" i="39"/>
  <c r="T50" i="39"/>
  <c r="S45" i="39"/>
  <c r="Q46" i="39"/>
  <c r="U45" i="39"/>
  <c r="R46" i="39"/>
  <c r="T46" i="39"/>
  <c r="S47" i="39"/>
  <c r="U50" i="39"/>
  <c r="U47" i="39"/>
  <c r="T49" i="39"/>
  <c r="S50" i="39"/>
  <c r="Q52" i="39"/>
  <c r="R52" i="39"/>
  <c r="T52" i="39"/>
  <c r="Q54" i="39"/>
  <c r="R54" i="39"/>
  <c r="U46" i="39"/>
  <c r="T45" i="39"/>
  <c r="S52" i="39"/>
  <c r="Q47" i="39"/>
  <c r="U49" i="39"/>
  <c r="R47" i="39"/>
  <c r="T47" i="39"/>
  <c r="N52" i="36"/>
  <c r="N49" i="36"/>
  <c r="N46" i="36"/>
  <c r="O47" i="36"/>
  <c r="L47" i="36" s="1"/>
  <c r="O45" i="36"/>
  <c r="L45" i="36" s="1"/>
  <c r="J33" i="35"/>
  <c r="M33" i="35"/>
  <c r="I33" i="35"/>
  <c r="H33" i="35"/>
  <c r="G33" i="35"/>
  <c r="M24" i="35"/>
  <c r="L24" i="35"/>
  <c r="K24" i="35"/>
  <c r="J24" i="35"/>
  <c r="I24" i="35"/>
  <c r="H24" i="35"/>
  <c r="G24" i="35"/>
  <c r="M17" i="35"/>
  <c r="J17" i="35"/>
  <c r="I17" i="35"/>
  <c r="H17" i="35"/>
  <c r="G17" i="35"/>
  <c r="J7" i="35"/>
  <c r="I7" i="35"/>
  <c r="H7" i="35"/>
  <c r="G7" i="35"/>
  <c r="N20" i="35"/>
  <c r="I54" i="36"/>
  <c r="I49" i="36"/>
  <c r="I46" i="36"/>
  <c r="I53" i="36"/>
  <c r="I50" i="36"/>
  <c r="I52" i="36"/>
  <c r="N50" i="38"/>
  <c r="N49" i="38"/>
  <c r="P45" i="38" l="1"/>
  <c r="P47" i="38"/>
  <c r="P53" i="38"/>
  <c r="P46" i="38"/>
  <c r="P54" i="38"/>
  <c r="P52" i="38"/>
  <c r="P54" i="43"/>
  <c r="P49" i="43"/>
  <c r="P46" i="43"/>
  <c r="P50" i="44"/>
  <c r="P46" i="44"/>
  <c r="P45" i="43"/>
  <c r="P54" i="44"/>
  <c r="P45" i="44"/>
  <c r="P53" i="44"/>
  <c r="P52" i="43"/>
  <c r="P53" i="43"/>
  <c r="P50" i="43"/>
  <c r="P52" i="44"/>
  <c r="P47" i="44"/>
  <c r="P47" i="43"/>
  <c r="P49" i="44"/>
  <c r="P53" i="40"/>
  <c r="P54" i="41"/>
  <c r="P52" i="42"/>
  <c r="P52" i="40"/>
  <c r="P54" i="40"/>
  <c r="P54" i="42"/>
  <c r="P46" i="40"/>
  <c r="P49" i="40"/>
  <c r="P49" i="41"/>
  <c r="P46" i="41"/>
  <c r="P50" i="40"/>
  <c r="P47" i="40"/>
  <c r="P45" i="40"/>
  <c r="P52" i="41"/>
  <c r="P53" i="41"/>
  <c r="P50" i="42"/>
  <c r="P46" i="42"/>
  <c r="P50" i="41"/>
  <c r="P45" i="42"/>
  <c r="P53" i="42"/>
  <c r="P47" i="42"/>
  <c r="P45" i="41"/>
  <c r="P49" i="42"/>
  <c r="P47" i="41"/>
  <c r="P54" i="39"/>
  <c r="P52" i="39"/>
  <c r="P46" i="39"/>
  <c r="P53" i="39"/>
  <c r="P45" i="39"/>
  <c r="P50" i="39"/>
  <c r="P47" i="39"/>
  <c r="P49" i="39"/>
  <c r="O53" i="36"/>
  <c r="L53" i="36" s="1"/>
  <c r="O52" i="36"/>
  <c r="L52" i="36" s="1"/>
  <c r="O54" i="36"/>
  <c r="L54" i="36" s="1"/>
  <c r="O50" i="36"/>
  <c r="L50" i="36" s="1"/>
  <c r="O49" i="36"/>
  <c r="L49" i="36" s="1"/>
  <c r="O46" i="36"/>
  <c r="L46" i="36" s="1"/>
  <c r="M28" i="35"/>
  <c r="J28" i="35"/>
  <c r="I28" i="35"/>
  <c r="H28" i="35"/>
  <c r="G28" i="35"/>
  <c r="M27" i="35"/>
  <c r="J27" i="35"/>
  <c r="I27" i="35"/>
  <c r="H27" i="35"/>
  <c r="G27" i="35"/>
  <c r="E61" i="35"/>
  <c r="G42" i="35"/>
  <c r="M36" i="35"/>
  <c r="M21" i="35"/>
  <c r="M20" i="35"/>
  <c r="J36" i="35"/>
  <c r="I36" i="35"/>
  <c r="H36" i="35"/>
  <c r="G36" i="35"/>
  <c r="J10" i="35"/>
  <c r="I10" i="35"/>
  <c r="H10" i="35"/>
  <c r="G10" i="35"/>
  <c r="J21" i="35"/>
  <c r="I21" i="35"/>
  <c r="H21" i="35"/>
  <c r="G21" i="35"/>
  <c r="J11" i="35"/>
  <c r="I11" i="35"/>
  <c r="H11" i="35"/>
  <c r="G11" i="35"/>
  <c r="J20" i="35"/>
  <c r="I20" i="35"/>
  <c r="H20" i="35"/>
  <c r="N47" i="38"/>
  <c r="N45" i="38"/>
  <c r="N53" i="38"/>
  <c r="N46" i="38"/>
  <c r="N54" i="38"/>
  <c r="N52" i="38"/>
  <c r="N54" i="43"/>
  <c r="N53" i="44"/>
  <c r="J52" i="36"/>
  <c r="J53" i="36"/>
  <c r="J45" i="36"/>
  <c r="N46" i="41"/>
  <c r="N47" i="40"/>
  <c r="N52" i="39"/>
  <c r="I13" i="35"/>
  <c r="N45" i="39"/>
  <c r="N49" i="43"/>
  <c r="N53" i="43"/>
  <c r="N52" i="43"/>
  <c r="J54" i="36"/>
  <c r="N52" i="44"/>
  <c r="N53" i="39"/>
  <c r="N54" i="39"/>
  <c r="G13" i="35"/>
  <c r="N45" i="42"/>
  <c r="H13" i="35"/>
  <c r="N46" i="43"/>
  <c r="N50" i="43"/>
  <c r="M58" i="35"/>
  <c r="M59" i="35"/>
  <c r="N47" i="42"/>
  <c r="N46" i="44"/>
  <c r="N49" i="41"/>
  <c r="N50" i="41"/>
  <c r="M47" i="35"/>
  <c r="N53" i="42"/>
  <c r="J49" i="36"/>
  <c r="N50" i="44"/>
  <c r="N53" i="40"/>
  <c r="N54" i="41"/>
  <c r="N54" i="40"/>
  <c r="J50" i="36"/>
  <c r="J47" i="36"/>
  <c r="N52" i="40"/>
  <c r="N50" i="40"/>
  <c r="N47" i="44"/>
  <c r="N46" i="42"/>
  <c r="N47" i="43"/>
  <c r="N47" i="39"/>
  <c r="N52" i="42"/>
  <c r="N45" i="40"/>
  <c r="N46" i="39"/>
  <c r="N45" i="43"/>
  <c r="N50" i="39"/>
  <c r="N45" i="41"/>
  <c r="N53" i="41"/>
  <c r="N49" i="44"/>
  <c r="H54" i="35"/>
  <c r="N54" i="42"/>
  <c r="N54" i="44"/>
  <c r="N45" i="44"/>
  <c r="N47" i="41"/>
  <c r="M54" i="35"/>
  <c r="N52" i="41"/>
  <c r="J54" i="35"/>
  <c r="N46" i="40"/>
  <c r="I49" i="35"/>
  <c r="N49" i="40"/>
  <c r="N49" i="39"/>
  <c r="J46" i="36"/>
  <c r="N49" i="42"/>
  <c r="N50" i="42"/>
  <c r="H59" i="35"/>
  <c r="R54" i="35" l="1"/>
  <c r="S49" i="35"/>
  <c r="T54" i="35"/>
  <c r="U54" i="35"/>
  <c r="J61" i="35"/>
  <c r="G61" i="35"/>
  <c r="I61" i="35"/>
  <c r="H61" i="35"/>
  <c r="G20" i="35"/>
  <c r="H52" i="35"/>
  <c r="J53" i="35"/>
  <c r="I53" i="35"/>
  <c r="M50" i="35"/>
  <c r="J50" i="35"/>
  <c r="J52" i="35"/>
  <c r="H58" i="35"/>
  <c r="H46" i="35"/>
  <c r="J58" i="35"/>
  <c r="M53" i="35"/>
  <c r="M45" i="35"/>
  <c r="I50" i="35"/>
  <c r="H49" i="35"/>
  <c r="I59" i="35"/>
  <c r="M46" i="35"/>
  <c r="H50" i="35"/>
  <c r="J59" i="35"/>
  <c r="I45" i="35"/>
  <c r="I54" i="35"/>
  <c r="I52" i="35"/>
  <c r="J46" i="35"/>
  <c r="M49" i="35"/>
  <c r="I46" i="35"/>
  <c r="I58" i="35"/>
  <c r="G45" i="35"/>
  <c r="M52" i="35"/>
  <c r="J49" i="35"/>
  <c r="G59" i="35"/>
  <c r="G58" i="35"/>
  <c r="H53" i="35"/>
  <c r="S50" i="35" l="1"/>
  <c r="U53" i="35"/>
  <c r="R52" i="35"/>
  <c r="R50" i="35"/>
  <c r="U50" i="35"/>
  <c r="S52" i="35"/>
  <c r="R49" i="35"/>
  <c r="R53" i="35"/>
  <c r="T49" i="35"/>
  <c r="T46" i="35"/>
  <c r="U45" i="35"/>
  <c r="U49" i="35"/>
  <c r="U52" i="35"/>
  <c r="T53" i="35"/>
  <c r="U47" i="35"/>
  <c r="T52" i="35"/>
  <c r="T50" i="35"/>
  <c r="S54" i="35"/>
  <c r="S53" i="35"/>
  <c r="U46" i="35"/>
  <c r="H45" i="35"/>
  <c r="H47" i="35"/>
  <c r="G50" i="35"/>
  <c r="G47" i="35"/>
  <c r="G49" i="35"/>
  <c r="J47" i="35"/>
  <c r="G53" i="35"/>
  <c r="G46" i="35"/>
  <c r="G54" i="35"/>
  <c r="G52" i="35"/>
  <c r="J45" i="35"/>
  <c r="I47" i="35"/>
  <c r="T45" i="35" l="1"/>
  <c r="T47" i="35"/>
  <c r="S46" i="35"/>
  <c r="S47" i="35"/>
  <c r="Q54" i="35"/>
  <c r="P54" i="35" s="1"/>
  <c r="Q52" i="35"/>
  <c r="P52" i="35" s="1"/>
  <c r="Q53" i="35"/>
  <c r="P53" i="35" s="1"/>
  <c r="Q50" i="35"/>
  <c r="P50" i="35" s="1"/>
  <c r="Q49" i="35"/>
  <c r="P49" i="35" s="1"/>
  <c r="Q47" i="35"/>
  <c r="Q46" i="35"/>
  <c r="Q45" i="35"/>
  <c r="S45" i="35"/>
  <c r="R45" i="35"/>
  <c r="R47" i="35"/>
  <c r="N49" i="35"/>
  <c r="N53" i="35"/>
  <c r="N54" i="35"/>
  <c r="N52" i="35"/>
  <c r="N50" i="35"/>
  <c r="R46" i="35" l="1"/>
  <c r="P46" i="35" s="1"/>
  <c r="P47" i="35"/>
  <c r="P45" i="35"/>
  <c r="N46" i="35"/>
  <c r="N45" i="35"/>
  <c r="I11" i="13" l="1"/>
  <c r="I10" i="13"/>
  <c r="N47" i="35"/>
</calcChain>
</file>

<file path=xl/sharedStrings.xml><?xml version="1.0" encoding="utf-8"?>
<sst xmlns="http://schemas.openxmlformats.org/spreadsheetml/2006/main" count="1069" uniqueCount="93">
  <si>
    <t>admin_expenses_all_per_total_exp</t>
  </si>
  <si>
    <t>students_per_teacher</t>
  </si>
  <si>
    <t xml:space="preserve"> </t>
  </si>
  <si>
    <t>salary_benefits_instruction_1000_6100_6200_class_site_per_total_exp</t>
  </si>
  <si>
    <t>R-Squared</t>
  </si>
  <si>
    <t>Average</t>
  </si>
  <si>
    <t>Median</t>
  </si>
  <si>
    <t>Metric</t>
  </si>
  <si>
    <t>Samples (n = ___ )</t>
  </si>
  <si>
    <t>p-value (two-tailed)</t>
  </si>
  <si>
    <t>p-value (one-tailed)</t>
  </si>
  <si>
    <t>(1) Personnel includes Teachers, Teacher Aides, and Substitute Teachers. Includes all "Classroom Site Fund" expenses. Does not include instructional supplies.</t>
  </si>
  <si>
    <t>Correlation Coeff. (R-value)</t>
  </si>
  <si>
    <t>Instruction as Percent of Total Expense (1)</t>
  </si>
  <si>
    <t>(2) Includes Principals, Assistant Principals, Superintendent, Central Services, support staff, purchased services, and administrative-related supplies.</t>
  </si>
  <si>
    <t>(3) xxxx</t>
  </si>
  <si>
    <t>(4) Students enrolled on October 1 of the school year per State data. Teacher count per Annual Financial Report data.</t>
  </si>
  <si>
    <t xml:space="preserve">(5) Average Teacher Salary data exists for 2018 and 2019 only. </t>
  </si>
  <si>
    <t>Administration as Percent of Total Expense (2)</t>
  </si>
  <si>
    <t>Student:Teacher Ratio (4)</t>
  </si>
  <si>
    <t>Average Teacher Salary (5)</t>
  </si>
  <si>
    <t>Facility &amp; Operations as Percent of Total (3)</t>
  </si>
  <si>
    <r>
      <t>Unique LEAs</t>
    </r>
    <r>
      <rPr>
        <b/>
        <sz val="12"/>
        <color theme="1"/>
        <rFont val="Arial"/>
        <family val="2"/>
      </rPr>
      <t xml:space="preserve"> (6)</t>
    </r>
  </si>
  <si>
    <t>(6) UNIQUE lea BLAH BLAH</t>
  </si>
  <si>
    <t>total_instruction_related_personnel_per_total_exp</t>
  </si>
  <si>
    <t>building_related_expenses_per_total_exp</t>
  </si>
  <si>
    <t>pct_swd</t>
  </si>
  <si>
    <t>pct_free_reduced</t>
  </si>
  <si>
    <t>pct_non_white</t>
  </si>
  <si>
    <t>Highest Tier Cutoff (66th Percentile)</t>
  </si>
  <si>
    <t>Lowest Tier Cutoff (33rd Percentile)</t>
  </si>
  <si>
    <t>% FRL</t>
  </si>
  <si>
    <t>Target Output File</t>
  </si>
  <si>
    <t>Administrative (2)</t>
  </si>
  <si>
    <t>Teacher Salary (5)</t>
  </si>
  <si>
    <t>Instruction (1)</t>
  </si>
  <si>
    <t>(4) Student-to-Teacher Ratio: Students enrolled on October 1 of the school year per State data. Teacher count per Annual Financial Report data.</t>
  </si>
  <si>
    <t>avg_teacher_salary_infl_x</t>
  </si>
  <si>
    <t>(5) Teacher Salary: Average Teacher Salary data exists for 2018 and 2019 only. 2018 amount is adjusted for wage inflation of 5% in order to be comparable to 2019 amounts.</t>
  </si>
  <si>
    <t>Districts</t>
  </si>
  <si>
    <t>charters instruction definition</t>
  </si>
  <si>
    <t>districts instruction definition</t>
  </si>
  <si>
    <t>All Quartiles</t>
  </si>
  <si>
    <t>Quartile Cutoffs</t>
  </si>
  <si>
    <t>R-squared Data</t>
  </si>
  <si>
    <t>Raw Quartile Data</t>
  </si>
  <si>
    <t>$A$1:$C$4</t>
  </si>
  <si>
    <t>Sample Data</t>
  </si>
  <si>
    <t>$B$1:$C$8</t>
  </si>
  <si>
    <t>length_target_quartile</t>
  </si>
  <si>
    <t>unique_lea_target_quartile</t>
  </si>
  <si>
    <t>Quartile Variable Used</t>
  </si>
  <si>
    <t>% Non-White</t>
  </si>
  <si>
    <t>(2) Administrative Expenses as % of Total Expenses: Personnel includes Principals, Assistant Principals, Superintendent. Includes expenses related to central services, support staff, purchased services, and administrative-related supplies.</t>
  </si>
  <si>
    <t>(3) Facility and Operational Expenses as % of Total Expenses: Includes all expenses related to building maintenance and operations and facility-acquisition and construction expenses.</t>
  </si>
  <si>
    <t>(6) Free and Reduced Lunch Students as % of Total Students: Percentage of students identified as receiving Free and Reduced Lunch per State enrollment data as of October 1st of the school year.</t>
  </si>
  <si>
    <t>(8) Students with Disabilities as % of Total Students: Percentage of students identified as Students with Disabilities per State enrollment data as of October 1st of the school year.</t>
  </si>
  <si>
    <t>(7) Ethnicity, Non-White Students as % of Total Students: Percentage of students identified as non-white per State enrollment data as of October 1st of the school year.</t>
  </si>
  <si>
    <t>Sample &amp; Quartile Info</t>
  </si>
  <si>
    <t>(10) Unique LEAs: Each LEA has five separate years worth of data, and each year is counted as an individual sample. This number represents the unique LEAs, regardless of year, within the sample set.</t>
  </si>
  <si>
    <t>Total Samples (9)</t>
  </si>
  <si>
    <t>Unique LEAs in Sample (10)</t>
  </si>
  <si>
    <r>
      <t>(9) Total Samples: Number of samples used in R</t>
    </r>
    <r>
      <rPr>
        <vertAlign val="superscript"/>
        <sz val="10"/>
        <color theme="1"/>
        <rFont val="Arial"/>
        <family val="2"/>
      </rPr>
      <t>2</t>
    </r>
    <r>
      <rPr>
        <sz val="10"/>
        <color theme="1"/>
        <rFont val="Arial"/>
        <family val="2"/>
      </rPr>
      <t xml:space="preserve"> analysis after removing outliers.</t>
    </r>
  </si>
  <si>
    <t>Correlation to Assessment Scores (R-squared)</t>
  </si>
  <si>
    <t>P-value Data</t>
  </si>
  <si>
    <t>Free and Reduced Lunch (6)</t>
  </si>
  <si>
    <t>Students with Disabilities (8)</t>
  </si>
  <si>
    <t>Student-to-Teacher Ratio (4)</t>
  </si>
  <si>
    <t>Ethnicity (% Non-White) (7)</t>
  </si>
  <si>
    <t>Facility &amp; Operations (3)</t>
  </si>
  <si>
    <t>* significant at p-value &lt; 0.01 (two-tailed)</t>
  </si>
  <si>
    <t>quartiles_analysis_</t>
  </si>
  <si>
    <t>For determining correlation sign (use max R^2 value)</t>
  </si>
  <si>
    <t>Correlation (11)</t>
  </si>
  <si>
    <t>(11) Correlation sign shown reflects the Correlation Coefficient sign associated with the maximum R-squared value in the table for a given metric, either quartile 1, 2, 3, 4 or "All Quartiles."</t>
  </si>
  <si>
    <t>** significant at p-value &lt; 0.001</t>
  </si>
  <si>
    <t>Tab Number</t>
  </si>
  <si>
    <r>
      <t>(1) Instructional Expenses as % of Total Expenses: Personnel includes Teachers, Teacher Aides, Substitute Teachers. Includes Classroom Site Fund expenses and excludes supplies.</t>
    </r>
    <r>
      <rPr>
        <b/>
        <i/>
        <sz val="10"/>
        <color theme="1"/>
        <rFont val="Arial"/>
        <family val="2"/>
      </rPr>
      <t/>
    </r>
  </si>
  <si>
    <t>All LEAs</t>
  </si>
  <si>
    <t>Charters</t>
  </si>
  <si>
    <t>Footnotes</t>
  </si>
  <si>
    <t>Instruction (1a)</t>
  </si>
  <si>
    <r>
      <t xml:space="preserve">(1b) Charter Instructional Expenses </t>
    </r>
    <r>
      <rPr>
        <b/>
        <i/>
        <sz val="10"/>
        <color theme="1"/>
        <rFont val="Arial"/>
        <family val="2"/>
      </rPr>
      <t>excludes</t>
    </r>
    <r>
      <rPr>
        <sz val="10"/>
        <color theme="1"/>
        <rFont val="Arial"/>
        <family val="2"/>
      </rPr>
      <t xml:space="preserve"> instruction-related Support Services and Purchased Services. These expenses vary greatly within each individual Charter school, and including them decreases correlation with assessment scores. This definition is used for "All LEA" analysis.</t>
    </r>
  </si>
  <si>
    <r>
      <t xml:space="preserve">(1a) District Instructional Expenses </t>
    </r>
    <r>
      <rPr>
        <b/>
        <i/>
        <sz val="10"/>
        <color theme="1"/>
        <rFont val="Arial"/>
        <family val="2"/>
      </rPr>
      <t>includes</t>
    </r>
    <r>
      <rPr>
        <sz val="10"/>
        <color theme="1"/>
        <rFont val="Arial"/>
        <family val="2"/>
      </rPr>
      <t xml:space="preserve"> instruction-related Support Services and Purchased Services. Across several schools within a District, including these expenses increases correlation with assessment scores.</t>
    </r>
  </si>
  <si>
    <t>% Free-and-Reduced</t>
  </si>
  <si>
    <t>Quartile Ranges (% FRL)</t>
  </si>
  <si>
    <t>% Students with Disabilities</t>
  </si>
  <si>
    <t>Quartile Ranges (% SWD)</t>
  </si>
  <si>
    <t>$B$2:$E$17</t>
  </si>
  <si>
    <t>Total Students</t>
  </si>
  <si>
    <t>Quartile Ranges (Total Students)</t>
  </si>
  <si>
    <t>max</t>
  </si>
  <si>
    <t>C:\Users\steph\Dropbox\Grand Street Consulting\az_data_project\jupyter_data\[test_23.xlsx]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</si>
</sst>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
    <numFmt numFmtId="167"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rial"/>
      <family val="2"/>
    </font>
    <font>
      <sz val="12"/>
      <color theme="1"/>
      <name val="Arial"/>
      <family val="2"/>
    </font>
    <font>
      <sz val="10"/>
      <color theme="1"/>
      <name val="Arial"/>
      <family val="2"/>
    </font>
    <font>
      <sz val="8"/>
      <color theme="1"/>
      <name val="Arial"/>
      <family val="2"/>
    </font>
    <font>
      <b/>
      <u/>
      <sz val="12"/>
      <color theme="1"/>
      <name val="Arial"/>
      <family val="2"/>
    </font>
    <font>
      <b/>
      <i/>
      <sz val="10"/>
      <color theme="1"/>
      <name val="Arial"/>
      <family val="2"/>
    </font>
    <font>
      <sz val="10"/>
      <color theme="1"/>
      <name val="Calibri"/>
      <family val="2"/>
      <scheme val="minor"/>
    </font>
    <font>
      <vertAlign val="superscript"/>
      <sz val="10"/>
      <color theme="1"/>
      <name val="Arial"/>
      <family val="2"/>
    </font>
    <font>
      <b/>
      <sz val="12"/>
      <color rgb="FF0070C0"/>
      <name val="Arial"/>
      <family val="2"/>
    </font>
    <font>
      <b/>
      <sz val="12"/>
      <color theme="8" tint="-0.249977111117893"/>
      <name val="Arial"/>
      <family val="2"/>
    </font>
    <font>
      <i/>
      <sz val="12"/>
      <color theme="1"/>
      <name val="Arial"/>
      <family val="2"/>
    </font>
    <font>
      <b/>
      <sz val="12"/>
      <color theme="8" tint="-0.24994659260841701"/>
      <name val="Arial"/>
      <family val="2"/>
    </font>
    <font>
      <sz val="12"/>
      <color theme="9" tint="-0.24994659260841701"/>
      <name val="Arial"/>
      <family val="2"/>
    </font>
    <font>
      <i/>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auto="1"/>
      </bottom>
      <diagonal/>
    </border>
    <border>
      <left/>
      <right/>
      <top style="dotted">
        <color auto="1"/>
      </top>
      <bottom/>
      <diagonal/>
    </border>
    <border>
      <left/>
      <right/>
      <top/>
      <bottom style="thin">
        <color auto="1"/>
      </bottom>
      <diagonal/>
    </border>
    <border>
      <left/>
      <right/>
      <top/>
      <bottom style="hair">
        <color auto="1"/>
      </bottom>
      <diagonal/>
    </border>
    <border>
      <left/>
      <right/>
      <top style="thin">
        <color auto="1"/>
      </top>
      <bottom/>
      <diagonal/>
    </border>
    <border>
      <left/>
      <right style="hair">
        <color auto="1"/>
      </right>
      <top/>
      <bottom/>
      <diagonal/>
    </border>
    <border>
      <left style="hair">
        <color auto="1"/>
      </left>
      <right/>
      <top/>
      <bottom/>
      <diagonal/>
    </border>
    <border>
      <left/>
      <right style="hair">
        <color auto="1"/>
      </right>
      <top/>
      <bottom style="thin">
        <color auto="1"/>
      </bottom>
      <diagonal/>
    </border>
    <border>
      <left style="hair">
        <color auto="1"/>
      </left>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0" fontId="16" fillId="0" borderId="0" xfId="0" applyFont="1"/>
    <xf numFmtId="0" fontId="18" fillId="0" borderId="0" xfId="0" applyFont="1"/>
    <xf numFmtId="0" fontId="19" fillId="0" borderId="0" xfId="0" applyFont="1"/>
    <xf numFmtId="164" fontId="19" fillId="0" borderId="0" xfId="0" applyNumberFormat="1" applyFont="1"/>
    <xf numFmtId="165" fontId="19" fillId="0" borderId="0" xfId="0" applyNumberFormat="1" applyFont="1"/>
    <xf numFmtId="166" fontId="19" fillId="0" borderId="0" xfId="0" applyNumberFormat="1" applyFont="1"/>
    <xf numFmtId="3" fontId="19" fillId="0" borderId="0" xfId="0" applyNumberFormat="1" applyFont="1"/>
    <xf numFmtId="2" fontId="18" fillId="0" borderId="0" xfId="0" applyNumberFormat="1" applyFont="1"/>
    <xf numFmtId="167" fontId="19" fillId="0" borderId="0" xfId="0" applyNumberFormat="1" applyFont="1"/>
    <xf numFmtId="0" fontId="18" fillId="0" borderId="10" xfId="0" applyFont="1" applyBorder="1"/>
    <xf numFmtId="0" fontId="18" fillId="0" borderId="10" xfId="0" applyFont="1" applyBorder="1" applyAlignment="1">
      <alignment horizontal="center" wrapText="1"/>
    </xf>
    <xf numFmtId="0" fontId="19" fillId="0" borderId="11" xfId="0" applyFont="1" applyBorder="1"/>
    <xf numFmtId="0" fontId="19" fillId="0" borderId="0" xfId="0" applyFont="1" applyBorder="1"/>
    <xf numFmtId="0" fontId="19" fillId="0" borderId="0" xfId="0" applyFont="1" applyFill="1" applyBorder="1"/>
    <xf numFmtId="0" fontId="19" fillId="0" borderId="0" xfId="0" applyFont="1" applyAlignment="1">
      <alignment horizontal="left" indent="2"/>
    </xf>
    <xf numFmtId="2" fontId="19" fillId="0" borderId="0" xfId="0" applyNumberFormat="1" applyFont="1" applyFill="1" applyAlignment="1">
      <alignment horizontal="right" indent="3"/>
    </xf>
    <xf numFmtId="0" fontId="19" fillId="0" borderId="0" xfId="0" applyFont="1" applyAlignment="1">
      <alignment horizontal="right"/>
    </xf>
    <xf numFmtId="0" fontId="19" fillId="0" borderId="0" xfId="0" applyFont="1" applyAlignment="1">
      <alignment horizontal="center"/>
    </xf>
    <xf numFmtId="0" fontId="19" fillId="0" borderId="0" xfId="0" applyFont="1" applyAlignment="1">
      <alignment wrapText="1"/>
    </xf>
    <xf numFmtId="1" fontId="19" fillId="0" borderId="0" xfId="0" applyNumberFormat="1" applyFont="1" applyFill="1" applyAlignment="1">
      <alignment horizontal="right" indent="3"/>
    </xf>
    <xf numFmtId="0" fontId="18" fillId="0" borderId="0" xfId="0" applyFont="1" applyAlignment="1">
      <alignment horizontal="right"/>
    </xf>
    <xf numFmtId="0" fontId="18" fillId="0" borderId="0" xfId="0" applyFont="1" applyAlignment="1">
      <alignment horizontal="center"/>
    </xf>
    <xf numFmtId="0" fontId="18" fillId="0" borderId="12" xfId="0" applyFont="1" applyBorder="1"/>
    <xf numFmtId="0" fontId="18" fillId="0" borderId="12" xfId="0" applyFont="1" applyBorder="1" applyAlignment="1">
      <alignment horizontal="center"/>
    </xf>
    <xf numFmtId="0" fontId="18" fillId="0" borderId="13" xfId="0" applyFont="1" applyBorder="1" applyAlignment="1">
      <alignment horizontal="centerContinuous"/>
    </xf>
    <xf numFmtId="0" fontId="22" fillId="0" borderId="0" xfId="0" applyFont="1"/>
    <xf numFmtId="2" fontId="19" fillId="0" borderId="0" xfId="0" applyNumberFormat="1" applyFont="1" applyFill="1" applyAlignment="1">
      <alignment horizontal="center"/>
    </xf>
    <xf numFmtId="1" fontId="19" fillId="0" borderId="0" xfId="0" applyNumberFormat="1" applyFont="1" applyFill="1" applyAlignment="1">
      <alignment horizontal="right" indent="2"/>
    </xf>
    <xf numFmtId="0" fontId="18" fillId="0" borderId="15" xfId="0" applyFont="1" applyBorder="1"/>
    <xf numFmtId="0" fontId="18" fillId="0" borderId="16" xfId="0" applyFont="1" applyBorder="1"/>
    <xf numFmtId="0" fontId="18" fillId="0" borderId="17" xfId="0" applyFont="1" applyBorder="1"/>
    <xf numFmtId="0" fontId="18" fillId="0" borderId="18" xfId="0" applyFont="1" applyBorder="1"/>
    <xf numFmtId="0" fontId="19" fillId="0" borderId="15" xfId="0" applyFont="1" applyBorder="1"/>
    <xf numFmtId="0" fontId="19" fillId="0" borderId="16" xfId="0" applyFont="1" applyBorder="1"/>
    <xf numFmtId="0" fontId="19" fillId="0" borderId="15" xfId="0" applyFont="1" applyBorder="1" applyAlignment="1">
      <alignment horizontal="center"/>
    </xf>
    <xf numFmtId="0" fontId="19" fillId="0" borderId="16" xfId="0" applyFont="1" applyBorder="1" applyAlignment="1">
      <alignment horizontal="center"/>
    </xf>
    <xf numFmtId="0" fontId="19" fillId="0" borderId="15" xfId="0" applyFont="1" applyBorder="1" applyAlignment="1">
      <alignment horizontal="right" indent="2"/>
    </xf>
    <xf numFmtId="0" fontId="19" fillId="0" borderId="16" xfId="0" applyFont="1" applyBorder="1" applyAlignment="1">
      <alignment horizontal="right" indent="2"/>
    </xf>
    <xf numFmtId="2" fontId="19" fillId="0" borderId="15" xfId="0" applyNumberFormat="1" applyFont="1" applyFill="1" applyBorder="1" applyAlignment="1">
      <alignment horizontal="right" indent="2"/>
    </xf>
    <xf numFmtId="2" fontId="19" fillId="0" borderId="16" xfId="0" applyNumberFormat="1" applyFont="1" applyFill="1" applyBorder="1" applyAlignment="1">
      <alignment horizontal="right" indent="2"/>
    </xf>
    <xf numFmtId="2" fontId="19" fillId="0" borderId="0" xfId="0" applyNumberFormat="1" applyFont="1" applyFill="1" applyAlignment="1">
      <alignment horizontal="left" indent="2"/>
    </xf>
    <xf numFmtId="0" fontId="19" fillId="0" borderId="12" xfId="0" applyFont="1" applyBorder="1"/>
    <xf numFmtId="0" fontId="19" fillId="0" borderId="12" xfId="0" applyFont="1" applyBorder="1" applyAlignment="1">
      <alignment horizontal="center"/>
    </xf>
    <xf numFmtId="2" fontId="19" fillId="0" borderId="0" xfId="0" applyNumberFormat="1" applyFont="1"/>
    <xf numFmtId="0" fontId="27" fillId="33" borderId="0" xfId="0" applyFont="1" applyFill="1"/>
    <xf numFmtId="0" fontId="26" fillId="33" borderId="0" xfId="0" applyFont="1" applyFill="1"/>
    <xf numFmtId="0" fontId="19" fillId="33" borderId="0" xfId="0" applyFont="1" applyFill="1" applyAlignment="1">
      <alignment horizontal="center"/>
    </xf>
    <xf numFmtId="0" fontId="18" fillId="0" borderId="18" xfId="0" applyFont="1" applyBorder="1" applyAlignment="1">
      <alignment horizontal="center"/>
    </xf>
    <xf numFmtId="0" fontId="18" fillId="0" borderId="17" xfId="0" applyFont="1" applyBorder="1" applyAlignment="1">
      <alignment horizontal="center"/>
    </xf>
    <xf numFmtId="2" fontId="19" fillId="0" borderId="16" xfId="0" applyNumberFormat="1" applyFont="1" applyFill="1" applyBorder="1" applyAlignment="1">
      <alignment horizontal="left" indent="2"/>
    </xf>
    <xf numFmtId="2" fontId="19" fillId="0" borderId="15" xfId="0" applyNumberFormat="1" applyFont="1" applyFill="1" applyBorder="1" applyAlignment="1">
      <alignment horizontal="left" indent="2"/>
    </xf>
    <xf numFmtId="1" fontId="19" fillId="0" borderId="16" xfId="0" applyNumberFormat="1" applyFont="1" applyFill="1" applyBorder="1" applyAlignment="1">
      <alignment horizontal="right" indent="3"/>
    </xf>
    <xf numFmtId="1" fontId="19" fillId="0" borderId="15" xfId="0" applyNumberFormat="1" applyFont="1" applyFill="1" applyBorder="1" applyAlignment="1">
      <alignment horizontal="right" indent="3"/>
    </xf>
    <xf numFmtId="0" fontId="28" fillId="0" borderId="0" xfId="0" applyFont="1"/>
    <xf numFmtId="0" fontId="28" fillId="0" borderId="0" xfId="0" applyFont="1" applyAlignment="1">
      <alignment horizontal="center"/>
    </xf>
    <xf numFmtId="2" fontId="19" fillId="0" borderId="0" xfId="0" applyNumberFormat="1" applyFont="1" applyFill="1" applyAlignment="1">
      <alignment horizontal="left" indent="3"/>
    </xf>
    <xf numFmtId="0" fontId="19" fillId="0" borderId="0" xfId="0" applyFont="1" applyAlignment="1">
      <alignment horizontal="left" indent="1"/>
    </xf>
    <xf numFmtId="1" fontId="19" fillId="0" borderId="0" xfId="0" applyNumberFormat="1" applyFont="1" applyFill="1" applyAlignment="1">
      <alignment horizontal="right" indent="4"/>
    </xf>
    <xf numFmtId="0" fontId="19" fillId="33" borderId="0" xfId="0" applyFont="1" applyFill="1"/>
    <xf numFmtId="0" fontId="29" fillId="33" borderId="0" xfId="0" applyFont="1" applyFill="1"/>
    <xf numFmtId="0" fontId="30" fillId="0" borderId="0" xfId="0" applyFont="1"/>
    <xf numFmtId="0" fontId="31" fillId="0" borderId="0" xfId="0" applyFont="1" applyAlignment="1">
      <alignment horizontal="center"/>
    </xf>
    <xf numFmtId="0" fontId="21" fillId="0" borderId="0" xfId="0" applyFont="1" applyBorder="1" applyAlignment="1">
      <alignment vertical="center" wrapText="1"/>
    </xf>
    <xf numFmtId="0" fontId="0" fillId="0" borderId="0" xfId="0" applyBorder="1" applyAlignment="1">
      <alignment vertical="center" wrapText="1"/>
    </xf>
    <xf numFmtId="0" fontId="20" fillId="0" borderId="0" xfId="0" applyFont="1" applyBorder="1" applyAlignment="1">
      <alignment vertical="center" wrapText="1"/>
    </xf>
    <xf numFmtId="0" fontId="24" fillId="0" borderId="0" xfId="0" applyFont="1" applyAlignment="1">
      <alignment vertical="center" wrapText="1"/>
    </xf>
    <xf numFmtId="0" fontId="20" fillId="0" borderId="0" xfId="0" applyFont="1" applyBorder="1" applyAlignment="1">
      <alignment horizontal="left" vertical="center" wrapText="1" indent="2"/>
    </xf>
    <xf numFmtId="0" fontId="24" fillId="0" borderId="0" xfId="0" applyFont="1" applyBorder="1" applyAlignment="1">
      <alignment horizontal="left" vertical="center" wrapText="1" indent="2"/>
    </xf>
    <xf numFmtId="0" fontId="24" fillId="0" borderId="0" xfId="0" applyFont="1" applyBorder="1" applyAlignment="1">
      <alignment vertical="center" wrapText="1"/>
    </xf>
    <xf numFmtId="0" fontId="18" fillId="0" borderId="0" xfId="0" applyFont="1" applyBorder="1" applyAlignment="1">
      <alignment wrapText="1"/>
    </xf>
    <xf numFmtId="0" fontId="0" fillId="0" borderId="12" xfId="0" applyBorder="1" applyAlignment="1">
      <alignment wrapText="1"/>
    </xf>
    <xf numFmtId="0" fontId="21" fillId="0" borderId="14" xfId="0" applyFont="1" applyBorder="1" applyAlignment="1">
      <alignment vertical="center" wrapText="1"/>
    </xf>
    <xf numFmtId="0" fontId="0" fillId="0" borderId="14" xfId="0"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_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_df_raw"/>
      <sheetName val="remove_outliers"/>
      <sheetName val="slicing_assumptions_1"/>
      <sheetName val="quartiles_analysis_1"/>
      <sheetName val="quartile_cutoffs_1"/>
      <sheetName val="slicing_assumptions_2"/>
      <sheetName val="quartiles_analysis_2"/>
      <sheetName val="quartile_cutoffs_2"/>
      <sheetName val="slicing_assumptions_3"/>
      <sheetName val="quartiles_analysis_3"/>
      <sheetName val="quartile_cutoffs_3"/>
      <sheetName val="slicing_assumptions_4"/>
      <sheetName val="quartiles_analysis_4"/>
      <sheetName val="quartile_cutoffs_4"/>
      <sheetName val="slicing_assumptions_5"/>
      <sheetName val="quartiles_analysis_5"/>
      <sheetName val="quartile_cutoffs_5"/>
      <sheetName val="slicing_assumptions_6"/>
      <sheetName val="quartiles_analysis_6"/>
      <sheetName val="quartile_cutoffs_6"/>
      <sheetName val="slicing_assumptions_7"/>
      <sheetName val="quartiles_analysis_7"/>
      <sheetName val="quartile_cutoffs_7"/>
      <sheetName val="slicing_assumptions_8"/>
      <sheetName val="quartiles_analysis_8"/>
      <sheetName val="quartile_cutoffs_8"/>
      <sheetName val="slicing_assumptions_9"/>
      <sheetName val="quartiles_analysis_9"/>
      <sheetName val="quartile_cutoffs_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C2">
            <v>0.40942904221103449</v>
          </cell>
        </row>
        <row r="4">
          <cell r="C4">
            <v>0.71963496503268654</v>
          </cell>
        </row>
      </sheetData>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8FEE-A9B2-4F90-A752-EF20E34F24EB}">
  <dimension ref="B2:K18"/>
  <sheetViews>
    <sheetView showGridLines="0" tabSelected="1" zoomScaleNormal="100" workbookViewId="0"/>
  </sheetViews>
  <sheetFormatPr defaultRowHeight="14.5" x14ac:dyDescent="0.35"/>
  <cols>
    <col min="2" max="10" width="16.08984375" customWidth="1"/>
    <col min="11" max="11" width="16.6328125" customWidth="1"/>
  </cols>
  <sheetData>
    <row r="2" spans="2:11" s="3" customFormat="1" ht="15.5" x14ac:dyDescent="0.35">
      <c r="B2" s="26" t="s">
        <v>80</v>
      </c>
      <c r="D2" s="18"/>
      <c r="E2" s="18"/>
      <c r="F2" s="18"/>
      <c r="G2" s="18"/>
    </row>
    <row r="3" spans="2:11" s="3" customFormat="1" ht="5" customHeight="1" x14ac:dyDescent="0.35">
      <c r="B3" s="63"/>
      <c r="C3" s="64"/>
      <c r="D3" s="64"/>
      <c r="E3" s="64"/>
      <c r="F3" s="64"/>
      <c r="G3" s="64"/>
      <c r="H3" s="64"/>
      <c r="I3" s="64"/>
      <c r="J3" s="64"/>
      <c r="K3" s="64"/>
    </row>
    <row r="4" spans="2:11" s="13" customFormat="1" ht="19.5" customHeight="1" x14ac:dyDescent="0.35">
      <c r="B4" s="65" t="s">
        <v>77</v>
      </c>
      <c r="C4" s="69"/>
      <c r="D4" s="69"/>
      <c r="E4" s="69"/>
      <c r="F4" s="69"/>
      <c r="G4" s="69"/>
      <c r="H4" s="69"/>
      <c r="I4" s="69"/>
      <c r="J4" s="69"/>
      <c r="K4" s="69"/>
    </row>
    <row r="5" spans="2:11" s="13" customFormat="1" ht="31" customHeight="1" x14ac:dyDescent="0.35">
      <c r="B5" s="67" t="s">
        <v>83</v>
      </c>
      <c r="C5" s="68"/>
      <c r="D5" s="68"/>
      <c r="E5" s="68"/>
      <c r="F5" s="68"/>
      <c r="G5" s="68"/>
      <c r="H5" s="68"/>
      <c r="I5" s="68"/>
      <c r="J5" s="68"/>
      <c r="K5" s="68"/>
    </row>
    <row r="6" spans="2:11" s="13" customFormat="1" ht="31" customHeight="1" x14ac:dyDescent="0.35">
      <c r="B6" s="67" t="s">
        <v>82</v>
      </c>
      <c r="C6" s="68"/>
      <c r="D6" s="68"/>
      <c r="E6" s="68"/>
      <c r="F6" s="68"/>
      <c r="G6" s="68"/>
      <c r="H6" s="68"/>
      <c r="I6" s="68"/>
      <c r="J6" s="68"/>
      <c r="K6" s="68"/>
    </row>
    <row r="7" spans="2:11" s="3" customFormat="1" ht="33.5" customHeight="1" x14ac:dyDescent="0.35">
      <c r="B7" s="65" t="s">
        <v>53</v>
      </c>
      <c r="C7" s="66"/>
      <c r="D7" s="66"/>
      <c r="E7" s="66"/>
      <c r="F7" s="66"/>
      <c r="G7" s="66"/>
      <c r="H7" s="66"/>
      <c r="I7" s="66"/>
      <c r="J7" s="66"/>
      <c r="K7" s="66"/>
    </row>
    <row r="8" spans="2:11" s="3" customFormat="1" ht="17.5" customHeight="1" x14ac:dyDescent="0.35">
      <c r="B8" s="65" t="s">
        <v>54</v>
      </c>
      <c r="C8" s="66"/>
      <c r="D8" s="66"/>
      <c r="E8" s="66"/>
      <c r="F8" s="66"/>
      <c r="G8" s="66"/>
      <c r="H8" s="66"/>
      <c r="I8" s="66"/>
      <c r="J8" s="66"/>
      <c r="K8" s="66"/>
    </row>
    <row r="9" spans="2:11" s="3" customFormat="1" ht="17.5" customHeight="1" x14ac:dyDescent="0.35">
      <c r="B9" s="65" t="s">
        <v>36</v>
      </c>
      <c r="C9" s="66"/>
      <c r="D9" s="66"/>
      <c r="E9" s="66"/>
      <c r="F9" s="66"/>
      <c r="G9" s="66"/>
      <c r="H9" s="66"/>
      <c r="I9" s="66"/>
      <c r="J9" s="66"/>
      <c r="K9" s="66"/>
    </row>
    <row r="10" spans="2:11" s="3" customFormat="1" ht="17.5" customHeight="1" x14ac:dyDescent="0.35">
      <c r="B10" s="65" t="s">
        <v>38</v>
      </c>
      <c r="C10" s="66"/>
      <c r="D10" s="66"/>
      <c r="E10" s="66"/>
      <c r="F10" s="66"/>
      <c r="G10" s="66"/>
      <c r="H10" s="66"/>
      <c r="I10" s="66"/>
      <c r="J10" s="66"/>
      <c r="K10" s="66"/>
    </row>
    <row r="11" spans="2:11" s="3" customFormat="1" ht="17.5" customHeight="1" x14ac:dyDescent="0.35">
      <c r="B11" s="65" t="s">
        <v>55</v>
      </c>
      <c r="C11" s="66"/>
      <c r="D11" s="66"/>
      <c r="E11" s="66"/>
      <c r="F11" s="66"/>
      <c r="G11" s="66"/>
      <c r="H11" s="66"/>
      <c r="I11" s="66"/>
      <c r="J11" s="66"/>
      <c r="K11" s="66"/>
    </row>
    <row r="12" spans="2:11" s="3" customFormat="1" ht="17.5" customHeight="1" x14ac:dyDescent="0.35">
      <c r="B12" s="65" t="s">
        <v>57</v>
      </c>
      <c r="C12" s="66"/>
      <c r="D12" s="66"/>
      <c r="E12" s="66"/>
      <c r="F12" s="66"/>
      <c r="G12" s="66"/>
      <c r="H12" s="66"/>
      <c r="I12" s="66"/>
      <c r="J12" s="66"/>
      <c r="K12" s="66"/>
    </row>
    <row r="13" spans="2:11" s="3" customFormat="1" ht="17.5" customHeight="1" x14ac:dyDescent="0.35">
      <c r="B13" s="65" t="s">
        <v>56</v>
      </c>
      <c r="C13" s="65"/>
      <c r="D13" s="65"/>
      <c r="E13" s="65"/>
      <c r="F13" s="65"/>
      <c r="G13" s="65"/>
      <c r="H13" s="65"/>
      <c r="I13" s="65"/>
      <c r="J13" s="65"/>
      <c r="K13" s="65"/>
    </row>
    <row r="14" spans="2:11" s="3" customFormat="1" ht="17.5" customHeight="1" x14ac:dyDescent="0.35">
      <c r="B14" s="65" t="s">
        <v>62</v>
      </c>
      <c r="C14" s="65"/>
      <c r="D14" s="65"/>
      <c r="E14" s="65"/>
      <c r="F14" s="65"/>
      <c r="G14" s="65"/>
      <c r="H14" s="65"/>
      <c r="I14" s="65"/>
      <c r="J14" s="65"/>
      <c r="K14" s="65"/>
    </row>
    <row r="15" spans="2:11" s="3" customFormat="1" ht="17.5" customHeight="1" x14ac:dyDescent="0.35">
      <c r="B15" s="65" t="s">
        <v>59</v>
      </c>
      <c r="C15" s="65"/>
      <c r="D15" s="65"/>
      <c r="E15" s="65"/>
      <c r="F15" s="65"/>
      <c r="G15" s="65"/>
      <c r="H15" s="65"/>
      <c r="I15" s="65"/>
      <c r="J15" s="65"/>
      <c r="K15" s="65"/>
    </row>
    <row r="16" spans="2:11" s="3" customFormat="1" ht="17.5" customHeight="1" x14ac:dyDescent="0.35">
      <c r="B16" s="65" t="s">
        <v>74</v>
      </c>
      <c r="C16" s="65"/>
      <c r="D16" s="65"/>
      <c r="E16" s="65"/>
      <c r="F16" s="65"/>
      <c r="G16" s="65"/>
      <c r="H16" s="65"/>
      <c r="I16" s="65"/>
      <c r="J16" s="65"/>
      <c r="K16" s="65"/>
    </row>
    <row r="17" spans="4:7" s="3" customFormat="1" ht="15.5" x14ac:dyDescent="0.35">
      <c r="D17" s="18"/>
      <c r="E17" s="18"/>
      <c r="F17" s="18"/>
      <c r="G17" s="18"/>
    </row>
    <row r="18" spans="4:7" s="3" customFormat="1" ht="15.5" x14ac:dyDescent="0.35">
      <c r="D18" s="18"/>
      <c r="E18" s="18"/>
      <c r="F18" s="18"/>
      <c r="G18" s="18"/>
    </row>
  </sheetData>
  <mergeCells count="14">
    <mergeCell ref="B3:K3"/>
    <mergeCell ref="B16:K16"/>
    <mergeCell ref="B12:K12"/>
    <mergeCell ref="B13:K13"/>
    <mergeCell ref="B14:K14"/>
    <mergeCell ref="B15:K15"/>
    <mergeCell ref="B11:K11"/>
    <mergeCell ref="B6:K6"/>
    <mergeCell ref="B5:K5"/>
    <mergeCell ref="B4:K4"/>
    <mergeCell ref="B7:K7"/>
    <mergeCell ref="B8:K8"/>
    <mergeCell ref="B9:K9"/>
    <mergeCell ref="B10:K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42267-90C0-41E4-9789-9ADD1A5C247F}">
  <dimension ref="B1:V64"/>
  <sheetViews>
    <sheetView showGridLines="0" topLeftCell="A40" zoomScale="70" zoomScaleNormal="70" zoomScaleSheetLayoutView="100" workbookViewId="0">
      <selection activeCell="A40" sqref="A40"/>
    </sheetView>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32</v>
      </c>
      <c r="H5" s="18">
        <v>33</v>
      </c>
      <c r="I5" s="18">
        <v>34</v>
      </c>
      <c r="J5" s="18">
        <v>35</v>
      </c>
      <c r="M5" s="3">
        <v>3</v>
      </c>
    </row>
    <row r="6" spans="5:14" hidden="1" outlineLevel="1" x14ac:dyDescent="0.35">
      <c r="K6" s="3" t="s">
        <v>2</v>
      </c>
      <c r="L6" s="3" t="s">
        <v>2</v>
      </c>
    </row>
    <row r="7" spans="5:14" hidden="1" outlineLevel="1" x14ac:dyDescent="0.35">
      <c r="F7" s="21" t="s">
        <v>43</v>
      </c>
      <c r="G7" s="3" t="str">
        <f>"quartile_cutoffs_"&amp;G5</f>
        <v>quartile_cutoffs_32</v>
      </c>
      <c r="H7" s="3" t="str">
        <f>"quartile_cutoffs_"&amp;H5</f>
        <v>quartile_cutoffs_33</v>
      </c>
      <c r="I7" s="3" t="str">
        <f>"quartile_cutoffs_"&amp;I5</f>
        <v>quartile_cutoffs_34</v>
      </c>
      <c r="J7" s="3" t="str">
        <f>"quartile_cutoffs_"&amp;J5</f>
        <v>quartile_cutoffs_35</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Consulting\az_data_project\jupyter_data\[test_23.xlsx]quartile_cutoffs_32'</v>
      </c>
      <c r="H10" s="3" t="str">
        <f>"'"&amp;$G$3&amp;H7&amp;"'"</f>
        <v>'C:\Users\steph\Dropbox\Grand Street Consulting\az_data_project\jupyter_data\[test_23.xlsx]quartile_cutoffs_33'</v>
      </c>
      <c r="I10" s="3" t="str">
        <f>"'"&amp;$G$3&amp;I7&amp;"'"</f>
        <v>'C:\Users\steph\Dropbox\Grand Street Consulting\az_data_project\jupyter_data\[test_23.xlsx]quartile_cutoffs_34'</v>
      </c>
      <c r="J10" s="3" t="str">
        <f>"'"&amp;$G$3&amp;J7&amp;"'"</f>
        <v>'C:\Users\steph\Dropbox\Grand Street Consulting\az_data_project\jupyter_data\[test_23.xlsx]quartile_cutoffs_35'</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228.25</v>
      </c>
      <c r="H13" s="16">
        <f ca="1">VLOOKUP(1,INDIRECT(H$10&amp;"!"&amp;H$8),H$9,FALSE)</f>
        <v>395.5</v>
      </c>
      <c r="I13" s="16">
        <f ca="1">VLOOKUP(2,INDIRECT(I$10&amp;"!"&amp;I$8),I$9,FALSE)</f>
        <v>629.5</v>
      </c>
      <c r="J13" s="16" t="s">
        <v>91</v>
      </c>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quartiles_analysis_32</v>
      </c>
      <c r="H17" s="3" t="str">
        <f>"quartiles_analysis_"&amp;H5</f>
        <v>quartiles_analysis_33</v>
      </c>
      <c r="I17" s="3" t="str">
        <f>"quartiles_analysis_"&amp;I5</f>
        <v>quartiles_analysis_34</v>
      </c>
      <c r="J17" s="3" t="str">
        <f>"quartiles_analysis_"&amp;J5</f>
        <v>quartiles_analysis_35</v>
      </c>
      <c r="M17" s="3" t="str">
        <f>"quartiles_analysis_"&amp;M5</f>
        <v>quartiles_analysis_3</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Consulting\az_data_project\jupyter_data\[test_23.xlsx]quartiles_analysis_32'</v>
      </c>
      <c r="H20" s="3" t="str">
        <f>"'"&amp;$G$3&amp;H17&amp;"'"</f>
        <v>'C:\Users\steph\Dropbox\Grand Street Consulting\az_data_project\jupyter_data\[test_23.xlsx]quartiles_analysis_33'</v>
      </c>
      <c r="I20" s="3" t="str">
        <f>"'"&amp;$G$3&amp;I17&amp;"'"</f>
        <v>'C:\Users\steph\Dropbox\Grand Street Consulting\az_data_project\jupyter_data\[test_23.xlsx]quartiles_analysis_34'</v>
      </c>
      <c r="J20" s="3" t="str">
        <f>"'"&amp;$G$3&amp;J17&amp;"'"</f>
        <v>'C:\Users\steph\Dropbox\Grand Street Consulting\az_data_project\jupyter_data\[test_23.xlsx]quartiles_analysis_35'</v>
      </c>
      <c r="K20" s="3" t="s">
        <v>2</v>
      </c>
      <c r="L20" s="3" t="s">
        <v>2</v>
      </c>
      <c r="M20" s="3" t="str">
        <f>"'"&amp;$G$3&amp;M17&amp;"'"</f>
        <v>'C:\Users\steph\Dropbox\Grand Street Consulting\az_data_project\jupyter_data\[test_23.xlsx]quartiles_analysis_3'</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Consulting\az_data_project\jupyter_data\[test_23.xlsx]quartiles_analysis_32_teach'</v>
      </c>
      <c r="H21" s="3" t="str">
        <f>"'"&amp;$G$3&amp;H17&amp;"_teach"&amp;"'"</f>
        <v>'C:\Users\steph\Dropbox\Grand Street Consulting\az_data_project\jupyter_data\[test_23.xlsx]quartiles_analysis_33_teach'</v>
      </c>
      <c r="I21" s="3" t="str">
        <f>"'"&amp;$G$3&amp;I17&amp;"_teach"&amp;"'"</f>
        <v>'C:\Users\steph\Dropbox\Grand Street Consulting\az_data_project\jupyter_data\[test_23.xlsx]quartiles_analysis_34_teach'</v>
      </c>
      <c r="J21" s="3" t="str">
        <f>"'"&amp;$G$3&amp;J17&amp;"_teach"&amp;"'"</f>
        <v>'C:\Users\steph\Dropbox\Grand Street Consulting\az_data_project\jupyter_data\[test_23.xlsx]quartiles_analysis_35_teach'</v>
      </c>
      <c r="K21" s="3" t="s">
        <v>2</v>
      </c>
      <c r="L21" s="3" t="s">
        <v>2</v>
      </c>
      <c r="M21" s="3" t="str">
        <f>"'"&amp;$G$3&amp;M17&amp;"_teach"&amp;"'"</f>
        <v>'C:\Users\steph\Dropbox\Grand Street Consulting\az_data_project\jupyter_data\[test_23.xlsx]quartiles_analysis_3_teach'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quartiles_analysis_32</v>
      </c>
      <c r="H24" s="3" t="str">
        <f t="shared" si="0"/>
        <v>quartiles_analysis_33</v>
      </c>
      <c r="I24" s="3" t="str">
        <f t="shared" si="0"/>
        <v>quartiles_analysis_34</v>
      </c>
      <c r="J24" s="3" t="str">
        <f t="shared" si="0"/>
        <v>quartiles_analysis_35</v>
      </c>
      <c r="K24" s="3" t="str">
        <f t="shared" si="0"/>
        <v>quartiles_analysis_</v>
      </c>
      <c r="L24" s="3" t="str">
        <f t="shared" si="0"/>
        <v>quartiles_analysis_</v>
      </c>
      <c r="M24" s="3" t="str">
        <f t="shared" si="0"/>
        <v>quartiles_analysis_3</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Consulting\az_data_project\jupyter_data\[test_23.xlsx]quartiles_analysis_32'</v>
      </c>
      <c r="H27" s="3" t="str">
        <f>"'"&amp;$G$3&amp;H24&amp;"'"</f>
        <v>'C:\Users\steph\Dropbox\Grand Street Consulting\az_data_project\jupyter_data\[test_23.xlsx]quartiles_analysis_33'</v>
      </c>
      <c r="I27" s="3" t="str">
        <f>"'"&amp;$G$3&amp;I24&amp;"'"</f>
        <v>'C:\Users\steph\Dropbox\Grand Street Consulting\az_data_project\jupyter_data\[test_23.xlsx]quartiles_analysis_34'</v>
      </c>
      <c r="J27" s="3" t="str">
        <f>"'"&amp;$G$3&amp;J24&amp;"'"</f>
        <v>'C:\Users\steph\Dropbox\Grand Street Consulting\az_data_project\jupyter_data\[test_23.xlsx]quartiles_analysis_35'</v>
      </c>
      <c r="K27" s="3" t="s">
        <v>2</v>
      </c>
      <c r="L27" s="3" t="s">
        <v>2</v>
      </c>
      <c r="M27" s="3" t="str">
        <f>"'"&amp;$G$3&amp;M24&amp;"'"</f>
        <v>'C:\Users\steph\Dropbox\Grand Street Consulting\az_data_project\jupyter_data\[test_23.xlsx]quartiles_analysis_3'</v>
      </c>
    </row>
    <row r="28" spans="6:15" hidden="1" outlineLevel="1" x14ac:dyDescent="0.35">
      <c r="F28" s="2"/>
      <c r="G28" s="3" t="str">
        <f>"'"&amp;$G$3&amp;G24&amp;"_teach"&amp;"'"</f>
        <v>'C:\Users\steph\Dropbox\Grand Street Consulting\az_data_project\jupyter_data\[test_23.xlsx]quartiles_analysis_32_teach'</v>
      </c>
      <c r="H28" s="3" t="str">
        <f>"'"&amp;$G$3&amp;H24&amp;"_teach"&amp;"'"</f>
        <v>'C:\Users\steph\Dropbox\Grand Street Consulting\az_data_project\jupyter_data\[test_23.xlsx]quartiles_analysis_33_teach'</v>
      </c>
      <c r="I28" s="3" t="str">
        <f>"'"&amp;$G$3&amp;I24&amp;"_teach"&amp;"'"</f>
        <v>'C:\Users\steph\Dropbox\Grand Street Consulting\az_data_project\jupyter_data\[test_23.xlsx]quartiles_analysis_34_teach'</v>
      </c>
      <c r="J28" s="3" t="str">
        <f>"'"&amp;$G$3&amp;J24&amp;"_teach"&amp;"'"</f>
        <v>'C:\Users\steph\Dropbox\Grand Street Consulting\az_data_project\jupyter_data\[test_23.xlsx]quartiles_analysis_35_teach'</v>
      </c>
      <c r="K28" s="3" t="s">
        <v>2</v>
      </c>
      <c r="L28" s="3" t="s">
        <v>2</v>
      </c>
      <c r="M28" s="3" t="str">
        <f>"'"&amp;$G$3&amp;M24&amp;"_teach"&amp;"'"</f>
        <v>'C:\Users\steph\Dropbox\Grand Street Consulting\az_data_project\jupyter_data\[test_23.xlsx]quartiles_analysis_3_teach'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unique_32</v>
      </c>
      <c r="H33" s="3" t="str">
        <f>"unique_"&amp;H5</f>
        <v>unique_33</v>
      </c>
      <c r="I33" s="3" t="str">
        <f>"unique_"&amp;I5</f>
        <v>unique_34</v>
      </c>
      <c r="J33" s="3" t="str">
        <f>"unique_"&amp;J5</f>
        <v>unique_35</v>
      </c>
      <c r="M33" s="3" t="str">
        <f>"unique_"&amp;M5</f>
        <v>unique_3</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Consulting\az_data_project\jupyter_data\[test_23.xlsx]unique_32'</v>
      </c>
      <c r="H36" s="3" t="str">
        <f>"'"&amp;$G$3&amp;H33&amp;"'"</f>
        <v>'C:\Users\steph\Dropbox\Grand Street Consulting\az_data_project\jupyter_data\[test_23.xlsx]unique_33'</v>
      </c>
      <c r="I36" s="3" t="str">
        <f>"'"&amp;$G$3&amp;I33&amp;"'"</f>
        <v>'C:\Users\steph\Dropbox\Grand Street Consulting\az_data_project\jupyter_data\[test_23.xlsx]unique_34'</v>
      </c>
      <c r="J36" s="3" t="str">
        <f>"'"&amp;$G$3&amp;J33&amp;"'"</f>
        <v>'C:\Users\steph\Dropbox\Grand Street Consulting\az_data_project\jupyter_data\[test_23.xlsx]unique_35'</v>
      </c>
      <c r="K36" s="3" t="s">
        <v>2</v>
      </c>
      <c r="L36" s="3" t="s">
        <v>2</v>
      </c>
      <c r="M36" s="3" t="str">
        <f>"'"&amp;$G$3&amp;M33&amp;"'"</f>
        <v>'C:\Users\steph\Dropbox\Grand Street Consulting\az_data_project\jupyter_data\[test_23.xlsx]unique_3'</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89</v>
      </c>
      <c r="H39" s="47"/>
      <c r="I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(Total Students)</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t="shared" ref="G45:J45" ca="1" si="1">TEXT(VLOOKUP($C45,INDIRECT(G$20&amp;"!"&amp;G$18),G$19,FALSE),"0.00")&amp;IF(VLOOKUP($C45,INDIRECT(G$27&amp;"!"&amp;G$25),G$26,FALSE)&lt;0.001,"**",IF(VLOOKUP($C45,INDIRECT(G$27&amp;"!"&amp;G$25),G$26,FALSE)&lt;0.01,"*",""))</f>
        <v>0.21**</v>
      </c>
      <c r="H45" s="41" t="str">
        <f t="shared" ca="1" si="1"/>
        <v>0.14**</v>
      </c>
      <c r="I45" s="41" t="str">
        <f t="shared" ca="1" si="1"/>
        <v>0.41**</v>
      </c>
      <c r="J45" s="41" t="str">
        <f t="shared" ca="1" si="1"/>
        <v>0.23**</v>
      </c>
      <c r="K45" s="35"/>
      <c r="L45" s="36"/>
      <c r="M45" s="56" t="str">
        <f ca="1">TEXT(VLOOKUP($C45,INDIRECT(M$20&amp;"!"&amp;M$18),M$19,FALSE),"0.00")&amp;IF(VLOOKUP($C45,INDIRECT(M$27&amp;"!"&amp;M$25),M$26,FALSE)&lt;0.001,"**",IF(VLOOKUP($C45,INDIRECT(M$27&amp;"!"&amp;M$25),M$26,FALSE)&lt;0.01,"*",""))</f>
        <v>0.25**</v>
      </c>
      <c r="N45" s="27" t="str">
        <f ca="1">VLOOKUP($B45,INDIRECT(N$20&amp;P45&amp;"'"&amp;"!"&amp;N$18),N$19,FALSE)</f>
        <v>positive</v>
      </c>
      <c r="P45" s="3">
        <f ca="1">IF(MAX(Q45:U45)=Q45,$G$5,IF(MAX(Q45:U45)=R45,$H$5,IF(MAX(Q45:U45)=S45,$I$5,IF(MAX(Q45:U45)=T45,$J$5,IF(MAX(Q45:U45)=U45,$M$5,"XXX")))))</f>
        <v>34</v>
      </c>
      <c r="Q45" s="44">
        <f t="shared" ref="Q45:T47" ca="1" si="2">LEFT(G45,4)+0</f>
        <v>0.21</v>
      </c>
      <c r="R45" s="3">
        <f t="shared" ca="1" si="2"/>
        <v>0.14000000000000001</v>
      </c>
      <c r="S45" s="3">
        <f t="shared" ca="1" si="2"/>
        <v>0.41</v>
      </c>
      <c r="T45" s="3">
        <f t="shared" ca="1" si="2"/>
        <v>0.23</v>
      </c>
      <c r="U45" s="44">
        <f ca="1">LEFT(M45,4)+0</f>
        <v>0.25</v>
      </c>
      <c r="V45" s="9"/>
    </row>
    <row r="46" spans="2:22" x14ac:dyDescent="0.35">
      <c r="B46" s="3" t="s">
        <v>0</v>
      </c>
      <c r="E46" s="3" t="s">
        <v>33</v>
      </c>
      <c r="G46" s="41" t="str">
        <f t="shared" ref="G46:J47" ca="1" si="3">TEXT(VLOOKUP($B46,INDIRECT(G$20&amp;"!"&amp;G$18),G$19,FALSE),"0.00")&amp;IF(VLOOKUP($B46,INDIRECT(G$27&amp;"!"&amp;G$25),G$26,FALSE)&lt;0.001,"**",IF(VLOOKUP($B46,INDIRECT(G$27&amp;"!"&amp;G$25),G$26,FALSE)&lt;0.01,"*",""))</f>
        <v>0.01</v>
      </c>
      <c r="H46" s="41" t="str">
        <f t="shared" ca="1" si="3"/>
        <v>0.00</v>
      </c>
      <c r="I46" s="41" t="str">
        <f t="shared" ca="1" si="3"/>
        <v>0.01</v>
      </c>
      <c r="J46" s="41" t="str">
        <f t="shared" ca="1" si="3"/>
        <v>0.02</v>
      </c>
      <c r="K46" s="35"/>
      <c r="L46" s="36"/>
      <c r="M46" s="56" t="str">
        <f ca="1">TEXT(VLOOKUP($B46,INDIRECT(M$20&amp;"!"&amp;M$18),M$19,FALSE),"0.00")&amp;IF(VLOOKUP($B46,INDIRECT(M$27&amp;"!"&amp;M$25),M$26,FALSE)&lt;0.001,"**",IF(VLOOKUP($B46,INDIRECT(M$27&amp;"!"&amp;M$25),M$26,FALSE)&lt;0.01,"*",""))</f>
        <v>0.01**</v>
      </c>
      <c r="N46" s="27" t="str">
        <f ca="1">VLOOKUP($B46,INDIRECT(N$20&amp;P46&amp;"'"&amp;"!"&amp;N$18),N$19,FALSE)</f>
        <v>negative</v>
      </c>
      <c r="P46" s="3">
        <f ca="1">IF(MAX(Q46:U46)=Q46,$G$5,IF(MAX(Q46:U46)=R46,$H$5,IF(MAX(Q46:U46)=S46,$I$5,IF(MAX(Q46:U46)=T46,$J$5,IF(MAX(Q46:U46)=U46,$M$5,"XXX")))))</f>
        <v>35</v>
      </c>
      <c r="Q46" s="3">
        <f t="shared" ca="1" si="2"/>
        <v>0.01</v>
      </c>
      <c r="R46" s="3">
        <f t="shared" ca="1" si="2"/>
        <v>0</v>
      </c>
      <c r="S46" s="3">
        <f t="shared" ca="1" si="2"/>
        <v>0.01</v>
      </c>
      <c r="T46" s="3">
        <f t="shared" ca="1" si="2"/>
        <v>0.02</v>
      </c>
      <c r="U46" s="3">
        <f ca="1">LEFT(M46,4)+0</f>
        <v>0.01</v>
      </c>
    </row>
    <row r="47" spans="2:22" x14ac:dyDescent="0.35">
      <c r="B47" s="19" t="s">
        <v>25</v>
      </c>
      <c r="C47" s="19"/>
      <c r="D47" s="19"/>
      <c r="E47" s="3" t="s">
        <v>69</v>
      </c>
      <c r="G47" s="41" t="str">
        <f t="shared" ca="1" si="3"/>
        <v>0.06**</v>
      </c>
      <c r="H47" s="41" t="str">
        <f t="shared" ca="1" si="3"/>
        <v>0.01</v>
      </c>
      <c r="I47" s="41" t="str">
        <f t="shared" ca="1" si="3"/>
        <v>0.14**</v>
      </c>
      <c r="J47" s="41" t="str">
        <f t="shared" ca="1" si="3"/>
        <v>0.09**</v>
      </c>
      <c r="K47" s="35"/>
      <c r="L47" s="36"/>
      <c r="M47" s="56" t="str">
        <f ca="1">TEXT(VLOOKUP($B47,INDIRECT(M$20&amp;"!"&amp;M$18),M$19,FALSE),"0.00")&amp;IF(VLOOKUP($B47,INDIRECT(M$27&amp;"!"&amp;M$25),M$26,FALSE)&lt;0.001,"**",IF(VLOOKUP($B47,INDIRECT(M$27&amp;"!"&amp;M$25),M$26,FALSE)&lt;0.01,"*",""))</f>
        <v>0.09**</v>
      </c>
      <c r="N47" s="27" t="str">
        <f ca="1">VLOOKUP($B47,INDIRECT(N$20&amp;P47&amp;"'"&amp;"!"&amp;N$18),N$19,FALSE)</f>
        <v>negative</v>
      </c>
      <c r="P47" s="3">
        <f ca="1">IF(MAX(Q47:U47)=Q47,$G$5,IF(MAX(Q47:U47)=R47,$H$5,IF(MAX(Q47:U47)=S47,$I$5,IF(MAX(Q47:U47)=T47,$J$5,IF(MAX(Q47:U47)=U47,$M$5,"XXX")))))</f>
        <v>34</v>
      </c>
      <c r="Q47" s="3">
        <f t="shared" ca="1" si="2"/>
        <v>0.06</v>
      </c>
      <c r="R47" s="3">
        <f t="shared" ca="1" si="2"/>
        <v>0.01</v>
      </c>
      <c r="S47" s="3">
        <f t="shared" ca="1" si="2"/>
        <v>0.14000000000000001</v>
      </c>
      <c r="T47" s="3">
        <f t="shared" ca="1" si="2"/>
        <v>0.09</v>
      </c>
      <c r="U47" s="3">
        <f ca="1">LEFT(M47,4)+0</f>
        <v>0.09</v>
      </c>
    </row>
    <row r="48" spans="2:22" ht="13" customHeight="1" x14ac:dyDescent="0.35">
      <c r="G48" s="27"/>
      <c r="H48" s="27"/>
      <c r="I48" s="27"/>
      <c r="J48" s="27"/>
      <c r="K48" s="35"/>
      <c r="L48" s="36"/>
      <c r="M48" s="57"/>
      <c r="N48" s="18"/>
    </row>
    <row r="49" spans="2:21" x14ac:dyDescent="0.35">
      <c r="B49" s="3" t="s">
        <v>1</v>
      </c>
      <c r="E49" s="3" t="s">
        <v>67</v>
      </c>
      <c r="G49" s="41" t="str">
        <f t="shared" ref="G49:J50" ca="1" si="4">TEXT(VLOOKUP($B49,INDIRECT(G$20&amp;"!"&amp;G$18),G$19,FALSE),"0.00")&amp;IF(VLOOKUP($B49,INDIRECT(G$27&amp;"!"&amp;G$25),G$26,FALSE)&lt;0.001,"**",IF(VLOOKUP($B49,INDIRECT(G$27&amp;"!"&amp;G$25),G$26,FALSE)&lt;0.01,"*",""))</f>
        <v>0.03*</v>
      </c>
      <c r="H49" s="41" t="str">
        <f t="shared" ca="1" si="4"/>
        <v>0.04**</v>
      </c>
      <c r="I49" s="41" t="str">
        <f t="shared" ca="1" si="4"/>
        <v>0.29**</v>
      </c>
      <c r="J49" s="41" t="str">
        <f t="shared" ca="1" si="4"/>
        <v>0.17**</v>
      </c>
      <c r="K49" s="35"/>
      <c r="L49" s="36"/>
      <c r="M49" s="56" t="str">
        <f ca="1">TEXT(VLOOKUP($B49,INDIRECT(M$20&amp;"!"&amp;M$18),M$19,FALSE),"0.00")&amp;IF(VLOOKUP($B49,INDIRECT(M$27&amp;"!"&amp;M$25),M$26,FALSE)&lt;0.001,"**",IF(VLOOKUP($B49,INDIRECT(M$27&amp;"!"&amp;M$25),M$26,FALSE)&lt;0.01,"*",""))</f>
        <v>0.07**</v>
      </c>
      <c r="N49" s="27" t="str">
        <f ca="1">VLOOKUP($B49,INDIRECT(N$20&amp;P49&amp;"'"&amp;"!"&amp;N$18),N$19,FALSE)</f>
        <v>negative</v>
      </c>
      <c r="P49" s="3">
        <f ca="1">IF(MAX(Q49:U49)=Q49,$G$5,IF(MAX(Q49:U49)=R49,$H$5,IF(MAX(Q49:U49)=S49,$I$5,IF(MAX(Q49:U49)=T49,$J$5,IF(MAX(Q49:U49)=U49,$M$5,"XXX")))))</f>
        <v>34</v>
      </c>
      <c r="Q49" s="3">
        <f t="shared" ref="Q49:T50" ca="1" si="5">LEFT(G49,4)+0</f>
        <v>0.03</v>
      </c>
      <c r="R49" s="3">
        <f t="shared" ca="1" si="5"/>
        <v>0.04</v>
      </c>
      <c r="S49" s="3">
        <f t="shared" ca="1" si="5"/>
        <v>0.28999999999999998</v>
      </c>
      <c r="T49" s="3">
        <f t="shared" ca="1" si="5"/>
        <v>0.17</v>
      </c>
      <c r="U49" s="3">
        <f ca="1">LEFT(M49,4)+0</f>
        <v>7.0000000000000007E-2</v>
      </c>
    </row>
    <row r="50" spans="2:21" x14ac:dyDescent="0.35">
      <c r="B50" s="3" t="s">
        <v>37</v>
      </c>
      <c r="E50" s="3" t="s">
        <v>34</v>
      </c>
      <c r="G50" s="41" t="str">
        <f t="shared" ca="1" si="4"/>
        <v>0.00</v>
      </c>
      <c r="H50" s="41" t="str">
        <f t="shared" ca="1" si="4"/>
        <v>0.00</v>
      </c>
      <c r="I50" s="41" t="str">
        <f t="shared" ca="1" si="4"/>
        <v>0.00</v>
      </c>
      <c r="J50" s="41" t="str">
        <f t="shared" ca="1" si="4"/>
        <v>0.00</v>
      </c>
      <c r="K50" s="35"/>
      <c r="L50" s="36"/>
      <c r="M50" s="56" t="str">
        <f ca="1">TEXT(VLOOKUP($B50,INDIRECT(M$20&amp;"!"&amp;M$18),M$19,FALSE),"0.00")&amp;IF(VLOOKUP($B50,INDIRECT(M$27&amp;"!"&amp;M$25),M$26,FALSE)&lt;0.001,"**",IF(VLOOKUP($B50,INDIRECT(M$27&amp;"!"&amp;M$25),M$26,FALSE)&lt;0.01,"*",""))</f>
        <v>0.00</v>
      </c>
      <c r="N50" s="27" t="str">
        <f ca="1">VLOOKUP($B50,INDIRECT(N$20&amp;P50&amp;"_teach'"&amp;"!"&amp;N$18),N$19,FALSE)</f>
        <v>negative</v>
      </c>
      <c r="P50" s="3">
        <f ca="1">IF(MAX(Q50:U50)=Q50,$G$5,IF(MAX(Q50:U50)=R50,$H$5,IF(MAX(Q50:U50)=S50,$I$5,IF(MAX(Q50:U50)=T50,$J$5,IF(MAX(Q50:U50)=U50,$M$5,"XXX")))))</f>
        <v>32</v>
      </c>
      <c r="Q50" s="3">
        <f t="shared" ca="1" si="5"/>
        <v>0</v>
      </c>
      <c r="R50" s="3">
        <f t="shared" ca="1" si="5"/>
        <v>0</v>
      </c>
      <c r="S50" s="3">
        <f t="shared" ca="1" si="5"/>
        <v>0</v>
      </c>
      <c r="T50" s="3">
        <f t="shared" ca="1" si="5"/>
        <v>0</v>
      </c>
      <c r="U50" s="3">
        <f ca="1">LEFT(M50,4)+0</f>
        <v>0</v>
      </c>
    </row>
    <row r="51" spans="2:21" ht="12" customHeight="1" x14ac:dyDescent="0.35">
      <c r="G51" s="27"/>
      <c r="H51" s="27"/>
      <c r="I51" s="27"/>
      <c r="J51" s="27"/>
      <c r="K51" s="35"/>
      <c r="L51" s="36"/>
      <c r="M51" s="57"/>
      <c r="N51" s="18"/>
    </row>
    <row r="52" spans="2:21" x14ac:dyDescent="0.35">
      <c r="B52" s="3" t="s">
        <v>27</v>
      </c>
      <c r="E52" s="3" t="s">
        <v>65</v>
      </c>
      <c r="G52" s="41" t="str">
        <f t="shared" ref="G52:J54" ca="1" si="6">TEXT(VLOOKUP($B52,INDIRECT(G$20&amp;"!"&amp;G$18),G$19,FALSE),"0.00")&amp;IF(VLOOKUP($B52,INDIRECT(G$27&amp;"!"&amp;G$25),G$26,FALSE)&lt;0.001,"**",IF(VLOOKUP($B52,INDIRECT(G$27&amp;"!"&amp;G$25),G$26,FALSE)&lt;0.01,"*",""))</f>
        <v>0.16**</v>
      </c>
      <c r="H52" s="41" t="str">
        <f t="shared" ca="1" si="6"/>
        <v>0.31**</v>
      </c>
      <c r="I52" s="41" t="str">
        <f t="shared" ca="1" si="6"/>
        <v>0.49**</v>
      </c>
      <c r="J52" s="41" t="str">
        <f t="shared" ca="1" si="6"/>
        <v>0.45**</v>
      </c>
      <c r="K52" s="35"/>
      <c r="L52" s="36"/>
      <c r="M52" s="56" t="str">
        <f ca="1">TEXT(VLOOKUP($B52,INDIRECT(M$20&amp;"!"&amp;M$18),M$19,FALSE),"0.00")&amp;IF(VLOOKUP($B52,INDIRECT(M$27&amp;"!"&amp;M$25),M$26,FALSE)&lt;0.001,"**",IF(VLOOKUP($B52,INDIRECT(M$27&amp;"!"&amp;M$25),M$26,FALSE)&lt;0.01,"*",""))</f>
        <v>0.36**</v>
      </c>
      <c r="N52" s="27" t="str">
        <f ca="1">VLOOKUP($B52,INDIRECT(N$20&amp;P52&amp;"'"&amp;"!"&amp;N$18),N$19,FALSE)</f>
        <v>negative</v>
      </c>
      <c r="P52" s="3">
        <f ca="1">IF(MAX(Q52:U52)=Q52,$G$5,IF(MAX(Q52:U52)=R52,$H$5,IF(MAX(Q52:U52)=S52,$I$5,IF(MAX(Q52:U52)=T52,$J$5,IF(MAX(Q52:U52)=U52,$M$5,"XXX")))))</f>
        <v>34</v>
      </c>
      <c r="Q52" s="3">
        <f t="shared" ref="Q52:T54" ca="1" si="7">LEFT(G52,4)+0</f>
        <v>0.16</v>
      </c>
      <c r="R52" s="3">
        <f t="shared" ca="1" si="7"/>
        <v>0.31</v>
      </c>
      <c r="S52" s="3">
        <f t="shared" ca="1" si="7"/>
        <v>0.49</v>
      </c>
      <c r="T52" s="3">
        <f t="shared" ca="1" si="7"/>
        <v>0.45</v>
      </c>
      <c r="U52" s="3">
        <f ca="1">LEFT(M52,4)+0</f>
        <v>0.36</v>
      </c>
    </row>
    <row r="53" spans="2:21" x14ac:dyDescent="0.35">
      <c r="B53" s="3" t="s">
        <v>28</v>
      </c>
      <c r="E53" s="3" t="s">
        <v>68</v>
      </c>
      <c r="G53" s="41" t="str">
        <f t="shared" ca="1" si="6"/>
        <v>0.28**</v>
      </c>
      <c r="H53" s="41" t="str">
        <f t="shared" ca="1" si="6"/>
        <v>0.37**</v>
      </c>
      <c r="I53" s="41" t="str">
        <f t="shared" ca="1" si="6"/>
        <v>0.41**</v>
      </c>
      <c r="J53" s="41" t="str">
        <f t="shared" ca="1" si="6"/>
        <v>0.36**</v>
      </c>
      <c r="K53" s="35"/>
      <c r="L53" s="36"/>
      <c r="M53" s="56" t="str">
        <f ca="1">TEXT(VLOOKUP($B53,INDIRECT(M$20&amp;"!"&amp;M$18),M$19,FALSE),"0.00")&amp;IF(VLOOKUP($B53,INDIRECT(M$27&amp;"!"&amp;M$25),M$26,FALSE)&lt;0.001,"**",IF(VLOOKUP($B53,INDIRECT(M$27&amp;"!"&amp;M$25),M$26,FALSE)&lt;0.01,"*",""))</f>
        <v>0.32**</v>
      </c>
      <c r="N53" s="27" t="str">
        <f ca="1">VLOOKUP($B53,INDIRECT(N$20&amp;P53&amp;"'"&amp;"!"&amp;N$18),N$19,FALSE)</f>
        <v>negative</v>
      </c>
      <c r="P53" s="3">
        <f ca="1">IF(MAX(Q53:U53)=Q53,$G$5,IF(MAX(Q53:U53)=R53,$H$5,IF(MAX(Q53:U53)=S53,$I$5,IF(MAX(Q53:U53)=T53,$J$5,IF(MAX(Q53:U53)=U53,$M$5,"XXX")))))</f>
        <v>34</v>
      </c>
      <c r="Q53" s="3">
        <f t="shared" ca="1" si="7"/>
        <v>0.28000000000000003</v>
      </c>
      <c r="R53" s="3">
        <f t="shared" ca="1" si="7"/>
        <v>0.37</v>
      </c>
      <c r="S53" s="3">
        <f t="shared" ca="1" si="7"/>
        <v>0.41</v>
      </c>
      <c r="T53" s="3">
        <f t="shared" ca="1" si="7"/>
        <v>0.36</v>
      </c>
      <c r="U53" s="3">
        <f ca="1">LEFT(M53,4)+0</f>
        <v>0.32</v>
      </c>
    </row>
    <row r="54" spans="2:21" x14ac:dyDescent="0.35">
      <c r="B54" s="3" t="s">
        <v>26</v>
      </c>
      <c r="E54" s="3" t="s">
        <v>66</v>
      </c>
      <c r="G54" s="41" t="str">
        <f t="shared" ca="1" si="6"/>
        <v>0.06**</v>
      </c>
      <c r="H54" s="41" t="str">
        <f t="shared" ca="1" si="6"/>
        <v>0.03*</v>
      </c>
      <c r="I54" s="41" t="str">
        <f t="shared" ca="1" si="6"/>
        <v>0.20**</v>
      </c>
      <c r="J54" s="41" t="str">
        <f t="shared" ca="1" si="6"/>
        <v>0.43**</v>
      </c>
      <c r="K54" s="35"/>
      <c r="L54" s="36"/>
      <c r="M54" s="56" t="str">
        <f ca="1">TEXT(VLOOKUP($B54,INDIRECT(M$20&amp;"!"&amp;M$18),M$19,FALSE),"0.00")&amp;IF(VLOOKUP($B54,INDIRECT(M$27&amp;"!"&amp;M$25),M$26,FALSE)&lt;0.001,"**",IF(VLOOKUP($B54,INDIRECT(M$27&amp;"!"&amp;M$25),M$26,FALSE)&lt;0.01,"*",""))</f>
        <v>0.24**</v>
      </c>
      <c r="N54" s="27" t="str">
        <f ca="1">VLOOKUP($B54,INDIRECT(N$20&amp;P54&amp;"'"&amp;"!"&amp;N$18),N$19,FALSE)</f>
        <v>negative</v>
      </c>
      <c r="P54" s="3">
        <f ca="1">IF(MAX(Q54:U54)=Q54,$G$5,IF(MAX(Q54:U54)=R54,$H$5,IF(MAX(Q54:U54)=S54,$I$5,IF(MAX(Q54:U54)=T54,$J$5,IF(MAX(Q54:U54)=U54,$M$5,"XXX")))))</f>
        <v>35</v>
      </c>
      <c r="Q54" s="3">
        <f t="shared" ca="1" si="7"/>
        <v>0.06</v>
      </c>
      <c r="R54" s="3">
        <f t="shared" ca="1" si="7"/>
        <v>0.03</v>
      </c>
      <c r="S54" s="3">
        <f t="shared" ca="1" si="7"/>
        <v>0.2</v>
      </c>
      <c r="T54" s="3">
        <f t="shared" ca="1" si="7"/>
        <v>0.43</v>
      </c>
      <c r="U54" s="3">
        <f ca="1">LEFT(M54,4)+0</f>
        <v>0.24</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8">VLOOKUP($B58,INDIRECT(G$36&amp;"!"&amp;G$34),G$35,FALSE)</f>
        <v>268</v>
      </c>
      <c r="H58" s="28">
        <f t="shared" ca="1" si="8"/>
        <v>267</v>
      </c>
      <c r="I58" s="28">
        <f t="shared" ca="1" si="8"/>
        <v>267</v>
      </c>
      <c r="J58" s="28">
        <f t="shared" ca="1" si="8"/>
        <v>268</v>
      </c>
      <c r="K58" s="37"/>
      <c r="L58" s="38"/>
      <c r="M58" s="58" t="str">
        <f ca="1">TEXT(VLOOKUP($B58,INDIRECT(M$36&amp;"!"&amp;M$34),M$35,FALSE),"0,0")</f>
        <v>1,070</v>
      </c>
      <c r="N58" s="27"/>
    </row>
    <row r="59" spans="2:21" x14ac:dyDescent="0.35">
      <c r="B59" s="3" t="s">
        <v>50</v>
      </c>
      <c r="E59" s="3" t="s">
        <v>61</v>
      </c>
      <c r="F59" s="15"/>
      <c r="G59" s="28">
        <f t="shared" ca="1" si="8"/>
        <v>97</v>
      </c>
      <c r="H59" s="28">
        <f t="shared" ca="1" si="8"/>
        <v>98</v>
      </c>
      <c r="I59" s="28">
        <f t="shared" ca="1" si="8"/>
        <v>93</v>
      </c>
      <c r="J59" s="28">
        <f t="shared" ca="1" si="8"/>
        <v>75</v>
      </c>
      <c r="K59" s="39"/>
      <c r="L59" s="40"/>
      <c r="M59" s="58">
        <f ca="1">VLOOKUP($B59,INDIRECT(M$36&amp;"!"&amp;M$34),M$35,FALSE)</f>
        <v>281</v>
      </c>
      <c r="N59" s="27"/>
      <c r="O59" s="16"/>
      <c r="P59" s="16"/>
      <c r="Q59" s="16"/>
    </row>
    <row r="60" spans="2:21" ht="6" customHeight="1" x14ac:dyDescent="0.35">
      <c r="K60" s="35"/>
      <c r="L60" s="36"/>
      <c r="M60" s="18"/>
      <c r="N60" s="18"/>
    </row>
    <row r="61" spans="2:21" x14ac:dyDescent="0.35">
      <c r="E61" s="54" t="s">
        <v>90</v>
      </c>
      <c r="F61" s="54"/>
      <c r="G61" s="62" t="str">
        <f ca="1">"0-"&amp;TEXT(G13,"0,0")</f>
        <v>0-228</v>
      </c>
      <c r="H61" s="62" t="str">
        <f ca="1">TEXT(G13,"0,0")&amp;"-"&amp;TEXT(H13,"0,0")</f>
        <v>228-396</v>
      </c>
      <c r="I61" s="62" t="str">
        <f t="shared" ref="I61:J61" ca="1" si="9">TEXT(H13,"0,0")&amp;"-"&amp;TEXT(I13,"0,0")</f>
        <v>396-630</v>
      </c>
      <c r="J61" s="62" t="str">
        <f t="shared" ca="1" si="9"/>
        <v>630-max</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51629-5208-42EC-92E8-9A23F723C025}">
  <dimension ref="C3:I31"/>
  <sheetViews>
    <sheetView showGridLines="0" workbookViewId="0">
      <selection activeCell="B4" sqref="B4"/>
    </sheetView>
  </sheetViews>
  <sheetFormatPr defaultRowHeight="14.5" x14ac:dyDescent="0.35"/>
  <cols>
    <col min="3" max="3" width="28.81640625" customWidth="1"/>
    <col min="4" max="9" width="22.1796875" customWidth="1"/>
  </cols>
  <sheetData>
    <row r="3" spans="3:9" x14ac:dyDescent="0.35">
      <c r="E3" s="1"/>
    </row>
    <row r="4" spans="3:9" ht="66" customHeight="1" thickBot="1" x14ac:dyDescent="0.4">
      <c r="C4" s="10" t="s">
        <v>7</v>
      </c>
      <c r="D4" s="11" t="s">
        <v>13</v>
      </c>
      <c r="E4" s="11" t="s">
        <v>18</v>
      </c>
      <c r="F4" s="11" t="s">
        <v>21</v>
      </c>
      <c r="G4" s="11" t="s">
        <v>19</v>
      </c>
      <c r="H4" s="11" t="s">
        <v>20</v>
      </c>
      <c r="I4" s="11" t="s">
        <v>31</v>
      </c>
    </row>
    <row r="5" spans="3:9" ht="16" thickTop="1" x14ac:dyDescent="0.35">
      <c r="C5" s="3"/>
      <c r="D5" s="4"/>
      <c r="E5" s="4"/>
      <c r="F5" s="4"/>
      <c r="G5" s="5"/>
      <c r="H5" s="6"/>
      <c r="I5" s="6"/>
    </row>
    <row r="6" spans="3:9" ht="15.5" x14ac:dyDescent="0.35">
      <c r="C6" s="3" t="s">
        <v>5</v>
      </c>
      <c r="D6" s="4">
        <v>0.37146119450614251</v>
      </c>
      <c r="E6" s="4">
        <v>0.19057970544003114</v>
      </c>
      <c r="F6" s="4">
        <v>0.19057970544003114</v>
      </c>
      <c r="G6" s="5">
        <v>17.341464360254506</v>
      </c>
      <c r="H6" s="6">
        <v>42281.803186666635</v>
      </c>
      <c r="I6" s="6"/>
    </row>
    <row r="7" spans="3:9" ht="15.5" x14ac:dyDescent="0.35">
      <c r="C7" s="3" t="s">
        <v>6</v>
      </c>
      <c r="D7" s="4">
        <v>0.37061065809871102</v>
      </c>
      <c r="E7" s="4">
        <v>0.189007485164992</v>
      </c>
      <c r="F7" s="4">
        <v>0.189007485164992</v>
      </c>
      <c r="G7" s="5">
        <v>16.925925925925899</v>
      </c>
      <c r="H7" s="6">
        <v>42332.315399999999</v>
      </c>
      <c r="I7" s="6"/>
    </row>
    <row r="8" spans="3:9" ht="15.5" x14ac:dyDescent="0.35">
      <c r="C8" s="3"/>
      <c r="D8" s="4"/>
      <c r="E8" s="4"/>
      <c r="F8" s="4"/>
      <c r="G8" s="5"/>
      <c r="H8" s="6"/>
      <c r="I8" s="6"/>
    </row>
    <row r="9" spans="3:9" ht="15.5" x14ac:dyDescent="0.35">
      <c r="C9" s="3"/>
      <c r="D9" s="4"/>
      <c r="E9" s="4"/>
      <c r="F9" s="4"/>
      <c r="G9" s="5"/>
      <c r="H9" s="6"/>
      <c r="I9" s="6"/>
    </row>
    <row r="10" spans="3:9" ht="15.5" x14ac:dyDescent="0.35">
      <c r="C10" s="3" t="s">
        <v>29</v>
      </c>
      <c r="D10" s="4"/>
      <c r="E10" s="4"/>
      <c r="F10" s="4"/>
      <c r="G10" s="5"/>
      <c r="H10" s="6"/>
      <c r="I10" s="4">
        <f>[1]quartile_cutoffs_5!$C$4</f>
        <v>0.71963496503268654</v>
      </c>
    </row>
    <row r="11" spans="3:9" ht="15.5" x14ac:dyDescent="0.35">
      <c r="C11" s="3" t="s">
        <v>30</v>
      </c>
      <c r="D11" s="4"/>
      <c r="E11" s="4"/>
      <c r="F11" s="4"/>
      <c r="G11" s="5"/>
      <c r="H11" s="6"/>
      <c r="I11" s="4">
        <f>[1]quartile_cutoffs_5!$C$2</f>
        <v>0.40942904221103449</v>
      </c>
    </row>
    <row r="12" spans="3:9" ht="15.5" x14ac:dyDescent="0.35">
      <c r="C12" s="3"/>
      <c r="D12" s="4"/>
      <c r="E12" s="4"/>
      <c r="F12" s="4"/>
      <c r="G12" s="5"/>
      <c r="H12" s="6"/>
      <c r="I12" s="6"/>
    </row>
    <row r="13" spans="3:9" ht="15.5" x14ac:dyDescent="0.35">
      <c r="C13" s="3"/>
      <c r="D13" s="4"/>
      <c r="E13" s="4"/>
      <c r="F13" s="4"/>
      <c r="G13" s="5"/>
      <c r="H13" s="6"/>
      <c r="I13" s="6"/>
    </row>
    <row r="14" spans="3:9" ht="15.5" x14ac:dyDescent="0.35">
      <c r="C14" s="3"/>
      <c r="D14" s="4"/>
      <c r="E14" s="4"/>
      <c r="F14" s="4"/>
      <c r="G14" s="5"/>
      <c r="H14" s="6"/>
      <c r="I14" s="6"/>
    </row>
    <row r="15" spans="3:9" ht="15.5" x14ac:dyDescent="0.35">
      <c r="C15" s="3" t="s">
        <v>8</v>
      </c>
      <c r="D15" s="7">
        <v>1093</v>
      </c>
      <c r="E15" s="7">
        <v>1093</v>
      </c>
      <c r="F15" s="7">
        <v>1093</v>
      </c>
      <c r="G15" s="7">
        <v>1093</v>
      </c>
      <c r="H15" s="7">
        <v>450</v>
      </c>
      <c r="I15" s="7"/>
    </row>
    <row r="16" spans="3:9" ht="15.5" x14ac:dyDescent="0.35">
      <c r="C16" s="3" t="s">
        <v>22</v>
      </c>
      <c r="D16" s="7">
        <v>345</v>
      </c>
      <c r="E16" s="7">
        <v>345</v>
      </c>
      <c r="F16" s="7">
        <v>345</v>
      </c>
      <c r="G16" s="7">
        <v>345</v>
      </c>
      <c r="H16" s="7">
        <v>345</v>
      </c>
      <c r="I16" s="7"/>
    </row>
    <row r="17" spans="3:9" ht="15.5" x14ac:dyDescent="0.35">
      <c r="C17" s="3"/>
      <c r="D17" s="3"/>
      <c r="E17" s="3"/>
      <c r="F17" s="3"/>
      <c r="G17" s="3"/>
      <c r="H17" s="3"/>
      <c r="I17" s="3"/>
    </row>
    <row r="18" spans="3:9" ht="15.5" x14ac:dyDescent="0.35">
      <c r="C18" s="2" t="s">
        <v>12</v>
      </c>
      <c r="D18" s="8">
        <v>0.49184532938694475</v>
      </c>
      <c r="E18" s="8">
        <v>-0.14696204559136822</v>
      </c>
      <c r="F18" s="8">
        <v>-0.14696204559136822</v>
      </c>
      <c r="G18" s="8">
        <v>-0.23113839889149823</v>
      </c>
      <c r="H18" s="8">
        <v>4.2336173882671232E-2</v>
      </c>
      <c r="I18" s="8"/>
    </row>
    <row r="19" spans="3:9" ht="15.5" x14ac:dyDescent="0.35">
      <c r="C19" s="2" t="s">
        <v>4</v>
      </c>
      <c r="D19" s="8">
        <v>0.24191182803975217</v>
      </c>
      <c r="E19" s="8">
        <v>2.159784284439939E-2</v>
      </c>
      <c r="F19" s="8">
        <v>2.159784284439939E-2</v>
      </c>
      <c r="G19" s="8">
        <v>5.3424959442125365E-2</v>
      </c>
      <c r="H19" s="8">
        <v>1.7923516190237743E-3</v>
      </c>
      <c r="I19" s="8"/>
    </row>
    <row r="20" spans="3:9" ht="15.5" x14ac:dyDescent="0.35">
      <c r="C20" s="2"/>
      <c r="D20" s="8"/>
      <c r="E20" s="8"/>
      <c r="F20" s="8"/>
      <c r="G20" s="8"/>
      <c r="H20" s="8"/>
      <c r="I20" s="8"/>
    </row>
    <row r="21" spans="3:9" ht="15.5" x14ac:dyDescent="0.35">
      <c r="C21" s="3" t="s">
        <v>9</v>
      </c>
      <c r="D21" s="9">
        <v>0</v>
      </c>
      <c r="E21" s="9">
        <v>0</v>
      </c>
      <c r="F21" s="9">
        <v>0</v>
      </c>
      <c r="G21" s="9">
        <v>0</v>
      </c>
      <c r="H21" s="9">
        <v>0</v>
      </c>
      <c r="I21" s="9"/>
    </row>
    <row r="22" spans="3:9" ht="15.5" x14ac:dyDescent="0.35">
      <c r="C22" s="3" t="s">
        <v>10</v>
      </c>
      <c r="D22" s="9">
        <v>0</v>
      </c>
      <c r="E22" s="9">
        <v>0</v>
      </c>
      <c r="F22" s="9">
        <v>0</v>
      </c>
      <c r="G22" s="9">
        <v>0</v>
      </c>
      <c r="H22" s="9">
        <v>0</v>
      </c>
      <c r="I22" s="9"/>
    </row>
    <row r="23" spans="3:9" ht="15.5" x14ac:dyDescent="0.35">
      <c r="C23" s="3"/>
      <c r="D23" s="3"/>
      <c r="E23" s="3"/>
      <c r="F23" s="3"/>
      <c r="G23" s="3"/>
      <c r="H23" s="3"/>
      <c r="I23" s="3"/>
    </row>
    <row r="24" spans="3:9" ht="15.5" x14ac:dyDescent="0.35">
      <c r="C24" s="3"/>
      <c r="D24" s="3"/>
      <c r="E24" s="3"/>
      <c r="F24" s="3"/>
      <c r="G24" s="3"/>
      <c r="H24" s="3"/>
      <c r="I24" s="3"/>
    </row>
    <row r="25" spans="3:9" ht="15.5" x14ac:dyDescent="0.35">
      <c r="C25" s="12" t="s">
        <v>11</v>
      </c>
      <c r="D25" s="12"/>
      <c r="E25" s="12"/>
      <c r="F25" s="12"/>
      <c r="G25" s="12"/>
      <c r="H25" s="12"/>
      <c r="I25" s="12"/>
    </row>
    <row r="26" spans="3:9" ht="15.5" x14ac:dyDescent="0.35">
      <c r="C26" s="13" t="s">
        <v>14</v>
      </c>
      <c r="D26" s="13"/>
      <c r="E26" s="13"/>
      <c r="F26" s="13"/>
      <c r="G26" s="13"/>
      <c r="H26" s="13"/>
      <c r="I26" s="13"/>
    </row>
    <row r="27" spans="3:9" ht="15.5" x14ac:dyDescent="0.35">
      <c r="C27" s="13" t="s">
        <v>15</v>
      </c>
    </row>
    <row r="28" spans="3:9" ht="15.5" x14ac:dyDescent="0.35">
      <c r="C28" s="13" t="s">
        <v>16</v>
      </c>
      <c r="D28" s="13"/>
      <c r="E28" s="13"/>
      <c r="F28" s="13"/>
      <c r="G28" s="13"/>
      <c r="H28" s="13"/>
      <c r="I28" s="13"/>
    </row>
    <row r="29" spans="3:9" ht="15.5" x14ac:dyDescent="0.35">
      <c r="C29" s="13" t="s">
        <v>17</v>
      </c>
      <c r="D29" s="13"/>
      <c r="E29" s="13"/>
      <c r="F29" s="13"/>
      <c r="G29" s="13"/>
      <c r="H29" s="13"/>
      <c r="I29" s="13"/>
    </row>
    <row r="30" spans="3:9" ht="15.5" x14ac:dyDescent="0.35">
      <c r="C30" s="13" t="s">
        <v>23</v>
      </c>
    </row>
    <row r="31" spans="3:9" ht="15.5" x14ac:dyDescent="0.35">
      <c r="C31"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6CBB0-959A-4E8D-B50A-50445883CF5B}">
  <dimension ref="B1:P63"/>
  <sheetViews>
    <sheetView showGridLines="0" zoomScale="70" zoomScaleNormal="70" zoomScaleSheetLayoutView="100" workbookViewId="0">
      <selection activeCell="H4" sqref="H4"/>
    </sheetView>
  </sheetViews>
  <sheetFormatPr defaultRowHeight="15.5" outlineLevelRow="1" outlineLevelCol="1" x14ac:dyDescent="0.35"/>
  <cols>
    <col min="1" max="1" width="8.7265625" style="3"/>
    <col min="2" max="3" width="48.81640625" style="3" customWidth="1" outlineLevel="1"/>
    <col min="4" max="4" width="5.54296875" style="3" customWidth="1" outlineLevel="1"/>
    <col min="5" max="5" width="31.81640625" style="3" customWidth="1"/>
    <col min="6" max="6" width="1.26953125" style="3" customWidth="1"/>
    <col min="7" max="9" width="13" style="3" customWidth="1"/>
    <col min="10" max="10" width="18" style="3" customWidth="1"/>
    <col min="11" max="16384" width="8.7265625" style="3"/>
  </cols>
  <sheetData>
    <row r="1" spans="5:16" outlineLevel="1" x14ac:dyDescent="0.35"/>
    <row r="2" spans="5:16" outlineLevel="1" x14ac:dyDescent="0.35"/>
    <row r="3" spans="5:16" outlineLevel="1" x14ac:dyDescent="0.35">
      <c r="E3" s="2"/>
      <c r="F3" s="21" t="s">
        <v>32</v>
      </c>
      <c r="H3" s="60" t="s">
        <v>92</v>
      </c>
      <c r="I3" s="59"/>
      <c r="J3" s="59"/>
      <c r="K3" s="59"/>
      <c r="L3" s="59"/>
      <c r="M3" s="59"/>
      <c r="N3" s="59"/>
      <c r="O3" s="59"/>
      <c r="P3" s="59"/>
    </row>
    <row r="4" spans="5:16" outlineLevel="1" x14ac:dyDescent="0.35"/>
    <row r="5" spans="5:16" outlineLevel="1" x14ac:dyDescent="0.35">
      <c r="F5" s="21" t="s">
        <v>76</v>
      </c>
      <c r="G5" s="3">
        <v>1</v>
      </c>
      <c r="H5" s="3">
        <v>2</v>
      </c>
      <c r="I5" s="3">
        <v>3</v>
      </c>
    </row>
    <row r="6" spans="5:16" outlineLevel="1" x14ac:dyDescent="0.35"/>
    <row r="7" spans="5:16" outlineLevel="1" x14ac:dyDescent="0.35">
      <c r="F7" s="21" t="s">
        <v>43</v>
      </c>
    </row>
    <row r="8" spans="5:16" outlineLevel="1" x14ac:dyDescent="0.35">
      <c r="F8" s="2"/>
    </row>
    <row r="9" spans="5:16" outlineLevel="1" x14ac:dyDescent="0.35">
      <c r="F9" s="2"/>
    </row>
    <row r="10" spans="5:16" outlineLevel="1" x14ac:dyDescent="0.35">
      <c r="F10" s="2"/>
    </row>
    <row r="11" spans="5:16" outlineLevel="1" x14ac:dyDescent="0.35">
      <c r="F11" s="2"/>
    </row>
    <row r="12" spans="5:16" outlineLevel="1" x14ac:dyDescent="0.35">
      <c r="F12" s="2"/>
    </row>
    <row r="13" spans="5:16" outlineLevel="1" x14ac:dyDescent="0.35">
      <c r="F13" s="21" t="s">
        <v>45</v>
      </c>
    </row>
    <row r="14" spans="5:16" outlineLevel="1" x14ac:dyDescent="0.35">
      <c r="F14" s="2"/>
    </row>
    <row r="15" spans="5:16" outlineLevel="1" x14ac:dyDescent="0.35">
      <c r="F15" s="21"/>
    </row>
    <row r="16" spans="5:16" outlineLevel="1" x14ac:dyDescent="0.35">
      <c r="F16" s="2"/>
      <c r="J16" s="44"/>
    </row>
    <row r="17" spans="6:11" outlineLevel="1" x14ac:dyDescent="0.35">
      <c r="F17" s="21" t="s">
        <v>44</v>
      </c>
      <c r="G17" s="3" t="str">
        <f t="shared" ref="G17" si="0">"quartiles_analysis_"&amp;G5</f>
        <v>quartiles_analysis_1</v>
      </c>
      <c r="H17" s="3" t="str">
        <f t="shared" ref="H17" si="1">"quartiles_analysis_"&amp;H5</f>
        <v>quartiles_analysis_2</v>
      </c>
      <c r="I17" s="3" t="str">
        <f t="shared" ref="I17" si="2">"quartiles_analysis_"&amp;I5</f>
        <v>quartiles_analysis_3</v>
      </c>
      <c r="J17" s="45" t="s">
        <v>71</v>
      </c>
      <c r="K17" s="45"/>
    </row>
    <row r="18" spans="6:11" outlineLevel="1" x14ac:dyDescent="0.35">
      <c r="F18" s="2"/>
      <c r="G18" s="3" t="s">
        <v>88</v>
      </c>
      <c r="H18" s="3" t="s">
        <v>88</v>
      </c>
      <c r="I18" s="3" t="s">
        <v>88</v>
      </c>
      <c r="J18" s="3" t="s">
        <v>88</v>
      </c>
    </row>
    <row r="19" spans="6:11" outlineLevel="1" x14ac:dyDescent="0.35">
      <c r="F19" s="2"/>
      <c r="G19" s="3">
        <v>2</v>
      </c>
      <c r="H19" s="3">
        <v>2</v>
      </c>
      <c r="I19" s="3">
        <v>2</v>
      </c>
      <c r="J19" s="3">
        <v>4</v>
      </c>
    </row>
    <row r="20" spans="6:11" outlineLevel="1" x14ac:dyDescent="0.35">
      <c r="F20" s="2"/>
      <c r="G20" s="3" t="str">
        <f>"'"&amp;$H$3&amp;G17&amp;"'"</f>
        <v>'C:\Users\steph\Dropbox\Grand Street Consulting\az_data_project\jupyter_data\[test_23.xlsx]quartiles_analysis_1'</v>
      </c>
      <c r="H20" s="3" t="str">
        <f>"'"&amp;$H$3&amp;H17&amp;"'"</f>
        <v>'C:\Users\steph\Dropbox\Grand Street Consulting\az_data_project\jupyter_data\[test_23.xlsx]quartiles_analysis_2'</v>
      </c>
      <c r="I20" s="3" t="str">
        <f>"'"&amp;$H$3&amp;I17&amp;"'"</f>
        <v>'C:\Users\steph\Dropbox\Grand Street Consulting\az_data_project\jupyter_data\[test_23.xlsx]quartiles_analysis_3'</v>
      </c>
      <c r="J20" s="3" t="str">
        <f>"'"&amp;$H$3&amp;J17</f>
        <v>'C:\Users\steph\Dropbox\Grand Street Consulting\az_data_project\jupyter_data\[test_23.xlsx]quartiles_analysis_</v>
      </c>
    </row>
    <row r="21" spans="6:11" outlineLevel="1" x14ac:dyDescent="0.35">
      <c r="F21" s="2"/>
      <c r="G21" s="3" t="str">
        <f>"'"&amp;$H$3&amp;G17&amp;"_teach"&amp;"'"</f>
        <v>'C:\Users\steph\Dropbox\Grand Street Consulting\az_data_project\jupyter_data\[test_23.xlsx]quartiles_analysis_1_teach'</v>
      </c>
      <c r="H21" s="3" t="str">
        <f>"'"&amp;$H$3&amp;H17&amp;"_teach"&amp;"'"</f>
        <v>'C:\Users\steph\Dropbox\Grand Street Consulting\az_data_project\jupyter_data\[test_23.xlsx]quartiles_analysis_2_teach'</v>
      </c>
      <c r="I21" s="3" t="str">
        <f>"'"&amp;$H$3&amp;I17&amp;"_teach"&amp;"'"</f>
        <v>'C:\Users\steph\Dropbox\Grand Street Consulting\az_data_project\jupyter_data\[test_23.xlsx]quartiles_analysis_3_teach'</v>
      </c>
      <c r="J21" s="45" t="s">
        <v>2</v>
      </c>
    </row>
    <row r="22" spans="6:11" outlineLevel="1" x14ac:dyDescent="0.35">
      <c r="F22" s="2"/>
    </row>
    <row r="23" spans="6:11" outlineLevel="1" x14ac:dyDescent="0.35">
      <c r="F23" s="2"/>
    </row>
    <row r="24" spans="6:11" outlineLevel="1" x14ac:dyDescent="0.35">
      <c r="F24" s="21" t="s">
        <v>64</v>
      </c>
      <c r="G24" s="3" t="str">
        <f t="shared" ref="G24" si="3">"quartiles_analysis_"&amp;G5</f>
        <v>quartiles_analysis_1</v>
      </c>
      <c r="H24" s="3" t="str">
        <f t="shared" ref="H24" si="4">"quartiles_analysis_"&amp;H5</f>
        <v>quartiles_analysis_2</v>
      </c>
      <c r="I24" s="3" t="str">
        <f t="shared" ref="I24" si="5">"quartiles_analysis_"&amp;I5</f>
        <v>quartiles_analysis_3</v>
      </c>
    </row>
    <row r="25" spans="6:11" outlineLevel="1" x14ac:dyDescent="0.35">
      <c r="F25" s="2"/>
      <c r="G25" s="3" t="s">
        <v>88</v>
      </c>
      <c r="H25" s="3" t="s">
        <v>88</v>
      </c>
      <c r="I25" s="3" t="s">
        <v>88</v>
      </c>
      <c r="J25" s="3" t="s">
        <v>88</v>
      </c>
    </row>
    <row r="26" spans="6:11" outlineLevel="1" x14ac:dyDescent="0.35">
      <c r="F26" s="2"/>
      <c r="G26" s="3">
        <v>3</v>
      </c>
      <c r="H26" s="3">
        <v>3</v>
      </c>
      <c r="I26" s="3">
        <v>3</v>
      </c>
    </row>
    <row r="27" spans="6:11" outlineLevel="1" x14ac:dyDescent="0.35">
      <c r="F27" s="2"/>
      <c r="G27" s="3" t="str">
        <f>"'"&amp;$H$3&amp;G24&amp;"'"</f>
        <v>'C:\Users\steph\Dropbox\Grand Street Consulting\az_data_project\jupyter_data\[test_23.xlsx]quartiles_analysis_1'</v>
      </c>
      <c r="H27" s="3" t="str">
        <f>"'"&amp;$H$3&amp;H24&amp;"'"</f>
        <v>'C:\Users\steph\Dropbox\Grand Street Consulting\az_data_project\jupyter_data\[test_23.xlsx]quartiles_analysis_2'</v>
      </c>
      <c r="I27" s="3" t="str">
        <f>"'"&amp;$H$3&amp;I24&amp;"'"</f>
        <v>'C:\Users\steph\Dropbox\Grand Street Consulting\az_data_project\jupyter_data\[test_23.xlsx]quartiles_analysis_3'</v>
      </c>
    </row>
    <row r="28" spans="6:11" outlineLevel="1" x14ac:dyDescent="0.35">
      <c r="F28" s="2"/>
      <c r="G28" s="3" t="str">
        <f>"'"&amp;$H$3&amp;G24&amp;"_teach"&amp;"'"</f>
        <v>'C:\Users\steph\Dropbox\Grand Street Consulting\az_data_project\jupyter_data\[test_23.xlsx]quartiles_analysis_1_teach'</v>
      </c>
      <c r="H28" s="3" t="str">
        <f>"'"&amp;$H$3&amp;H24&amp;"_teach"&amp;"'"</f>
        <v>'C:\Users\steph\Dropbox\Grand Street Consulting\az_data_project\jupyter_data\[test_23.xlsx]quartiles_analysis_2_teach'</v>
      </c>
      <c r="I28" s="3" t="str">
        <f>"'"&amp;$H$3&amp;I24&amp;"_teach"&amp;"'"</f>
        <v>'C:\Users\steph\Dropbox\Grand Street Consulting\az_data_project\jupyter_data\[test_23.xlsx]quartiles_analysis_3_teach'</v>
      </c>
    </row>
    <row r="29" spans="6:11" outlineLevel="1" x14ac:dyDescent="0.35">
      <c r="F29" s="2"/>
    </row>
    <row r="30" spans="6:11" outlineLevel="1" x14ac:dyDescent="0.35">
      <c r="F30" s="2"/>
    </row>
    <row r="31" spans="6:11" outlineLevel="1" x14ac:dyDescent="0.35">
      <c r="F31" s="2"/>
    </row>
    <row r="32" spans="6:11" outlineLevel="1" x14ac:dyDescent="0.35">
      <c r="F32" s="2"/>
    </row>
    <row r="33" spans="2:15" outlineLevel="1" x14ac:dyDescent="0.35">
      <c r="F33" s="21" t="s">
        <v>47</v>
      </c>
      <c r="G33" s="3" t="str">
        <f t="shared" ref="G33" si="6">"unique_"&amp;G5</f>
        <v>unique_1</v>
      </c>
      <c r="H33" s="3" t="str">
        <f t="shared" ref="H33" si="7">"unique_"&amp;H5</f>
        <v>unique_2</v>
      </c>
      <c r="I33" s="3" t="str">
        <f t="shared" ref="I33" si="8">"unique_"&amp;I5</f>
        <v>unique_3</v>
      </c>
    </row>
    <row r="34" spans="2:15" outlineLevel="1" x14ac:dyDescent="0.35">
      <c r="G34" s="3" t="s">
        <v>48</v>
      </c>
      <c r="H34" s="3" t="s">
        <v>48</v>
      </c>
      <c r="I34" s="3" t="s">
        <v>48</v>
      </c>
    </row>
    <row r="35" spans="2:15" outlineLevel="1" x14ac:dyDescent="0.35">
      <c r="G35" s="3">
        <v>2</v>
      </c>
      <c r="H35" s="3">
        <v>2</v>
      </c>
      <c r="I35" s="3">
        <v>2</v>
      </c>
    </row>
    <row r="36" spans="2:15" outlineLevel="1" x14ac:dyDescent="0.35">
      <c r="G36" s="3" t="str">
        <f>"'"&amp;$H$3&amp;G33&amp;"'"</f>
        <v>'C:\Users\steph\Dropbox\Grand Street Consulting\az_data_project\jupyter_data\[test_23.xlsx]unique_1'</v>
      </c>
      <c r="H36" s="3" t="str">
        <f>"'"&amp;$H$3&amp;H33&amp;"'"</f>
        <v>'C:\Users\steph\Dropbox\Grand Street Consulting\az_data_project\jupyter_data\[test_23.xlsx]unique_2'</v>
      </c>
      <c r="I36" s="3" t="str">
        <f>"'"&amp;$H$3&amp;I33&amp;"'"</f>
        <v>'C:\Users\steph\Dropbox\Grand Street Consulting\az_data_project\jupyter_data\[test_23.xlsx]unique_3'</v>
      </c>
      <c r="J36" s="3" t="s">
        <v>2</v>
      </c>
    </row>
    <row r="37" spans="2:15" outlineLevel="1" x14ac:dyDescent="0.35"/>
    <row r="38" spans="2:15" outlineLevel="1" x14ac:dyDescent="0.35"/>
    <row r="39" spans="2:15" outlineLevel="1" x14ac:dyDescent="0.35">
      <c r="F39" s="21" t="s">
        <v>51</v>
      </c>
      <c r="H39" s="46" t="s">
        <v>52</v>
      </c>
    </row>
    <row r="42" spans="2:15" ht="20" customHeight="1" x14ac:dyDescent="0.35">
      <c r="E42" s="70" t="s">
        <v>63</v>
      </c>
      <c r="F42" s="2"/>
      <c r="G42" s="22"/>
      <c r="H42" s="22"/>
      <c r="I42" s="22"/>
      <c r="J42" s="22"/>
    </row>
    <row r="43" spans="2:15" ht="20" customHeight="1" x14ac:dyDescent="0.35">
      <c r="B43" s="3" t="s">
        <v>41</v>
      </c>
      <c r="C43" s="3" t="s">
        <v>40</v>
      </c>
      <c r="E43" s="71"/>
      <c r="F43" s="23"/>
      <c r="G43" s="24" t="s">
        <v>78</v>
      </c>
      <c r="H43" s="48" t="s">
        <v>39</v>
      </c>
      <c r="I43" s="49" t="s">
        <v>79</v>
      </c>
      <c r="J43" s="24" t="s">
        <v>73</v>
      </c>
      <c r="M43" s="3" t="s">
        <v>72</v>
      </c>
    </row>
    <row r="44" spans="2:15" ht="11.5" customHeight="1" x14ac:dyDescent="0.35">
      <c r="G44" s="18"/>
      <c r="H44" s="36"/>
      <c r="I44" s="35"/>
      <c r="J44" s="18"/>
    </row>
    <row r="45" spans="2:15" x14ac:dyDescent="0.35">
      <c r="B45" s="3" t="s">
        <v>24</v>
      </c>
      <c r="C45" s="3" t="s">
        <v>3</v>
      </c>
      <c r="E45" s="3" t="s">
        <v>35</v>
      </c>
      <c r="G45" s="41" t="str">
        <f ca="1">TEXT(VLOOKUP($C45,INDIRECT(G$20&amp;"!"&amp;G$18),G$19,FALSE),"0.00")&amp;IF(VLOOKUP($C45,INDIRECT(G$27&amp;"!"&amp;G$25),G$26,FALSE)&lt;0.001,"**",IF(VLOOKUP($C45,INDIRECT(G$27&amp;"!"&amp;G$25),G$26,FALSE)&lt;0.01,"*",""))</f>
        <v>0.18**</v>
      </c>
      <c r="H45" s="50" t="str">
        <f ca="1">TEXT(VLOOKUP($B45,INDIRECT(H$20&amp;"!"&amp;H$18),H$19,FALSE),"0.00")&amp;IF(VLOOKUP($B45,INDIRECT(H$27&amp;"!"&amp;H$25),H$26,FALSE)&lt;0.001,"**",IF(VLOOKUP($B45,INDIRECT(H$27&amp;"!"&amp;H$25),H$26,FALSE)&lt;0.01,"*",""))</f>
        <v>0.31**</v>
      </c>
      <c r="I45" s="51" t="str">
        <f ca="1">TEXT(VLOOKUP($C45,INDIRECT(I$20&amp;"!"&amp;I$18),I$19,FALSE),"0.00")&amp;IF(VLOOKUP($C45,INDIRECT(I$27&amp;"!"&amp;I$25),I$26,FALSE)&lt;0.001,"**",IF(VLOOKUP($C45,INDIRECT(I$27&amp;"!"&amp;I$25),I$26,FALSE)&lt;0.01,"*",""))</f>
        <v>0.25**</v>
      </c>
      <c r="J45" s="27" t="str">
        <f ca="1">VLOOKUP($B45,INDIRECT(J$20&amp;L45&amp;"'"&amp;"!"&amp;J$18),J$19,FALSE)</f>
        <v>positive</v>
      </c>
      <c r="L45" s="3">
        <f ca="1">IF(MAX(M45:O45)=M45,$G$5,IF(MAX(M45:O45)=N45,$H$5,IF(MAX(M45:O45)=O45,$I$5,"XXX")))</f>
        <v>2</v>
      </c>
      <c r="M45" s="44">
        <f ca="1">LEFT(G45,4)+0</f>
        <v>0.18</v>
      </c>
      <c r="N45" s="44">
        <f t="shared" ref="N45:N47" ca="1" si="9">LEFT(H45,4)+0</f>
        <v>0.31</v>
      </c>
      <c r="O45" s="44">
        <f t="shared" ref="O45:O47" ca="1" si="10">LEFT(I45,4)+0</f>
        <v>0.25</v>
      </c>
    </row>
    <row r="46" spans="2:15" x14ac:dyDescent="0.35">
      <c r="B46" s="3" t="s">
        <v>0</v>
      </c>
      <c r="E46" s="3" t="s">
        <v>33</v>
      </c>
      <c r="G46" s="41" t="str">
        <f t="shared" ref="G46:I47" ca="1" si="11">TEXT(VLOOKUP($B46,INDIRECT(G$20&amp;"!"&amp;G$18),G$19,FALSE),"0.00")&amp;IF(VLOOKUP($B46,INDIRECT(G$27&amp;"!"&amp;G$25),G$26,FALSE)&lt;0.001,"**",IF(VLOOKUP($B46,INDIRECT(G$27&amp;"!"&amp;G$25),G$26,FALSE)&lt;0.01,"*",""))</f>
        <v>0.00</v>
      </c>
      <c r="H46" s="50" t="str">
        <f t="shared" ca="1" si="11"/>
        <v>0.00</v>
      </c>
      <c r="I46" s="51" t="str">
        <f t="shared" ca="1" si="11"/>
        <v>0.01**</v>
      </c>
      <c r="J46" s="27" t="str">
        <f t="shared" ref="J46:J47" ca="1" si="12">VLOOKUP($B46,INDIRECT(J$20&amp;L46&amp;"'"&amp;"!"&amp;J$18),J$19,FALSE)</f>
        <v>negative</v>
      </c>
      <c r="L46" s="3">
        <f t="shared" ref="L46:L54" ca="1" si="13">IF(MAX(M46:O46)=M46,$G$5,IF(MAX(M46:O46)=N46,$H$5,IF(MAX(M46:O46)=O46,$I$5,"XXX")))</f>
        <v>3</v>
      </c>
      <c r="M46" s="44">
        <f t="shared" ref="M46:M47" ca="1" si="14">LEFT(G46,4)+0</f>
        <v>0</v>
      </c>
      <c r="N46" s="44">
        <f t="shared" ca="1" si="9"/>
        <v>0</v>
      </c>
      <c r="O46" s="44">
        <f t="shared" ca="1" si="10"/>
        <v>0.01</v>
      </c>
    </row>
    <row r="47" spans="2:15" x14ac:dyDescent="0.35">
      <c r="B47" s="19" t="s">
        <v>25</v>
      </c>
      <c r="C47" s="19"/>
      <c r="D47" s="19"/>
      <c r="E47" s="3" t="s">
        <v>69</v>
      </c>
      <c r="G47" s="41" t="str">
        <f t="shared" ca="1" si="11"/>
        <v>0.04**</v>
      </c>
      <c r="H47" s="50" t="str">
        <f t="shared" ca="1" si="11"/>
        <v>0.00</v>
      </c>
      <c r="I47" s="51" t="str">
        <f t="shared" ca="1" si="11"/>
        <v>0.09**</v>
      </c>
      <c r="J47" s="27" t="str">
        <f t="shared" ca="1" si="12"/>
        <v>negative</v>
      </c>
      <c r="L47" s="3">
        <f t="shared" ca="1" si="13"/>
        <v>3</v>
      </c>
      <c r="M47" s="44">
        <f t="shared" ca="1" si="14"/>
        <v>0.04</v>
      </c>
      <c r="N47" s="44">
        <f t="shared" ca="1" si="9"/>
        <v>0</v>
      </c>
      <c r="O47" s="44">
        <f t="shared" ca="1" si="10"/>
        <v>0.09</v>
      </c>
    </row>
    <row r="48" spans="2:15" ht="13" customHeight="1" x14ac:dyDescent="0.35">
      <c r="G48" s="18"/>
      <c r="H48" s="36"/>
      <c r="I48" s="35"/>
      <c r="J48" s="18"/>
      <c r="M48" s="44"/>
      <c r="N48" s="44"/>
      <c r="O48" s="44"/>
    </row>
    <row r="49" spans="2:15" x14ac:dyDescent="0.35">
      <c r="B49" s="3" t="s">
        <v>1</v>
      </c>
      <c r="E49" s="3" t="s">
        <v>67</v>
      </c>
      <c r="G49" s="41" t="str">
        <f t="shared" ref="G49:I50" ca="1" si="15">TEXT(VLOOKUP($B49,INDIRECT(G$20&amp;"!"&amp;G$18),G$19,FALSE),"0.00")&amp;IF(VLOOKUP($B49,INDIRECT(G$27&amp;"!"&amp;G$25),G$26,FALSE)&lt;0.001,"**",IF(VLOOKUP($B49,INDIRECT(G$27&amp;"!"&amp;G$25),G$26,FALSE)&lt;0.01,"*",""))</f>
        <v>0.03**</v>
      </c>
      <c r="H49" s="50" t="str">
        <f t="shared" ca="1" si="15"/>
        <v>0.01*</v>
      </c>
      <c r="I49" s="51" t="str">
        <f t="shared" ca="1" si="15"/>
        <v>0.07**</v>
      </c>
      <c r="J49" s="27" t="str">
        <f ca="1">VLOOKUP($B49,INDIRECT(J$20&amp;L49&amp;"'"&amp;"!"&amp;J$18),J$19,FALSE)</f>
        <v>negative</v>
      </c>
      <c r="L49" s="3">
        <f t="shared" ca="1" si="13"/>
        <v>3</v>
      </c>
      <c r="M49" s="44">
        <f t="shared" ref="M49:M50" ca="1" si="16">LEFT(G49,4)+0</f>
        <v>0.03</v>
      </c>
      <c r="N49" s="44">
        <f t="shared" ref="N49:N50" ca="1" si="17">LEFT(H49,4)+0</f>
        <v>0.01</v>
      </c>
      <c r="O49" s="44">
        <f t="shared" ref="O49:O50" ca="1" si="18">LEFT(I49,4)+0</f>
        <v>7.0000000000000007E-2</v>
      </c>
    </row>
    <row r="50" spans="2:15" x14ac:dyDescent="0.35">
      <c r="B50" s="3" t="s">
        <v>37</v>
      </c>
      <c r="E50" s="3" t="s">
        <v>34</v>
      </c>
      <c r="G50" s="41" t="str">
        <f t="shared" ca="1" si="15"/>
        <v>0.00</v>
      </c>
      <c r="H50" s="50" t="str">
        <f t="shared" ca="1" si="15"/>
        <v>0.01</v>
      </c>
      <c r="I50" s="51" t="str">
        <f t="shared" ca="1" si="15"/>
        <v>0.00</v>
      </c>
      <c r="J50" s="27" t="str">
        <f ca="1">VLOOKUP($B50,INDIRECT(J$20&amp;L50&amp;"_teach'"&amp;"!"&amp;J$18),J$19,FALSE)</f>
        <v>positive</v>
      </c>
      <c r="L50" s="3">
        <f t="shared" ca="1" si="13"/>
        <v>2</v>
      </c>
      <c r="M50" s="44">
        <f t="shared" ca="1" si="16"/>
        <v>0</v>
      </c>
      <c r="N50" s="44">
        <f t="shared" ca="1" si="17"/>
        <v>0.01</v>
      </c>
      <c r="O50" s="44">
        <f t="shared" ca="1" si="18"/>
        <v>0</v>
      </c>
    </row>
    <row r="51" spans="2:15" ht="12" customHeight="1" x14ac:dyDescent="0.35">
      <c r="G51" s="18"/>
      <c r="H51" s="36"/>
      <c r="I51" s="35"/>
      <c r="J51" s="18"/>
      <c r="M51" s="44"/>
      <c r="N51" s="44"/>
      <c r="O51" s="44"/>
    </row>
    <row r="52" spans="2:15" x14ac:dyDescent="0.35">
      <c r="B52" s="3" t="s">
        <v>27</v>
      </c>
      <c r="E52" s="3" t="s">
        <v>65</v>
      </c>
      <c r="G52" s="41" t="str">
        <f t="shared" ref="G52:I54" ca="1" si="19">TEXT(VLOOKUP($B52,INDIRECT(G$20&amp;"!"&amp;G$18),G$19,FALSE),"0.00")&amp;IF(VLOOKUP($B52,INDIRECT(G$27&amp;"!"&amp;G$25),G$26,FALSE)&lt;0.001,"**",IF(VLOOKUP($B52,INDIRECT(G$27&amp;"!"&amp;G$25),G$26,FALSE)&lt;0.01,"*",""))</f>
        <v>0.28**</v>
      </c>
      <c r="H52" s="50" t="str">
        <f t="shared" ca="1" si="19"/>
        <v>0.12**</v>
      </c>
      <c r="I52" s="51" t="str">
        <f t="shared" ca="1" si="19"/>
        <v>0.36**</v>
      </c>
      <c r="J52" s="27" t="str">
        <f ca="1">VLOOKUP($B52,INDIRECT(J$20&amp;L52&amp;"'"&amp;"!"&amp;J$18),J$19,FALSE)</f>
        <v>negative</v>
      </c>
      <c r="L52" s="3">
        <f t="shared" ca="1" si="13"/>
        <v>3</v>
      </c>
      <c r="M52" s="44">
        <f t="shared" ref="M52:M54" ca="1" si="20">LEFT(G52,4)+0</f>
        <v>0.28000000000000003</v>
      </c>
      <c r="N52" s="44">
        <f t="shared" ref="N52:N54" ca="1" si="21">LEFT(H52,4)+0</f>
        <v>0.12</v>
      </c>
      <c r="O52" s="44">
        <f t="shared" ref="O52:O54" ca="1" si="22">LEFT(I52,4)+0</f>
        <v>0.36</v>
      </c>
    </row>
    <row r="53" spans="2:15" x14ac:dyDescent="0.35">
      <c r="B53" s="3" t="s">
        <v>28</v>
      </c>
      <c r="E53" s="3" t="s">
        <v>68</v>
      </c>
      <c r="G53" s="41" t="str">
        <f t="shared" ca="1" si="19"/>
        <v>0.32**</v>
      </c>
      <c r="H53" s="50" t="str">
        <f t="shared" ca="1" si="19"/>
        <v>0.36**</v>
      </c>
      <c r="I53" s="51" t="str">
        <f t="shared" ca="1" si="19"/>
        <v>0.32**</v>
      </c>
      <c r="J53" s="27" t="str">
        <f ca="1">VLOOKUP($B53,INDIRECT(J$20&amp;L53&amp;"'"&amp;"!"&amp;J$18),J$19,FALSE)</f>
        <v>negative</v>
      </c>
      <c r="L53" s="3">
        <f t="shared" ca="1" si="13"/>
        <v>2</v>
      </c>
      <c r="M53" s="44">
        <f t="shared" ca="1" si="20"/>
        <v>0.32</v>
      </c>
      <c r="N53" s="44">
        <f t="shared" ca="1" si="21"/>
        <v>0.36</v>
      </c>
      <c r="O53" s="44">
        <f t="shared" ca="1" si="22"/>
        <v>0.32</v>
      </c>
    </row>
    <row r="54" spans="2:15" x14ac:dyDescent="0.35">
      <c r="B54" s="3" t="s">
        <v>26</v>
      </c>
      <c r="E54" s="3" t="s">
        <v>66</v>
      </c>
      <c r="G54" s="41" t="str">
        <f t="shared" ca="1" si="19"/>
        <v>0.16**</v>
      </c>
      <c r="H54" s="50" t="str">
        <f t="shared" ca="1" si="19"/>
        <v>0.00</v>
      </c>
      <c r="I54" s="51" t="str">
        <f t="shared" ca="1" si="19"/>
        <v>0.24**</v>
      </c>
      <c r="J54" s="27" t="str">
        <f ca="1">VLOOKUP($B54,INDIRECT(J$20&amp;L54&amp;"'"&amp;"!"&amp;J$18),J$19,FALSE)</f>
        <v>negative</v>
      </c>
      <c r="L54" s="3">
        <f t="shared" ca="1" si="13"/>
        <v>3</v>
      </c>
      <c r="M54" s="44">
        <f t="shared" ca="1" si="20"/>
        <v>0.16</v>
      </c>
      <c r="N54" s="44">
        <f t="shared" ca="1" si="21"/>
        <v>0</v>
      </c>
      <c r="O54" s="44">
        <f t="shared" ca="1" si="22"/>
        <v>0.24</v>
      </c>
    </row>
    <row r="55" spans="2:15" ht="24" customHeight="1" x14ac:dyDescent="0.35">
      <c r="H55" s="34"/>
      <c r="I55" s="33"/>
      <c r="J55" s="18"/>
    </row>
    <row r="56" spans="2:15" x14ac:dyDescent="0.35">
      <c r="E56" s="26" t="s">
        <v>58</v>
      </c>
      <c r="H56" s="34"/>
      <c r="I56" s="33"/>
      <c r="J56" s="18"/>
    </row>
    <row r="57" spans="2:15" ht="4" customHeight="1" x14ac:dyDescent="0.35">
      <c r="E57" s="26"/>
      <c r="H57" s="34"/>
      <c r="I57" s="33"/>
      <c r="J57" s="18"/>
    </row>
    <row r="58" spans="2:15" x14ac:dyDescent="0.35">
      <c r="B58" s="3" t="s">
        <v>49</v>
      </c>
      <c r="E58" s="3" t="s">
        <v>60</v>
      </c>
      <c r="G58" s="20" t="str">
        <f t="shared" ref="G58" ca="1" si="23">TEXT(VLOOKUP($B58,INDIRECT(G$36&amp;"!"&amp;G$34),G$35,FALSE), "0,0")</f>
        <v>1,812</v>
      </c>
      <c r="H58" s="52" t="str">
        <f ca="1">TEXT(VLOOKUP($B58,INDIRECT(H$36&amp;"!"&amp;H$34),H$35,FALSE), "0,0")</f>
        <v>742</v>
      </c>
      <c r="I58" s="53" t="str">
        <f t="shared" ref="I58:I59" ca="1" si="24">TEXT(VLOOKUP($B58,INDIRECT(I$36&amp;"!"&amp;I$34),I$35,FALSE), "0,0")</f>
        <v>1,070</v>
      </c>
      <c r="J58" s="27"/>
    </row>
    <row r="59" spans="2:15" x14ac:dyDescent="0.35">
      <c r="B59" s="3" t="s">
        <v>50</v>
      </c>
      <c r="E59" s="3" t="s">
        <v>61</v>
      </c>
      <c r="F59" s="15"/>
      <c r="G59" s="20" t="str">
        <f ca="1">TEXT(VLOOKUP($B59,INDIRECT(G$36&amp;"!"&amp;G$34),G$35,FALSE), "0,0")</f>
        <v>466</v>
      </c>
      <c r="H59" s="52" t="str">
        <f t="shared" ref="H59" ca="1" si="25">TEXT(VLOOKUP($B59,INDIRECT(H$36&amp;"!"&amp;H$34),H$35,FALSE), "0,0")</f>
        <v>185</v>
      </c>
      <c r="I59" s="53" t="str">
        <f t="shared" ca="1" si="24"/>
        <v>281</v>
      </c>
      <c r="J59" s="27"/>
      <c r="K59" s="16"/>
      <c r="L59" s="16"/>
      <c r="M59" s="16"/>
    </row>
    <row r="60" spans="2:15" ht="9" customHeight="1" x14ac:dyDescent="0.35">
      <c r="E60" s="42"/>
      <c r="F60" s="42"/>
      <c r="G60" s="42"/>
      <c r="H60" s="42"/>
      <c r="I60" s="42"/>
      <c r="J60" s="42"/>
    </row>
    <row r="61" spans="2:15" ht="7.5" customHeight="1" x14ac:dyDescent="0.35">
      <c r="E61" s="72"/>
      <c r="F61" s="73"/>
      <c r="G61" s="73"/>
      <c r="H61" s="73"/>
      <c r="I61" s="73"/>
      <c r="J61" s="73"/>
    </row>
    <row r="62" spans="2:15" ht="13" customHeight="1" x14ac:dyDescent="0.35">
      <c r="E62" s="65" t="s">
        <v>70</v>
      </c>
      <c r="F62" s="69"/>
      <c r="G62" s="69"/>
      <c r="H62" s="69"/>
      <c r="I62" s="69"/>
      <c r="J62" s="69"/>
    </row>
    <row r="63" spans="2:15" ht="13" customHeight="1" x14ac:dyDescent="0.35">
      <c r="E63" s="65" t="s">
        <v>75</v>
      </c>
      <c r="F63" s="69"/>
      <c r="G63" s="69"/>
      <c r="H63" s="69"/>
      <c r="I63" s="69"/>
      <c r="J63" s="69"/>
    </row>
  </sheetData>
  <mergeCells count="4">
    <mergeCell ref="E42:E43"/>
    <mergeCell ref="E61:J61"/>
    <mergeCell ref="E62:J62"/>
    <mergeCell ref="E63:J63"/>
  </mergeCells>
  <pageMargins left="0.7" right="0.7" top="0.75" bottom="0.75" header="0.3" footer="0.3"/>
  <pageSetup scale="68" orientation="portrait" r:id="rId1"/>
  <ignoredErrors>
    <ignoredError sqref="H4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7296-6B4C-415F-9463-A511AADF1579}">
  <dimension ref="B1:V64"/>
  <sheetViews>
    <sheetView showGridLines="0" topLeftCell="A40" zoomScale="70" zoomScaleNormal="70" zoomScaleSheetLayoutView="100" workbookViewId="0">
      <selection activeCell="A40" sqref="A40"/>
    </sheetView>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4</v>
      </c>
      <c r="H5" s="18">
        <v>5</v>
      </c>
      <c r="I5" s="18">
        <v>6</v>
      </c>
      <c r="J5" s="18">
        <v>7</v>
      </c>
      <c r="M5" s="3">
        <v>2</v>
      </c>
    </row>
    <row r="6" spans="5:14" hidden="1" outlineLevel="1" x14ac:dyDescent="0.35">
      <c r="K6" s="3" t="s">
        <v>2</v>
      </c>
      <c r="L6" s="3" t="s">
        <v>2</v>
      </c>
    </row>
    <row r="7" spans="5:14" hidden="1" outlineLevel="1" x14ac:dyDescent="0.35">
      <c r="F7" s="21" t="s">
        <v>43</v>
      </c>
      <c r="G7" s="3" t="str">
        <f>"quartile_cutoffs_"&amp;G5</f>
        <v>quartile_cutoffs_4</v>
      </c>
      <c r="H7" s="3" t="str">
        <f>"quartile_cutoffs_"&amp;H5</f>
        <v>quartile_cutoffs_5</v>
      </c>
      <c r="I7" s="3" t="str">
        <f>"quartile_cutoffs_"&amp;I5</f>
        <v>quartile_cutoffs_6</v>
      </c>
      <c r="J7" s="3" t="str">
        <f>"quartile_cutoffs_"&amp;J5</f>
        <v>quartile_cutoffs_7</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Consulting\az_data_project\jupyter_data\[test_23.xlsx]quartile_cutoffs_4'</v>
      </c>
      <c r="H10" s="3" t="str">
        <f>"'"&amp;$G$3&amp;H7&amp;"'"</f>
        <v>'C:\Users\steph\Dropbox\Grand Street Consulting\az_data_project\jupyter_data\[test_23.xlsx]quartile_cutoffs_5'</v>
      </c>
      <c r="I10" s="3" t="str">
        <f>"'"&amp;$G$3&amp;I7&amp;"'"</f>
        <v>'C:\Users\steph\Dropbox\Grand Street Consulting\az_data_project\jupyter_data\[test_23.xlsx]quartile_cutoffs_6'</v>
      </c>
      <c r="J10" s="3" t="str">
        <f>"'"&amp;$G$3&amp;J7&amp;"'"</f>
        <v>'C:\Users\steph\Dropbox\Grand Street Consulting\az_data_project\jupyter_data\[test_23.xlsx]quartile_cutoffs_7'</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0.4019745822421803</v>
      </c>
      <c r="H13" s="16">
        <f ca="1">VLOOKUP(1,INDIRECT(H$10&amp;"!"&amp;H$8),H$9,FALSE)</f>
        <v>0.6569538288288288</v>
      </c>
      <c r="I13" s="16">
        <f ca="1">VLOOKUP(2,INDIRECT(I$10&amp;"!"&amp;I$8),I$9,FALSE)</f>
        <v>0.90362520819350189</v>
      </c>
      <c r="J13" s="16"/>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quartiles_analysis_4</v>
      </c>
      <c r="H17" s="3" t="str">
        <f>"quartiles_analysis_"&amp;H5</f>
        <v>quartiles_analysis_5</v>
      </c>
      <c r="I17" s="3" t="str">
        <f>"quartiles_analysis_"&amp;I5</f>
        <v>quartiles_analysis_6</v>
      </c>
      <c r="J17" s="3" t="str">
        <f>"quartiles_analysis_"&amp;J5</f>
        <v>quartiles_analysis_7</v>
      </c>
      <c r="M17" s="3" t="str">
        <f>"quartiles_analysis_"&amp;M5</f>
        <v>quartiles_analysis_2</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Consulting\az_data_project\jupyter_data\[test_23.xlsx]quartiles_analysis_4'</v>
      </c>
      <c r="H20" s="3" t="str">
        <f>"'"&amp;$G$3&amp;H17&amp;"'"</f>
        <v>'C:\Users\steph\Dropbox\Grand Street Consulting\az_data_project\jupyter_data\[test_23.xlsx]quartiles_analysis_5'</v>
      </c>
      <c r="I20" s="3" t="str">
        <f>"'"&amp;$G$3&amp;I17&amp;"'"</f>
        <v>'C:\Users\steph\Dropbox\Grand Street Consulting\az_data_project\jupyter_data\[test_23.xlsx]quartiles_analysis_6'</v>
      </c>
      <c r="J20" s="3" t="str">
        <f>"'"&amp;$G$3&amp;J17&amp;"'"</f>
        <v>'C:\Users\steph\Dropbox\Grand Street Consulting\az_data_project\jupyter_data\[test_23.xlsx]quartiles_analysis_7'</v>
      </c>
      <c r="K20" s="3" t="s">
        <v>2</v>
      </c>
      <c r="L20" s="3" t="s">
        <v>2</v>
      </c>
      <c r="M20" s="3" t="str">
        <f>"'"&amp;$G$3&amp;M17&amp;"'"</f>
        <v>'C:\Users\steph\Dropbox\Grand Street Consulting\az_data_project\jupyter_data\[test_23.xlsx]quartiles_analysis_2'</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Consulting\az_data_project\jupyter_data\[test_23.xlsx]quartiles_analysis_4_teach'</v>
      </c>
      <c r="H21" s="3" t="str">
        <f>"'"&amp;$G$3&amp;H17&amp;"_teach"&amp;"'"</f>
        <v>'C:\Users\steph\Dropbox\Grand Street Consulting\az_data_project\jupyter_data\[test_23.xlsx]quartiles_analysis_5_teach'</v>
      </c>
      <c r="I21" s="3" t="str">
        <f>"'"&amp;$G$3&amp;I17&amp;"_teach"&amp;"'"</f>
        <v>'C:\Users\steph\Dropbox\Grand Street Consulting\az_data_project\jupyter_data\[test_23.xlsx]quartiles_analysis_6_teach'</v>
      </c>
      <c r="J21" s="3" t="str">
        <f>"'"&amp;$G$3&amp;J17&amp;"_teach"&amp;"'"</f>
        <v>'C:\Users\steph\Dropbox\Grand Street Consulting\az_data_project\jupyter_data\[test_23.xlsx]quartiles_analysis_7_teach'</v>
      </c>
      <c r="K21" s="3" t="s">
        <v>2</v>
      </c>
      <c r="L21" s="3" t="s">
        <v>2</v>
      </c>
      <c r="M21" s="3" t="str">
        <f>"'"&amp;$G$3&amp;M17&amp;"_teach"&amp;"'"</f>
        <v>'C:\Users\steph\Dropbox\Grand Street Consulting\az_data_project\jupyter_data\[test_23.xlsx]quartiles_analysis_2_teach'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quartiles_analysis_4</v>
      </c>
      <c r="H24" s="3" t="str">
        <f t="shared" si="0"/>
        <v>quartiles_analysis_5</v>
      </c>
      <c r="I24" s="3" t="str">
        <f t="shared" si="0"/>
        <v>quartiles_analysis_6</v>
      </c>
      <c r="J24" s="3" t="str">
        <f t="shared" si="0"/>
        <v>quartiles_analysis_7</v>
      </c>
      <c r="K24" s="3" t="str">
        <f t="shared" si="0"/>
        <v>quartiles_analysis_</v>
      </c>
      <c r="L24" s="3" t="str">
        <f t="shared" si="0"/>
        <v>quartiles_analysis_</v>
      </c>
      <c r="M24" s="3" t="str">
        <f t="shared" si="0"/>
        <v>quartiles_analysis_2</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Consulting\az_data_project\jupyter_data\[test_23.xlsx]quartiles_analysis_4'</v>
      </c>
      <c r="H27" s="3" t="str">
        <f>"'"&amp;$G$3&amp;H24&amp;"'"</f>
        <v>'C:\Users\steph\Dropbox\Grand Street Consulting\az_data_project\jupyter_data\[test_23.xlsx]quartiles_analysis_5'</v>
      </c>
      <c r="I27" s="3" t="str">
        <f>"'"&amp;$G$3&amp;I24&amp;"'"</f>
        <v>'C:\Users\steph\Dropbox\Grand Street Consulting\az_data_project\jupyter_data\[test_23.xlsx]quartiles_analysis_6'</v>
      </c>
      <c r="J27" s="3" t="str">
        <f>"'"&amp;$G$3&amp;J24&amp;"'"</f>
        <v>'C:\Users\steph\Dropbox\Grand Street Consulting\az_data_project\jupyter_data\[test_23.xlsx]quartiles_analysis_7'</v>
      </c>
      <c r="K27" s="3" t="s">
        <v>2</v>
      </c>
      <c r="L27" s="3" t="s">
        <v>2</v>
      </c>
      <c r="M27" s="3" t="str">
        <f>"'"&amp;$G$3&amp;M24&amp;"'"</f>
        <v>'C:\Users\steph\Dropbox\Grand Street Consulting\az_data_project\jupyter_data\[test_23.xlsx]quartiles_analysis_2'</v>
      </c>
    </row>
    <row r="28" spans="6:15" hidden="1" outlineLevel="1" x14ac:dyDescent="0.35">
      <c r="F28" s="2"/>
      <c r="G28" s="3" t="str">
        <f>"'"&amp;$G$3&amp;G24&amp;"_teach"&amp;"'"</f>
        <v>'C:\Users\steph\Dropbox\Grand Street Consulting\az_data_project\jupyter_data\[test_23.xlsx]quartiles_analysis_4_teach'</v>
      </c>
      <c r="H28" s="3" t="str">
        <f>"'"&amp;$G$3&amp;H24&amp;"_teach"&amp;"'"</f>
        <v>'C:\Users\steph\Dropbox\Grand Street Consulting\az_data_project\jupyter_data\[test_23.xlsx]quartiles_analysis_5_teach'</v>
      </c>
      <c r="I28" s="3" t="str">
        <f>"'"&amp;$G$3&amp;I24&amp;"_teach"&amp;"'"</f>
        <v>'C:\Users\steph\Dropbox\Grand Street Consulting\az_data_project\jupyter_data\[test_23.xlsx]quartiles_analysis_6_teach'</v>
      </c>
      <c r="J28" s="3" t="str">
        <f>"'"&amp;$G$3&amp;J24&amp;"_teach"&amp;"'"</f>
        <v>'C:\Users\steph\Dropbox\Grand Street Consulting\az_data_project\jupyter_data\[test_23.xlsx]quartiles_analysis_7_teach'</v>
      </c>
      <c r="K28" s="3" t="s">
        <v>2</v>
      </c>
      <c r="L28" s="3" t="s">
        <v>2</v>
      </c>
      <c r="M28" s="3" t="str">
        <f>"'"&amp;$G$3&amp;M24&amp;"_teach"&amp;"'"</f>
        <v>'C:\Users\steph\Dropbox\Grand Street Consulting\az_data_project\jupyter_data\[test_23.xlsx]quartiles_analysis_2_teach'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unique_4</v>
      </c>
      <c r="H33" s="3" t="str">
        <f>"unique_"&amp;H5</f>
        <v>unique_5</v>
      </c>
      <c r="I33" s="3" t="str">
        <f>"unique_"&amp;I5</f>
        <v>unique_6</v>
      </c>
      <c r="J33" s="3" t="str">
        <f>"unique_"&amp;J5</f>
        <v>unique_7</v>
      </c>
      <c r="M33" s="3" t="str">
        <f>"unique_"&amp;M5</f>
        <v>unique_2</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Consulting\az_data_project\jupyter_data\[test_23.xlsx]unique_4'</v>
      </c>
      <c r="H36" s="3" t="str">
        <f>"'"&amp;$G$3&amp;H33&amp;"'"</f>
        <v>'C:\Users\steph\Dropbox\Grand Street Consulting\az_data_project\jupyter_data\[test_23.xlsx]unique_5'</v>
      </c>
      <c r="I36" s="3" t="str">
        <f>"'"&amp;$G$3&amp;I33&amp;"'"</f>
        <v>'C:\Users\steph\Dropbox\Grand Street Consulting\az_data_project\jupyter_data\[test_23.xlsx]unique_6'</v>
      </c>
      <c r="J36" s="3" t="str">
        <f>"'"&amp;$G$3&amp;J33&amp;"'"</f>
        <v>'C:\Users\steph\Dropbox\Grand Street Consulting\az_data_project\jupyter_data\[test_23.xlsx]unique_7'</v>
      </c>
      <c r="K36" s="3" t="s">
        <v>2</v>
      </c>
      <c r="L36" s="3" t="s">
        <v>2</v>
      </c>
      <c r="M36" s="3" t="str">
        <f>"'"&amp;$G$3&amp;M33&amp;"'"</f>
        <v>'C:\Users\steph\Dropbox\Grand Street Consulting\az_data_project\jupyter_data\[test_23.xlsx]unique_2'</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52</v>
      </c>
      <c r="H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 Non-White)</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ca="1">TEXT(VLOOKUP($B45,INDIRECT(G$20&amp;"!"&amp;G$18),G$19,FALSE),"0.00")&amp;IF(VLOOKUP($B45,INDIRECT(G$27&amp;"!"&amp;G$25),G$26,FALSE)&lt;0.001,"**",IF(VLOOKUP($B45,INDIRECT(G$27&amp;"!"&amp;G$25),G$26,FALSE)&lt;0.01,"*",""))</f>
        <v>0.19**</v>
      </c>
      <c r="H45" s="41" t="str">
        <f t="shared" ref="G45:J47" ca="1" si="1">TEXT(VLOOKUP($B45,INDIRECT(H$20&amp;"!"&amp;H$18),H$19,FALSE),"0.00")&amp;IF(VLOOKUP($B45,INDIRECT(H$27&amp;"!"&amp;H$25),H$26,FALSE)&lt;0.001,"**",IF(VLOOKUP($B45,INDIRECT(H$27&amp;"!"&amp;H$25),H$26,FALSE)&lt;0.01,"*",""))</f>
        <v>0.07**</v>
      </c>
      <c r="I45" s="41" t="str">
        <f t="shared" ca="1" si="1"/>
        <v>0.16**</v>
      </c>
      <c r="J45" s="41" t="str">
        <f t="shared" ca="1" si="1"/>
        <v>0.33**</v>
      </c>
      <c r="K45" s="35"/>
      <c r="L45" s="36"/>
      <c r="M45" s="56" t="str">
        <f ca="1">TEXT(VLOOKUP($B45,INDIRECT(M$20&amp;"!"&amp;M$18),M$19,FALSE),"0.00")&amp;IF(VLOOKUP($B45,INDIRECT(M$27&amp;"!"&amp;M$25),M$26,FALSE)&lt;0.001,"**",IF(VLOOKUP($B45,INDIRECT(M$27&amp;"!"&amp;M$25),M$26,FALSE)&lt;0.01,"*",""))</f>
        <v>0.31**</v>
      </c>
      <c r="N45" s="27" t="str">
        <f ca="1">VLOOKUP($B45,INDIRECT(N$20&amp;P45&amp;"'"&amp;"!"&amp;N$18),N$19,FALSE)</f>
        <v>positive</v>
      </c>
      <c r="P45" s="3">
        <f ca="1">IF(MAX(Q45:U45)=Q45,$G$5,IF(MAX(Q45:U45)=R45,$H$5,IF(MAX(Q45:U45)=S45,$I$5,IF(MAX(Q45:U45)=T45,$J$5,IF(MAX(Q45:U45)=U45,$M$5,"XXX")))))</f>
        <v>7</v>
      </c>
      <c r="Q45" s="44">
        <f t="shared" ref="Q45:T47" ca="1" si="2">LEFT(G45,4)+0</f>
        <v>0.19</v>
      </c>
      <c r="R45" s="3">
        <f t="shared" ca="1" si="2"/>
        <v>7.0000000000000007E-2</v>
      </c>
      <c r="S45" s="3">
        <f t="shared" ca="1" si="2"/>
        <v>0.16</v>
      </c>
      <c r="T45" s="3">
        <f t="shared" ca="1" si="2"/>
        <v>0.33</v>
      </c>
      <c r="U45" s="44">
        <f ca="1">LEFT(M45,4)+0</f>
        <v>0.31</v>
      </c>
      <c r="V45" s="9"/>
    </row>
    <row r="46" spans="2:22" x14ac:dyDescent="0.35">
      <c r="B46" s="3" t="s">
        <v>0</v>
      </c>
      <c r="E46" s="3" t="s">
        <v>33</v>
      </c>
      <c r="G46" s="41" t="str">
        <f t="shared" ca="1" si="1"/>
        <v>0.05*</v>
      </c>
      <c r="H46" s="41" t="str">
        <f ca="1">TEXT(VLOOKUP($B46,INDIRECT(H$20&amp;"!"&amp;H$18),H$19,FALSE),"0.00")&amp;IF(VLOOKUP($B46,INDIRECT(H$27&amp;"!"&amp;H$25),H$26,FALSE)&lt;0.001,"**",IF(VLOOKUP($B46,INDIRECT(H$27&amp;"!"&amp;H$25),H$26,FALSE)&lt;0.01,"*",""))</f>
        <v>0.00</v>
      </c>
      <c r="I46" s="41" t="str">
        <f t="shared" ca="1" si="1"/>
        <v>0.10**</v>
      </c>
      <c r="J46" s="41" t="str">
        <f t="shared" ca="1" si="1"/>
        <v>0.03</v>
      </c>
      <c r="K46" s="35"/>
      <c r="L46" s="36"/>
      <c r="M46" s="56" t="str">
        <f ca="1">TEXT(VLOOKUP($B46,INDIRECT(M$20&amp;"!"&amp;M$18),M$19,FALSE),"0.00")&amp;IF(VLOOKUP($B46,INDIRECT(M$27&amp;"!"&amp;M$25),M$26,FALSE)&lt;0.001,"**",IF(VLOOKUP($B46,INDIRECT(M$27&amp;"!"&amp;M$25),M$26,FALSE)&lt;0.01,"*",""))</f>
        <v>0.00</v>
      </c>
      <c r="N46" s="27" t="str">
        <f ca="1">VLOOKUP($B46,INDIRECT(N$20&amp;P46&amp;"'"&amp;"!"&amp;N$18),N$19,FALSE)</f>
        <v>negative</v>
      </c>
      <c r="P46" s="3">
        <f ca="1">IF(MAX(Q46:U46)=Q46,$G$5,IF(MAX(Q46:U46)=R46,$H$5,IF(MAX(Q46:U46)=S46,$I$5,IF(MAX(Q46:U46)=T46,$J$5,IF(MAX(Q46:U46)=U46,$M$5,"XXX")))))</f>
        <v>6</v>
      </c>
      <c r="Q46" s="3">
        <f t="shared" ca="1" si="2"/>
        <v>0.05</v>
      </c>
      <c r="R46" s="3">
        <f t="shared" ca="1" si="2"/>
        <v>0</v>
      </c>
      <c r="S46" s="3">
        <f t="shared" ca="1" si="2"/>
        <v>0.1</v>
      </c>
      <c r="T46" s="3">
        <f t="shared" ca="1" si="2"/>
        <v>0.03</v>
      </c>
      <c r="U46" s="3">
        <f ca="1">LEFT(M46,4)+0</f>
        <v>0</v>
      </c>
    </row>
    <row r="47" spans="2:22" x14ac:dyDescent="0.35">
      <c r="B47" s="19" t="s">
        <v>25</v>
      </c>
      <c r="C47" s="19"/>
      <c r="D47" s="19"/>
      <c r="E47" s="3" t="s">
        <v>69</v>
      </c>
      <c r="G47" s="41" t="str">
        <f t="shared" ca="1" si="1"/>
        <v>0.02</v>
      </c>
      <c r="H47" s="41" t="str">
        <f t="shared" ca="1" si="1"/>
        <v>0.07**</v>
      </c>
      <c r="I47" s="41" t="str">
        <f t="shared" ca="1" si="1"/>
        <v>0.07**</v>
      </c>
      <c r="J47" s="41" t="str">
        <f t="shared" ca="1" si="1"/>
        <v>0.00</v>
      </c>
      <c r="K47" s="35"/>
      <c r="L47" s="36"/>
      <c r="M47" s="56" t="str">
        <f ca="1">TEXT(VLOOKUP($B47,INDIRECT(M$20&amp;"!"&amp;M$18),M$19,FALSE),"0.00")&amp;IF(VLOOKUP($B47,INDIRECT(M$27&amp;"!"&amp;M$25),M$26,FALSE)&lt;0.001,"**",IF(VLOOKUP($B47,INDIRECT(M$27&amp;"!"&amp;M$25),M$26,FALSE)&lt;0.01,"*",""))</f>
        <v>0.00</v>
      </c>
      <c r="N47" s="27" t="str">
        <f ca="1">VLOOKUP($B47,INDIRECT(N$20&amp;P47&amp;"'"&amp;"!"&amp;N$18),N$19,FALSE)</f>
        <v>negative</v>
      </c>
      <c r="P47" s="3">
        <f ca="1">IF(MAX(Q47:U47)=Q47,$G$5,IF(MAX(Q47:U47)=R47,$H$5,IF(MAX(Q47:U47)=S47,$I$5,IF(MAX(Q47:U47)=T47,$J$5,IF(MAX(Q47:U47)=U47,$M$5,"XXX")))))</f>
        <v>5</v>
      </c>
      <c r="Q47" s="3">
        <f t="shared" ca="1" si="2"/>
        <v>0.02</v>
      </c>
      <c r="R47" s="3">
        <f t="shared" ca="1" si="2"/>
        <v>7.0000000000000007E-2</v>
      </c>
      <c r="S47" s="3">
        <f t="shared" ca="1" si="2"/>
        <v>7.0000000000000007E-2</v>
      </c>
      <c r="T47" s="3">
        <f t="shared" ca="1" si="2"/>
        <v>0</v>
      </c>
      <c r="U47" s="3">
        <f ca="1">LEFT(M47,4)+0</f>
        <v>0</v>
      </c>
    </row>
    <row r="48" spans="2:22" ht="13" customHeight="1" x14ac:dyDescent="0.35">
      <c r="G48" s="27"/>
      <c r="H48" s="27"/>
      <c r="I48" s="27"/>
      <c r="J48" s="27"/>
      <c r="K48" s="35"/>
      <c r="L48" s="36"/>
      <c r="M48" s="57"/>
      <c r="N48" s="18"/>
    </row>
    <row r="49" spans="2:21" x14ac:dyDescent="0.35">
      <c r="B49" s="3" t="s">
        <v>1</v>
      </c>
      <c r="E49" s="3" t="s">
        <v>67</v>
      </c>
      <c r="G49" s="41" t="str">
        <f t="shared" ref="G49:J50" ca="1" si="3">TEXT(VLOOKUP($B49,INDIRECT(G$20&amp;"!"&amp;G$18),G$19,FALSE),"0.00")&amp;IF(VLOOKUP($B49,INDIRECT(G$27&amp;"!"&amp;G$25),G$26,FALSE)&lt;0.001,"**",IF(VLOOKUP($B49,INDIRECT(G$27&amp;"!"&amp;G$25),G$26,FALSE)&lt;0.01,"*",""))</f>
        <v>0.08**</v>
      </c>
      <c r="H49" s="41" t="str">
        <f t="shared" ca="1" si="3"/>
        <v>0.01</v>
      </c>
      <c r="I49" s="41" t="str">
        <f t="shared" ca="1" si="3"/>
        <v>0.03</v>
      </c>
      <c r="J49" s="41" t="str">
        <f t="shared" ca="1" si="3"/>
        <v>0.06**</v>
      </c>
      <c r="K49" s="35"/>
      <c r="L49" s="36"/>
      <c r="M49" s="56" t="str">
        <f ca="1">TEXT(VLOOKUP($B49,INDIRECT(M$20&amp;"!"&amp;M$18),M$19,FALSE),"0.00")&amp;IF(VLOOKUP($B49,INDIRECT(M$27&amp;"!"&amp;M$25),M$26,FALSE)&lt;0.001,"**",IF(VLOOKUP($B49,INDIRECT(M$27&amp;"!"&amp;M$25),M$26,FALSE)&lt;0.01,"*",""))</f>
        <v>0.01*</v>
      </c>
      <c r="N49" s="27" t="str">
        <f ca="1">VLOOKUP($B49,INDIRECT(N$20&amp;P49&amp;"'"&amp;"!"&amp;N$18),N$19,FALSE)</f>
        <v>positive</v>
      </c>
      <c r="P49" s="3">
        <f ca="1">IF(MAX(Q49:U49)=Q49,$G$5,IF(MAX(Q49:U49)=R49,$H$5,IF(MAX(Q49:U49)=S49,$I$5,IF(MAX(Q49:U49)=T49,$J$5,IF(MAX(Q49:U49)=U49,$M$5,"XXX")))))</f>
        <v>4</v>
      </c>
      <c r="Q49" s="3">
        <f t="shared" ref="Q49:T50" ca="1" si="4">LEFT(G49,4)+0</f>
        <v>0.08</v>
      </c>
      <c r="R49" s="3">
        <f t="shared" ca="1" si="4"/>
        <v>0.01</v>
      </c>
      <c r="S49" s="3">
        <f t="shared" ca="1" si="4"/>
        <v>0.03</v>
      </c>
      <c r="T49" s="3">
        <f t="shared" ca="1" si="4"/>
        <v>0.06</v>
      </c>
      <c r="U49" s="3">
        <f ca="1">LEFT(M49,4)+0</f>
        <v>0.01</v>
      </c>
    </row>
    <row r="50" spans="2:21" x14ac:dyDescent="0.35">
      <c r="B50" s="3" t="s">
        <v>37</v>
      </c>
      <c r="E50" s="3" t="s">
        <v>34</v>
      </c>
      <c r="G50" s="41" t="str">
        <f t="shared" ca="1" si="3"/>
        <v>0.03</v>
      </c>
      <c r="H50" s="41" t="str">
        <f t="shared" ca="1" si="3"/>
        <v>0.04*</v>
      </c>
      <c r="I50" s="41" t="str">
        <f t="shared" ca="1" si="3"/>
        <v>0.04*</v>
      </c>
      <c r="J50" s="41" t="str">
        <f t="shared" ca="1" si="3"/>
        <v>0.00</v>
      </c>
      <c r="K50" s="35"/>
      <c r="L50" s="36"/>
      <c r="M50" s="56" t="str">
        <f ca="1">TEXT(VLOOKUP($B50,INDIRECT(M$20&amp;"!"&amp;M$18),M$19,FALSE),"0.00")&amp;IF(VLOOKUP($B50,INDIRECT(M$27&amp;"!"&amp;M$25),M$26,FALSE)&lt;0.001,"**",IF(VLOOKUP($B50,INDIRECT(M$27&amp;"!"&amp;M$25),M$26,FALSE)&lt;0.01,"*",""))</f>
        <v>0.01</v>
      </c>
      <c r="N50" s="27" t="str">
        <f ca="1">VLOOKUP($B50,INDIRECT(N$20&amp;P50&amp;"_teach'"&amp;"!"&amp;N$18),N$19,FALSE)</f>
        <v>positive</v>
      </c>
      <c r="P50" s="3">
        <f ca="1">IF(MAX(Q50:U50)=Q50,$G$5,IF(MAX(Q50:U50)=R50,$H$5,IF(MAX(Q50:U50)=S50,$I$5,IF(MAX(Q50:U50)=T50,$J$5,IF(MAX(Q50:U50)=U50,$M$5,"XXX")))))</f>
        <v>5</v>
      </c>
      <c r="Q50" s="3">
        <f t="shared" ca="1" si="4"/>
        <v>0.03</v>
      </c>
      <c r="R50" s="3">
        <f t="shared" ca="1" si="4"/>
        <v>0.04</v>
      </c>
      <c r="S50" s="3">
        <f t="shared" ca="1" si="4"/>
        <v>0.04</v>
      </c>
      <c r="T50" s="3">
        <f t="shared" ca="1" si="4"/>
        <v>0</v>
      </c>
      <c r="U50" s="3">
        <f ca="1">LEFT(M50,4)+0</f>
        <v>0.01</v>
      </c>
    </row>
    <row r="51" spans="2:21" ht="12" customHeight="1" x14ac:dyDescent="0.35">
      <c r="G51" s="27"/>
      <c r="H51" s="27"/>
      <c r="I51" s="27"/>
      <c r="J51" s="27"/>
      <c r="K51" s="35"/>
      <c r="L51" s="36"/>
      <c r="M51" s="57"/>
      <c r="N51" s="18"/>
    </row>
    <row r="52" spans="2:21" x14ac:dyDescent="0.35">
      <c r="B52" s="3" t="s">
        <v>27</v>
      </c>
      <c r="E52" s="3" t="s">
        <v>65</v>
      </c>
      <c r="G52" s="41" t="str">
        <f t="shared" ref="G52:J54" ca="1" si="5">TEXT(VLOOKUP($B52,INDIRECT(G$20&amp;"!"&amp;G$18),G$19,FALSE),"0.00")&amp;IF(VLOOKUP($B52,INDIRECT(G$27&amp;"!"&amp;G$25),G$26,FALSE)&lt;0.001,"**",IF(VLOOKUP($B52,INDIRECT(G$27&amp;"!"&amp;G$25),G$26,FALSE)&lt;0.01,"*",""))</f>
        <v>0.19**</v>
      </c>
      <c r="H52" s="41" t="str">
        <f t="shared" ca="1" si="5"/>
        <v>0.11**</v>
      </c>
      <c r="I52" s="41" t="str">
        <f t="shared" ca="1" si="5"/>
        <v>0.05*</v>
      </c>
      <c r="J52" s="41" t="str">
        <f t="shared" ca="1" si="5"/>
        <v>0.04*</v>
      </c>
      <c r="K52" s="35"/>
      <c r="L52" s="36"/>
      <c r="M52" s="56" t="str">
        <f ca="1">TEXT(VLOOKUP($B52,INDIRECT(M$20&amp;"!"&amp;M$18),M$19,FALSE),"0.00")&amp;IF(VLOOKUP($B52,INDIRECT(M$27&amp;"!"&amp;M$25),M$26,FALSE)&lt;0.001,"**",IF(VLOOKUP($B52,INDIRECT(M$27&amp;"!"&amp;M$25),M$26,FALSE)&lt;0.01,"*",""))</f>
        <v>0.12**</v>
      </c>
      <c r="N52" s="27" t="str">
        <f ca="1">VLOOKUP($B52,INDIRECT(N$20&amp;P52&amp;"'"&amp;"!"&amp;N$18),N$19,FALSE)</f>
        <v>negative</v>
      </c>
      <c r="P52" s="3">
        <f ca="1">IF(MAX(Q52:U52)=Q52,$G$5,IF(MAX(Q52:U52)=R52,$H$5,IF(MAX(Q52:U52)=S52,$I$5,IF(MAX(Q52:U52)=T52,$J$5,IF(MAX(Q52:U52)=U52,$M$5,"XXX")))))</f>
        <v>4</v>
      </c>
      <c r="Q52" s="3">
        <f t="shared" ref="Q52:T54" ca="1" si="6">LEFT(G52,4)+0</f>
        <v>0.19</v>
      </c>
      <c r="R52" s="3">
        <f t="shared" ca="1" si="6"/>
        <v>0.11</v>
      </c>
      <c r="S52" s="3">
        <f t="shared" ca="1" si="6"/>
        <v>0.05</v>
      </c>
      <c r="T52" s="3">
        <f t="shared" ca="1" si="6"/>
        <v>0.04</v>
      </c>
      <c r="U52" s="3">
        <f ca="1">LEFT(M52,4)+0</f>
        <v>0.12</v>
      </c>
    </row>
    <row r="53" spans="2:21" x14ac:dyDescent="0.35">
      <c r="B53" s="3" t="s">
        <v>28</v>
      </c>
      <c r="E53" s="3" t="s">
        <v>68</v>
      </c>
      <c r="G53" s="41" t="str">
        <f t="shared" ca="1" si="5"/>
        <v>0.00</v>
      </c>
      <c r="H53" s="41" t="str">
        <f t="shared" ca="1" si="5"/>
        <v>0.05*</v>
      </c>
      <c r="I53" s="41" t="str">
        <f t="shared" ca="1" si="5"/>
        <v>0.05*</v>
      </c>
      <c r="J53" s="41" t="str">
        <f t="shared" ca="1" si="5"/>
        <v>0.00</v>
      </c>
      <c r="K53" s="35"/>
      <c r="L53" s="36"/>
      <c r="M53" s="56" t="str">
        <f ca="1">TEXT(VLOOKUP($B53,INDIRECT(M$20&amp;"!"&amp;M$18),M$19,FALSE),"0.00")&amp;IF(VLOOKUP($B53,INDIRECT(M$27&amp;"!"&amp;M$25),M$26,FALSE)&lt;0.001,"**",IF(VLOOKUP($B53,INDIRECT(M$27&amp;"!"&amp;M$25),M$26,FALSE)&lt;0.01,"*",""))</f>
        <v>0.36**</v>
      </c>
      <c r="N53" s="27" t="str">
        <f ca="1">VLOOKUP($B53,INDIRECT(N$20&amp;P53&amp;"'"&amp;"!"&amp;N$18),N$19,FALSE)</f>
        <v>negative</v>
      </c>
      <c r="P53" s="3">
        <f ca="1">IF(MAX(Q53:U53)=Q53,$G$5,IF(MAX(Q53:U53)=R53,$H$5,IF(MAX(Q53:U53)=S53,$I$5,IF(MAX(Q53:U53)=T53,$J$5,IF(MAX(Q53:U53)=U53,$M$5,"XXX")))))</f>
        <v>2</v>
      </c>
      <c r="Q53" s="3">
        <f t="shared" ca="1" si="6"/>
        <v>0</v>
      </c>
      <c r="R53" s="3">
        <f t="shared" ca="1" si="6"/>
        <v>0.05</v>
      </c>
      <c r="S53" s="3">
        <f t="shared" ca="1" si="6"/>
        <v>0.05</v>
      </c>
      <c r="T53" s="3">
        <f t="shared" ca="1" si="6"/>
        <v>0</v>
      </c>
      <c r="U53" s="3">
        <f ca="1">LEFT(M53,4)+0</f>
        <v>0.36</v>
      </c>
    </row>
    <row r="54" spans="2:21" x14ac:dyDescent="0.35">
      <c r="B54" s="3" t="s">
        <v>26</v>
      </c>
      <c r="E54" s="3" t="s">
        <v>66</v>
      </c>
      <c r="G54" s="41" t="str">
        <f t="shared" ca="1" si="5"/>
        <v>0.09**</v>
      </c>
      <c r="H54" s="41" t="str">
        <f t="shared" ca="1" si="5"/>
        <v>0.00</v>
      </c>
      <c r="I54" s="41" t="str">
        <f t="shared" ca="1" si="5"/>
        <v>0.02</v>
      </c>
      <c r="J54" s="41" t="str">
        <f t="shared" ca="1" si="5"/>
        <v>0.06**</v>
      </c>
      <c r="K54" s="35"/>
      <c r="L54" s="36"/>
      <c r="M54" s="56" t="str">
        <f ca="1">TEXT(VLOOKUP($B54,INDIRECT(M$20&amp;"!"&amp;M$18),M$19,FALSE),"0.00")&amp;IF(VLOOKUP($B54,INDIRECT(M$27&amp;"!"&amp;M$25),M$26,FALSE)&lt;0.001,"**",IF(VLOOKUP($B54,INDIRECT(M$27&amp;"!"&amp;M$25),M$26,FALSE)&lt;0.01,"*",""))</f>
        <v>0.00</v>
      </c>
      <c r="N54" s="27" t="str">
        <f ca="1">VLOOKUP($B54,INDIRECT(N$20&amp;P54&amp;"'"&amp;"!"&amp;N$18),N$19,FALSE)</f>
        <v>negative</v>
      </c>
      <c r="P54" s="3">
        <f ca="1">IF(MAX(Q54:U54)=Q54,$G$5,IF(MAX(Q54:U54)=R54,$H$5,IF(MAX(Q54:U54)=S54,$I$5,IF(MAX(Q54:U54)=T54,$J$5,IF(MAX(Q54:U54)=U54,$M$5,"XXX")))))</f>
        <v>4</v>
      </c>
      <c r="Q54" s="3">
        <f t="shared" ca="1" si="6"/>
        <v>0.09</v>
      </c>
      <c r="R54" s="3">
        <f t="shared" ca="1" si="6"/>
        <v>0</v>
      </c>
      <c r="S54" s="3">
        <f t="shared" ca="1" si="6"/>
        <v>0.02</v>
      </c>
      <c r="T54" s="3">
        <f t="shared" ca="1" si="6"/>
        <v>0.06</v>
      </c>
      <c r="U54" s="3">
        <f ca="1">LEFT(M54,4)+0</f>
        <v>0</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7">VLOOKUP($B58,INDIRECT(G$36&amp;"!"&amp;G$34),G$35,FALSE)</f>
        <v>186</v>
      </c>
      <c r="H58" s="28">
        <f t="shared" ca="1" si="7"/>
        <v>185</v>
      </c>
      <c r="I58" s="28">
        <f t="shared" ca="1" si="7"/>
        <v>185</v>
      </c>
      <c r="J58" s="28">
        <f t="shared" ca="1" si="7"/>
        <v>186</v>
      </c>
      <c r="K58" s="37"/>
      <c r="L58" s="38"/>
      <c r="M58" s="58" t="str">
        <f ca="1">TEXT(VLOOKUP($B58,INDIRECT(M$36&amp;"!"&amp;M$34),M$35,FALSE),"0,0")</f>
        <v>742</v>
      </c>
      <c r="N58" s="27"/>
    </row>
    <row r="59" spans="2:21" x14ac:dyDescent="0.35">
      <c r="B59" s="3" t="s">
        <v>50</v>
      </c>
      <c r="E59" s="3" t="s">
        <v>61</v>
      </c>
      <c r="F59" s="15"/>
      <c r="G59" s="28">
        <f t="shared" ca="1" si="7"/>
        <v>52</v>
      </c>
      <c r="H59" s="28">
        <f t="shared" ca="1" si="7"/>
        <v>55</v>
      </c>
      <c r="I59" s="28">
        <f t="shared" ca="1" si="7"/>
        <v>55</v>
      </c>
      <c r="J59" s="28">
        <f t="shared" ca="1" si="7"/>
        <v>52</v>
      </c>
      <c r="K59" s="39"/>
      <c r="L59" s="40"/>
      <c r="M59" s="58">
        <f ca="1">VLOOKUP($B59,INDIRECT(M$36&amp;"!"&amp;M$34),M$35,FALSE)</f>
        <v>185</v>
      </c>
      <c r="N59" s="27"/>
      <c r="O59" s="16"/>
      <c r="P59" s="16"/>
      <c r="Q59" s="16"/>
    </row>
    <row r="60" spans="2:21" ht="6" customHeight="1" x14ac:dyDescent="0.35">
      <c r="K60" s="35"/>
      <c r="L60" s="36"/>
      <c r="M60" s="18"/>
      <c r="N60" s="18"/>
    </row>
    <row r="61" spans="2:21" x14ac:dyDescent="0.35">
      <c r="E61" s="54" t="str">
        <f>"Quartile Ranges ("&amp;G39&amp;")"</f>
        <v>Quartile Ranges (% Non-White)</v>
      </c>
      <c r="F61" s="54"/>
      <c r="G61" s="55" t="str">
        <f ca="1">"0%-"&amp;TEXT(G13,"0%")</f>
        <v>0%-40%</v>
      </c>
      <c r="H61" s="55" t="str">
        <f ca="1">TEXT(G13,"0%")&amp;"-"&amp;TEXT(H13,"0%")</f>
        <v>40%-66%</v>
      </c>
      <c r="I61" s="55" t="str">
        <f ca="1">TEXT(H13,"0%")&amp;"-"&amp;TEXT(I13,"0%")</f>
        <v>66%-90%</v>
      </c>
      <c r="J61" s="55" t="str">
        <f ca="1">TEXT(I13,"0%")&amp;"-100%"</f>
        <v>90%-100%</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F994-BE90-494F-88C6-1F775DA8D1E5}">
  <dimension ref="B1:V64"/>
  <sheetViews>
    <sheetView showGridLines="0" topLeftCell="A40" zoomScale="70" zoomScaleNormal="70" zoomScaleSheetLayoutView="100" workbookViewId="0">
      <selection activeCell="A40" sqref="A40"/>
    </sheetView>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8</v>
      </c>
      <c r="H5" s="18">
        <v>9</v>
      </c>
      <c r="I5" s="18">
        <v>10</v>
      </c>
      <c r="J5" s="18">
        <v>11</v>
      </c>
      <c r="M5" s="3">
        <v>2</v>
      </c>
    </row>
    <row r="6" spans="5:14" hidden="1" outlineLevel="1" x14ac:dyDescent="0.35">
      <c r="K6" s="3" t="s">
        <v>2</v>
      </c>
      <c r="L6" s="3" t="s">
        <v>2</v>
      </c>
    </row>
    <row r="7" spans="5:14" hidden="1" outlineLevel="1" x14ac:dyDescent="0.35">
      <c r="F7" s="21" t="s">
        <v>43</v>
      </c>
      <c r="G7" s="3" t="str">
        <f>"quartile_cutoffs_"&amp;G5</f>
        <v>quartile_cutoffs_8</v>
      </c>
      <c r="H7" s="3" t="str">
        <f>"quartile_cutoffs_"&amp;H5</f>
        <v>quartile_cutoffs_9</v>
      </c>
      <c r="I7" s="3" t="str">
        <f>"quartile_cutoffs_"&amp;I5</f>
        <v>quartile_cutoffs_10</v>
      </c>
      <c r="J7" s="3" t="str">
        <f>"quartile_cutoffs_"&amp;J5</f>
        <v>quartile_cutoffs_11</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Consulting\az_data_project\jupyter_data\[test_23.xlsx]quartile_cutoffs_8'</v>
      </c>
      <c r="H10" s="3" t="str">
        <f>"'"&amp;$G$3&amp;H7&amp;"'"</f>
        <v>'C:\Users\steph\Dropbox\Grand Street Consulting\az_data_project\jupyter_data\[test_23.xlsx]quartile_cutoffs_9'</v>
      </c>
      <c r="I10" s="3" t="str">
        <f>"'"&amp;$G$3&amp;I7&amp;"'"</f>
        <v>'C:\Users\steph\Dropbox\Grand Street Consulting\az_data_project\jupyter_data\[test_23.xlsx]quartile_cutoffs_10'</v>
      </c>
      <c r="J10" s="3" t="str">
        <f>"'"&amp;$G$3&amp;J7&amp;"'"</f>
        <v>'C:\Users\steph\Dropbox\Grand Street Consulting\az_data_project\jupyter_data\[test_23.xlsx]quartile_cutoffs_11'</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0.32363087562310638</v>
      </c>
      <c r="H13" s="16">
        <f ca="1">VLOOKUP(1,INDIRECT(H$10&amp;"!"&amp;H$8),H$9,FALSE)</f>
        <v>0.59927007299270074</v>
      </c>
      <c r="I13" s="16">
        <f ca="1">VLOOKUP(2,INDIRECT(I$10&amp;"!"&amp;I$8),I$9,FALSE)</f>
        <v>0.81423968188674078</v>
      </c>
      <c r="J13" s="16"/>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quartiles_analysis_8</v>
      </c>
      <c r="H17" s="3" t="str">
        <f>"quartiles_analysis_"&amp;H5</f>
        <v>quartiles_analysis_9</v>
      </c>
      <c r="I17" s="3" t="str">
        <f>"quartiles_analysis_"&amp;I5</f>
        <v>quartiles_analysis_10</v>
      </c>
      <c r="J17" s="3" t="str">
        <f>"quartiles_analysis_"&amp;J5</f>
        <v>quartiles_analysis_11</v>
      </c>
      <c r="M17" s="3" t="str">
        <f>"quartiles_analysis_"&amp;M5</f>
        <v>quartiles_analysis_2</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Consulting\az_data_project\jupyter_data\[test_23.xlsx]quartiles_analysis_8'</v>
      </c>
      <c r="H20" s="3" t="str">
        <f>"'"&amp;$G$3&amp;H17&amp;"'"</f>
        <v>'C:\Users\steph\Dropbox\Grand Street Consulting\az_data_project\jupyter_data\[test_23.xlsx]quartiles_analysis_9'</v>
      </c>
      <c r="I20" s="3" t="str">
        <f>"'"&amp;$G$3&amp;I17&amp;"'"</f>
        <v>'C:\Users\steph\Dropbox\Grand Street Consulting\az_data_project\jupyter_data\[test_23.xlsx]quartiles_analysis_10'</v>
      </c>
      <c r="J20" s="3" t="str">
        <f>"'"&amp;$G$3&amp;J17&amp;"'"</f>
        <v>'C:\Users\steph\Dropbox\Grand Street Consulting\az_data_project\jupyter_data\[test_23.xlsx]quartiles_analysis_11'</v>
      </c>
      <c r="K20" s="3" t="s">
        <v>2</v>
      </c>
      <c r="L20" s="3" t="s">
        <v>2</v>
      </c>
      <c r="M20" s="3" t="str">
        <f>"'"&amp;$G$3&amp;M17&amp;"'"</f>
        <v>'C:\Users\steph\Dropbox\Grand Street Consulting\az_data_project\jupyter_data\[test_23.xlsx]quartiles_analysis_2'</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Consulting\az_data_project\jupyter_data\[test_23.xlsx]quartiles_analysis_8_teach'</v>
      </c>
      <c r="H21" s="3" t="str">
        <f>"'"&amp;$G$3&amp;H17&amp;"_teach"&amp;"'"</f>
        <v>'C:\Users\steph\Dropbox\Grand Street Consulting\az_data_project\jupyter_data\[test_23.xlsx]quartiles_analysis_9_teach'</v>
      </c>
      <c r="I21" s="3" t="str">
        <f>"'"&amp;$G$3&amp;I17&amp;"_teach"&amp;"'"</f>
        <v>'C:\Users\steph\Dropbox\Grand Street Consulting\az_data_project\jupyter_data\[test_23.xlsx]quartiles_analysis_10_teach'</v>
      </c>
      <c r="J21" s="3" t="str">
        <f>"'"&amp;$G$3&amp;J17&amp;"_teach"&amp;"'"</f>
        <v>'C:\Users\steph\Dropbox\Grand Street Consulting\az_data_project\jupyter_data\[test_23.xlsx]quartiles_analysis_11_teach'</v>
      </c>
      <c r="K21" s="3" t="s">
        <v>2</v>
      </c>
      <c r="L21" s="3" t="s">
        <v>2</v>
      </c>
      <c r="M21" s="3" t="str">
        <f>"'"&amp;$G$3&amp;M17&amp;"_teach"&amp;"'"</f>
        <v>'C:\Users\steph\Dropbox\Grand Street Consulting\az_data_project\jupyter_data\[test_23.xlsx]quartiles_analysis_2_teach'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quartiles_analysis_8</v>
      </c>
      <c r="H24" s="3" t="str">
        <f t="shared" si="0"/>
        <v>quartiles_analysis_9</v>
      </c>
      <c r="I24" s="3" t="str">
        <f t="shared" si="0"/>
        <v>quartiles_analysis_10</v>
      </c>
      <c r="J24" s="3" t="str">
        <f t="shared" si="0"/>
        <v>quartiles_analysis_11</v>
      </c>
      <c r="K24" s="3" t="str">
        <f t="shared" si="0"/>
        <v>quartiles_analysis_</v>
      </c>
      <c r="L24" s="3" t="str">
        <f t="shared" si="0"/>
        <v>quartiles_analysis_</v>
      </c>
      <c r="M24" s="3" t="str">
        <f t="shared" si="0"/>
        <v>quartiles_analysis_2</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Consulting\az_data_project\jupyter_data\[test_23.xlsx]quartiles_analysis_8'</v>
      </c>
      <c r="H27" s="3" t="str">
        <f>"'"&amp;$G$3&amp;H24&amp;"'"</f>
        <v>'C:\Users\steph\Dropbox\Grand Street Consulting\az_data_project\jupyter_data\[test_23.xlsx]quartiles_analysis_9'</v>
      </c>
      <c r="I27" s="3" t="str">
        <f>"'"&amp;$G$3&amp;I24&amp;"'"</f>
        <v>'C:\Users\steph\Dropbox\Grand Street Consulting\az_data_project\jupyter_data\[test_23.xlsx]quartiles_analysis_10'</v>
      </c>
      <c r="J27" s="3" t="str">
        <f>"'"&amp;$G$3&amp;J24&amp;"'"</f>
        <v>'C:\Users\steph\Dropbox\Grand Street Consulting\az_data_project\jupyter_data\[test_23.xlsx]quartiles_analysis_11'</v>
      </c>
      <c r="K27" s="3" t="s">
        <v>2</v>
      </c>
      <c r="L27" s="3" t="s">
        <v>2</v>
      </c>
      <c r="M27" s="3" t="str">
        <f>"'"&amp;$G$3&amp;M24&amp;"'"</f>
        <v>'C:\Users\steph\Dropbox\Grand Street Consulting\az_data_project\jupyter_data\[test_23.xlsx]quartiles_analysis_2'</v>
      </c>
    </row>
    <row r="28" spans="6:15" hidden="1" outlineLevel="1" x14ac:dyDescent="0.35">
      <c r="F28" s="2"/>
      <c r="G28" s="3" t="str">
        <f>"'"&amp;$G$3&amp;G24&amp;"_teach"&amp;"'"</f>
        <v>'C:\Users\steph\Dropbox\Grand Street Consulting\az_data_project\jupyter_data\[test_23.xlsx]quartiles_analysis_8_teach'</v>
      </c>
      <c r="H28" s="3" t="str">
        <f>"'"&amp;$G$3&amp;H24&amp;"_teach"&amp;"'"</f>
        <v>'C:\Users\steph\Dropbox\Grand Street Consulting\az_data_project\jupyter_data\[test_23.xlsx]quartiles_analysis_9_teach'</v>
      </c>
      <c r="I28" s="3" t="str">
        <f>"'"&amp;$G$3&amp;I24&amp;"_teach"&amp;"'"</f>
        <v>'C:\Users\steph\Dropbox\Grand Street Consulting\az_data_project\jupyter_data\[test_23.xlsx]quartiles_analysis_10_teach'</v>
      </c>
      <c r="J28" s="3" t="str">
        <f>"'"&amp;$G$3&amp;J24&amp;"_teach"&amp;"'"</f>
        <v>'C:\Users\steph\Dropbox\Grand Street Consulting\az_data_project\jupyter_data\[test_23.xlsx]quartiles_analysis_11_teach'</v>
      </c>
      <c r="K28" s="3" t="s">
        <v>2</v>
      </c>
      <c r="L28" s="3" t="s">
        <v>2</v>
      </c>
      <c r="M28" s="3" t="str">
        <f>"'"&amp;$G$3&amp;M24&amp;"_teach"&amp;"'"</f>
        <v>'C:\Users\steph\Dropbox\Grand Street Consulting\az_data_project\jupyter_data\[test_23.xlsx]quartiles_analysis_2_teach'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unique_8</v>
      </c>
      <c r="H33" s="3" t="str">
        <f>"unique_"&amp;H5</f>
        <v>unique_9</v>
      </c>
      <c r="I33" s="3" t="str">
        <f>"unique_"&amp;I5</f>
        <v>unique_10</v>
      </c>
      <c r="J33" s="3" t="str">
        <f>"unique_"&amp;J5</f>
        <v>unique_11</v>
      </c>
      <c r="M33" s="3" t="str">
        <f>"unique_"&amp;M5</f>
        <v>unique_2</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Consulting\az_data_project\jupyter_data\[test_23.xlsx]unique_8'</v>
      </c>
      <c r="H36" s="3" t="str">
        <f>"'"&amp;$G$3&amp;H33&amp;"'"</f>
        <v>'C:\Users\steph\Dropbox\Grand Street Consulting\az_data_project\jupyter_data\[test_23.xlsx]unique_9'</v>
      </c>
      <c r="I36" s="3" t="str">
        <f>"'"&amp;$G$3&amp;I33&amp;"'"</f>
        <v>'C:\Users\steph\Dropbox\Grand Street Consulting\az_data_project\jupyter_data\[test_23.xlsx]unique_10'</v>
      </c>
      <c r="J36" s="3" t="str">
        <f>"'"&amp;$G$3&amp;J33&amp;"'"</f>
        <v>'C:\Users\steph\Dropbox\Grand Street Consulting\az_data_project\jupyter_data\[test_23.xlsx]unique_11'</v>
      </c>
      <c r="K36" s="3" t="s">
        <v>2</v>
      </c>
      <c r="L36" s="3" t="s">
        <v>2</v>
      </c>
      <c r="M36" s="3" t="str">
        <f>"'"&amp;$G$3&amp;M33&amp;"'"</f>
        <v>'C:\Users\steph\Dropbox\Grand Street Consulting\az_data_project\jupyter_data\[test_23.xlsx]unique_2'</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84</v>
      </c>
      <c r="H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 Free-and-Reduced)</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t="shared" ref="G45:J47" ca="1" si="1">TEXT(VLOOKUP($B45,INDIRECT(G$20&amp;"!"&amp;G$18),G$19,FALSE),"0.00")&amp;IF(VLOOKUP($B45,INDIRECT(G$27&amp;"!"&amp;G$25),G$26,FALSE)&lt;0.001,"**",IF(VLOOKUP($B45,INDIRECT(G$27&amp;"!"&amp;G$25),G$26,FALSE)&lt;0.01,"*",""))</f>
        <v>0.41**</v>
      </c>
      <c r="H45" s="41" t="str">
        <f t="shared" ca="1" si="1"/>
        <v>0.19**</v>
      </c>
      <c r="I45" s="41" t="str">
        <f t="shared" ca="1" si="1"/>
        <v>0.31**</v>
      </c>
      <c r="J45" s="41" t="str">
        <f t="shared" ca="1" si="1"/>
        <v>0.23**</v>
      </c>
      <c r="K45" s="35"/>
      <c r="L45" s="36"/>
      <c r="M45" s="56" t="str">
        <f ca="1">TEXT(VLOOKUP($B45,INDIRECT(M$20&amp;"!"&amp;M$18),M$19,FALSE),"0.00")&amp;IF(VLOOKUP($B45,INDIRECT(M$27&amp;"!"&amp;M$25),M$26,FALSE)&lt;0.001,"**",IF(VLOOKUP($B45,INDIRECT(M$27&amp;"!"&amp;M$25),M$26,FALSE)&lt;0.01,"*",""))</f>
        <v>0.31**</v>
      </c>
      <c r="N45" s="27" t="str">
        <f ca="1">VLOOKUP($B45,INDIRECT(N$20&amp;P45&amp;"'"&amp;"!"&amp;N$18),N$19,FALSE)</f>
        <v>positive</v>
      </c>
      <c r="P45" s="3">
        <f ca="1">IF(MAX(Q45:U45)=Q45,$G$5,IF(MAX(Q45:U45)=R45,$H$5,IF(MAX(Q45:U45)=S45,$I$5,IF(MAX(Q45:U45)=T45,$J$5,IF(MAX(Q45:U45)=U45,$M$5,"XXX")))))</f>
        <v>8</v>
      </c>
      <c r="Q45" s="44">
        <f t="shared" ref="Q45:T47" ca="1" si="2">LEFT(G45,4)+0</f>
        <v>0.41</v>
      </c>
      <c r="R45" s="3">
        <f t="shared" ca="1" si="2"/>
        <v>0.19</v>
      </c>
      <c r="S45" s="3">
        <f t="shared" ca="1" si="2"/>
        <v>0.31</v>
      </c>
      <c r="T45" s="3">
        <f t="shared" ca="1" si="2"/>
        <v>0.23</v>
      </c>
      <c r="U45" s="44">
        <f ca="1">LEFT(M45,4)+0</f>
        <v>0.31</v>
      </c>
      <c r="V45" s="9"/>
    </row>
    <row r="46" spans="2:22" x14ac:dyDescent="0.35">
      <c r="B46" s="3" t="s">
        <v>0</v>
      </c>
      <c r="E46" s="3" t="s">
        <v>33</v>
      </c>
      <c r="G46" s="41" t="str">
        <f t="shared" ca="1" si="1"/>
        <v>0.07**</v>
      </c>
      <c r="H46" s="41" t="str">
        <f t="shared" ca="1" si="1"/>
        <v>0.03</v>
      </c>
      <c r="I46" s="41" t="str">
        <f t="shared" ca="1" si="1"/>
        <v>0.01</v>
      </c>
      <c r="J46" s="41" t="str">
        <f t="shared" ca="1" si="1"/>
        <v>0.01</v>
      </c>
      <c r="K46" s="35"/>
      <c r="L46" s="36"/>
      <c r="M46" s="56" t="str">
        <f ca="1">TEXT(VLOOKUP($B46,INDIRECT(M$20&amp;"!"&amp;M$18),M$19,FALSE),"0.00")&amp;IF(VLOOKUP($B46,INDIRECT(M$27&amp;"!"&amp;M$25),M$26,FALSE)&lt;0.001,"**",IF(VLOOKUP($B46,INDIRECT(M$27&amp;"!"&amp;M$25),M$26,FALSE)&lt;0.01,"*",""))</f>
        <v>0.00</v>
      </c>
      <c r="N46" s="27" t="str">
        <f ca="1">VLOOKUP($B46,INDIRECT(N$20&amp;P46&amp;"'"&amp;"!"&amp;N$18),N$19,FALSE)</f>
        <v>positive</v>
      </c>
      <c r="P46" s="3">
        <f ca="1">IF(MAX(Q46:U46)=Q46,$G$5,IF(MAX(Q46:U46)=R46,$H$5,IF(MAX(Q46:U46)=S46,$I$5,IF(MAX(Q46:U46)=T46,$J$5,IF(MAX(Q46:U46)=U46,$M$5,"XXX")))))</f>
        <v>8</v>
      </c>
      <c r="Q46" s="3">
        <f t="shared" ca="1" si="2"/>
        <v>7.0000000000000007E-2</v>
      </c>
      <c r="R46" s="3">
        <f t="shared" ca="1" si="2"/>
        <v>0.03</v>
      </c>
      <c r="S46" s="3">
        <f t="shared" ca="1" si="2"/>
        <v>0.01</v>
      </c>
      <c r="T46" s="3">
        <f t="shared" ca="1" si="2"/>
        <v>0.01</v>
      </c>
      <c r="U46" s="3">
        <f ca="1">LEFT(M46,4)+0</f>
        <v>0</v>
      </c>
    </row>
    <row r="47" spans="2:22" x14ac:dyDescent="0.35">
      <c r="B47" s="19" t="s">
        <v>25</v>
      </c>
      <c r="C47" s="19"/>
      <c r="D47" s="19"/>
      <c r="E47" s="3" t="s">
        <v>69</v>
      </c>
      <c r="G47" s="41" t="str">
        <f t="shared" ca="1" si="1"/>
        <v>0.00</v>
      </c>
      <c r="H47" s="41" t="str">
        <f t="shared" ca="1" si="1"/>
        <v>0.00</v>
      </c>
      <c r="I47" s="41" t="str">
        <f t="shared" ca="1" si="1"/>
        <v>0.03</v>
      </c>
      <c r="J47" s="41" t="str">
        <f t="shared" ca="1" si="1"/>
        <v>0.00</v>
      </c>
      <c r="K47" s="35"/>
      <c r="L47" s="36"/>
      <c r="M47" s="56" t="str">
        <f ca="1">TEXT(VLOOKUP($B47,INDIRECT(M$20&amp;"!"&amp;M$18),M$19,FALSE),"0.00")&amp;IF(VLOOKUP($B47,INDIRECT(M$27&amp;"!"&amp;M$25),M$26,FALSE)&lt;0.001,"**",IF(VLOOKUP($B47,INDIRECT(M$27&amp;"!"&amp;M$25),M$26,FALSE)&lt;0.01,"*",""))</f>
        <v>0.00</v>
      </c>
      <c r="N47" s="27" t="str">
        <f ca="1">VLOOKUP($B47,INDIRECT(N$20&amp;P47&amp;"'"&amp;"!"&amp;N$18),N$19,FALSE)</f>
        <v>negative</v>
      </c>
      <c r="P47" s="3">
        <f ca="1">IF(MAX(Q47:U47)=Q47,$G$5,IF(MAX(Q47:U47)=R47,$H$5,IF(MAX(Q47:U47)=S47,$I$5,IF(MAX(Q47:U47)=T47,$J$5,IF(MAX(Q47:U47)=U47,$M$5,"XXX")))))</f>
        <v>10</v>
      </c>
      <c r="Q47" s="3">
        <f t="shared" ca="1" si="2"/>
        <v>0</v>
      </c>
      <c r="R47" s="3">
        <f t="shared" ca="1" si="2"/>
        <v>0</v>
      </c>
      <c r="S47" s="3">
        <f t="shared" ca="1" si="2"/>
        <v>0.03</v>
      </c>
      <c r="T47" s="3">
        <f t="shared" ca="1" si="2"/>
        <v>0</v>
      </c>
      <c r="U47" s="3">
        <f ca="1">LEFT(M47,4)+0</f>
        <v>0</v>
      </c>
    </row>
    <row r="48" spans="2:22" ht="13" customHeight="1" x14ac:dyDescent="0.35">
      <c r="G48" s="27"/>
      <c r="H48" s="27"/>
      <c r="I48" s="27"/>
      <c r="J48" s="27"/>
      <c r="K48" s="35"/>
      <c r="L48" s="36"/>
      <c r="M48" s="57"/>
      <c r="N48" s="18"/>
    </row>
    <row r="49" spans="2:21" x14ac:dyDescent="0.35">
      <c r="B49" s="3" t="s">
        <v>1</v>
      </c>
      <c r="E49" s="3" t="s">
        <v>67</v>
      </c>
      <c r="G49" s="41" t="str">
        <f t="shared" ref="G49:J50" ca="1" si="3">TEXT(VLOOKUP($B49,INDIRECT(G$20&amp;"!"&amp;G$18),G$19,FALSE),"0.00")&amp;IF(VLOOKUP($B49,INDIRECT(G$27&amp;"!"&amp;G$25),G$26,FALSE)&lt;0.001,"**",IF(VLOOKUP($B49,INDIRECT(G$27&amp;"!"&amp;G$25),G$26,FALSE)&lt;0.01,"*",""))</f>
        <v>0.02</v>
      </c>
      <c r="H49" s="41" t="str">
        <f t="shared" ca="1" si="3"/>
        <v>0.00</v>
      </c>
      <c r="I49" s="41" t="str">
        <f t="shared" ca="1" si="3"/>
        <v>0.00</v>
      </c>
      <c r="J49" s="41" t="str">
        <f t="shared" ca="1" si="3"/>
        <v>0.04*</v>
      </c>
      <c r="K49" s="35"/>
      <c r="L49" s="36"/>
      <c r="M49" s="56" t="str">
        <f ca="1">TEXT(VLOOKUP($B49,INDIRECT(M$20&amp;"!"&amp;M$18),M$19,FALSE),"0.00")&amp;IF(VLOOKUP($B49,INDIRECT(M$27&amp;"!"&amp;M$25),M$26,FALSE)&lt;0.001,"**",IF(VLOOKUP($B49,INDIRECT(M$27&amp;"!"&amp;M$25),M$26,FALSE)&lt;0.01,"*",""))</f>
        <v>0.01*</v>
      </c>
      <c r="N49" s="27" t="str">
        <f ca="1">VLOOKUP($B49,INDIRECT(N$20&amp;P49&amp;"'"&amp;"!"&amp;N$18),N$19,FALSE)</f>
        <v>positive</v>
      </c>
      <c r="P49" s="3">
        <f ca="1">IF(MAX(Q49:U49)=Q49,$G$5,IF(MAX(Q49:U49)=R49,$H$5,IF(MAX(Q49:U49)=S49,$I$5,IF(MAX(Q49:U49)=T49,$J$5,IF(MAX(Q49:U49)=U49,$M$5,"XXX")))))</f>
        <v>11</v>
      </c>
      <c r="Q49" s="3">
        <f t="shared" ref="Q49:T50" ca="1" si="4">LEFT(G49,4)+0</f>
        <v>0.02</v>
      </c>
      <c r="R49" s="3">
        <f t="shared" ca="1" si="4"/>
        <v>0</v>
      </c>
      <c r="S49" s="3">
        <f t="shared" ca="1" si="4"/>
        <v>0</v>
      </c>
      <c r="T49" s="3">
        <f t="shared" ca="1" si="4"/>
        <v>0.04</v>
      </c>
      <c r="U49" s="3">
        <f ca="1">LEFT(M49,4)+0</f>
        <v>0.01</v>
      </c>
    </row>
    <row r="50" spans="2:21" x14ac:dyDescent="0.35">
      <c r="B50" s="3" t="s">
        <v>37</v>
      </c>
      <c r="E50" s="3" t="s">
        <v>34</v>
      </c>
      <c r="G50" s="41" t="str">
        <f t="shared" ca="1" si="3"/>
        <v>0.01</v>
      </c>
      <c r="H50" s="41" t="str">
        <f t="shared" ca="1" si="3"/>
        <v>0.03</v>
      </c>
      <c r="I50" s="41" t="str">
        <f t="shared" ca="1" si="3"/>
        <v>0.01</v>
      </c>
      <c r="J50" s="41" t="str">
        <f t="shared" ca="1" si="3"/>
        <v>0.01</v>
      </c>
      <c r="K50" s="35"/>
      <c r="L50" s="36"/>
      <c r="M50" s="56" t="str">
        <f ca="1">TEXT(VLOOKUP($B50,INDIRECT(M$20&amp;"!"&amp;M$18),M$19,FALSE),"0.00")&amp;IF(VLOOKUP($B50,INDIRECT(M$27&amp;"!"&amp;M$25),M$26,FALSE)&lt;0.001,"**",IF(VLOOKUP($B50,INDIRECT(M$27&amp;"!"&amp;M$25),M$26,FALSE)&lt;0.01,"*",""))</f>
        <v>0.01</v>
      </c>
      <c r="N50" s="27" t="str">
        <f ca="1">VLOOKUP($B50,INDIRECT(N$20&amp;P50&amp;"_teach'"&amp;"!"&amp;N$18),N$19,FALSE)</f>
        <v>positive</v>
      </c>
      <c r="P50" s="3">
        <f ca="1">IF(MAX(Q50:U50)=Q50,$G$5,IF(MAX(Q50:U50)=R50,$H$5,IF(MAX(Q50:U50)=S50,$I$5,IF(MAX(Q50:U50)=T50,$J$5,IF(MAX(Q50:U50)=U50,$M$5,"XXX")))))</f>
        <v>9</v>
      </c>
      <c r="Q50" s="3">
        <f t="shared" ca="1" si="4"/>
        <v>0.01</v>
      </c>
      <c r="R50" s="3">
        <f t="shared" ca="1" si="4"/>
        <v>0.03</v>
      </c>
      <c r="S50" s="3">
        <f t="shared" ca="1" si="4"/>
        <v>0.01</v>
      </c>
      <c r="T50" s="3">
        <f t="shared" ca="1" si="4"/>
        <v>0.01</v>
      </c>
      <c r="U50" s="3">
        <f ca="1">LEFT(M50,4)+0</f>
        <v>0.01</v>
      </c>
    </row>
    <row r="51" spans="2:21" ht="12" customHeight="1" x14ac:dyDescent="0.35">
      <c r="G51" s="27"/>
      <c r="H51" s="27"/>
      <c r="I51" s="27"/>
      <c r="J51" s="27"/>
      <c r="K51" s="35"/>
      <c r="L51" s="36"/>
      <c r="M51" s="57"/>
      <c r="N51" s="18"/>
    </row>
    <row r="52" spans="2:21" x14ac:dyDescent="0.35">
      <c r="B52" s="3" t="s">
        <v>27</v>
      </c>
      <c r="E52" s="3" t="s">
        <v>65</v>
      </c>
      <c r="G52" s="41" t="str">
        <f t="shared" ref="G52:J54" ca="1" si="5">TEXT(VLOOKUP($B52,INDIRECT(G$20&amp;"!"&amp;G$18),G$19,FALSE),"0.00")&amp;IF(VLOOKUP($B52,INDIRECT(G$27&amp;"!"&amp;G$25),G$26,FALSE)&lt;0.001,"**",IF(VLOOKUP($B52,INDIRECT(G$27&amp;"!"&amp;G$25),G$26,FALSE)&lt;0.01,"*",""))</f>
        <v>0.22**</v>
      </c>
      <c r="H52" s="41" t="str">
        <f t="shared" ca="1" si="5"/>
        <v>0.02</v>
      </c>
      <c r="I52" s="41" t="str">
        <f t="shared" ca="1" si="5"/>
        <v>0.03</v>
      </c>
      <c r="J52" s="41" t="str">
        <f t="shared" ca="1" si="5"/>
        <v>0.01</v>
      </c>
      <c r="K52" s="35"/>
      <c r="L52" s="36"/>
      <c r="M52" s="56" t="str">
        <f ca="1">TEXT(VLOOKUP($B52,INDIRECT(M$20&amp;"!"&amp;M$18),M$19,FALSE),"0.00")&amp;IF(VLOOKUP($B52,INDIRECT(M$27&amp;"!"&amp;M$25),M$26,FALSE)&lt;0.001,"**",IF(VLOOKUP($B52,INDIRECT(M$27&amp;"!"&amp;M$25),M$26,FALSE)&lt;0.01,"*",""))</f>
        <v>0.12**</v>
      </c>
      <c r="N52" s="27" t="str">
        <f ca="1">VLOOKUP($B52,INDIRECT(N$20&amp;P52&amp;"'"&amp;"!"&amp;N$18),N$19,FALSE)</f>
        <v>positive</v>
      </c>
      <c r="P52" s="3">
        <f ca="1">IF(MAX(Q52:U52)=Q52,$G$5,IF(MAX(Q52:U52)=R52,$H$5,IF(MAX(Q52:U52)=S52,$I$5,IF(MAX(Q52:U52)=T52,$J$5,IF(MAX(Q52:U52)=U52,$M$5,"XXX")))))</f>
        <v>8</v>
      </c>
      <c r="Q52" s="3">
        <f t="shared" ref="Q52:T54" ca="1" si="6">LEFT(G52,4)+0</f>
        <v>0.22</v>
      </c>
      <c r="R52" s="3">
        <f t="shared" ca="1" si="6"/>
        <v>0.02</v>
      </c>
      <c r="S52" s="3">
        <f t="shared" ca="1" si="6"/>
        <v>0.03</v>
      </c>
      <c r="T52" s="3">
        <f t="shared" ca="1" si="6"/>
        <v>0.01</v>
      </c>
      <c r="U52" s="3">
        <f ca="1">LEFT(M52,4)+0</f>
        <v>0.12</v>
      </c>
    </row>
    <row r="53" spans="2:21" x14ac:dyDescent="0.35">
      <c r="B53" s="3" t="s">
        <v>28</v>
      </c>
      <c r="E53" s="3" t="s">
        <v>68</v>
      </c>
      <c r="G53" s="41" t="str">
        <f t="shared" ca="1" si="5"/>
        <v>0.45**</v>
      </c>
      <c r="H53" s="41" t="str">
        <f t="shared" ca="1" si="5"/>
        <v>0.24**</v>
      </c>
      <c r="I53" s="41" t="str">
        <f t="shared" ca="1" si="5"/>
        <v>0.28**</v>
      </c>
      <c r="J53" s="41" t="str">
        <f t="shared" ca="1" si="5"/>
        <v>0.17**</v>
      </c>
      <c r="K53" s="35"/>
      <c r="L53" s="36"/>
      <c r="M53" s="56" t="str">
        <f ca="1">TEXT(VLOOKUP($B53,INDIRECT(M$20&amp;"!"&amp;M$18),M$19,FALSE),"0.00")&amp;IF(VLOOKUP($B53,INDIRECT(M$27&amp;"!"&amp;M$25),M$26,FALSE)&lt;0.001,"**",IF(VLOOKUP($B53,INDIRECT(M$27&amp;"!"&amp;M$25),M$26,FALSE)&lt;0.01,"*",""))</f>
        <v>0.36**</v>
      </c>
      <c r="N53" s="27" t="str">
        <f ca="1">VLOOKUP($B53,INDIRECT(N$20&amp;P53&amp;"'"&amp;"!"&amp;N$18),N$19,FALSE)</f>
        <v>negative</v>
      </c>
      <c r="P53" s="3">
        <f ca="1">IF(MAX(Q53:U53)=Q53,$G$5,IF(MAX(Q53:U53)=R53,$H$5,IF(MAX(Q53:U53)=S53,$I$5,IF(MAX(Q53:U53)=T53,$J$5,IF(MAX(Q53:U53)=U53,$M$5,"XXX")))))</f>
        <v>8</v>
      </c>
      <c r="Q53" s="3">
        <f t="shared" ca="1" si="6"/>
        <v>0.45</v>
      </c>
      <c r="R53" s="3">
        <f t="shared" ca="1" si="6"/>
        <v>0.24</v>
      </c>
      <c r="S53" s="3">
        <f t="shared" ca="1" si="6"/>
        <v>0.28000000000000003</v>
      </c>
      <c r="T53" s="3">
        <f t="shared" ca="1" si="6"/>
        <v>0.17</v>
      </c>
      <c r="U53" s="3">
        <f ca="1">LEFT(M53,4)+0</f>
        <v>0.36</v>
      </c>
    </row>
    <row r="54" spans="2:21" x14ac:dyDescent="0.35">
      <c r="B54" s="3" t="s">
        <v>26</v>
      </c>
      <c r="E54" s="3" t="s">
        <v>66</v>
      </c>
      <c r="G54" s="41" t="str">
        <f t="shared" ca="1" si="5"/>
        <v>0.02</v>
      </c>
      <c r="H54" s="41" t="str">
        <f t="shared" ca="1" si="5"/>
        <v>0.00</v>
      </c>
      <c r="I54" s="41" t="str">
        <f t="shared" ca="1" si="5"/>
        <v>0.01</v>
      </c>
      <c r="J54" s="41" t="str">
        <f t="shared" ca="1" si="5"/>
        <v>0.04*</v>
      </c>
      <c r="K54" s="35"/>
      <c r="L54" s="36"/>
      <c r="M54" s="56" t="str">
        <f ca="1">TEXT(VLOOKUP($B54,INDIRECT(M$20&amp;"!"&amp;M$18),M$19,FALSE),"0.00")&amp;IF(VLOOKUP($B54,INDIRECT(M$27&amp;"!"&amp;M$25),M$26,FALSE)&lt;0.001,"**",IF(VLOOKUP($B54,INDIRECT(M$27&amp;"!"&amp;M$25),M$26,FALSE)&lt;0.01,"*",""))</f>
        <v>0.00</v>
      </c>
      <c r="N54" s="27" t="str">
        <f ca="1">VLOOKUP($B54,INDIRECT(N$20&amp;P54&amp;"'"&amp;"!"&amp;N$18),N$19,FALSE)</f>
        <v>positive</v>
      </c>
      <c r="P54" s="3">
        <f ca="1">IF(MAX(Q54:U54)=Q54,$G$5,IF(MAX(Q54:U54)=R54,$H$5,IF(MAX(Q54:U54)=S54,$I$5,IF(MAX(Q54:U54)=T54,$J$5,IF(MAX(Q54:U54)=U54,$M$5,"XXX")))))</f>
        <v>11</v>
      </c>
      <c r="Q54" s="3">
        <f t="shared" ca="1" si="6"/>
        <v>0.02</v>
      </c>
      <c r="R54" s="3">
        <f t="shared" ca="1" si="6"/>
        <v>0</v>
      </c>
      <c r="S54" s="3">
        <f t="shared" ca="1" si="6"/>
        <v>0.01</v>
      </c>
      <c r="T54" s="3">
        <f t="shared" ca="1" si="6"/>
        <v>0.04</v>
      </c>
      <c r="U54" s="3">
        <f ca="1">LEFT(M54,4)+0</f>
        <v>0</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7">VLOOKUP($B58,INDIRECT(G$36&amp;"!"&amp;G$34),G$35,FALSE)</f>
        <v>186</v>
      </c>
      <c r="H58" s="28">
        <f t="shared" ca="1" si="7"/>
        <v>185</v>
      </c>
      <c r="I58" s="28">
        <f t="shared" ca="1" si="7"/>
        <v>185</v>
      </c>
      <c r="J58" s="28">
        <f t="shared" ca="1" si="7"/>
        <v>186</v>
      </c>
      <c r="K58" s="37"/>
      <c r="L58" s="38"/>
      <c r="M58" s="58" t="str">
        <f ca="1">TEXT(VLOOKUP($B58,INDIRECT(M$36&amp;"!"&amp;M$34),M$35,FALSE),"0,0")</f>
        <v>742</v>
      </c>
      <c r="N58" s="27"/>
    </row>
    <row r="59" spans="2:21" x14ac:dyDescent="0.35">
      <c r="B59" s="3" t="s">
        <v>50</v>
      </c>
      <c r="E59" s="3" t="s">
        <v>61</v>
      </c>
      <c r="F59" s="15"/>
      <c r="G59" s="28">
        <f t="shared" ca="1" si="7"/>
        <v>78</v>
      </c>
      <c r="H59" s="28">
        <f t="shared" ca="1" si="7"/>
        <v>82</v>
      </c>
      <c r="I59" s="28">
        <f t="shared" ca="1" si="7"/>
        <v>92</v>
      </c>
      <c r="J59" s="28">
        <f t="shared" ca="1" si="7"/>
        <v>86</v>
      </c>
      <c r="K59" s="39"/>
      <c r="L59" s="40"/>
      <c r="M59" s="58">
        <f ca="1">VLOOKUP($B59,INDIRECT(M$36&amp;"!"&amp;M$34),M$35,FALSE)</f>
        <v>185</v>
      </c>
      <c r="N59" s="27"/>
      <c r="O59" s="16"/>
      <c r="P59" s="16"/>
      <c r="Q59" s="16"/>
    </row>
    <row r="60" spans="2:21" ht="6" customHeight="1" x14ac:dyDescent="0.35">
      <c r="K60" s="35"/>
      <c r="L60" s="36"/>
      <c r="M60" s="18"/>
      <c r="N60" s="18"/>
    </row>
    <row r="61" spans="2:21" x14ac:dyDescent="0.35">
      <c r="E61" s="54" t="s">
        <v>85</v>
      </c>
      <c r="F61" s="54"/>
      <c r="G61" s="55" t="str">
        <f ca="1">"0%-"&amp;TEXT(G13,"0%")</f>
        <v>0%-32%</v>
      </c>
      <c r="H61" s="55" t="str">
        <f ca="1">TEXT(G13,"0%")&amp;"-"&amp;TEXT(H13,"0%")</f>
        <v>32%-60%</v>
      </c>
      <c r="I61" s="55" t="str">
        <f ca="1">TEXT(H13,"0%")&amp;"-"&amp;TEXT(I13,"0%")</f>
        <v>60%-81%</v>
      </c>
      <c r="J61" s="55" t="str">
        <f ca="1">TEXT(I13,"0%")&amp;"-100%"</f>
        <v>81%-100%</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06C5-B4AB-4A8F-B21B-10B182AA9AF4}">
  <dimension ref="B1:V64"/>
  <sheetViews>
    <sheetView showGridLines="0" topLeftCell="A40" zoomScale="70" zoomScaleNormal="70" zoomScaleSheetLayoutView="100" workbookViewId="0">
      <selection activeCell="A40" sqref="A40"/>
    </sheetView>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12</v>
      </c>
      <c r="H5" s="18">
        <v>13</v>
      </c>
      <c r="I5" s="18">
        <v>14</v>
      </c>
      <c r="J5" s="18">
        <v>15</v>
      </c>
      <c r="M5" s="3">
        <v>2</v>
      </c>
    </row>
    <row r="6" spans="5:14" hidden="1" outlineLevel="1" x14ac:dyDescent="0.35">
      <c r="K6" s="3" t="s">
        <v>2</v>
      </c>
      <c r="L6" s="3" t="s">
        <v>2</v>
      </c>
    </row>
    <row r="7" spans="5:14" hidden="1" outlineLevel="1" x14ac:dyDescent="0.35">
      <c r="F7" s="21" t="s">
        <v>43</v>
      </c>
      <c r="G7" s="3" t="str">
        <f>"quartile_cutoffs_"&amp;G5</f>
        <v>quartile_cutoffs_12</v>
      </c>
      <c r="H7" s="3" t="str">
        <f>"quartile_cutoffs_"&amp;H5</f>
        <v>quartile_cutoffs_13</v>
      </c>
      <c r="I7" s="3" t="str">
        <f>"quartile_cutoffs_"&amp;I5</f>
        <v>quartile_cutoffs_14</v>
      </c>
      <c r="J7" s="3" t="str">
        <f>"quartile_cutoffs_"&amp;J5</f>
        <v>quartile_cutoffs_15</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Consulting\az_data_project\jupyter_data\[test_23.xlsx]quartile_cutoffs_12'</v>
      </c>
      <c r="H10" s="3" t="str">
        <f>"'"&amp;$G$3&amp;H7&amp;"'"</f>
        <v>'C:\Users\steph\Dropbox\Grand Street Consulting\az_data_project\jupyter_data\[test_23.xlsx]quartile_cutoffs_13'</v>
      </c>
      <c r="I10" s="3" t="str">
        <f>"'"&amp;$G$3&amp;I7&amp;"'"</f>
        <v>'C:\Users\steph\Dropbox\Grand Street Consulting\az_data_project\jupyter_data\[test_23.xlsx]quartile_cutoffs_14'</v>
      </c>
      <c r="J10" s="3" t="str">
        <f>"'"&amp;$G$3&amp;J7&amp;"'"</f>
        <v>'C:\Users\steph\Dropbox\Grand Street Consulting\az_data_project\jupyter_data\[test_23.xlsx]quartile_cutoffs_15'</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0.1119042392044082</v>
      </c>
      <c r="H13" s="16">
        <f ca="1">VLOOKUP(1,INDIRECT(H$10&amp;"!"&amp;H$8),H$9,FALSE)</f>
        <v>0.13344563812429799</v>
      </c>
      <c r="I13" s="16">
        <f ca="1">VLOOKUP(2,INDIRECT(I$10&amp;"!"&amp;I$8),I$9,FALSE)</f>
        <v>0.15650193123535741</v>
      </c>
      <c r="J13" s="16"/>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quartiles_analysis_12</v>
      </c>
      <c r="H17" s="3" t="str">
        <f>"quartiles_analysis_"&amp;H5</f>
        <v>quartiles_analysis_13</v>
      </c>
      <c r="I17" s="3" t="str">
        <f>"quartiles_analysis_"&amp;I5</f>
        <v>quartiles_analysis_14</v>
      </c>
      <c r="J17" s="3" t="str">
        <f>"quartiles_analysis_"&amp;J5</f>
        <v>quartiles_analysis_15</v>
      </c>
      <c r="M17" s="3" t="str">
        <f>"quartiles_analysis_"&amp;M5</f>
        <v>quartiles_analysis_2</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Consulting\az_data_project\jupyter_data\[test_23.xlsx]quartiles_analysis_12'</v>
      </c>
      <c r="H20" s="3" t="str">
        <f>"'"&amp;$G$3&amp;H17&amp;"'"</f>
        <v>'C:\Users\steph\Dropbox\Grand Street Consulting\az_data_project\jupyter_data\[test_23.xlsx]quartiles_analysis_13'</v>
      </c>
      <c r="I20" s="3" t="str">
        <f>"'"&amp;$G$3&amp;I17&amp;"'"</f>
        <v>'C:\Users\steph\Dropbox\Grand Street Consulting\az_data_project\jupyter_data\[test_23.xlsx]quartiles_analysis_14'</v>
      </c>
      <c r="J20" s="3" t="str">
        <f>"'"&amp;$G$3&amp;J17&amp;"'"</f>
        <v>'C:\Users\steph\Dropbox\Grand Street Consulting\az_data_project\jupyter_data\[test_23.xlsx]quartiles_analysis_15'</v>
      </c>
      <c r="K20" s="3" t="s">
        <v>2</v>
      </c>
      <c r="L20" s="3" t="s">
        <v>2</v>
      </c>
      <c r="M20" s="3" t="str">
        <f>"'"&amp;$G$3&amp;M17&amp;"'"</f>
        <v>'C:\Users\steph\Dropbox\Grand Street Consulting\az_data_project\jupyter_data\[test_23.xlsx]quartiles_analysis_2'</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Consulting\az_data_project\jupyter_data\[test_23.xlsx]quartiles_analysis_12_teach'</v>
      </c>
      <c r="H21" s="3" t="str">
        <f>"'"&amp;$G$3&amp;H17&amp;"_teach"&amp;"'"</f>
        <v>'C:\Users\steph\Dropbox\Grand Street Consulting\az_data_project\jupyter_data\[test_23.xlsx]quartiles_analysis_13_teach'</v>
      </c>
      <c r="I21" s="3" t="str">
        <f>"'"&amp;$G$3&amp;I17&amp;"_teach"&amp;"'"</f>
        <v>'C:\Users\steph\Dropbox\Grand Street Consulting\az_data_project\jupyter_data\[test_23.xlsx]quartiles_analysis_14_teach'</v>
      </c>
      <c r="J21" s="3" t="str">
        <f>"'"&amp;$G$3&amp;J17&amp;"_teach"&amp;"'"</f>
        <v>'C:\Users\steph\Dropbox\Grand Street Consulting\az_data_project\jupyter_data\[test_23.xlsx]quartiles_analysis_15_teach'</v>
      </c>
      <c r="K21" s="3" t="s">
        <v>2</v>
      </c>
      <c r="L21" s="3" t="s">
        <v>2</v>
      </c>
      <c r="M21" s="3" t="str">
        <f>"'"&amp;$G$3&amp;M17&amp;"_teach"&amp;"'"</f>
        <v>'C:\Users\steph\Dropbox\Grand Street Consulting\az_data_project\jupyter_data\[test_23.xlsx]quartiles_analysis_2_teach'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quartiles_analysis_12</v>
      </c>
      <c r="H24" s="3" t="str">
        <f t="shared" si="0"/>
        <v>quartiles_analysis_13</v>
      </c>
      <c r="I24" s="3" t="str">
        <f t="shared" si="0"/>
        <v>quartiles_analysis_14</v>
      </c>
      <c r="J24" s="3" t="str">
        <f t="shared" si="0"/>
        <v>quartiles_analysis_15</v>
      </c>
      <c r="K24" s="3" t="str">
        <f t="shared" si="0"/>
        <v>quartiles_analysis_</v>
      </c>
      <c r="L24" s="3" t="str">
        <f t="shared" si="0"/>
        <v>quartiles_analysis_</v>
      </c>
      <c r="M24" s="3" t="str">
        <f t="shared" si="0"/>
        <v>quartiles_analysis_2</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Consulting\az_data_project\jupyter_data\[test_23.xlsx]quartiles_analysis_12'</v>
      </c>
      <c r="H27" s="3" t="str">
        <f>"'"&amp;$G$3&amp;H24&amp;"'"</f>
        <v>'C:\Users\steph\Dropbox\Grand Street Consulting\az_data_project\jupyter_data\[test_23.xlsx]quartiles_analysis_13'</v>
      </c>
      <c r="I27" s="3" t="str">
        <f>"'"&amp;$G$3&amp;I24&amp;"'"</f>
        <v>'C:\Users\steph\Dropbox\Grand Street Consulting\az_data_project\jupyter_data\[test_23.xlsx]quartiles_analysis_14'</v>
      </c>
      <c r="J27" s="3" t="str">
        <f>"'"&amp;$G$3&amp;J24&amp;"'"</f>
        <v>'C:\Users\steph\Dropbox\Grand Street Consulting\az_data_project\jupyter_data\[test_23.xlsx]quartiles_analysis_15'</v>
      </c>
      <c r="K27" s="3" t="s">
        <v>2</v>
      </c>
      <c r="L27" s="3" t="s">
        <v>2</v>
      </c>
      <c r="M27" s="3" t="str">
        <f>"'"&amp;$G$3&amp;M24&amp;"'"</f>
        <v>'C:\Users\steph\Dropbox\Grand Street Consulting\az_data_project\jupyter_data\[test_23.xlsx]quartiles_analysis_2'</v>
      </c>
    </row>
    <row r="28" spans="6:15" hidden="1" outlineLevel="1" x14ac:dyDescent="0.35">
      <c r="F28" s="2"/>
      <c r="G28" s="3" t="str">
        <f>"'"&amp;$G$3&amp;G24&amp;"_teach"&amp;"'"</f>
        <v>'C:\Users\steph\Dropbox\Grand Street Consulting\az_data_project\jupyter_data\[test_23.xlsx]quartiles_analysis_12_teach'</v>
      </c>
      <c r="H28" s="3" t="str">
        <f>"'"&amp;$G$3&amp;H24&amp;"_teach"&amp;"'"</f>
        <v>'C:\Users\steph\Dropbox\Grand Street Consulting\az_data_project\jupyter_data\[test_23.xlsx]quartiles_analysis_13_teach'</v>
      </c>
      <c r="I28" s="3" t="str">
        <f>"'"&amp;$G$3&amp;I24&amp;"_teach"&amp;"'"</f>
        <v>'C:\Users\steph\Dropbox\Grand Street Consulting\az_data_project\jupyter_data\[test_23.xlsx]quartiles_analysis_14_teach'</v>
      </c>
      <c r="J28" s="3" t="str">
        <f>"'"&amp;$G$3&amp;J24&amp;"_teach"&amp;"'"</f>
        <v>'C:\Users\steph\Dropbox\Grand Street Consulting\az_data_project\jupyter_data\[test_23.xlsx]quartiles_analysis_15_teach'</v>
      </c>
      <c r="K28" s="3" t="s">
        <v>2</v>
      </c>
      <c r="L28" s="3" t="s">
        <v>2</v>
      </c>
      <c r="M28" s="3" t="str">
        <f>"'"&amp;$G$3&amp;M24&amp;"_teach"&amp;"'"</f>
        <v>'C:\Users\steph\Dropbox\Grand Street Consulting\az_data_project\jupyter_data\[test_23.xlsx]quartiles_analysis_2_teach'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unique_12</v>
      </c>
      <c r="H33" s="3" t="str">
        <f>"unique_"&amp;H5</f>
        <v>unique_13</v>
      </c>
      <c r="I33" s="3" t="str">
        <f>"unique_"&amp;I5</f>
        <v>unique_14</v>
      </c>
      <c r="J33" s="3" t="str">
        <f>"unique_"&amp;J5</f>
        <v>unique_15</v>
      </c>
      <c r="M33" s="3" t="str">
        <f>"unique_"&amp;M5</f>
        <v>unique_2</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Consulting\az_data_project\jupyter_data\[test_23.xlsx]unique_12'</v>
      </c>
      <c r="H36" s="3" t="str">
        <f>"'"&amp;$G$3&amp;H33&amp;"'"</f>
        <v>'C:\Users\steph\Dropbox\Grand Street Consulting\az_data_project\jupyter_data\[test_23.xlsx]unique_13'</v>
      </c>
      <c r="I36" s="3" t="str">
        <f>"'"&amp;$G$3&amp;I33&amp;"'"</f>
        <v>'C:\Users\steph\Dropbox\Grand Street Consulting\az_data_project\jupyter_data\[test_23.xlsx]unique_14'</v>
      </c>
      <c r="J36" s="3" t="str">
        <f>"'"&amp;$G$3&amp;J33&amp;"'"</f>
        <v>'C:\Users\steph\Dropbox\Grand Street Consulting\az_data_project\jupyter_data\[test_23.xlsx]unique_15'</v>
      </c>
      <c r="K36" s="3" t="s">
        <v>2</v>
      </c>
      <c r="L36" s="3" t="s">
        <v>2</v>
      </c>
      <c r="M36" s="3" t="str">
        <f>"'"&amp;$G$3&amp;M33&amp;"'"</f>
        <v>'C:\Users\steph\Dropbox\Grand Street Consulting\az_data_project\jupyter_data\[test_23.xlsx]unique_2'</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86</v>
      </c>
      <c r="H39" s="47"/>
      <c r="I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 Students with Disabilities)</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t="shared" ref="G45:J47" ca="1" si="1">TEXT(VLOOKUP($B45,INDIRECT(G$20&amp;"!"&amp;G$18),G$19,FALSE),"0.00")&amp;IF(VLOOKUP($B45,INDIRECT(G$27&amp;"!"&amp;G$25),G$26,FALSE)&lt;0.001,"**",IF(VLOOKUP($B45,INDIRECT(G$27&amp;"!"&amp;G$25),G$26,FALSE)&lt;0.01,"*",""))</f>
        <v>0.30**</v>
      </c>
      <c r="H45" s="41" t="str">
        <f t="shared" ca="1" si="1"/>
        <v>0.33**</v>
      </c>
      <c r="I45" s="41" t="str">
        <f t="shared" ca="1" si="1"/>
        <v>0.40**</v>
      </c>
      <c r="J45" s="41" t="str">
        <f t="shared" ca="1" si="1"/>
        <v>0.23**</v>
      </c>
      <c r="K45" s="35"/>
      <c r="L45" s="36"/>
      <c r="M45" s="56" t="str">
        <f ca="1">TEXT(VLOOKUP($B45,INDIRECT(M$20&amp;"!"&amp;M$18),M$19,FALSE),"0.00")&amp;IF(VLOOKUP($B45,INDIRECT(M$27&amp;"!"&amp;M$25),M$26,FALSE)&lt;0.001,"**",IF(VLOOKUP($B45,INDIRECT(M$27&amp;"!"&amp;M$25),M$26,FALSE)&lt;0.01,"*",""))</f>
        <v>0.31**</v>
      </c>
      <c r="N45" s="27" t="str">
        <f ca="1">VLOOKUP($B45,INDIRECT(N$20&amp;P45&amp;"'"&amp;"!"&amp;N$18),N$19,FALSE)</f>
        <v>positive</v>
      </c>
      <c r="P45" s="3">
        <f ca="1">IF(MAX(Q45:U45)=Q45,$G$5,IF(MAX(Q45:U45)=R45,$H$5,IF(MAX(Q45:U45)=S45,$I$5,IF(MAX(Q45:U45)=T45,$J$5,IF(MAX(Q45:U45)=U45,$M$5,"XXX")))))</f>
        <v>14</v>
      </c>
      <c r="Q45" s="44">
        <f t="shared" ref="Q45:T47" ca="1" si="2">LEFT(G45,4)+0</f>
        <v>0.3</v>
      </c>
      <c r="R45" s="3">
        <f t="shared" ca="1" si="2"/>
        <v>0.33</v>
      </c>
      <c r="S45" s="3">
        <f t="shared" ca="1" si="2"/>
        <v>0.4</v>
      </c>
      <c r="T45" s="3">
        <f t="shared" ca="1" si="2"/>
        <v>0.23</v>
      </c>
      <c r="U45" s="44">
        <f ca="1">LEFT(M45,4)+0</f>
        <v>0.31</v>
      </c>
      <c r="V45" s="9"/>
    </row>
    <row r="46" spans="2:22" x14ac:dyDescent="0.35">
      <c r="B46" s="3" t="s">
        <v>0</v>
      </c>
      <c r="E46" s="3" t="s">
        <v>33</v>
      </c>
      <c r="G46" s="41" t="str">
        <f t="shared" ca="1" si="1"/>
        <v>0.00</v>
      </c>
      <c r="H46" s="41" t="str">
        <f t="shared" ca="1" si="1"/>
        <v>0.00</v>
      </c>
      <c r="I46" s="41" t="str">
        <f t="shared" ca="1" si="1"/>
        <v>0.02</v>
      </c>
      <c r="J46" s="41" t="str">
        <f t="shared" ca="1" si="1"/>
        <v>0.01</v>
      </c>
      <c r="K46" s="35"/>
      <c r="L46" s="36"/>
      <c r="M46" s="56" t="str">
        <f ca="1">TEXT(VLOOKUP($B46,INDIRECT(M$20&amp;"!"&amp;M$18),M$19,FALSE),"0.00")&amp;IF(VLOOKUP($B46,INDIRECT(M$27&amp;"!"&amp;M$25),M$26,FALSE)&lt;0.001,"**",IF(VLOOKUP($B46,INDIRECT(M$27&amp;"!"&amp;M$25),M$26,FALSE)&lt;0.01,"*",""))</f>
        <v>0.00</v>
      </c>
      <c r="N46" s="27" t="str">
        <f ca="1">VLOOKUP($B46,INDIRECT(N$20&amp;P46&amp;"'"&amp;"!"&amp;N$18),N$19,FALSE)</f>
        <v>positive</v>
      </c>
      <c r="P46" s="3">
        <f ca="1">IF(MAX(Q46:U46)=Q46,$G$5,IF(MAX(Q46:U46)=R46,$H$5,IF(MAX(Q46:U46)=S46,$I$5,IF(MAX(Q46:U46)=T46,$J$5,IF(MAX(Q46:U46)=U46,$M$5,"XXX")))))</f>
        <v>14</v>
      </c>
      <c r="Q46" s="3">
        <f t="shared" ca="1" si="2"/>
        <v>0</v>
      </c>
      <c r="R46" s="3">
        <f t="shared" ca="1" si="2"/>
        <v>0</v>
      </c>
      <c r="S46" s="3">
        <f t="shared" ca="1" si="2"/>
        <v>0.02</v>
      </c>
      <c r="T46" s="3">
        <f t="shared" ca="1" si="2"/>
        <v>0.01</v>
      </c>
      <c r="U46" s="3">
        <f ca="1">LEFT(M46,4)+0</f>
        <v>0</v>
      </c>
    </row>
    <row r="47" spans="2:22" x14ac:dyDescent="0.35">
      <c r="B47" s="19" t="s">
        <v>25</v>
      </c>
      <c r="C47" s="19"/>
      <c r="D47" s="19"/>
      <c r="E47" s="3" t="s">
        <v>69</v>
      </c>
      <c r="G47" s="41" t="str">
        <f t="shared" ca="1" si="1"/>
        <v>0.01</v>
      </c>
      <c r="H47" s="41" t="str">
        <f t="shared" ca="1" si="1"/>
        <v>0.01</v>
      </c>
      <c r="I47" s="41" t="str">
        <f t="shared" ca="1" si="1"/>
        <v>0.00</v>
      </c>
      <c r="J47" s="41" t="str">
        <f t="shared" ca="1" si="1"/>
        <v>0.00</v>
      </c>
      <c r="K47" s="35"/>
      <c r="L47" s="36"/>
      <c r="M47" s="56" t="str">
        <f ca="1">TEXT(VLOOKUP($B47,INDIRECT(M$20&amp;"!"&amp;M$18),M$19,FALSE),"0.00")&amp;IF(VLOOKUP($B47,INDIRECT(M$27&amp;"!"&amp;M$25),M$26,FALSE)&lt;0.001,"**",IF(VLOOKUP($B47,INDIRECT(M$27&amp;"!"&amp;M$25),M$26,FALSE)&lt;0.01,"*",""))</f>
        <v>0.00</v>
      </c>
      <c r="N47" s="27" t="str">
        <f ca="1">VLOOKUP($B47,INDIRECT(N$20&amp;P47&amp;"'"&amp;"!"&amp;N$18),N$19,FALSE)</f>
        <v>positive</v>
      </c>
      <c r="P47" s="3">
        <f ca="1">IF(MAX(Q47:U47)=Q47,$G$5,IF(MAX(Q47:U47)=R47,$H$5,IF(MAX(Q47:U47)=S47,$I$5,IF(MAX(Q47:U47)=T47,$J$5,IF(MAX(Q47:U47)=U47,$M$5,"XXX")))))</f>
        <v>12</v>
      </c>
      <c r="Q47" s="3">
        <f t="shared" ca="1" si="2"/>
        <v>0.01</v>
      </c>
      <c r="R47" s="3">
        <f t="shared" ca="1" si="2"/>
        <v>0.01</v>
      </c>
      <c r="S47" s="3">
        <f t="shared" ca="1" si="2"/>
        <v>0</v>
      </c>
      <c r="T47" s="3">
        <f t="shared" ca="1" si="2"/>
        <v>0</v>
      </c>
      <c r="U47" s="3">
        <f ca="1">LEFT(M47,4)+0</f>
        <v>0</v>
      </c>
    </row>
    <row r="48" spans="2:22" ht="13" customHeight="1" x14ac:dyDescent="0.35">
      <c r="G48" s="27"/>
      <c r="H48" s="27"/>
      <c r="I48" s="27"/>
      <c r="J48" s="27"/>
      <c r="K48" s="35"/>
      <c r="L48" s="36"/>
      <c r="M48" s="57"/>
      <c r="N48" s="18"/>
    </row>
    <row r="49" spans="2:21" x14ac:dyDescent="0.35">
      <c r="B49" s="3" t="s">
        <v>1</v>
      </c>
      <c r="E49" s="3" t="s">
        <v>67</v>
      </c>
      <c r="G49" s="41" t="str">
        <f t="shared" ref="G49:J50" ca="1" si="3">TEXT(VLOOKUP($B49,INDIRECT(G$20&amp;"!"&amp;G$18),G$19,FALSE),"0.00")&amp;IF(VLOOKUP($B49,INDIRECT(G$27&amp;"!"&amp;G$25),G$26,FALSE)&lt;0.001,"**",IF(VLOOKUP($B49,INDIRECT(G$27&amp;"!"&amp;G$25),G$26,FALSE)&lt;0.01,"*",""))</f>
        <v>0.01</v>
      </c>
      <c r="H49" s="41" t="str">
        <f t="shared" ca="1" si="3"/>
        <v>0.00</v>
      </c>
      <c r="I49" s="41" t="str">
        <f t="shared" ca="1" si="3"/>
        <v>0.06**</v>
      </c>
      <c r="J49" s="41" t="str">
        <f t="shared" ca="1" si="3"/>
        <v>0.00</v>
      </c>
      <c r="K49" s="35"/>
      <c r="L49" s="36"/>
      <c r="M49" s="56" t="str">
        <f ca="1">TEXT(VLOOKUP($B49,INDIRECT(M$20&amp;"!"&amp;M$18),M$19,FALSE),"0.00")&amp;IF(VLOOKUP($B49,INDIRECT(M$27&amp;"!"&amp;M$25),M$26,FALSE)&lt;0.001,"**",IF(VLOOKUP($B49,INDIRECT(M$27&amp;"!"&amp;M$25),M$26,FALSE)&lt;0.01,"*",""))</f>
        <v>0.01*</v>
      </c>
      <c r="N49" s="27" t="str">
        <f ca="1">VLOOKUP($B49,INDIRECT(N$20&amp;P49&amp;"'"&amp;"!"&amp;N$18),N$19,FALSE)</f>
        <v>positive</v>
      </c>
      <c r="P49" s="3">
        <f ca="1">IF(MAX(Q49:U49)=Q49,$G$5,IF(MAX(Q49:U49)=R49,$H$5,IF(MAX(Q49:U49)=S49,$I$5,IF(MAX(Q49:U49)=T49,$J$5,IF(MAX(Q49:U49)=U49,$M$5,"XXX")))))</f>
        <v>14</v>
      </c>
      <c r="Q49" s="3">
        <f t="shared" ref="Q49:T50" ca="1" si="4">LEFT(G49,4)+0</f>
        <v>0.01</v>
      </c>
      <c r="R49" s="3">
        <f t="shared" ca="1" si="4"/>
        <v>0</v>
      </c>
      <c r="S49" s="3">
        <f t="shared" ca="1" si="4"/>
        <v>0.06</v>
      </c>
      <c r="T49" s="3">
        <f t="shared" ca="1" si="4"/>
        <v>0</v>
      </c>
      <c r="U49" s="3">
        <f ca="1">LEFT(M49,4)+0</f>
        <v>0.01</v>
      </c>
    </row>
    <row r="50" spans="2:21" x14ac:dyDescent="0.35">
      <c r="B50" s="3" t="s">
        <v>37</v>
      </c>
      <c r="E50" s="3" t="s">
        <v>34</v>
      </c>
      <c r="G50" s="41" t="str">
        <f t="shared" ca="1" si="3"/>
        <v>0.01</v>
      </c>
      <c r="H50" s="41" t="str">
        <f t="shared" ca="1" si="3"/>
        <v>0.01</v>
      </c>
      <c r="I50" s="41" t="str">
        <f t="shared" ca="1" si="3"/>
        <v>0.04*</v>
      </c>
      <c r="J50" s="41" t="str">
        <f t="shared" ca="1" si="3"/>
        <v>0.00</v>
      </c>
      <c r="K50" s="35"/>
      <c r="L50" s="36"/>
      <c r="M50" s="56" t="str">
        <f ca="1">TEXT(VLOOKUP($B50,INDIRECT(M$20&amp;"!"&amp;M$18),M$19,FALSE),"0.00")&amp;IF(VLOOKUP($B50,INDIRECT(M$27&amp;"!"&amp;M$25),M$26,FALSE)&lt;0.001,"**",IF(VLOOKUP($B50,INDIRECT(M$27&amp;"!"&amp;M$25),M$26,FALSE)&lt;0.01,"*",""))</f>
        <v>0.01</v>
      </c>
      <c r="N50" s="27" t="str">
        <f ca="1">VLOOKUP($B50,INDIRECT(N$20&amp;P50&amp;"_teach'"&amp;"!"&amp;N$18),N$19,FALSE)</f>
        <v>negative</v>
      </c>
      <c r="P50" s="3">
        <f ca="1">IF(MAX(Q50:U50)=Q50,$G$5,IF(MAX(Q50:U50)=R50,$H$5,IF(MAX(Q50:U50)=S50,$I$5,IF(MAX(Q50:U50)=T50,$J$5,IF(MAX(Q50:U50)=U50,$M$5,"XXX")))))</f>
        <v>14</v>
      </c>
      <c r="Q50" s="3">
        <f t="shared" ca="1" si="4"/>
        <v>0.01</v>
      </c>
      <c r="R50" s="3">
        <f t="shared" ca="1" si="4"/>
        <v>0.01</v>
      </c>
      <c r="S50" s="3">
        <f t="shared" ca="1" si="4"/>
        <v>0.04</v>
      </c>
      <c r="T50" s="3">
        <f t="shared" ca="1" si="4"/>
        <v>0</v>
      </c>
      <c r="U50" s="3">
        <f ca="1">LEFT(M50,4)+0</f>
        <v>0.01</v>
      </c>
    </row>
    <row r="51" spans="2:21" ht="12" customHeight="1" x14ac:dyDescent="0.35">
      <c r="G51" s="27"/>
      <c r="H51" s="27"/>
      <c r="I51" s="27"/>
      <c r="J51" s="27"/>
      <c r="K51" s="35"/>
      <c r="L51" s="36"/>
      <c r="M51" s="57"/>
      <c r="N51" s="18"/>
    </row>
    <row r="52" spans="2:21" x14ac:dyDescent="0.35">
      <c r="B52" s="3" t="s">
        <v>27</v>
      </c>
      <c r="E52" s="3" t="s">
        <v>65</v>
      </c>
      <c r="G52" s="41" t="str">
        <f t="shared" ref="G52:J54" ca="1" si="5">TEXT(VLOOKUP($B52,INDIRECT(G$20&amp;"!"&amp;G$18),G$19,FALSE),"0.00")&amp;IF(VLOOKUP($B52,INDIRECT(G$27&amp;"!"&amp;G$25),G$26,FALSE)&lt;0.001,"**",IF(VLOOKUP($B52,INDIRECT(G$27&amp;"!"&amp;G$25),G$26,FALSE)&lt;0.01,"*",""))</f>
        <v>0.26**</v>
      </c>
      <c r="H52" s="41" t="str">
        <f t="shared" ca="1" si="5"/>
        <v>0.10**</v>
      </c>
      <c r="I52" s="41" t="str">
        <f t="shared" ca="1" si="5"/>
        <v>0.12**</v>
      </c>
      <c r="J52" s="41" t="str">
        <f t="shared" ca="1" si="5"/>
        <v>0.05*</v>
      </c>
      <c r="K52" s="35"/>
      <c r="L52" s="36"/>
      <c r="M52" s="56" t="str">
        <f ca="1">TEXT(VLOOKUP($B52,INDIRECT(M$20&amp;"!"&amp;M$18),M$19,FALSE),"0.00")&amp;IF(VLOOKUP($B52,INDIRECT(M$27&amp;"!"&amp;M$25),M$26,FALSE)&lt;0.001,"**",IF(VLOOKUP($B52,INDIRECT(M$27&amp;"!"&amp;M$25),M$26,FALSE)&lt;0.01,"*",""))</f>
        <v>0.12**</v>
      </c>
      <c r="N52" s="27" t="str">
        <f ca="1">VLOOKUP($B52,INDIRECT(N$20&amp;P52&amp;"'"&amp;"!"&amp;N$18),N$19,FALSE)</f>
        <v>negative</v>
      </c>
      <c r="P52" s="3">
        <f ca="1">IF(MAX(Q52:U52)=Q52,$G$5,IF(MAX(Q52:U52)=R52,$H$5,IF(MAX(Q52:U52)=S52,$I$5,IF(MAX(Q52:U52)=T52,$J$5,IF(MAX(Q52:U52)=U52,$M$5,"XXX")))))</f>
        <v>12</v>
      </c>
      <c r="Q52" s="3">
        <f t="shared" ref="Q52:T54" ca="1" si="6">LEFT(G52,4)+0</f>
        <v>0.26</v>
      </c>
      <c r="R52" s="3">
        <f t="shared" ca="1" si="6"/>
        <v>0.1</v>
      </c>
      <c r="S52" s="3">
        <f t="shared" ca="1" si="6"/>
        <v>0.12</v>
      </c>
      <c r="T52" s="3">
        <f t="shared" ca="1" si="6"/>
        <v>0.05</v>
      </c>
      <c r="U52" s="3">
        <f ca="1">LEFT(M52,4)+0</f>
        <v>0.12</v>
      </c>
    </row>
    <row r="53" spans="2:21" x14ac:dyDescent="0.35">
      <c r="B53" s="3" t="s">
        <v>28</v>
      </c>
      <c r="E53" s="3" t="s">
        <v>68</v>
      </c>
      <c r="G53" s="41" t="str">
        <f t="shared" ca="1" si="5"/>
        <v>0.37**</v>
      </c>
      <c r="H53" s="41" t="str">
        <f t="shared" ca="1" si="5"/>
        <v>0.42**</v>
      </c>
      <c r="I53" s="41" t="str">
        <f t="shared" ca="1" si="5"/>
        <v>0.46**</v>
      </c>
      <c r="J53" s="41" t="str">
        <f t="shared" ca="1" si="5"/>
        <v>0.29**</v>
      </c>
      <c r="K53" s="35"/>
      <c r="L53" s="36"/>
      <c r="M53" s="56" t="str">
        <f ca="1">TEXT(VLOOKUP($B53,INDIRECT(M$20&amp;"!"&amp;M$18),M$19,FALSE),"0.00")&amp;IF(VLOOKUP($B53,INDIRECT(M$27&amp;"!"&amp;M$25),M$26,FALSE)&lt;0.001,"**",IF(VLOOKUP($B53,INDIRECT(M$27&amp;"!"&amp;M$25),M$26,FALSE)&lt;0.01,"*",""))</f>
        <v>0.36**</v>
      </c>
      <c r="N53" s="27" t="str">
        <f ca="1">VLOOKUP($B53,INDIRECT(N$20&amp;P53&amp;"'"&amp;"!"&amp;N$18),N$19,FALSE)</f>
        <v>negative</v>
      </c>
      <c r="P53" s="3">
        <f ca="1">IF(MAX(Q53:U53)=Q53,$G$5,IF(MAX(Q53:U53)=R53,$H$5,IF(MAX(Q53:U53)=S53,$I$5,IF(MAX(Q53:U53)=T53,$J$5,IF(MAX(Q53:U53)=U53,$M$5,"XXX")))))</f>
        <v>14</v>
      </c>
      <c r="Q53" s="3">
        <f t="shared" ca="1" si="6"/>
        <v>0.37</v>
      </c>
      <c r="R53" s="3">
        <f t="shared" ca="1" si="6"/>
        <v>0.42</v>
      </c>
      <c r="S53" s="3">
        <f t="shared" ca="1" si="6"/>
        <v>0.46</v>
      </c>
      <c r="T53" s="3">
        <f t="shared" ca="1" si="6"/>
        <v>0.28999999999999998</v>
      </c>
      <c r="U53" s="3">
        <f ca="1">LEFT(M53,4)+0</f>
        <v>0.36</v>
      </c>
    </row>
    <row r="54" spans="2:21" x14ac:dyDescent="0.35">
      <c r="B54" s="3" t="s">
        <v>26</v>
      </c>
      <c r="E54" s="3" t="s">
        <v>66</v>
      </c>
      <c r="G54" s="41" t="str">
        <f t="shared" ca="1" si="5"/>
        <v>0.00</v>
      </c>
      <c r="H54" s="41" t="str">
        <f t="shared" ca="1" si="5"/>
        <v>0.03</v>
      </c>
      <c r="I54" s="41" t="str">
        <f t="shared" ca="1" si="5"/>
        <v>0.00</v>
      </c>
      <c r="J54" s="41" t="str">
        <f t="shared" ca="1" si="5"/>
        <v>0.00</v>
      </c>
      <c r="K54" s="35"/>
      <c r="L54" s="36"/>
      <c r="M54" s="56" t="str">
        <f ca="1">TEXT(VLOOKUP($B54,INDIRECT(M$20&amp;"!"&amp;M$18),M$19,FALSE),"0.00")&amp;IF(VLOOKUP($B54,INDIRECT(M$27&amp;"!"&amp;M$25),M$26,FALSE)&lt;0.001,"**",IF(VLOOKUP($B54,INDIRECT(M$27&amp;"!"&amp;M$25),M$26,FALSE)&lt;0.01,"*",""))</f>
        <v>0.00</v>
      </c>
      <c r="N54" s="27" t="str">
        <f ca="1">VLOOKUP($B54,INDIRECT(N$20&amp;P54&amp;"'"&amp;"!"&amp;N$18),N$19,FALSE)</f>
        <v>positive</v>
      </c>
      <c r="P54" s="3">
        <f ca="1">IF(MAX(Q54:U54)=Q54,$G$5,IF(MAX(Q54:U54)=R54,$H$5,IF(MAX(Q54:U54)=S54,$I$5,IF(MAX(Q54:U54)=T54,$J$5,IF(MAX(Q54:U54)=U54,$M$5,"XXX")))))</f>
        <v>13</v>
      </c>
      <c r="Q54" s="3">
        <f t="shared" ca="1" si="6"/>
        <v>0</v>
      </c>
      <c r="R54" s="3">
        <f t="shared" ca="1" si="6"/>
        <v>0.03</v>
      </c>
      <c r="S54" s="3">
        <f t="shared" ca="1" si="6"/>
        <v>0</v>
      </c>
      <c r="T54" s="3">
        <f t="shared" ca="1" si="6"/>
        <v>0</v>
      </c>
      <c r="U54" s="3">
        <f ca="1">LEFT(M54,4)+0</f>
        <v>0</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7">VLOOKUP($B58,INDIRECT(G$36&amp;"!"&amp;G$34),G$35,FALSE)</f>
        <v>186</v>
      </c>
      <c r="H58" s="28">
        <f t="shared" ca="1" si="7"/>
        <v>185</v>
      </c>
      <c r="I58" s="28">
        <f t="shared" ca="1" si="7"/>
        <v>185</v>
      </c>
      <c r="J58" s="28">
        <f t="shared" ca="1" si="7"/>
        <v>186</v>
      </c>
      <c r="K58" s="37"/>
      <c r="L58" s="38"/>
      <c r="M58" s="58" t="str">
        <f ca="1">TEXT(VLOOKUP($B58,INDIRECT(M$36&amp;"!"&amp;M$34),M$35,FALSE),"0,0")</f>
        <v>742</v>
      </c>
      <c r="N58" s="27"/>
    </row>
    <row r="59" spans="2:21" x14ac:dyDescent="0.35">
      <c r="B59" s="3" t="s">
        <v>50</v>
      </c>
      <c r="E59" s="3" t="s">
        <v>61</v>
      </c>
      <c r="F59" s="15"/>
      <c r="G59" s="28">
        <f t="shared" ca="1" si="7"/>
        <v>77</v>
      </c>
      <c r="H59" s="28">
        <f t="shared" ca="1" si="7"/>
        <v>100</v>
      </c>
      <c r="I59" s="28">
        <f t="shared" ca="1" si="7"/>
        <v>109</v>
      </c>
      <c r="J59" s="28">
        <f t="shared" ca="1" si="7"/>
        <v>105</v>
      </c>
      <c r="K59" s="39"/>
      <c r="L59" s="40"/>
      <c r="M59" s="58">
        <f ca="1">VLOOKUP($B59,INDIRECT(M$36&amp;"!"&amp;M$34),M$35,FALSE)</f>
        <v>185</v>
      </c>
      <c r="N59" s="27"/>
      <c r="O59" s="16"/>
      <c r="P59" s="16"/>
      <c r="Q59" s="16"/>
    </row>
    <row r="60" spans="2:21" ht="6" customHeight="1" x14ac:dyDescent="0.35">
      <c r="K60" s="35"/>
      <c r="L60" s="36"/>
      <c r="M60" s="18"/>
      <c r="N60" s="18"/>
    </row>
    <row r="61" spans="2:21" x14ac:dyDescent="0.35">
      <c r="E61" s="54" t="s">
        <v>87</v>
      </c>
      <c r="F61" s="54"/>
      <c r="G61" s="55" t="str">
        <f ca="1">"0%-"&amp;TEXT(G13,"0%")</f>
        <v>0%-11%</v>
      </c>
      <c r="H61" s="55" t="str">
        <f ca="1">TEXT(G13,"0%")&amp;"-"&amp;TEXT(H13,"0%")</f>
        <v>11%-13%</v>
      </c>
      <c r="I61" s="55" t="str">
        <f ca="1">TEXT(H13,"0%")&amp;"-"&amp;TEXT(I13,"0%")</f>
        <v>13%-16%</v>
      </c>
      <c r="J61" s="55" t="str">
        <f ca="1">TEXT(I13,"0%")&amp;"-100%"</f>
        <v>16%-100%</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2023-C320-4087-AE82-4616A021CD01}">
  <dimension ref="B1:V64"/>
  <sheetViews>
    <sheetView showGridLines="0" topLeftCell="A40" zoomScale="70" zoomScaleNormal="70" zoomScaleSheetLayoutView="100" workbookViewId="0">
      <selection activeCell="A40" sqref="A40"/>
    </sheetView>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28</v>
      </c>
      <c r="H5" s="18">
        <v>29</v>
      </c>
      <c r="I5" s="18">
        <v>30</v>
      </c>
      <c r="J5" s="18">
        <v>31</v>
      </c>
      <c r="M5" s="3">
        <v>2</v>
      </c>
    </row>
    <row r="6" spans="5:14" hidden="1" outlineLevel="1" x14ac:dyDescent="0.35">
      <c r="K6" s="3" t="s">
        <v>2</v>
      </c>
      <c r="L6" s="3" t="s">
        <v>2</v>
      </c>
    </row>
    <row r="7" spans="5:14" hidden="1" outlineLevel="1" x14ac:dyDescent="0.35">
      <c r="F7" s="21" t="s">
        <v>43</v>
      </c>
      <c r="G7" s="3" t="str">
        <f>"quartile_cutoffs_"&amp;G5</f>
        <v>quartile_cutoffs_28</v>
      </c>
      <c r="H7" s="3" t="str">
        <f>"quartile_cutoffs_"&amp;H5</f>
        <v>quartile_cutoffs_29</v>
      </c>
      <c r="I7" s="3" t="str">
        <f>"quartile_cutoffs_"&amp;I5</f>
        <v>quartile_cutoffs_30</v>
      </c>
      <c r="J7" s="3" t="str">
        <f>"quartile_cutoffs_"&amp;J5</f>
        <v>quartile_cutoffs_31</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Consulting\az_data_project\jupyter_data\[test_23.xlsx]quartile_cutoffs_28'</v>
      </c>
      <c r="H10" s="3" t="str">
        <f>"'"&amp;$G$3&amp;H7&amp;"'"</f>
        <v>'C:\Users\steph\Dropbox\Grand Street Consulting\az_data_project\jupyter_data\[test_23.xlsx]quartile_cutoffs_29'</v>
      </c>
      <c r="I10" s="3" t="str">
        <f>"'"&amp;$G$3&amp;I7&amp;"'"</f>
        <v>'C:\Users\steph\Dropbox\Grand Street Consulting\az_data_project\jupyter_data\[test_23.xlsx]quartile_cutoffs_30'</v>
      </c>
      <c r="J10" s="3" t="str">
        <f>"'"&amp;$G$3&amp;J7&amp;"'"</f>
        <v>'C:\Users\steph\Dropbox\Grand Street Consulting\az_data_project\jupyter_data\[test_23.xlsx]quartile_cutoffs_31'</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416.5</v>
      </c>
      <c r="H13" s="16">
        <f ca="1">VLOOKUP(1,INDIRECT(H$10&amp;"!"&amp;H$8),H$9,FALSE)</f>
        <v>1665</v>
      </c>
      <c r="I13" s="16">
        <f ca="1">VLOOKUP(2,INDIRECT(I$10&amp;"!"&amp;I$8),I$9,FALSE)</f>
        <v>5486</v>
      </c>
      <c r="J13" s="16" t="s">
        <v>91</v>
      </c>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quartiles_analysis_28</v>
      </c>
      <c r="H17" s="3" t="str">
        <f>"quartiles_analysis_"&amp;H5</f>
        <v>quartiles_analysis_29</v>
      </c>
      <c r="I17" s="3" t="str">
        <f>"quartiles_analysis_"&amp;I5</f>
        <v>quartiles_analysis_30</v>
      </c>
      <c r="J17" s="3" t="str">
        <f>"quartiles_analysis_"&amp;J5</f>
        <v>quartiles_analysis_31</v>
      </c>
      <c r="M17" s="3" t="str">
        <f>"quartiles_analysis_"&amp;M5</f>
        <v>quartiles_analysis_2</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Consulting\az_data_project\jupyter_data\[test_23.xlsx]quartiles_analysis_28'</v>
      </c>
      <c r="H20" s="3" t="str">
        <f>"'"&amp;$G$3&amp;H17&amp;"'"</f>
        <v>'C:\Users\steph\Dropbox\Grand Street Consulting\az_data_project\jupyter_data\[test_23.xlsx]quartiles_analysis_29'</v>
      </c>
      <c r="I20" s="3" t="str">
        <f>"'"&amp;$G$3&amp;I17&amp;"'"</f>
        <v>'C:\Users\steph\Dropbox\Grand Street Consulting\az_data_project\jupyter_data\[test_23.xlsx]quartiles_analysis_30'</v>
      </c>
      <c r="J20" s="3" t="str">
        <f>"'"&amp;$G$3&amp;J17&amp;"'"</f>
        <v>'C:\Users\steph\Dropbox\Grand Street Consulting\az_data_project\jupyter_data\[test_23.xlsx]quartiles_analysis_31'</v>
      </c>
      <c r="K20" s="3" t="s">
        <v>2</v>
      </c>
      <c r="L20" s="3" t="s">
        <v>2</v>
      </c>
      <c r="M20" s="3" t="str">
        <f>"'"&amp;$G$3&amp;M17&amp;"'"</f>
        <v>'C:\Users\steph\Dropbox\Grand Street Consulting\az_data_project\jupyter_data\[test_23.xlsx]quartiles_analysis_2'</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Consulting\az_data_project\jupyter_data\[test_23.xlsx]quartiles_analysis_28_teach'</v>
      </c>
      <c r="H21" s="3" t="str">
        <f>"'"&amp;$G$3&amp;H17&amp;"_teach"&amp;"'"</f>
        <v>'C:\Users\steph\Dropbox\Grand Street Consulting\az_data_project\jupyter_data\[test_23.xlsx]quartiles_analysis_29_teach'</v>
      </c>
      <c r="I21" s="3" t="str">
        <f>"'"&amp;$G$3&amp;I17&amp;"_teach"&amp;"'"</f>
        <v>'C:\Users\steph\Dropbox\Grand Street Consulting\az_data_project\jupyter_data\[test_23.xlsx]quartiles_analysis_30_teach'</v>
      </c>
      <c r="J21" s="3" t="str">
        <f>"'"&amp;$G$3&amp;J17&amp;"_teach"&amp;"'"</f>
        <v>'C:\Users\steph\Dropbox\Grand Street Consulting\az_data_project\jupyter_data\[test_23.xlsx]quartiles_analysis_31_teach'</v>
      </c>
      <c r="K21" s="3" t="s">
        <v>2</v>
      </c>
      <c r="L21" s="3" t="s">
        <v>2</v>
      </c>
      <c r="M21" s="3" t="str">
        <f>"'"&amp;$G$3&amp;M17&amp;"_teach"&amp;"'"</f>
        <v>'C:\Users\steph\Dropbox\Grand Street Consulting\az_data_project\jupyter_data\[test_23.xlsx]quartiles_analysis_2_teach'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quartiles_analysis_28</v>
      </c>
      <c r="H24" s="3" t="str">
        <f t="shared" si="0"/>
        <v>quartiles_analysis_29</v>
      </c>
      <c r="I24" s="3" t="str">
        <f t="shared" si="0"/>
        <v>quartiles_analysis_30</v>
      </c>
      <c r="J24" s="3" t="str">
        <f t="shared" si="0"/>
        <v>quartiles_analysis_31</v>
      </c>
      <c r="K24" s="3" t="str">
        <f t="shared" si="0"/>
        <v>quartiles_analysis_</v>
      </c>
      <c r="L24" s="3" t="str">
        <f t="shared" si="0"/>
        <v>quartiles_analysis_</v>
      </c>
      <c r="M24" s="3" t="str">
        <f t="shared" si="0"/>
        <v>quartiles_analysis_2</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Consulting\az_data_project\jupyter_data\[test_23.xlsx]quartiles_analysis_28'</v>
      </c>
      <c r="H27" s="3" t="str">
        <f>"'"&amp;$G$3&amp;H24&amp;"'"</f>
        <v>'C:\Users\steph\Dropbox\Grand Street Consulting\az_data_project\jupyter_data\[test_23.xlsx]quartiles_analysis_29'</v>
      </c>
      <c r="I27" s="3" t="str">
        <f>"'"&amp;$G$3&amp;I24&amp;"'"</f>
        <v>'C:\Users\steph\Dropbox\Grand Street Consulting\az_data_project\jupyter_data\[test_23.xlsx]quartiles_analysis_30'</v>
      </c>
      <c r="J27" s="3" t="str">
        <f>"'"&amp;$G$3&amp;J24&amp;"'"</f>
        <v>'C:\Users\steph\Dropbox\Grand Street Consulting\az_data_project\jupyter_data\[test_23.xlsx]quartiles_analysis_31'</v>
      </c>
      <c r="K27" s="3" t="s">
        <v>2</v>
      </c>
      <c r="L27" s="3" t="s">
        <v>2</v>
      </c>
      <c r="M27" s="3" t="str">
        <f>"'"&amp;$G$3&amp;M24&amp;"'"</f>
        <v>'C:\Users\steph\Dropbox\Grand Street Consulting\az_data_project\jupyter_data\[test_23.xlsx]quartiles_analysis_2'</v>
      </c>
    </row>
    <row r="28" spans="6:15" hidden="1" outlineLevel="1" x14ac:dyDescent="0.35">
      <c r="F28" s="2"/>
      <c r="G28" s="3" t="str">
        <f>"'"&amp;$G$3&amp;G24&amp;"_teach"&amp;"'"</f>
        <v>'C:\Users\steph\Dropbox\Grand Street Consulting\az_data_project\jupyter_data\[test_23.xlsx]quartiles_analysis_28_teach'</v>
      </c>
      <c r="H28" s="3" t="str">
        <f>"'"&amp;$G$3&amp;H24&amp;"_teach"&amp;"'"</f>
        <v>'C:\Users\steph\Dropbox\Grand Street Consulting\az_data_project\jupyter_data\[test_23.xlsx]quartiles_analysis_29_teach'</v>
      </c>
      <c r="I28" s="3" t="str">
        <f>"'"&amp;$G$3&amp;I24&amp;"_teach"&amp;"'"</f>
        <v>'C:\Users\steph\Dropbox\Grand Street Consulting\az_data_project\jupyter_data\[test_23.xlsx]quartiles_analysis_30_teach'</v>
      </c>
      <c r="J28" s="3" t="str">
        <f>"'"&amp;$G$3&amp;J24&amp;"_teach"&amp;"'"</f>
        <v>'C:\Users\steph\Dropbox\Grand Street Consulting\az_data_project\jupyter_data\[test_23.xlsx]quartiles_analysis_31_teach'</v>
      </c>
      <c r="K28" s="3" t="s">
        <v>2</v>
      </c>
      <c r="L28" s="3" t="s">
        <v>2</v>
      </c>
      <c r="M28" s="3" t="str">
        <f>"'"&amp;$G$3&amp;M24&amp;"_teach"&amp;"'"</f>
        <v>'C:\Users\steph\Dropbox\Grand Street Consulting\az_data_project\jupyter_data\[test_23.xlsx]quartiles_analysis_2_teach'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unique_28</v>
      </c>
      <c r="H33" s="3" t="str">
        <f>"unique_"&amp;H5</f>
        <v>unique_29</v>
      </c>
      <c r="I33" s="3" t="str">
        <f>"unique_"&amp;I5</f>
        <v>unique_30</v>
      </c>
      <c r="J33" s="3" t="str">
        <f>"unique_"&amp;J5</f>
        <v>unique_31</v>
      </c>
      <c r="M33" s="3" t="str">
        <f>"unique_"&amp;M5</f>
        <v>unique_2</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Consulting\az_data_project\jupyter_data\[test_23.xlsx]unique_28'</v>
      </c>
      <c r="H36" s="3" t="str">
        <f>"'"&amp;$G$3&amp;H33&amp;"'"</f>
        <v>'C:\Users\steph\Dropbox\Grand Street Consulting\az_data_project\jupyter_data\[test_23.xlsx]unique_29'</v>
      </c>
      <c r="I36" s="3" t="str">
        <f>"'"&amp;$G$3&amp;I33&amp;"'"</f>
        <v>'C:\Users\steph\Dropbox\Grand Street Consulting\az_data_project\jupyter_data\[test_23.xlsx]unique_30'</v>
      </c>
      <c r="J36" s="3" t="str">
        <f>"'"&amp;$G$3&amp;J33&amp;"'"</f>
        <v>'C:\Users\steph\Dropbox\Grand Street Consulting\az_data_project\jupyter_data\[test_23.xlsx]unique_31'</v>
      </c>
      <c r="K36" s="3" t="s">
        <v>2</v>
      </c>
      <c r="L36" s="3" t="s">
        <v>2</v>
      </c>
      <c r="M36" s="3" t="str">
        <f>"'"&amp;$G$3&amp;M33&amp;"'"</f>
        <v>'C:\Users\steph\Dropbox\Grand Street Consulting\az_data_project\jupyter_data\[test_23.xlsx]unique_2'</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89</v>
      </c>
      <c r="H39" s="47"/>
      <c r="I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(Total Students)</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t="shared" ref="G45:J47" ca="1" si="1">TEXT(VLOOKUP($B45,INDIRECT(G$20&amp;"!"&amp;G$18),G$19,FALSE),"0.00")&amp;IF(VLOOKUP($B45,INDIRECT(G$27&amp;"!"&amp;G$25),G$26,FALSE)&lt;0.001,"**",IF(VLOOKUP($B45,INDIRECT(G$27&amp;"!"&amp;G$25),G$26,FALSE)&lt;0.01,"*",""))</f>
        <v>0.22**</v>
      </c>
      <c r="H45" s="41" t="str">
        <f t="shared" ca="1" si="1"/>
        <v>0.28**</v>
      </c>
      <c r="I45" s="41" t="str">
        <f t="shared" ca="1" si="1"/>
        <v>0.43**</v>
      </c>
      <c r="J45" s="41" t="str">
        <f t="shared" ca="1" si="1"/>
        <v>0.25**</v>
      </c>
      <c r="K45" s="35"/>
      <c r="L45" s="36"/>
      <c r="M45" s="56" t="str">
        <f ca="1">TEXT(VLOOKUP($B45,INDIRECT(M$20&amp;"!"&amp;M$18),M$19,FALSE),"0.00")&amp;IF(VLOOKUP($B45,INDIRECT(M$27&amp;"!"&amp;M$25),M$26,FALSE)&lt;0.001,"**",IF(VLOOKUP($B45,INDIRECT(M$27&amp;"!"&amp;M$25),M$26,FALSE)&lt;0.01,"*",""))</f>
        <v>0.31**</v>
      </c>
      <c r="N45" s="27" t="str">
        <f ca="1">VLOOKUP($B45,INDIRECT(N$20&amp;P45&amp;"'"&amp;"!"&amp;N$18),N$19,FALSE)</f>
        <v>positive</v>
      </c>
      <c r="P45" s="3">
        <f ca="1">IF(MAX(Q45:U45)=Q45,$G$5,IF(MAX(Q45:U45)=R45,$H$5,IF(MAX(Q45:U45)=S45,$I$5,IF(MAX(Q45:U45)=T45,$J$5,IF(MAX(Q45:U45)=U45,$M$5,"XXX")))))</f>
        <v>30</v>
      </c>
      <c r="Q45" s="44">
        <f t="shared" ref="Q45:T47" ca="1" si="2">LEFT(G45,4)+0</f>
        <v>0.22</v>
      </c>
      <c r="R45" s="3">
        <f t="shared" ca="1" si="2"/>
        <v>0.28000000000000003</v>
      </c>
      <c r="S45" s="3">
        <f t="shared" ca="1" si="2"/>
        <v>0.43</v>
      </c>
      <c r="T45" s="3">
        <f t="shared" ca="1" si="2"/>
        <v>0.25</v>
      </c>
      <c r="U45" s="44">
        <f ca="1">LEFT(M45,4)+0</f>
        <v>0.31</v>
      </c>
      <c r="V45" s="9"/>
    </row>
    <row r="46" spans="2:22" x14ac:dyDescent="0.35">
      <c r="B46" s="3" t="s">
        <v>0</v>
      </c>
      <c r="E46" s="3" t="s">
        <v>33</v>
      </c>
      <c r="G46" s="41" t="str">
        <f ca="1">TEXT(VLOOKUP($B46,INDIRECT(G$20&amp;"!"&amp;G$18),G$19,FALSE),"0.00")&amp;IF(VLOOKUP($B46,INDIRECT(G$27&amp;"!"&amp;G$25),G$26,FALSE)&lt;0.001,"**",IF(VLOOKUP($B46,INDIRECT(G$27&amp;"!"&amp;G$25),G$26,FALSE)&lt;0.01,"*",""))</f>
        <v>0.00</v>
      </c>
      <c r="H46" s="41" t="str">
        <f t="shared" ca="1" si="1"/>
        <v>0.03</v>
      </c>
      <c r="I46" s="41" t="str">
        <f t="shared" ca="1" si="1"/>
        <v>0.22**</v>
      </c>
      <c r="J46" s="41" t="str">
        <f t="shared" ca="1" si="1"/>
        <v>0.08**</v>
      </c>
      <c r="K46" s="35"/>
      <c r="L46" s="36"/>
      <c r="M46" s="56" t="str">
        <f ca="1">TEXT(VLOOKUP($B46,INDIRECT(M$20&amp;"!"&amp;M$18),M$19,FALSE),"0.00")&amp;IF(VLOOKUP($B46,INDIRECT(M$27&amp;"!"&amp;M$25),M$26,FALSE)&lt;0.001,"**",IF(VLOOKUP($B46,INDIRECT(M$27&amp;"!"&amp;M$25),M$26,FALSE)&lt;0.01,"*",""))</f>
        <v>0.00</v>
      </c>
      <c r="N46" s="27" t="str">
        <f ca="1">VLOOKUP($B46,INDIRECT(N$20&amp;P46&amp;"'"&amp;"!"&amp;N$18),N$19,FALSE)</f>
        <v>positive</v>
      </c>
      <c r="P46" s="3">
        <f ca="1">IF(MAX(Q46:U46)=Q46,$G$5,IF(MAX(Q46:U46)=R46,$H$5,IF(MAX(Q46:U46)=S46,$I$5,IF(MAX(Q46:U46)=T46,$J$5,IF(MAX(Q46:U46)=U46,$M$5,"XXX")))))</f>
        <v>30</v>
      </c>
      <c r="Q46" s="3">
        <f t="shared" ca="1" si="2"/>
        <v>0</v>
      </c>
      <c r="R46" s="3">
        <f t="shared" ca="1" si="2"/>
        <v>0.03</v>
      </c>
      <c r="S46" s="3">
        <f t="shared" ca="1" si="2"/>
        <v>0.22</v>
      </c>
      <c r="T46" s="3">
        <f t="shared" ca="1" si="2"/>
        <v>0.08</v>
      </c>
      <c r="U46" s="3">
        <f ca="1">LEFT(M46,4)+0</f>
        <v>0</v>
      </c>
    </row>
    <row r="47" spans="2:22" x14ac:dyDescent="0.35">
      <c r="B47" s="19" t="s">
        <v>25</v>
      </c>
      <c r="C47" s="19"/>
      <c r="D47" s="19"/>
      <c r="E47" s="3" t="s">
        <v>69</v>
      </c>
      <c r="G47" s="41" t="str">
        <f t="shared" ca="1" si="1"/>
        <v>0.02</v>
      </c>
      <c r="H47" s="41" t="str">
        <f t="shared" ca="1" si="1"/>
        <v>0.06**</v>
      </c>
      <c r="I47" s="41" t="str">
        <f t="shared" ca="1" si="1"/>
        <v>0.00</v>
      </c>
      <c r="J47" s="41" t="str">
        <f t="shared" ca="1" si="1"/>
        <v>0.04*</v>
      </c>
      <c r="K47" s="35"/>
      <c r="L47" s="36"/>
      <c r="M47" s="56" t="str">
        <f ca="1">TEXT(VLOOKUP($B47,INDIRECT(M$20&amp;"!"&amp;M$18),M$19,FALSE),"0.00")&amp;IF(VLOOKUP($B47,INDIRECT(M$27&amp;"!"&amp;M$25),M$26,FALSE)&lt;0.001,"**",IF(VLOOKUP($B47,INDIRECT(M$27&amp;"!"&amp;M$25),M$26,FALSE)&lt;0.01,"*",""))</f>
        <v>0.00</v>
      </c>
      <c r="N47" s="27" t="str">
        <f ca="1">VLOOKUP($B47,INDIRECT(N$20&amp;P47&amp;"'"&amp;"!"&amp;N$18),N$19,FALSE)</f>
        <v>positive</v>
      </c>
      <c r="P47" s="3">
        <f ca="1">IF(MAX(Q47:U47)=Q47,$G$5,IF(MAX(Q47:U47)=R47,$H$5,IF(MAX(Q47:U47)=S47,$I$5,IF(MAX(Q47:U47)=T47,$J$5,IF(MAX(Q47:U47)=U47,$M$5,"XXX")))))</f>
        <v>29</v>
      </c>
      <c r="Q47" s="3">
        <f t="shared" ca="1" si="2"/>
        <v>0.02</v>
      </c>
      <c r="R47" s="3">
        <f t="shared" ca="1" si="2"/>
        <v>0.06</v>
      </c>
      <c r="S47" s="3">
        <f t="shared" ca="1" si="2"/>
        <v>0</v>
      </c>
      <c r="T47" s="3">
        <f t="shared" ca="1" si="2"/>
        <v>0.04</v>
      </c>
      <c r="U47" s="3">
        <f ca="1">LEFT(M47,4)+0</f>
        <v>0</v>
      </c>
    </row>
    <row r="48" spans="2:22" ht="13" customHeight="1" x14ac:dyDescent="0.35">
      <c r="G48" s="27"/>
      <c r="H48" s="27"/>
      <c r="I48" s="27"/>
      <c r="J48" s="27"/>
      <c r="K48" s="35"/>
      <c r="L48" s="36"/>
      <c r="M48" s="57"/>
      <c r="N48" s="18"/>
    </row>
    <row r="49" spans="2:21" x14ac:dyDescent="0.35">
      <c r="B49" s="3" t="s">
        <v>1</v>
      </c>
      <c r="E49" s="3" t="s">
        <v>67</v>
      </c>
      <c r="G49" s="41" t="str">
        <f t="shared" ref="G49:J50" ca="1" si="3">TEXT(VLOOKUP($B49,INDIRECT(G$20&amp;"!"&amp;G$18),G$19,FALSE),"0.00")&amp;IF(VLOOKUP($B49,INDIRECT(G$27&amp;"!"&amp;G$25),G$26,FALSE)&lt;0.001,"**",IF(VLOOKUP($B49,INDIRECT(G$27&amp;"!"&amp;G$25),G$26,FALSE)&lt;0.01,"*",""))</f>
        <v>0.00</v>
      </c>
      <c r="H49" s="41" t="str">
        <f t="shared" ca="1" si="3"/>
        <v>0.08**</v>
      </c>
      <c r="I49" s="41" t="str">
        <f t="shared" ca="1" si="3"/>
        <v>0.02</v>
      </c>
      <c r="J49" s="41" t="str">
        <f t="shared" ca="1" si="3"/>
        <v>0.06*</v>
      </c>
      <c r="K49" s="35"/>
      <c r="L49" s="36"/>
      <c r="M49" s="56" t="str">
        <f ca="1">TEXT(VLOOKUP($B49,INDIRECT(M$20&amp;"!"&amp;M$18),M$19,FALSE),"0.00")&amp;IF(VLOOKUP($B49,INDIRECT(M$27&amp;"!"&amp;M$25),M$26,FALSE)&lt;0.001,"**",IF(VLOOKUP($B49,INDIRECT(M$27&amp;"!"&amp;M$25),M$26,FALSE)&lt;0.01,"*",""))</f>
        <v>0.01*</v>
      </c>
      <c r="N49" s="27" t="str">
        <f ca="1">VLOOKUP($B49,INDIRECT(N$20&amp;P49&amp;"'"&amp;"!"&amp;N$18),N$19,FALSE)</f>
        <v>positive</v>
      </c>
      <c r="P49" s="3">
        <f ca="1">IF(MAX(Q49:U49)=Q49,$G$5,IF(MAX(Q49:U49)=R49,$H$5,IF(MAX(Q49:U49)=S49,$I$5,IF(MAX(Q49:U49)=T49,$J$5,IF(MAX(Q49:U49)=U49,$M$5,"XXX")))))</f>
        <v>29</v>
      </c>
      <c r="Q49" s="3">
        <f t="shared" ref="Q49:T50" ca="1" si="4">LEFT(G49,4)+0</f>
        <v>0</v>
      </c>
      <c r="R49" s="3">
        <f t="shared" ca="1" si="4"/>
        <v>0.08</v>
      </c>
      <c r="S49" s="3">
        <f t="shared" ca="1" si="4"/>
        <v>0.02</v>
      </c>
      <c r="T49" s="3">
        <f t="shared" ca="1" si="4"/>
        <v>0.06</v>
      </c>
      <c r="U49" s="3">
        <f ca="1">LEFT(M49,4)+0</f>
        <v>0.01</v>
      </c>
    </row>
    <row r="50" spans="2:21" x14ac:dyDescent="0.35">
      <c r="B50" s="3" t="s">
        <v>37</v>
      </c>
      <c r="E50" s="3" t="s">
        <v>34</v>
      </c>
      <c r="G50" s="41" t="str">
        <f t="shared" ca="1" si="3"/>
        <v>0.00</v>
      </c>
      <c r="H50" s="41" t="str">
        <f t="shared" ca="1" si="3"/>
        <v>0.00</v>
      </c>
      <c r="I50" s="41" t="str">
        <f t="shared" ca="1" si="3"/>
        <v>0.01</v>
      </c>
      <c r="J50" s="41" t="str">
        <f t="shared" ca="1" si="3"/>
        <v>0.02</v>
      </c>
      <c r="K50" s="35"/>
      <c r="L50" s="36"/>
      <c r="M50" s="56" t="str">
        <f ca="1">TEXT(VLOOKUP($B50,INDIRECT(M$20&amp;"!"&amp;M$18),M$19,FALSE),"0.00")&amp;IF(VLOOKUP($B50,INDIRECT(M$27&amp;"!"&amp;M$25),M$26,FALSE)&lt;0.001,"**",IF(VLOOKUP($B50,INDIRECT(M$27&amp;"!"&amp;M$25),M$26,FALSE)&lt;0.01,"*",""))</f>
        <v>0.01</v>
      </c>
      <c r="N50" s="27" t="str">
        <f ca="1">VLOOKUP($B50,INDIRECT(N$20&amp;P50&amp;"_teach'"&amp;"!"&amp;N$18),N$19,FALSE)</f>
        <v>negative</v>
      </c>
      <c r="P50" s="3">
        <f ca="1">IF(MAX(Q50:U50)=Q50,$G$5,IF(MAX(Q50:U50)=R50,$H$5,IF(MAX(Q50:U50)=S50,$I$5,IF(MAX(Q50:U50)=T50,$J$5,IF(MAX(Q50:U50)=U50,$M$5,"XXX")))))</f>
        <v>31</v>
      </c>
      <c r="Q50" s="3">
        <f t="shared" ca="1" si="4"/>
        <v>0</v>
      </c>
      <c r="R50" s="3">
        <f t="shared" ca="1" si="4"/>
        <v>0</v>
      </c>
      <c r="S50" s="3">
        <f t="shared" ca="1" si="4"/>
        <v>0.01</v>
      </c>
      <c r="T50" s="3">
        <f t="shared" ca="1" si="4"/>
        <v>0.02</v>
      </c>
      <c r="U50" s="3">
        <f ca="1">LEFT(M50,4)+0</f>
        <v>0.01</v>
      </c>
    </row>
    <row r="51" spans="2:21" ht="12" customHeight="1" x14ac:dyDescent="0.35">
      <c r="G51" s="27"/>
      <c r="H51" s="27"/>
      <c r="I51" s="27"/>
      <c r="J51" s="27"/>
      <c r="K51" s="35"/>
      <c r="L51" s="36"/>
      <c r="M51" s="57"/>
      <c r="N51" s="18"/>
    </row>
    <row r="52" spans="2:21" x14ac:dyDescent="0.35">
      <c r="B52" s="3" t="s">
        <v>27</v>
      </c>
      <c r="E52" s="3" t="s">
        <v>65</v>
      </c>
      <c r="G52" s="41" t="str">
        <f t="shared" ref="G52:J54" ca="1" si="5">TEXT(VLOOKUP($B52,INDIRECT(G$20&amp;"!"&amp;G$18),G$19,FALSE),"0.00")&amp;IF(VLOOKUP($B52,INDIRECT(G$27&amp;"!"&amp;G$25),G$26,FALSE)&lt;0.001,"**",IF(VLOOKUP($B52,INDIRECT(G$27&amp;"!"&amp;G$25),G$26,FALSE)&lt;0.01,"*",""))</f>
        <v>0.08**</v>
      </c>
      <c r="H52" s="41" t="str">
        <f t="shared" ca="1" si="5"/>
        <v>0.10**</v>
      </c>
      <c r="I52" s="41" t="str">
        <f t="shared" ca="1" si="5"/>
        <v>0.13**</v>
      </c>
      <c r="J52" s="41" t="str">
        <f t="shared" ca="1" si="5"/>
        <v>0.26**</v>
      </c>
      <c r="K52" s="35"/>
      <c r="L52" s="36"/>
      <c r="M52" s="56" t="str">
        <f ca="1">TEXT(VLOOKUP($B52,INDIRECT(M$20&amp;"!"&amp;M$18),M$19,FALSE),"0.00")&amp;IF(VLOOKUP($B52,INDIRECT(M$27&amp;"!"&amp;M$25),M$26,FALSE)&lt;0.001,"**",IF(VLOOKUP($B52,INDIRECT(M$27&amp;"!"&amp;M$25),M$26,FALSE)&lt;0.01,"*",""))</f>
        <v>0.12**</v>
      </c>
      <c r="N52" s="27" t="str">
        <f ca="1">VLOOKUP($B52,INDIRECT(N$20&amp;P52&amp;"'"&amp;"!"&amp;N$18),N$19,FALSE)</f>
        <v>negative</v>
      </c>
      <c r="P52" s="3">
        <f ca="1">IF(MAX(Q52:U52)=Q52,$G$5,IF(MAX(Q52:U52)=R52,$H$5,IF(MAX(Q52:U52)=S52,$I$5,IF(MAX(Q52:U52)=T52,$J$5,IF(MAX(Q52:U52)=U52,$M$5,"XXX")))))</f>
        <v>31</v>
      </c>
      <c r="Q52" s="3">
        <f t="shared" ref="Q52:T54" ca="1" si="6">LEFT(G52,4)+0</f>
        <v>0.08</v>
      </c>
      <c r="R52" s="3">
        <f t="shared" ca="1" si="6"/>
        <v>0.1</v>
      </c>
      <c r="S52" s="3">
        <f t="shared" ca="1" si="6"/>
        <v>0.13</v>
      </c>
      <c r="T52" s="3">
        <f t="shared" ca="1" si="6"/>
        <v>0.26</v>
      </c>
      <c r="U52" s="3">
        <f ca="1">LEFT(M52,4)+0</f>
        <v>0.12</v>
      </c>
    </row>
    <row r="53" spans="2:21" x14ac:dyDescent="0.35">
      <c r="B53" s="3" t="s">
        <v>28</v>
      </c>
      <c r="E53" s="3" t="s">
        <v>68</v>
      </c>
      <c r="G53" s="41" t="str">
        <f t="shared" ca="1" si="5"/>
        <v>0.19**</v>
      </c>
      <c r="H53" s="41" t="str">
        <f t="shared" ca="1" si="5"/>
        <v>0.52**</v>
      </c>
      <c r="I53" s="41" t="str">
        <f t="shared" ca="1" si="5"/>
        <v>0.51**</v>
      </c>
      <c r="J53" s="41" t="str">
        <f t="shared" ca="1" si="5"/>
        <v>0.61**</v>
      </c>
      <c r="K53" s="35"/>
      <c r="L53" s="36"/>
      <c r="M53" s="56" t="str">
        <f ca="1">TEXT(VLOOKUP($B53,INDIRECT(M$20&amp;"!"&amp;M$18),M$19,FALSE),"0.00")&amp;IF(VLOOKUP($B53,INDIRECT(M$27&amp;"!"&amp;M$25),M$26,FALSE)&lt;0.001,"**",IF(VLOOKUP($B53,INDIRECT(M$27&amp;"!"&amp;M$25),M$26,FALSE)&lt;0.01,"*",""))</f>
        <v>0.36**</v>
      </c>
      <c r="N53" s="27" t="str">
        <f ca="1">VLOOKUP($B53,INDIRECT(N$20&amp;P53&amp;"'"&amp;"!"&amp;N$18),N$19,FALSE)</f>
        <v>negative</v>
      </c>
      <c r="P53" s="3">
        <f ca="1">IF(MAX(Q53:U53)=Q53,$G$5,IF(MAX(Q53:U53)=R53,$H$5,IF(MAX(Q53:U53)=S53,$I$5,IF(MAX(Q53:U53)=T53,$J$5,IF(MAX(Q53:U53)=U53,$M$5,"XXX")))))</f>
        <v>31</v>
      </c>
      <c r="Q53" s="3">
        <f t="shared" ca="1" si="6"/>
        <v>0.19</v>
      </c>
      <c r="R53" s="3">
        <f t="shared" ca="1" si="6"/>
        <v>0.52</v>
      </c>
      <c r="S53" s="3">
        <f t="shared" ca="1" si="6"/>
        <v>0.51</v>
      </c>
      <c r="T53" s="3">
        <f t="shared" ca="1" si="6"/>
        <v>0.61</v>
      </c>
      <c r="U53" s="3">
        <f ca="1">LEFT(M53,4)+0</f>
        <v>0.36</v>
      </c>
    </row>
    <row r="54" spans="2:21" x14ac:dyDescent="0.35">
      <c r="B54" s="3" t="s">
        <v>26</v>
      </c>
      <c r="E54" s="3" t="s">
        <v>66</v>
      </c>
      <c r="G54" s="41" t="str">
        <f t="shared" ca="1" si="5"/>
        <v>0.01</v>
      </c>
      <c r="H54" s="41" t="str">
        <f t="shared" ca="1" si="5"/>
        <v>0.00</v>
      </c>
      <c r="I54" s="41" t="str">
        <f t="shared" ca="1" si="5"/>
        <v>0.00</v>
      </c>
      <c r="J54" s="41" t="str">
        <f t="shared" ca="1" si="5"/>
        <v>0.00</v>
      </c>
      <c r="K54" s="35"/>
      <c r="L54" s="36"/>
      <c r="M54" s="56" t="str">
        <f ca="1">TEXT(VLOOKUP($B54,INDIRECT(M$20&amp;"!"&amp;M$18),M$19,FALSE),"0.00")&amp;IF(VLOOKUP($B54,INDIRECT(M$27&amp;"!"&amp;M$25),M$26,FALSE)&lt;0.001,"**",IF(VLOOKUP($B54,INDIRECT(M$27&amp;"!"&amp;M$25),M$26,FALSE)&lt;0.01,"*",""))</f>
        <v>0.00</v>
      </c>
      <c r="N54" s="27" t="str">
        <f ca="1">VLOOKUP($B54,INDIRECT(N$20&amp;P54&amp;"'"&amp;"!"&amp;N$18),N$19,FALSE)</f>
        <v>positive</v>
      </c>
      <c r="P54" s="3">
        <f ca="1">IF(MAX(Q54:U54)=Q54,$G$5,IF(MAX(Q54:U54)=R54,$H$5,IF(MAX(Q54:U54)=S54,$I$5,IF(MAX(Q54:U54)=T54,$J$5,IF(MAX(Q54:U54)=U54,$M$5,"XXX")))))</f>
        <v>28</v>
      </c>
      <c r="Q54" s="3">
        <f t="shared" ca="1" si="6"/>
        <v>0.01</v>
      </c>
      <c r="R54" s="3">
        <f t="shared" ca="1" si="6"/>
        <v>0</v>
      </c>
      <c r="S54" s="3">
        <f t="shared" ca="1" si="6"/>
        <v>0</v>
      </c>
      <c r="T54" s="3">
        <f t="shared" ca="1" si="6"/>
        <v>0</v>
      </c>
      <c r="U54" s="3">
        <f ca="1">LEFT(M54,4)+0</f>
        <v>0</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7">VLOOKUP($B58,INDIRECT(G$36&amp;"!"&amp;G$34),G$35,FALSE)</f>
        <v>186</v>
      </c>
      <c r="H58" s="28">
        <f t="shared" ca="1" si="7"/>
        <v>185</v>
      </c>
      <c r="I58" s="28">
        <f t="shared" ca="1" si="7"/>
        <v>185</v>
      </c>
      <c r="J58" s="28">
        <f t="shared" ca="1" si="7"/>
        <v>186</v>
      </c>
      <c r="K58" s="37"/>
      <c r="L58" s="38"/>
      <c r="M58" s="58" t="str">
        <f ca="1">TEXT(VLOOKUP($B58,INDIRECT(M$36&amp;"!"&amp;M$34),M$35,FALSE),"0,0")</f>
        <v>742</v>
      </c>
      <c r="N58" s="27"/>
    </row>
    <row r="59" spans="2:21" x14ac:dyDescent="0.35">
      <c r="B59" s="3" t="s">
        <v>50</v>
      </c>
      <c r="E59" s="3" t="s">
        <v>61</v>
      </c>
      <c r="F59" s="15"/>
      <c r="G59" s="28">
        <f t="shared" ca="1" si="7"/>
        <v>56</v>
      </c>
      <c r="H59" s="28">
        <f t="shared" ca="1" si="7"/>
        <v>53</v>
      </c>
      <c r="I59" s="28">
        <f t="shared" ca="1" si="7"/>
        <v>46</v>
      </c>
      <c r="J59" s="28">
        <f t="shared" ca="1" si="7"/>
        <v>45</v>
      </c>
      <c r="K59" s="39"/>
      <c r="L59" s="40"/>
      <c r="M59" s="58">
        <f ca="1">VLOOKUP($B59,INDIRECT(M$36&amp;"!"&amp;M$34),M$35,FALSE)</f>
        <v>185</v>
      </c>
      <c r="N59" s="27"/>
      <c r="O59" s="16"/>
      <c r="P59" s="16"/>
      <c r="Q59" s="16"/>
    </row>
    <row r="60" spans="2:21" ht="6" customHeight="1" x14ac:dyDescent="0.35">
      <c r="K60" s="35"/>
      <c r="L60" s="36"/>
      <c r="M60" s="18"/>
      <c r="N60" s="18"/>
    </row>
    <row r="61" spans="2:21" x14ac:dyDescent="0.35">
      <c r="E61" s="54" t="s">
        <v>90</v>
      </c>
      <c r="F61" s="54"/>
      <c r="G61" s="62" t="str">
        <f ca="1">"0-"&amp;TEXT(G13,"0,0")</f>
        <v>0-417</v>
      </c>
      <c r="H61" s="62" t="str">
        <f ca="1">TEXT(G13,"0,0")&amp;"-"&amp;TEXT(H13,"0,0")</f>
        <v>417-1,665</v>
      </c>
      <c r="I61" s="62" t="str">
        <f t="shared" ref="I61:J61" ca="1" si="8">TEXT(H13,"0,0")&amp;"-"&amp;TEXT(I13,"0,0")</f>
        <v>1,665-5,486</v>
      </c>
      <c r="J61" s="62" t="str">
        <f t="shared" ca="1" si="8"/>
        <v>5,486-max</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4801E-3608-4B52-A6F0-26FA3D42AF83}">
  <dimension ref="B1:V64"/>
  <sheetViews>
    <sheetView showGridLines="0" topLeftCell="A40" zoomScale="70" zoomScaleNormal="70" zoomScaleSheetLayoutView="100" workbookViewId="0"/>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16</v>
      </c>
      <c r="H5" s="18">
        <v>17</v>
      </c>
      <c r="I5" s="18">
        <v>18</v>
      </c>
      <c r="J5" s="18">
        <v>19</v>
      </c>
      <c r="M5" s="3">
        <v>3</v>
      </c>
    </row>
    <row r="6" spans="5:14" hidden="1" outlineLevel="1" x14ac:dyDescent="0.35">
      <c r="K6" s="3" t="s">
        <v>2</v>
      </c>
      <c r="L6" s="3" t="s">
        <v>2</v>
      </c>
    </row>
    <row r="7" spans="5:14" hidden="1" outlineLevel="1" x14ac:dyDescent="0.35">
      <c r="F7" s="21" t="s">
        <v>43</v>
      </c>
      <c r="G7" s="3" t="str">
        <f>"quartile_cutoffs_"&amp;G5</f>
        <v>quartile_cutoffs_16</v>
      </c>
      <c r="H7" s="3" t="str">
        <f>"quartile_cutoffs_"&amp;H5</f>
        <v>quartile_cutoffs_17</v>
      </c>
      <c r="I7" s="3" t="str">
        <f>"quartile_cutoffs_"&amp;I5</f>
        <v>quartile_cutoffs_18</v>
      </c>
      <c r="J7" s="3" t="str">
        <f>"quartile_cutoffs_"&amp;J5</f>
        <v>quartile_cutoffs_19</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Consulting\az_data_project\jupyter_data\[test_23.xlsx]quartile_cutoffs_16'</v>
      </c>
      <c r="H10" s="3" t="str">
        <f>"'"&amp;$G$3&amp;H7&amp;"'"</f>
        <v>'C:\Users\steph\Dropbox\Grand Street Consulting\az_data_project\jupyter_data\[test_23.xlsx]quartile_cutoffs_17'</v>
      </c>
      <c r="I10" s="3" t="str">
        <f>"'"&amp;$G$3&amp;I7&amp;"'"</f>
        <v>'C:\Users\steph\Dropbox\Grand Street Consulting\az_data_project\jupyter_data\[test_23.xlsx]quartile_cutoffs_18'</v>
      </c>
      <c r="J10" s="3" t="str">
        <f>"'"&amp;$G$3&amp;J7&amp;"'"</f>
        <v>'C:\Users\steph\Dropbox\Grand Street Consulting\az_data_project\jupyter_data\[test_23.xlsx]quartile_cutoffs_19'</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0.33868199601387761</v>
      </c>
      <c r="H13" s="16">
        <f ca="1">VLOOKUP(1,INDIRECT(H$10&amp;"!"&amp;H$8),H$9,FALSE)</f>
        <v>0.53547162689258898</v>
      </c>
      <c r="I13" s="16">
        <f ca="1">VLOOKUP(2,INDIRECT(I$10&amp;"!"&amp;I$8),I$9,FALSE)</f>
        <v>0.86521804182909279</v>
      </c>
      <c r="J13" s="16"/>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quartiles_analysis_16</v>
      </c>
      <c r="H17" s="3" t="str">
        <f>"quartiles_analysis_"&amp;H5</f>
        <v>quartiles_analysis_17</v>
      </c>
      <c r="I17" s="3" t="str">
        <f>"quartiles_analysis_"&amp;I5</f>
        <v>quartiles_analysis_18</v>
      </c>
      <c r="J17" s="3" t="str">
        <f>"quartiles_analysis_"&amp;J5</f>
        <v>quartiles_analysis_19</v>
      </c>
      <c r="M17" s="3" t="str">
        <f>"quartiles_analysis_"&amp;M5</f>
        <v>quartiles_analysis_3</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Consulting\az_data_project\jupyter_data\[test_23.xlsx]quartiles_analysis_16'</v>
      </c>
      <c r="H20" s="3" t="str">
        <f>"'"&amp;$G$3&amp;H17&amp;"'"</f>
        <v>'C:\Users\steph\Dropbox\Grand Street Consulting\az_data_project\jupyter_data\[test_23.xlsx]quartiles_analysis_17'</v>
      </c>
      <c r="I20" s="3" t="str">
        <f>"'"&amp;$G$3&amp;I17&amp;"'"</f>
        <v>'C:\Users\steph\Dropbox\Grand Street Consulting\az_data_project\jupyter_data\[test_23.xlsx]quartiles_analysis_18'</v>
      </c>
      <c r="J20" s="3" t="str">
        <f>"'"&amp;$G$3&amp;J17&amp;"'"</f>
        <v>'C:\Users\steph\Dropbox\Grand Street Consulting\az_data_project\jupyter_data\[test_23.xlsx]quartiles_analysis_19'</v>
      </c>
      <c r="K20" s="3" t="s">
        <v>2</v>
      </c>
      <c r="L20" s="3" t="s">
        <v>2</v>
      </c>
      <c r="M20" s="3" t="str">
        <f>"'"&amp;$G$3&amp;M17&amp;"'"</f>
        <v>'C:\Users\steph\Dropbox\Grand Street Consulting\az_data_project\jupyter_data\[test_23.xlsx]quartiles_analysis_3'</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Consulting\az_data_project\jupyter_data\[test_23.xlsx]quartiles_analysis_16_teach'</v>
      </c>
      <c r="H21" s="3" t="str">
        <f>"'"&amp;$G$3&amp;H17&amp;"_teach"&amp;"'"</f>
        <v>'C:\Users\steph\Dropbox\Grand Street Consulting\az_data_project\jupyter_data\[test_23.xlsx]quartiles_analysis_17_teach'</v>
      </c>
      <c r="I21" s="3" t="str">
        <f>"'"&amp;$G$3&amp;I17&amp;"_teach"&amp;"'"</f>
        <v>'C:\Users\steph\Dropbox\Grand Street Consulting\az_data_project\jupyter_data\[test_23.xlsx]quartiles_analysis_18_teach'</v>
      </c>
      <c r="J21" s="3" t="str">
        <f>"'"&amp;$G$3&amp;J17&amp;"_teach"&amp;"'"</f>
        <v>'C:\Users\steph\Dropbox\Grand Street Consulting\az_data_project\jupyter_data\[test_23.xlsx]quartiles_analysis_19_teach'</v>
      </c>
      <c r="K21" s="3" t="s">
        <v>2</v>
      </c>
      <c r="L21" s="3" t="s">
        <v>2</v>
      </c>
      <c r="M21" s="3" t="str">
        <f>"'"&amp;$G$3&amp;M17&amp;"_teach"&amp;"'"</f>
        <v>'C:\Users\steph\Dropbox\Grand Street Consulting\az_data_project\jupyter_data\[test_23.xlsx]quartiles_analysis_3_teach'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quartiles_analysis_16</v>
      </c>
      <c r="H24" s="3" t="str">
        <f t="shared" si="0"/>
        <v>quartiles_analysis_17</v>
      </c>
      <c r="I24" s="3" t="str">
        <f t="shared" si="0"/>
        <v>quartiles_analysis_18</v>
      </c>
      <c r="J24" s="3" t="str">
        <f t="shared" si="0"/>
        <v>quartiles_analysis_19</v>
      </c>
      <c r="K24" s="3" t="str">
        <f t="shared" si="0"/>
        <v>quartiles_analysis_</v>
      </c>
      <c r="L24" s="3" t="str">
        <f t="shared" si="0"/>
        <v>quartiles_analysis_</v>
      </c>
      <c r="M24" s="3" t="str">
        <f t="shared" si="0"/>
        <v>quartiles_analysis_3</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Consulting\az_data_project\jupyter_data\[test_23.xlsx]quartiles_analysis_16'</v>
      </c>
      <c r="H27" s="3" t="str">
        <f>"'"&amp;$G$3&amp;H24&amp;"'"</f>
        <v>'C:\Users\steph\Dropbox\Grand Street Consulting\az_data_project\jupyter_data\[test_23.xlsx]quartiles_analysis_17'</v>
      </c>
      <c r="I27" s="3" t="str">
        <f>"'"&amp;$G$3&amp;I24&amp;"'"</f>
        <v>'C:\Users\steph\Dropbox\Grand Street Consulting\az_data_project\jupyter_data\[test_23.xlsx]quartiles_analysis_18'</v>
      </c>
      <c r="J27" s="3" t="str">
        <f>"'"&amp;$G$3&amp;J24&amp;"'"</f>
        <v>'C:\Users\steph\Dropbox\Grand Street Consulting\az_data_project\jupyter_data\[test_23.xlsx]quartiles_analysis_19'</v>
      </c>
      <c r="K27" s="3" t="s">
        <v>2</v>
      </c>
      <c r="L27" s="3" t="s">
        <v>2</v>
      </c>
      <c r="M27" s="3" t="str">
        <f>"'"&amp;$G$3&amp;M24&amp;"'"</f>
        <v>'C:\Users\steph\Dropbox\Grand Street Consulting\az_data_project\jupyter_data\[test_23.xlsx]quartiles_analysis_3'</v>
      </c>
    </row>
    <row r="28" spans="6:15" hidden="1" outlineLevel="1" x14ac:dyDescent="0.35">
      <c r="F28" s="2"/>
      <c r="G28" s="3" t="str">
        <f>"'"&amp;$G$3&amp;G24&amp;"_teach"&amp;"'"</f>
        <v>'C:\Users\steph\Dropbox\Grand Street Consulting\az_data_project\jupyter_data\[test_23.xlsx]quartiles_analysis_16_teach'</v>
      </c>
      <c r="H28" s="3" t="str">
        <f>"'"&amp;$G$3&amp;H24&amp;"_teach"&amp;"'"</f>
        <v>'C:\Users\steph\Dropbox\Grand Street Consulting\az_data_project\jupyter_data\[test_23.xlsx]quartiles_analysis_17_teach'</v>
      </c>
      <c r="I28" s="3" t="str">
        <f>"'"&amp;$G$3&amp;I24&amp;"_teach"&amp;"'"</f>
        <v>'C:\Users\steph\Dropbox\Grand Street Consulting\az_data_project\jupyter_data\[test_23.xlsx]quartiles_analysis_18_teach'</v>
      </c>
      <c r="J28" s="3" t="str">
        <f>"'"&amp;$G$3&amp;J24&amp;"_teach"&amp;"'"</f>
        <v>'C:\Users\steph\Dropbox\Grand Street Consulting\az_data_project\jupyter_data\[test_23.xlsx]quartiles_analysis_19_teach'</v>
      </c>
      <c r="K28" s="3" t="s">
        <v>2</v>
      </c>
      <c r="L28" s="3" t="s">
        <v>2</v>
      </c>
      <c r="M28" s="3" t="str">
        <f>"'"&amp;$G$3&amp;M24&amp;"_teach"&amp;"'"</f>
        <v>'C:\Users\steph\Dropbox\Grand Street Consulting\az_data_project\jupyter_data\[test_23.xlsx]quartiles_analysis_3_teach'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unique_16</v>
      </c>
      <c r="H33" s="3" t="str">
        <f>"unique_"&amp;H5</f>
        <v>unique_17</v>
      </c>
      <c r="I33" s="3" t="str">
        <f>"unique_"&amp;I5</f>
        <v>unique_18</v>
      </c>
      <c r="J33" s="3" t="str">
        <f>"unique_"&amp;J5</f>
        <v>unique_19</v>
      </c>
      <c r="M33" s="3" t="str">
        <f>"unique_"&amp;M5</f>
        <v>unique_3</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Consulting\az_data_project\jupyter_data\[test_23.xlsx]unique_16'</v>
      </c>
      <c r="H36" s="3" t="str">
        <f>"'"&amp;$G$3&amp;H33&amp;"'"</f>
        <v>'C:\Users\steph\Dropbox\Grand Street Consulting\az_data_project\jupyter_data\[test_23.xlsx]unique_17'</v>
      </c>
      <c r="I36" s="3" t="str">
        <f>"'"&amp;$G$3&amp;I33&amp;"'"</f>
        <v>'C:\Users\steph\Dropbox\Grand Street Consulting\az_data_project\jupyter_data\[test_23.xlsx]unique_18'</v>
      </c>
      <c r="J36" s="3" t="str">
        <f>"'"&amp;$G$3&amp;J33&amp;"'"</f>
        <v>'C:\Users\steph\Dropbox\Grand Street Consulting\az_data_project\jupyter_data\[test_23.xlsx]unique_19'</v>
      </c>
      <c r="K36" s="3" t="s">
        <v>2</v>
      </c>
      <c r="L36" s="3" t="s">
        <v>2</v>
      </c>
      <c r="M36" s="3" t="str">
        <f>"'"&amp;$G$3&amp;M33&amp;"'"</f>
        <v>'C:\Users\steph\Dropbox\Grand Street Consulting\az_data_project\jupyter_data\[test_23.xlsx]unique_3'</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52</v>
      </c>
      <c r="H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 Non-White)</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ca="1">TEXT(VLOOKUP($C45,INDIRECT(G$20&amp;"!"&amp;G$18),G$19,FALSE),"0.00")&amp;IF(VLOOKUP($C45,INDIRECT(G$27&amp;"!"&amp;G$25),G$26,FALSE)&lt;0.001,"**",IF(VLOOKUP($C45,INDIRECT(G$27&amp;"!"&amp;G$25),G$26,FALSE)&lt;0.01,"*",""))</f>
        <v>0.05**</v>
      </c>
      <c r="H45" s="41" t="str">
        <f t="shared" ref="H45:J45" ca="1" si="1">TEXT(VLOOKUP($C45,INDIRECT(H$20&amp;"!"&amp;H$18),H$19,FALSE),"0.00")&amp;IF(VLOOKUP($C45,INDIRECT(H$27&amp;"!"&amp;H$25),H$26,FALSE)&lt;0.001,"**",IF(VLOOKUP($C45,INDIRECT(H$27&amp;"!"&amp;H$25),H$26,FALSE)&lt;0.01,"*",""))</f>
        <v>0.17**</v>
      </c>
      <c r="I45" s="41" t="str">
        <f t="shared" ca="1" si="1"/>
        <v>0.15**</v>
      </c>
      <c r="J45" s="41" t="str">
        <f t="shared" ca="1" si="1"/>
        <v>0.08**</v>
      </c>
      <c r="K45" s="35"/>
      <c r="L45" s="36"/>
      <c r="M45" s="56" t="str">
        <f ca="1">TEXT(VLOOKUP($C45,INDIRECT(M$20&amp;"!"&amp;M$18),M$19,FALSE),"0.00")&amp;IF(VLOOKUP($C45,INDIRECT(M$27&amp;"!"&amp;M$25),M$26,FALSE)&lt;0.001,"**",IF(VLOOKUP($C45,INDIRECT(M$27&amp;"!"&amp;M$25),M$26,FALSE)&lt;0.01,"*",""))</f>
        <v>0.25**</v>
      </c>
      <c r="N45" s="27" t="str">
        <f ca="1">VLOOKUP($B45,INDIRECT(N$20&amp;P45&amp;"'"&amp;"!"&amp;N$18),N$19,FALSE)</f>
        <v>positive</v>
      </c>
      <c r="P45" s="3">
        <f ca="1">IF(MAX(Q45:U45)=Q45,$G$5,IF(MAX(Q45:U45)=R45,$H$5,IF(MAX(Q45:U45)=S45,$I$5,IF(MAX(Q45:U45)=T45,$J$5,IF(MAX(Q45:U45)=U45,$M$5,"XXX")))))</f>
        <v>3</v>
      </c>
      <c r="Q45" s="44">
        <f t="shared" ref="Q45:T47" ca="1" si="2">LEFT(G45,4)+0</f>
        <v>0.05</v>
      </c>
      <c r="R45" s="3">
        <f t="shared" ca="1" si="2"/>
        <v>0.17</v>
      </c>
      <c r="S45" s="3">
        <f t="shared" ca="1" si="2"/>
        <v>0.15</v>
      </c>
      <c r="T45" s="3">
        <f t="shared" ca="1" si="2"/>
        <v>0.08</v>
      </c>
      <c r="U45" s="44">
        <f ca="1">LEFT(M45,4)+0</f>
        <v>0.25</v>
      </c>
      <c r="V45" s="9"/>
    </row>
    <row r="46" spans="2:22" x14ac:dyDescent="0.35">
      <c r="B46" s="3" t="s">
        <v>0</v>
      </c>
      <c r="E46" s="3" t="s">
        <v>33</v>
      </c>
      <c r="G46" s="41" t="str">
        <f t="shared" ref="G46:J47" ca="1" si="3">TEXT(VLOOKUP($B46,INDIRECT(G$20&amp;"!"&amp;G$18),G$19,FALSE),"0.00")&amp;IF(VLOOKUP($B46,INDIRECT(G$27&amp;"!"&amp;G$25),G$26,FALSE)&lt;0.001,"**",IF(VLOOKUP($B46,INDIRECT(G$27&amp;"!"&amp;G$25),G$26,FALSE)&lt;0.01,"*",""))</f>
        <v>0.02</v>
      </c>
      <c r="H46" s="41" t="str">
        <f t="shared" ca="1" si="3"/>
        <v>0.01</v>
      </c>
      <c r="I46" s="41" t="str">
        <f t="shared" ca="1" si="3"/>
        <v>0.04*</v>
      </c>
      <c r="J46" s="41" t="str">
        <f t="shared" ca="1" si="3"/>
        <v>0.00</v>
      </c>
      <c r="K46" s="35"/>
      <c r="L46" s="36"/>
      <c r="M46" s="56" t="str">
        <f ca="1">TEXT(VLOOKUP($B46,INDIRECT(M$20&amp;"!"&amp;M$18),M$19,FALSE),"0.00")&amp;IF(VLOOKUP($B46,INDIRECT(M$27&amp;"!"&amp;M$25),M$26,FALSE)&lt;0.001,"**",IF(VLOOKUP($B46,INDIRECT(M$27&amp;"!"&amp;M$25),M$26,FALSE)&lt;0.01,"*",""))</f>
        <v>0.01**</v>
      </c>
      <c r="N46" s="27" t="str">
        <f ca="1">VLOOKUP($B46,INDIRECT(N$20&amp;P46&amp;"'"&amp;"!"&amp;N$18),N$19,FALSE)</f>
        <v>negative</v>
      </c>
      <c r="P46" s="3">
        <f ca="1">IF(MAX(Q46:U46)=Q46,$G$5,IF(MAX(Q46:U46)=R46,$H$5,IF(MAX(Q46:U46)=S46,$I$5,IF(MAX(Q46:U46)=T46,$J$5,IF(MAX(Q46:U46)=U46,$M$5,"XXX")))))</f>
        <v>18</v>
      </c>
      <c r="Q46" s="3">
        <f t="shared" ca="1" si="2"/>
        <v>0.02</v>
      </c>
      <c r="R46" s="3">
        <f t="shared" ca="1" si="2"/>
        <v>0.01</v>
      </c>
      <c r="S46" s="3">
        <f t="shared" ca="1" si="2"/>
        <v>0.04</v>
      </c>
      <c r="T46" s="3">
        <f t="shared" ca="1" si="2"/>
        <v>0</v>
      </c>
      <c r="U46" s="3">
        <f ca="1">LEFT(M46,4)+0</f>
        <v>0.01</v>
      </c>
    </row>
    <row r="47" spans="2:22" x14ac:dyDescent="0.35">
      <c r="B47" s="19" t="s">
        <v>25</v>
      </c>
      <c r="C47" s="19"/>
      <c r="D47" s="19"/>
      <c r="E47" s="3" t="s">
        <v>69</v>
      </c>
      <c r="G47" s="41" t="str">
        <f t="shared" ca="1" si="3"/>
        <v>0.00</v>
      </c>
      <c r="H47" s="41" t="str">
        <f t="shared" ca="1" si="3"/>
        <v>0.03*</v>
      </c>
      <c r="I47" s="41" t="str">
        <f t="shared" ca="1" si="3"/>
        <v>0.24**</v>
      </c>
      <c r="J47" s="41" t="str">
        <f t="shared" ca="1" si="3"/>
        <v>0.04*</v>
      </c>
      <c r="K47" s="35"/>
      <c r="L47" s="36"/>
      <c r="M47" s="56" t="str">
        <f ca="1">TEXT(VLOOKUP($B47,INDIRECT(M$20&amp;"!"&amp;M$18),M$19,FALSE),"0.00")&amp;IF(VLOOKUP($B47,INDIRECT(M$27&amp;"!"&amp;M$25),M$26,FALSE)&lt;0.001,"**",IF(VLOOKUP($B47,INDIRECT(M$27&amp;"!"&amp;M$25),M$26,FALSE)&lt;0.01,"*",""))</f>
        <v>0.09**</v>
      </c>
      <c r="N47" s="27" t="str">
        <f ca="1">VLOOKUP($B47,INDIRECT(N$20&amp;P47&amp;"'"&amp;"!"&amp;N$18),N$19,FALSE)</f>
        <v>negative</v>
      </c>
      <c r="P47" s="3">
        <f ca="1">IF(MAX(Q47:U47)=Q47,$G$5,IF(MAX(Q47:U47)=R47,$H$5,IF(MAX(Q47:U47)=S47,$I$5,IF(MAX(Q47:U47)=T47,$J$5,IF(MAX(Q47:U47)=U47,$M$5,"XXX")))))</f>
        <v>18</v>
      </c>
      <c r="Q47" s="3">
        <f t="shared" ca="1" si="2"/>
        <v>0</v>
      </c>
      <c r="R47" s="3">
        <f t="shared" ca="1" si="2"/>
        <v>0.03</v>
      </c>
      <c r="S47" s="3">
        <f t="shared" ca="1" si="2"/>
        <v>0.24</v>
      </c>
      <c r="T47" s="3">
        <f t="shared" ca="1" si="2"/>
        <v>0.04</v>
      </c>
      <c r="U47" s="3">
        <f ca="1">LEFT(M47,4)+0</f>
        <v>0.09</v>
      </c>
    </row>
    <row r="48" spans="2:22" ht="13" customHeight="1" x14ac:dyDescent="0.35">
      <c r="G48" s="27"/>
      <c r="H48" s="27"/>
      <c r="I48" s="27"/>
      <c r="J48" s="27"/>
      <c r="K48" s="35"/>
      <c r="L48" s="36"/>
      <c r="M48" s="57"/>
      <c r="N48" s="18"/>
    </row>
    <row r="49" spans="2:21" x14ac:dyDescent="0.35">
      <c r="B49" s="3" t="s">
        <v>1</v>
      </c>
      <c r="E49" s="3" t="s">
        <v>67</v>
      </c>
      <c r="G49" s="41" t="str">
        <f t="shared" ref="G49:J50" ca="1" si="4">TEXT(VLOOKUP($B49,INDIRECT(G$20&amp;"!"&amp;G$18),G$19,FALSE),"0.00")&amp;IF(VLOOKUP($B49,INDIRECT(G$27&amp;"!"&amp;G$25),G$26,FALSE)&lt;0.001,"**",IF(VLOOKUP($B49,INDIRECT(G$27&amp;"!"&amp;G$25),G$26,FALSE)&lt;0.01,"*",""))</f>
        <v>0.03*</v>
      </c>
      <c r="H49" s="41" t="str">
        <f t="shared" ca="1" si="4"/>
        <v>0.02</v>
      </c>
      <c r="I49" s="41" t="str">
        <f t="shared" ca="1" si="4"/>
        <v>0.11**</v>
      </c>
      <c r="J49" s="41" t="str">
        <f t="shared" ca="1" si="4"/>
        <v>0.00</v>
      </c>
      <c r="K49" s="35"/>
      <c r="L49" s="36"/>
      <c r="M49" s="56" t="str">
        <f ca="1">TEXT(VLOOKUP($B49,INDIRECT(M$20&amp;"!"&amp;M$18),M$19,FALSE),"0.00")&amp;IF(VLOOKUP($B49,INDIRECT(M$27&amp;"!"&amp;M$25),M$26,FALSE)&lt;0.001,"**",IF(VLOOKUP($B49,INDIRECT(M$27&amp;"!"&amp;M$25),M$26,FALSE)&lt;0.01,"*",""))</f>
        <v>0.07**</v>
      </c>
      <c r="N49" s="27" t="str">
        <f ca="1">VLOOKUP($B49,INDIRECT(N$20&amp;P49&amp;"'"&amp;"!"&amp;N$18),N$19,FALSE)</f>
        <v>negative</v>
      </c>
      <c r="P49" s="3">
        <f ca="1">IF(MAX(Q49:U49)=Q49,$G$5,IF(MAX(Q49:U49)=R49,$H$5,IF(MAX(Q49:U49)=S49,$I$5,IF(MAX(Q49:U49)=T49,$J$5,IF(MAX(Q49:U49)=U49,$M$5,"XXX")))))</f>
        <v>18</v>
      </c>
      <c r="Q49" s="3">
        <f t="shared" ref="Q49:T50" ca="1" si="5">LEFT(G49,4)+0</f>
        <v>0.03</v>
      </c>
      <c r="R49" s="3">
        <f t="shared" ca="1" si="5"/>
        <v>0.02</v>
      </c>
      <c r="S49" s="3">
        <f t="shared" ca="1" si="5"/>
        <v>0.11</v>
      </c>
      <c r="T49" s="3">
        <f t="shared" ca="1" si="5"/>
        <v>0</v>
      </c>
      <c r="U49" s="3">
        <f ca="1">LEFT(M49,4)+0</f>
        <v>7.0000000000000007E-2</v>
      </c>
    </row>
    <row r="50" spans="2:21" x14ac:dyDescent="0.35">
      <c r="B50" s="3" t="s">
        <v>37</v>
      </c>
      <c r="E50" s="3" t="s">
        <v>34</v>
      </c>
      <c r="G50" s="41" t="str">
        <f t="shared" ca="1" si="4"/>
        <v>0.00</v>
      </c>
      <c r="H50" s="41" t="str">
        <f t="shared" ca="1" si="4"/>
        <v>0.01</v>
      </c>
      <c r="I50" s="41" t="str">
        <f t="shared" ca="1" si="4"/>
        <v>0.01</v>
      </c>
      <c r="J50" s="41" t="str">
        <f t="shared" ca="1" si="4"/>
        <v>0.00</v>
      </c>
      <c r="K50" s="35"/>
      <c r="L50" s="36"/>
      <c r="M50" s="56" t="str">
        <f ca="1">TEXT(VLOOKUP($B50,INDIRECT(M$20&amp;"!"&amp;M$18),M$19,FALSE),"0.00")&amp;IF(VLOOKUP($B50,INDIRECT(M$27&amp;"!"&amp;M$25),M$26,FALSE)&lt;0.001,"**",IF(VLOOKUP($B50,INDIRECT(M$27&amp;"!"&amp;M$25),M$26,FALSE)&lt;0.01,"*",""))</f>
        <v>0.00</v>
      </c>
      <c r="N50" s="27" t="str">
        <f ca="1">VLOOKUP($B50,INDIRECT(N$20&amp;P50&amp;"_teach'"&amp;"!"&amp;N$18),N$19,FALSE)</f>
        <v>positive</v>
      </c>
      <c r="P50" s="3">
        <f ca="1">IF(MAX(Q50:U50)=Q50,$G$5,IF(MAX(Q50:U50)=R50,$H$5,IF(MAX(Q50:U50)=S50,$I$5,IF(MAX(Q50:U50)=T50,$J$5,IF(MAX(Q50:U50)=U50,$M$5,"XXX")))))</f>
        <v>17</v>
      </c>
      <c r="Q50" s="3">
        <f t="shared" ca="1" si="5"/>
        <v>0</v>
      </c>
      <c r="R50" s="3">
        <f t="shared" ca="1" si="5"/>
        <v>0.01</v>
      </c>
      <c r="S50" s="3">
        <f t="shared" ca="1" si="5"/>
        <v>0.01</v>
      </c>
      <c r="T50" s="3">
        <f t="shared" ca="1" si="5"/>
        <v>0</v>
      </c>
      <c r="U50" s="3">
        <f ca="1">LEFT(M50,4)+0</f>
        <v>0</v>
      </c>
    </row>
    <row r="51" spans="2:21" ht="12" customHeight="1" x14ac:dyDescent="0.35">
      <c r="G51" s="27"/>
      <c r="H51" s="27"/>
      <c r="I51" s="27"/>
      <c r="J51" s="27"/>
      <c r="K51" s="35"/>
      <c r="L51" s="36"/>
      <c r="M51" s="57"/>
      <c r="N51" s="18"/>
    </row>
    <row r="52" spans="2:21" x14ac:dyDescent="0.35">
      <c r="B52" s="3" t="s">
        <v>27</v>
      </c>
      <c r="E52" s="3" t="s">
        <v>65</v>
      </c>
      <c r="G52" s="41" t="str">
        <f t="shared" ref="G52:J54" ca="1" si="6">TEXT(VLOOKUP($B52,INDIRECT(G$20&amp;"!"&amp;G$18),G$19,FALSE),"0.00")&amp;IF(VLOOKUP($B52,INDIRECT(G$27&amp;"!"&amp;G$25),G$26,FALSE)&lt;0.001,"**",IF(VLOOKUP($B52,INDIRECT(G$27&amp;"!"&amp;G$25),G$26,FALSE)&lt;0.01,"*",""))</f>
        <v>0.37**</v>
      </c>
      <c r="H52" s="41" t="str">
        <f t="shared" ca="1" si="6"/>
        <v>0.31**</v>
      </c>
      <c r="I52" s="41" t="str">
        <f t="shared" ca="1" si="6"/>
        <v>0.16**</v>
      </c>
      <c r="J52" s="41" t="str">
        <f t="shared" ca="1" si="6"/>
        <v>0.00</v>
      </c>
      <c r="K52" s="35"/>
      <c r="L52" s="36"/>
      <c r="M52" s="56" t="str">
        <f ca="1">TEXT(VLOOKUP($B52,INDIRECT(M$20&amp;"!"&amp;M$18),M$19,FALSE),"0.00")&amp;IF(VLOOKUP($B52,INDIRECT(M$27&amp;"!"&amp;M$25),M$26,FALSE)&lt;0.001,"**",IF(VLOOKUP($B52,INDIRECT(M$27&amp;"!"&amp;M$25),M$26,FALSE)&lt;0.01,"*",""))</f>
        <v>0.36**</v>
      </c>
      <c r="N52" s="27" t="str">
        <f ca="1">VLOOKUP($B52,INDIRECT(N$20&amp;P52&amp;"'"&amp;"!"&amp;N$18),N$19,FALSE)</f>
        <v>negative</v>
      </c>
      <c r="P52" s="3">
        <f ca="1">IF(MAX(Q52:U52)=Q52,$G$5,IF(MAX(Q52:U52)=R52,$H$5,IF(MAX(Q52:U52)=S52,$I$5,IF(MAX(Q52:U52)=T52,$J$5,IF(MAX(Q52:U52)=U52,$M$5,"XXX")))))</f>
        <v>16</v>
      </c>
      <c r="Q52" s="3">
        <f t="shared" ref="Q52:T54" ca="1" si="7">LEFT(G52,4)+0</f>
        <v>0.37</v>
      </c>
      <c r="R52" s="3">
        <f t="shared" ca="1" si="7"/>
        <v>0.31</v>
      </c>
      <c r="S52" s="3">
        <f t="shared" ca="1" si="7"/>
        <v>0.16</v>
      </c>
      <c r="T52" s="3">
        <f t="shared" ca="1" si="7"/>
        <v>0</v>
      </c>
      <c r="U52" s="3">
        <f ca="1">LEFT(M52,4)+0</f>
        <v>0.36</v>
      </c>
    </row>
    <row r="53" spans="2:21" x14ac:dyDescent="0.35">
      <c r="B53" s="3" t="s">
        <v>28</v>
      </c>
      <c r="E53" s="3" t="s">
        <v>68</v>
      </c>
      <c r="G53" s="41" t="str">
        <f t="shared" ca="1" si="6"/>
        <v>0.00</v>
      </c>
      <c r="H53" s="41" t="str">
        <f t="shared" ca="1" si="6"/>
        <v>0.01</v>
      </c>
      <c r="I53" s="41" t="str">
        <f t="shared" ca="1" si="6"/>
        <v>0.09**</v>
      </c>
      <c r="J53" s="41" t="str">
        <f t="shared" ca="1" si="6"/>
        <v>0.00</v>
      </c>
      <c r="K53" s="35"/>
      <c r="L53" s="36"/>
      <c r="M53" s="56" t="str">
        <f ca="1">TEXT(VLOOKUP($B53,INDIRECT(M$20&amp;"!"&amp;M$18),M$19,FALSE),"0.00")&amp;IF(VLOOKUP($B53,INDIRECT(M$27&amp;"!"&amp;M$25),M$26,FALSE)&lt;0.001,"**",IF(VLOOKUP($B53,INDIRECT(M$27&amp;"!"&amp;M$25),M$26,FALSE)&lt;0.01,"*",""))</f>
        <v>0.32**</v>
      </c>
      <c r="N53" s="27" t="str">
        <f ca="1">VLOOKUP($B53,INDIRECT(N$20&amp;P53&amp;"'"&amp;"!"&amp;N$18),N$19,FALSE)</f>
        <v>negative</v>
      </c>
      <c r="P53" s="3">
        <f ca="1">IF(MAX(Q53:U53)=Q53,$G$5,IF(MAX(Q53:U53)=R53,$H$5,IF(MAX(Q53:U53)=S53,$I$5,IF(MAX(Q53:U53)=T53,$J$5,IF(MAX(Q53:U53)=U53,$M$5,"XXX")))))</f>
        <v>3</v>
      </c>
      <c r="Q53" s="3">
        <f t="shared" ca="1" si="7"/>
        <v>0</v>
      </c>
      <c r="R53" s="3">
        <f t="shared" ca="1" si="7"/>
        <v>0.01</v>
      </c>
      <c r="S53" s="3">
        <f t="shared" ca="1" si="7"/>
        <v>0.09</v>
      </c>
      <c r="T53" s="3">
        <f t="shared" ca="1" si="7"/>
        <v>0</v>
      </c>
      <c r="U53" s="3">
        <f ca="1">LEFT(M53,4)+0</f>
        <v>0.32</v>
      </c>
    </row>
    <row r="54" spans="2:21" x14ac:dyDescent="0.35">
      <c r="B54" s="3" t="s">
        <v>26</v>
      </c>
      <c r="E54" s="3" t="s">
        <v>66</v>
      </c>
      <c r="G54" s="41" t="str">
        <f t="shared" ca="1" si="6"/>
        <v>0.34**</v>
      </c>
      <c r="H54" s="41" t="str">
        <f t="shared" ca="1" si="6"/>
        <v>0.40**</v>
      </c>
      <c r="I54" s="41" t="str">
        <f t="shared" ca="1" si="6"/>
        <v>0.36**</v>
      </c>
      <c r="J54" s="41" t="str">
        <f t="shared" ca="1" si="6"/>
        <v>0.14**</v>
      </c>
      <c r="K54" s="35"/>
      <c r="L54" s="36"/>
      <c r="M54" s="56" t="str">
        <f ca="1">TEXT(VLOOKUP($B54,INDIRECT(M$20&amp;"!"&amp;M$18),M$19,FALSE),"0.00")&amp;IF(VLOOKUP($B54,INDIRECT(M$27&amp;"!"&amp;M$25),M$26,FALSE)&lt;0.001,"**",IF(VLOOKUP($B54,INDIRECT(M$27&amp;"!"&amp;M$25),M$26,FALSE)&lt;0.01,"*",""))</f>
        <v>0.24**</v>
      </c>
      <c r="N54" s="27" t="str">
        <f ca="1">VLOOKUP($B54,INDIRECT(N$20&amp;P54&amp;"'"&amp;"!"&amp;N$18),N$19,FALSE)</f>
        <v>negative</v>
      </c>
      <c r="P54" s="3">
        <f ca="1">IF(MAX(Q54:U54)=Q54,$G$5,IF(MAX(Q54:U54)=R54,$H$5,IF(MAX(Q54:U54)=S54,$I$5,IF(MAX(Q54:U54)=T54,$J$5,IF(MAX(Q54:U54)=U54,$M$5,"XXX")))))</f>
        <v>17</v>
      </c>
      <c r="Q54" s="3">
        <f t="shared" ca="1" si="7"/>
        <v>0.34</v>
      </c>
      <c r="R54" s="3">
        <f t="shared" ca="1" si="7"/>
        <v>0.4</v>
      </c>
      <c r="S54" s="3">
        <f t="shared" ca="1" si="7"/>
        <v>0.36</v>
      </c>
      <c r="T54" s="3">
        <f t="shared" ca="1" si="7"/>
        <v>0.14000000000000001</v>
      </c>
      <c r="U54" s="3">
        <f ca="1">LEFT(M54,4)+0</f>
        <v>0.24</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8">VLOOKUP($B58,INDIRECT(G$36&amp;"!"&amp;G$34),G$35,FALSE)</f>
        <v>268</v>
      </c>
      <c r="H58" s="28">
        <f t="shared" ca="1" si="8"/>
        <v>267</v>
      </c>
      <c r="I58" s="28">
        <f t="shared" ca="1" si="8"/>
        <v>267</v>
      </c>
      <c r="J58" s="28">
        <f t="shared" ca="1" si="8"/>
        <v>268</v>
      </c>
      <c r="K58" s="37"/>
      <c r="L58" s="38"/>
      <c r="M58" s="58" t="str">
        <f ca="1">TEXT(VLOOKUP($B58,INDIRECT(M$36&amp;"!"&amp;M$34),M$35,FALSE),"0,0")</f>
        <v>1,070</v>
      </c>
      <c r="N58" s="27"/>
    </row>
    <row r="59" spans="2:21" x14ac:dyDescent="0.35">
      <c r="B59" s="3" t="s">
        <v>50</v>
      </c>
      <c r="E59" s="3" t="s">
        <v>61</v>
      </c>
      <c r="F59" s="15"/>
      <c r="G59" s="28">
        <f t="shared" ca="1" si="8"/>
        <v>83</v>
      </c>
      <c r="H59" s="28">
        <f t="shared" ca="1" si="8"/>
        <v>93</v>
      </c>
      <c r="I59" s="28">
        <f t="shared" ca="1" si="8"/>
        <v>95</v>
      </c>
      <c r="J59" s="28">
        <f t="shared" ca="1" si="8"/>
        <v>77</v>
      </c>
      <c r="K59" s="39"/>
      <c r="L59" s="40"/>
      <c r="M59" s="58">
        <f ca="1">VLOOKUP($B59,INDIRECT(M$36&amp;"!"&amp;M$34),M$35,FALSE)</f>
        <v>281</v>
      </c>
      <c r="N59" s="27"/>
      <c r="O59" s="16"/>
      <c r="P59" s="16"/>
      <c r="Q59" s="16"/>
    </row>
    <row r="60" spans="2:21" ht="6" customHeight="1" x14ac:dyDescent="0.35">
      <c r="K60" s="35"/>
      <c r="L60" s="36"/>
      <c r="M60" s="18"/>
      <c r="N60" s="18"/>
    </row>
    <row r="61" spans="2:21" x14ac:dyDescent="0.35">
      <c r="E61" s="54" t="str">
        <f>"Quartile Ranges ("&amp;G39&amp;")"</f>
        <v>Quartile Ranges (% Non-White)</v>
      </c>
      <c r="F61" s="54"/>
      <c r="G61" s="55" t="str">
        <f ca="1">"0%-"&amp;TEXT(G13,"0%")</f>
        <v>0%-34%</v>
      </c>
      <c r="H61" s="55" t="str">
        <f ca="1">TEXT(G13,"0%")&amp;"-"&amp;TEXT(H13,"0%")</f>
        <v>34%-54%</v>
      </c>
      <c r="I61" s="55" t="str">
        <f ca="1">TEXT(H13,"0%")&amp;"-"&amp;TEXT(I13,"0%")</f>
        <v>54%-87%</v>
      </c>
      <c r="J61" s="55" t="str">
        <f ca="1">TEXT(I13,"0%")&amp;"-100%"</f>
        <v>87%-100%</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23A50-1A57-40EE-9F23-90223076747C}">
  <dimension ref="B1:V64"/>
  <sheetViews>
    <sheetView showGridLines="0" topLeftCell="A40" zoomScale="70" zoomScaleNormal="70" zoomScaleSheetLayoutView="100" workbookViewId="0"/>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20</v>
      </c>
      <c r="H5" s="18">
        <v>21</v>
      </c>
      <c r="I5" s="18">
        <v>22</v>
      </c>
      <c r="J5" s="18">
        <v>23</v>
      </c>
      <c r="M5" s="3">
        <v>3</v>
      </c>
    </row>
    <row r="6" spans="5:14" hidden="1" outlineLevel="1" x14ac:dyDescent="0.35">
      <c r="K6" s="3" t="s">
        <v>2</v>
      </c>
      <c r="L6" s="3" t="s">
        <v>2</v>
      </c>
    </row>
    <row r="7" spans="5:14" hidden="1" outlineLevel="1" x14ac:dyDescent="0.35">
      <c r="F7" s="21" t="s">
        <v>43</v>
      </c>
      <c r="G7" s="3" t="str">
        <f>"quartile_cutoffs_"&amp;G5</f>
        <v>quartile_cutoffs_20</v>
      </c>
      <c r="H7" s="3" t="str">
        <f>"quartile_cutoffs_"&amp;H5</f>
        <v>quartile_cutoffs_21</v>
      </c>
      <c r="I7" s="3" t="str">
        <f>"quartile_cutoffs_"&amp;I5</f>
        <v>quartile_cutoffs_22</v>
      </c>
      <c r="J7" s="3" t="str">
        <f>"quartile_cutoffs_"&amp;J5</f>
        <v>quartile_cutoffs_23</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Consulting\az_data_project\jupyter_data\[test_23.xlsx]quartile_cutoffs_20'</v>
      </c>
      <c r="H10" s="3" t="str">
        <f>"'"&amp;$G$3&amp;H7&amp;"'"</f>
        <v>'C:\Users\steph\Dropbox\Grand Street Consulting\az_data_project\jupyter_data\[test_23.xlsx]quartile_cutoffs_21'</v>
      </c>
      <c r="I10" s="3" t="str">
        <f>"'"&amp;$G$3&amp;I7&amp;"'"</f>
        <v>'C:\Users\steph\Dropbox\Grand Street Consulting\az_data_project\jupyter_data\[test_23.xlsx]quartile_cutoffs_22'</v>
      </c>
      <c r="J10" s="3" t="str">
        <f>"'"&amp;$G$3&amp;J7&amp;"'"</f>
        <v>'C:\Users\steph\Dropbox\Grand Street Consulting\az_data_project\jupyter_data\[test_23.xlsx]quartile_cutoffs_23'</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4.7392407984308271E-2</v>
      </c>
      <c r="H13" s="16">
        <f ca="1">VLOOKUP(1,INDIRECT(H$10&amp;"!"&amp;H$8),H$9,FALSE)</f>
        <v>0.46726922446302682</v>
      </c>
      <c r="I13" s="16">
        <f ca="1">VLOOKUP(2,INDIRECT(I$10&amp;"!"&amp;I$8),I$9,FALSE)</f>
        <v>0.77104113578449218</v>
      </c>
      <c r="J13" s="16"/>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quartiles_analysis_20</v>
      </c>
      <c r="H17" s="3" t="str">
        <f>"quartiles_analysis_"&amp;H5</f>
        <v>quartiles_analysis_21</v>
      </c>
      <c r="I17" s="3" t="str">
        <f>"quartiles_analysis_"&amp;I5</f>
        <v>quartiles_analysis_22</v>
      </c>
      <c r="J17" s="3" t="str">
        <f>"quartiles_analysis_"&amp;J5</f>
        <v>quartiles_analysis_23</v>
      </c>
      <c r="M17" s="3" t="str">
        <f>"quartiles_analysis_"&amp;M5</f>
        <v>quartiles_analysis_3</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Consulting\az_data_project\jupyter_data\[test_23.xlsx]quartiles_analysis_20'</v>
      </c>
      <c r="H20" s="3" t="str">
        <f>"'"&amp;$G$3&amp;H17&amp;"'"</f>
        <v>'C:\Users\steph\Dropbox\Grand Street Consulting\az_data_project\jupyter_data\[test_23.xlsx]quartiles_analysis_21'</v>
      </c>
      <c r="I20" s="3" t="str">
        <f>"'"&amp;$G$3&amp;I17&amp;"'"</f>
        <v>'C:\Users\steph\Dropbox\Grand Street Consulting\az_data_project\jupyter_data\[test_23.xlsx]quartiles_analysis_22'</v>
      </c>
      <c r="J20" s="3" t="str">
        <f>"'"&amp;$G$3&amp;J17&amp;"'"</f>
        <v>'C:\Users\steph\Dropbox\Grand Street Consulting\az_data_project\jupyter_data\[test_23.xlsx]quartiles_analysis_23'</v>
      </c>
      <c r="K20" s="3" t="s">
        <v>2</v>
      </c>
      <c r="L20" s="3" t="s">
        <v>2</v>
      </c>
      <c r="M20" s="3" t="str">
        <f>"'"&amp;$G$3&amp;M17&amp;"'"</f>
        <v>'C:\Users\steph\Dropbox\Grand Street Consulting\az_data_project\jupyter_data\[test_23.xlsx]quartiles_analysis_3'</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Consulting\az_data_project\jupyter_data\[test_23.xlsx]quartiles_analysis_20_teach'</v>
      </c>
      <c r="H21" s="3" t="str">
        <f>"'"&amp;$G$3&amp;H17&amp;"_teach"&amp;"'"</f>
        <v>'C:\Users\steph\Dropbox\Grand Street Consulting\az_data_project\jupyter_data\[test_23.xlsx]quartiles_analysis_21_teach'</v>
      </c>
      <c r="I21" s="3" t="str">
        <f>"'"&amp;$G$3&amp;I17&amp;"_teach"&amp;"'"</f>
        <v>'C:\Users\steph\Dropbox\Grand Street Consulting\az_data_project\jupyter_data\[test_23.xlsx]quartiles_analysis_22_teach'</v>
      </c>
      <c r="J21" s="3" t="str">
        <f>"'"&amp;$G$3&amp;J17&amp;"_teach"&amp;"'"</f>
        <v>'C:\Users\steph\Dropbox\Grand Street Consulting\az_data_project\jupyter_data\[test_23.xlsx]quartiles_analysis_23_teach'</v>
      </c>
      <c r="K21" s="3" t="s">
        <v>2</v>
      </c>
      <c r="L21" s="3" t="s">
        <v>2</v>
      </c>
      <c r="M21" s="3" t="str">
        <f>"'"&amp;$G$3&amp;M17&amp;"_teach"&amp;"'"</f>
        <v>'C:\Users\steph\Dropbox\Grand Street Consulting\az_data_project\jupyter_data\[test_23.xlsx]quartiles_analysis_3_teach'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quartiles_analysis_20</v>
      </c>
      <c r="H24" s="3" t="str">
        <f t="shared" si="0"/>
        <v>quartiles_analysis_21</v>
      </c>
      <c r="I24" s="3" t="str">
        <f t="shared" si="0"/>
        <v>quartiles_analysis_22</v>
      </c>
      <c r="J24" s="3" t="str">
        <f t="shared" si="0"/>
        <v>quartiles_analysis_23</v>
      </c>
      <c r="K24" s="3" t="str">
        <f t="shared" si="0"/>
        <v>quartiles_analysis_</v>
      </c>
      <c r="L24" s="3" t="str">
        <f t="shared" si="0"/>
        <v>quartiles_analysis_</v>
      </c>
      <c r="M24" s="3" t="str">
        <f t="shared" si="0"/>
        <v>quartiles_analysis_3</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Consulting\az_data_project\jupyter_data\[test_23.xlsx]quartiles_analysis_20'</v>
      </c>
      <c r="H27" s="3" t="str">
        <f>"'"&amp;$G$3&amp;H24&amp;"'"</f>
        <v>'C:\Users\steph\Dropbox\Grand Street Consulting\az_data_project\jupyter_data\[test_23.xlsx]quartiles_analysis_21'</v>
      </c>
      <c r="I27" s="3" t="str">
        <f>"'"&amp;$G$3&amp;I24&amp;"'"</f>
        <v>'C:\Users\steph\Dropbox\Grand Street Consulting\az_data_project\jupyter_data\[test_23.xlsx]quartiles_analysis_22'</v>
      </c>
      <c r="J27" s="3" t="str">
        <f>"'"&amp;$G$3&amp;J24&amp;"'"</f>
        <v>'C:\Users\steph\Dropbox\Grand Street Consulting\az_data_project\jupyter_data\[test_23.xlsx]quartiles_analysis_23'</v>
      </c>
      <c r="K27" s="3" t="s">
        <v>2</v>
      </c>
      <c r="L27" s="3" t="s">
        <v>2</v>
      </c>
      <c r="M27" s="3" t="str">
        <f>"'"&amp;$G$3&amp;M24&amp;"'"</f>
        <v>'C:\Users\steph\Dropbox\Grand Street Consulting\az_data_project\jupyter_data\[test_23.xlsx]quartiles_analysis_3'</v>
      </c>
    </row>
    <row r="28" spans="6:15" hidden="1" outlineLevel="1" x14ac:dyDescent="0.35">
      <c r="F28" s="2"/>
      <c r="G28" s="3" t="str">
        <f>"'"&amp;$G$3&amp;G24&amp;"_teach"&amp;"'"</f>
        <v>'C:\Users\steph\Dropbox\Grand Street Consulting\az_data_project\jupyter_data\[test_23.xlsx]quartiles_analysis_20_teach'</v>
      </c>
      <c r="H28" s="3" t="str">
        <f>"'"&amp;$G$3&amp;H24&amp;"_teach"&amp;"'"</f>
        <v>'C:\Users\steph\Dropbox\Grand Street Consulting\az_data_project\jupyter_data\[test_23.xlsx]quartiles_analysis_21_teach'</v>
      </c>
      <c r="I28" s="3" t="str">
        <f>"'"&amp;$G$3&amp;I24&amp;"_teach"&amp;"'"</f>
        <v>'C:\Users\steph\Dropbox\Grand Street Consulting\az_data_project\jupyter_data\[test_23.xlsx]quartiles_analysis_22_teach'</v>
      </c>
      <c r="J28" s="3" t="str">
        <f>"'"&amp;$G$3&amp;J24&amp;"_teach"&amp;"'"</f>
        <v>'C:\Users\steph\Dropbox\Grand Street Consulting\az_data_project\jupyter_data\[test_23.xlsx]quartiles_analysis_23_teach'</v>
      </c>
      <c r="K28" s="3" t="s">
        <v>2</v>
      </c>
      <c r="L28" s="3" t="s">
        <v>2</v>
      </c>
      <c r="M28" s="3" t="str">
        <f>"'"&amp;$G$3&amp;M24&amp;"_teach"&amp;"'"</f>
        <v>'C:\Users\steph\Dropbox\Grand Street Consulting\az_data_project\jupyter_data\[test_23.xlsx]quartiles_analysis_3_teach'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unique_20</v>
      </c>
      <c r="H33" s="3" t="str">
        <f>"unique_"&amp;H5</f>
        <v>unique_21</v>
      </c>
      <c r="I33" s="3" t="str">
        <f>"unique_"&amp;I5</f>
        <v>unique_22</v>
      </c>
      <c r="J33" s="3" t="str">
        <f>"unique_"&amp;J5</f>
        <v>unique_23</v>
      </c>
      <c r="M33" s="3" t="str">
        <f>"unique_"&amp;M5</f>
        <v>unique_3</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Consulting\az_data_project\jupyter_data\[test_23.xlsx]unique_20'</v>
      </c>
      <c r="H36" s="3" t="str">
        <f>"'"&amp;$G$3&amp;H33&amp;"'"</f>
        <v>'C:\Users\steph\Dropbox\Grand Street Consulting\az_data_project\jupyter_data\[test_23.xlsx]unique_21'</v>
      </c>
      <c r="I36" s="3" t="str">
        <f>"'"&amp;$G$3&amp;I33&amp;"'"</f>
        <v>'C:\Users\steph\Dropbox\Grand Street Consulting\az_data_project\jupyter_data\[test_23.xlsx]unique_22'</v>
      </c>
      <c r="J36" s="3" t="str">
        <f>"'"&amp;$G$3&amp;J33&amp;"'"</f>
        <v>'C:\Users\steph\Dropbox\Grand Street Consulting\az_data_project\jupyter_data\[test_23.xlsx]unique_23'</v>
      </c>
      <c r="K36" s="3" t="s">
        <v>2</v>
      </c>
      <c r="L36" s="3" t="s">
        <v>2</v>
      </c>
      <c r="M36" s="3" t="str">
        <f>"'"&amp;$G$3&amp;M33&amp;"'"</f>
        <v>'C:\Users\steph\Dropbox\Grand Street Consulting\az_data_project\jupyter_data\[test_23.xlsx]unique_3'</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84</v>
      </c>
      <c r="H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 Free-and-Reduced)</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ca="1">TEXT(VLOOKUP($C45,INDIRECT(G$20&amp;"!"&amp;G$18),G$19,FALSE),"0.00")&amp;IF(VLOOKUP($C45,INDIRECT(G$27&amp;"!"&amp;G$25),G$26,FALSE)&lt;0.001,"**",IF(VLOOKUP($C45,INDIRECT(G$27&amp;"!"&amp;G$25),G$26,FALSE)&lt;0.01,"*",""))</f>
        <v>0.19**</v>
      </c>
      <c r="H45" s="41" t="str">
        <f t="shared" ref="H45:J45" ca="1" si="1">TEXT(VLOOKUP($C45,INDIRECT(H$20&amp;"!"&amp;H$18),H$19,FALSE),"0.00")&amp;IF(VLOOKUP($C45,INDIRECT(H$27&amp;"!"&amp;H$25),H$26,FALSE)&lt;0.001,"**",IF(VLOOKUP($C45,INDIRECT(H$27&amp;"!"&amp;H$25),H$26,FALSE)&lt;0.01,"*",""))</f>
        <v>0.08**</v>
      </c>
      <c r="I45" s="41" t="str">
        <f t="shared" ca="1" si="1"/>
        <v>0.08**</v>
      </c>
      <c r="J45" s="41" t="str">
        <f t="shared" ca="1" si="1"/>
        <v>0.08**</v>
      </c>
      <c r="K45" s="35"/>
      <c r="L45" s="36"/>
      <c r="M45" s="56" t="str">
        <f ca="1">TEXT(VLOOKUP($C45,INDIRECT(M$20&amp;"!"&amp;M$18),M$19,FALSE),"0.00")&amp;IF(VLOOKUP($C45,INDIRECT(M$27&amp;"!"&amp;M$25),M$26,FALSE)&lt;0.001,"**",IF(VLOOKUP($C45,INDIRECT(M$27&amp;"!"&amp;M$25),M$26,FALSE)&lt;0.01,"*",""))</f>
        <v>0.25**</v>
      </c>
      <c r="N45" s="27" t="str">
        <f ca="1">VLOOKUP($B45,INDIRECT(N$20&amp;P45&amp;"'"&amp;"!"&amp;N$18),N$19,FALSE)</f>
        <v>positive</v>
      </c>
      <c r="P45" s="3">
        <f ca="1">IF(MAX(Q45:U45)=Q45,$G$5,IF(MAX(Q45:U45)=R45,$H$5,IF(MAX(Q45:U45)=S45,$I$5,IF(MAX(Q45:U45)=T45,$J$5,IF(MAX(Q45:U45)=U45,$M$5,"XXX")))))</f>
        <v>3</v>
      </c>
      <c r="Q45" s="44">
        <f t="shared" ref="Q45:T47" ca="1" si="2">LEFT(G45,4)+0</f>
        <v>0.19</v>
      </c>
      <c r="R45" s="3">
        <f t="shared" ca="1" si="2"/>
        <v>0.08</v>
      </c>
      <c r="S45" s="3">
        <f t="shared" ca="1" si="2"/>
        <v>0.08</v>
      </c>
      <c r="T45" s="3">
        <f t="shared" ca="1" si="2"/>
        <v>0.08</v>
      </c>
      <c r="U45" s="44">
        <f ca="1">LEFT(M45,4)+0</f>
        <v>0.25</v>
      </c>
      <c r="V45" s="9"/>
    </row>
    <row r="46" spans="2:22" x14ac:dyDescent="0.35">
      <c r="B46" s="3" t="s">
        <v>0</v>
      </c>
      <c r="E46" s="3" t="s">
        <v>33</v>
      </c>
      <c r="G46" s="41" t="str">
        <f t="shared" ref="G46:J47" ca="1" si="3">TEXT(VLOOKUP($B46,INDIRECT(G$20&amp;"!"&amp;G$18),G$19,FALSE),"0.00")&amp;IF(VLOOKUP($B46,INDIRECT(G$27&amp;"!"&amp;G$25),G$26,FALSE)&lt;0.001,"**",IF(VLOOKUP($B46,INDIRECT(G$27&amp;"!"&amp;G$25),G$26,FALSE)&lt;0.01,"*",""))</f>
        <v>0.01</v>
      </c>
      <c r="H46" s="41" t="str">
        <f t="shared" ca="1" si="3"/>
        <v>0.02</v>
      </c>
      <c r="I46" s="41" t="str">
        <f t="shared" ca="1" si="3"/>
        <v>0.00</v>
      </c>
      <c r="J46" s="41" t="str">
        <f t="shared" ca="1" si="3"/>
        <v>0.01</v>
      </c>
      <c r="K46" s="35"/>
      <c r="L46" s="36"/>
      <c r="M46" s="56" t="str">
        <f ca="1">TEXT(VLOOKUP($B46,INDIRECT(M$20&amp;"!"&amp;M$18),M$19,FALSE),"0.00")&amp;IF(VLOOKUP($B46,INDIRECT(M$27&amp;"!"&amp;M$25),M$26,FALSE)&lt;0.001,"**",IF(VLOOKUP($B46,INDIRECT(M$27&amp;"!"&amp;M$25),M$26,FALSE)&lt;0.01,"*",""))</f>
        <v>0.01**</v>
      </c>
      <c r="N46" s="27" t="str">
        <f ca="1">VLOOKUP($B46,INDIRECT(N$20&amp;P46&amp;"'"&amp;"!"&amp;N$18),N$19,FALSE)</f>
        <v>negative</v>
      </c>
      <c r="P46" s="3">
        <f ca="1">IF(MAX(Q46:U46)=Q46,$G$5,IF(MAX(Q46:U46)=R46,$H$5,IF(MAX(Q46:U46)=S46,$I$5,IF(MAX(Q46:U46)=T46,$J$5,IF(MAX(Q46:U46)=U46,$M$5,"XXX")))))</f>
        <v>21</v>
      </c>
      <c r="Q46" s="3">
        <f t="shared" ca="1" si="2"/>
        <v>0.01</v>
      </c>
      <c r="R46" s="3">
        <f t="shared" ca="1" si="2"/>
        <v>0.02</v>
      </c>
      <c r="S46" s="3">
        <f t="shared" ca="1" si="2"/>
        <v>0</v>
      </c>
      <c r="T46" s="3">
        <f t="shared" ca="1" si="2"/>
        <v>0.01</v>
      </c>
      <c r="U46" s="3">
        <f ca="1">LEFT(M46,4)+0</f>
        <v>0.01</v>
      </c>
    </row>
    <row r="47" spans="2:22" x14ac:dyDescent="0.35">
      <c r="B47" s="19" t="s">
        <v>25</v>
      </c>
      <c r="C47" s="19"/>
      <c r="D47" s="19"/>
      <c r="E47" s="3" t="s">
        <v>69</v>
      </c>
      <c r="G47" s="41" t="str">
        <f t="shared" ca="1" si="3"/>
        <v>0.11**</v>
      </c>
      <c r="H47" s="41" t="str">
        <f t="shared" ca="1" si="3"/>
        <v>0.10**</v>
      </c>
      <c r="I47" s="41" t="str">
        <f t="shared" ca="1" si="3"/>
        <v>0.06**</v>
      </c>
      <c r="J47" s="41" t="str">
        <f t="shared" ca="1" si="3"/>
        <v>0.05**</v>
      </c>
      <c r="K47" s="35"/>
      <c r="L47" s="36"/>
      <c r="M47" s="56" t="str">
        <f ca="1">TEXT(VLOOKUP($B47,INDIRECT(M$20&amp;"!"&amp;M$18),M$19,FALSE),"0.00")&amp;IF(VLOOKUP($B47,INDIRECT(M$27&amp;"!"&amp;M$25),M$26,FALSE)&lt;0.001,"**",IF(VLOOKUP($B47,INDIRECT(M$27&amp;"!"&amp;M$25),M$26,FALSE)&lt;0.01,"*",""))</f>
        <v>0.09**</v>
      </c>
      <c r="N47" s="27" t="str">
        <f ca="1">VLOOKUP($B47,INDIRECT(N$20&amp;P47&amp;"'"&amp;"!"&amp;N$18),N$19,FALSE)</f>
        <v>negative</v>
      </c>
      <c r="P47" s="3">
        <f ca="1">IF(MAX(Q47:U47)=Q47,$G$5,IF(MAX(Q47:U47)=R47,$H$5,IF(MAX(Q47:U47)=S47,$I$5,IF(MAX(Q47:U47)=T47,$J$5,IF(MAX(Q47:U47)=U47,$M$5,"XXX")))))</f>
        <v>20</v>
      </c>
      <c r="Q47" s="3">
        <f t="shared" ca="1" si="2"/>
        <v>0.11</v>
      </c>
      <c r="R47" s="3">
        <f t="shared" ca="1" si="2"/>
        <v>0.1</v>
      </c>
      <c r="S47" s="3">
        <f t="shared" ca="1" si="2"/>
        <v>0.06</v>
      </c>
      <c r="T47" s="3">
        <f t="shared" ca="1" si="2"/>
        <v>0.05</v>
      </c>
      <c r="U47" s="3">
        <f ca="1">LEFT(M47,4)+0</f>
        <v>0.09</v>
      </c>
    </row>
    <row r="48" spans="2:22" ht="13" customHeight="1" x14ac:dyDescent="0.35">
      <c r="G48" s="27"/>
      <c r="H48" s="27"/>
      <c r="I48" s="27"/>
      <c r="J48" s="27"/>
      <c r="K48" s="35"/>
      <c r="L48" s="36"/>
      <c r="M48" s="57"/>
      <c r="N48" s="18"/>
    </row>
    <row r="49" spans="2:21" x14ac:dyDescent="0.35">
      <c r="B49" s="3" t="s">
        <v>1</v>
      </c>
      <c r="E49" s="3" t="s">
        <v>67</v>
      </c>
      <c r="G49" s="41" t="str">
        <f t="shared" ref="G49:J50" ca="1" si="4">TEXT(VLOOKUP($B49,INDIRECT(G$20&amp;"!"&amp;G$18),G$19,FALSE),"0.00")&amp;IF(VLOOKUP($B49,INDIRECT(G$27&amp;"!"&amp;G$25),G$26,FALSE)&lt;0.001,"**",IF(VLOOKUP($B49,INDIRECT(G$27&amp;"!"&amp;G$25),G$26,FALSE)&lt;0.01,"*",""))</f>
        <v>0.11**</v>
      </c>
      <c r="H49" s="41" t="str">
        <f t="shared" ca="1" si="4"/>
        <v>0.00</v>
      </c>
      <c r="I49" s="41" t="str">
        <f t="shared" ca="1" si="4"/>
        <v>0.02</v>
      </c>
      <c r="J49" s="41" t="str">
        <f t="shared" ca="1" si="4"/>
        <v>0.04*</v>
      </c>
      <c r="K49" s="35"/>
      <c r="L49" s="36"/>
      <c r="M49" s="56" t="str">
        <f ca="1">TEXT(VLOOKUP($B49,INDIRECT(M$20&amp;"!"&amp;M$18),M$19,FALSE),"0.00")&amp;IF(VLOOKUP($B49,INDIRECT(M$27&amp;"!"&amp;M$25),M$26,FALSE)&lt;0.001,"**",IF(VLOOKUP($B49,INDIRECT(M$27&amp;"!"&amp;M$25),M$26,FALSE)&lt;0.01,"*",""))</f>
        <v>0.07**</v>
      </c>
      <c r="N49" s="27" t="str">
        <f ca="1">VLOOKUP($B49,INDIRECT(N$20&amp;P49&amp;"'"&amp;"!"&amp;N$18),N$19,FALSE)</f>
        <v>negative</v>
      </c>
      <c r="P49" s="3">
        <f ca="1">IF(MAX(Q49:U49)=Q49,$G$5,IF(MAX(Q49:U49)=R49,$H$5,IF(MAX(Q49:U49)=S49,$I$5,IF(MAX(Q49:U49)=T49,$J$5,IF(MAX(Q49:U49)=U49,$M$5,"XXX")))))</f>
        <v>20</v>
      </c>
      <c r="Q49" s="3">
        <f t="shared" ref="Q49:T50" ca="1" si="5">LEFT(G49,4)+0</f>
        <v>0.11</v>
      </c>
      <c r="R49" s="3">
        <f t="shared" ca="1" si="5"/>
        <v>0</v>
      </c>
      <c r="S49" s="3">
        <f t="shared" ca="1" si="5"/>
        <v>0.02</v>
      </c>
      <c r="T49" s="3">
        <f t="shared" ca="1" si="5"/>
        <v>0.04</v>
      </c>
      <c r="U49" s="3">
        <f ca="1">LEFT(M49,4)+0</f>
        <v>7.0000000000000007E-2</v>
      </c>
    </row>
    <row r="50" spans="2:21" x14ac:dyDescent="0.35">
      <c r="B50" s="3" t="s">
        <v>37</v>
      </c>
      <c r="E50" s="3" t="s">
        <v>34</v>
      </c>
      <c r="G50" s="41" t="str">
        <f t="shared" ca="1" si="4"/>
        <v>0.00</v>
      </c>
      <c r="H50" s="41" t="str">
        <f t="shared" ca="1" si="4"/>
        <v>0.01</v>
      </c>
      <c r="I50" s="41" t="str">
        <f t="shared" ca="1" si="4"/>
        <v>0.01</v>
      </c>
      <c r="J50" s="41" t="str">
        <f t="shared" ca="1" si="4"/>
        <v>0.01</v>
      </c>
      <c r="K50" s="35"/>
      <c r="L50" s="36"/>
      <c r="M50" s="56" t="str">
        <f ca="1">TEXT(VLOOKUP($B50,INDIRECT(M$20&amp;"!"&amp;M$18),M$19,FALSE),"0.00")&amp;IF(VLOOKUP($B50,INDIRECT(M$27&amp;"!"&amp;M$25),M$26,FALSE)&lt;0.001,"**",IF(VLOOKUP($B50,INDIRECT(M$27&amp;"!"&amp;M$25),M$26,FALSE)&lt;0.01,"*",""))</f>
        <v>0.00</v>
      </c>
      <c r="N50" s="27" t="str">
        <f ca="1">VLOOKUP($B50,INDIRECT(N$20&amp;P50&amp;"_teach'"&amp;"!"&amp;N$18),N$19,FALSE)</f>
        <v>positive</v>
      </c>
      <c r="P50" s="3">
        <f ca="1">IF(MAX(Q50:U50)=Q50,$G$5,IF(MAX(Q50:U50)=R50,$H$5,IF(MAX(Q50:U50)=S50,$I$5,IF(MAX(Q50:U50)=T50,$J$5,IF(MAX(Q50:U50)=U50,$M$5,"XXX")))))</f>
        <v>21</v>
      </c>
      <c r="Q50" s="3">
        <f t="shared" ca="1" si="5"/>
        <v>0</v>
      </c>
      <c r="R50" s="3">
        <f t="shared" ca="1" si="5"/>
        <v>0.01</v>
      </c>
      <c r="S50" s="3">
        <f t="shared" ca="1" si="5"/>
        <v>0.01</v>
      </c>
      <c r="T50" s="3">
        <f t="shared" ca="1" si="5"/>
        <v>0.01</v>
      </c>
      <c r="U50" s="3">
        <f ca="1">LEFT(M50,4)+0</f>
        <v>0</v>
      </c>
    </row>
    <row r="51" spans="2:21" ht="12" customHeight="1" x14ac:dyDescent="0.35">
      <c r="G51" s="27"/>
      <c r="H51" s="27"/>
      <c r="I51" s="27"/>
      <c r="J51" s="27"/>
      <c r="K51" s="35"/>
      <c r="L51" s="36"/>
      <c r="M51" s="57"/>
      <c r="N51" s="18"/>
    </row>
    <row r="52" spans="2:21" x14ac:dyDescent="0.35">
      <c r="B52" s="3" t="s">
        <v>27</v>
      </c>
      <c r="E52" s="3" t="s">
        <v>65</v>
      </c>
      <c r="G52" s="41" t="str">
        <f t="shared" ref="G52:J54" ca="1" si="6">TEXT(VLOOKUP($B52,INDIRECT(G$20&amp;"!"&amp;G$18),G$19,FALSE),"0.00")&amp;IF(VLOOKUP($B52,INDIRECT(G$27&amp;"!"&amp;G$25),G$26,FALSE)&lt;0.001,"**",IF(VLOOKUP($B52,INDIRECT(G$27&amp;"!"&amp;G$25),G$26,FALSE)&lt;0.01,"*",""))</f>
        <v>0.00</v>
      </c>
      <c r="H52" s="41" t="str">
        <f t="shared" ca="1" si="6"/>
        <v>0.09**</v>
      </c>
      <c r="I52" s="41" t="str">
        <f t="shared" ca="1" si="6"/>
        <v>0.01</v>
      </c>
      <c r="J52" s="41" t="str">
        <f t="shared" ca="1" si="6"/>
        <v>0.11**</v>
      </c>
      <c r="K52" s="35"/>
      <c r="L52" s="36"/>
      <c r="M52" s="56" t="str">
        <f ca="1">TEXT(VLOOKUP($B52,INDIRECT(M$20&amp;"!"&amp;M$18),M$19,FALSE),"0.00")&amp;IF(VLOOKUP($B52,INDIRECT(M$27&amp;"!"&amp;M$25),M$26,FALSE)&lt;0.001,"**",IF(VLOOKUP($B52,INDIRECT(M$27&amp;"!"&amp;M$25),M$26,FALSE)&lt;0.01,"*",""))</f>
        <v>0.36**</v>
      </c>
      <c r="N52" s="27" t="str">
        <f ca="1">VLOOKUP($B52,INDIRECT(N$20&amp;P52&amp;"'"&amp;"!"&amp;N$18),N$19,FALSE)</f>
        <v>negative</v>
      </c>
      <c r="P52" s="3">
        <f ca="1">IF(MAX(Q52:U52)=Q52,$G$5,IF(MAX(Q52:U52)=R52,$H$5,IF(MAX(Q52:U52)=S52,$I$5,IF(MAX(Q52:U52)=T52,$J$5,IF(MAX(Q52:U52)=U52,$M$5,"XXX")))))</f>
        <v>3</v>
      </c>
      <c r="Q52" s="3">
        <f t="shared" ref="Q52:T54" ca="1" si="7">LEFT(G52,4)+0</f>
        <v>0</v>
      </c>
      <c r="R52" s="3">
        <f t="shared" ca="1" si="7"/>
        <v>0.09</v>
      </c>
      <c r="S52" s="3">
        <f t="shared" ca="1" si="7"/>
        <v>0.01</v>
      </c>
      <c r="T52" s="3">
        <f t="shared" ca="1" si="7"/>
        <v>0.11</v>
      </c>
      <c r="U52" s="3">
        <f ca="1">LEFT(M52,4)+0</f>
        <v>0.36</v>
      </c>
    </row>
    <row r="53" spans="2:21" x14ac:dyDescent="0.35">
      <c r="B53" s="3" t="s">
        <v>28</v>
      </c>
      <c r="E53" s="3" t="s">
        <v>68</v>
      </c>
      <c r="G53" s="41" t="str">
        <f t="shared" ca="1" si="6"/>
        <v>0.23**</v>
      </c>
      <c r="H53" s="41" t="str">
        <f t="shared" ca="1" si="6"/>
        <v>0.20**</v>
      </c>
      <c r="I53" s="41" t="str">
        <f t="shared" ca="1" si="6"/>
        <v>0.08**</v>
      </c>
      <c r="J53" s="41" t="str">
        <f t="shared" ca="1" si="6"/>
        <v>0.00</v>
      </c>
      <c r="K53" s="35"/>
      <c r="L53" s="36"/>
      <c r="M53" s="56" t="str">
        <f ca="1">TEXT(VLOOKUP($B53,INDIRECT(M$20&amp;"!"&amp;M$18),M$19,FALSE),"0.00")&amp;IF(VLOOKUP($B53,INDIRECT(M$27&amp;"!"&amp;M$25),M$26,FALSE)&lt;0.001,"**",IF(VLOOKUP($B53,INDIRECT(M$27&amp;"!"&amp;M$25),M$26,FALSE)&lt;0.01,"*",""))</f>
        <v>0.32**</v>
      </c>
      <c r="N53" s="27" t="str">
        <f ca="1">VLOOKUP($B53,INDIRECT(N$20&amp;P53&amp;"'"&amp;"!"&amp;N$18),N$19,FALSE)</f>
        <v>negative</v>
      </c>
      <c r="P53" s="3">
        <f ca="1">IF(MAX(Q53:U53)=Q53,$G$5,IF(MAX(Q53:U53)=R53,$H$5,IF(MAX(Q53:U53)=S53,$I$5,IF(MAX(Q53:U53)=T53,$J$5,IF(MAX(Q53:U53)=U53,$M$5,"XXX")))))</f>
        <v>3</v>
      </c>
      <c r="Q53" s="3">
        <f t="shared" ca="1" si="7"/>
        <v>0.23</v>
      </c>
      <c r="R53" s="3">
        <f t="shared" ca="1" si="7"/>
        <v>0.2</v>
      </c>
      <c r="S53" s="3">
        <f t="shared" ca="1" si="7"/>
        <v>0.08</v>
      </c>
      <c r="T53" s="3">
        <f t="shared" ca="1" si="7"/>
        <v>0</v>
      </c>
      <c r="U53" s="3">
        <f ca="1">LEFT(M53,4)+0</f>
        <v>0.32</v>
      </c>
    </row>
    <row r="54" spans="2:21" x14ac:dyDescent="0.35">
      <c r="B54" s="3" t="s">
        <v>26</v>
      </c>
      <c r="E54" s="3" t="s">
        <v>66</v>
      </c>
      <c r="G54" s="41" t="str">
        <f t="shared" ca="1" si="6"/>
        <v>0.40**</v>
      </c>
      <c r="H54" s="41" t="str">
        <f t="shared" ca="1" si="6"/>
        <v>0.31**</v>
      </c>
      <c r="I54" s="41" t="str">
        <f t="shared" ca="1" si="6"/>
        <v>0.06**</v>
      </c>
      <c r="J54" s="41" t="str">
        <f t="shared" ca="1" si="6"/>
        <v>0.11**</v>
      </c>
      <c r="K54" s="35"/>
      <c r="L54" s="36"/>
      <c r="M54" s="56" t="str">
        <f ca="1">TEXT(VLOOKUP($B54,INDIRECT(M$20&amp;"!"&amp;M$18),M$19,FALSE),"0.00")&amp;IF(VLOOKUP($B54,INDIRECT(M$27&amp;"!"&amp;M$25),M$26,FALSE)&lt;0.001,"**",IF(VLOOKUP($B54,INDIRECT(M$27&amp;"!"&amp;M$25),M$26,FALSE)&lt;0.01,"*",""))</f>
        <v>0.24**</v>
      </c>
      <c r="N54" s="27" t="str">
        <f ca="1">VLOOKUP($B54,INDIRECT(N$20&amp;P54&amp;"'"&amp;"!"&amp;N$18),N$19,FALSE)</f>
        <v>negative</v>
      </c>
      <c r="P54" s="3">
        <f ca="1">IF(MAX(Q54:U54)=Q54,$G$5,IF(MAX(Q54:U54)=R54,$H$5,IF(MAX(Q54:U54)=S54,$I$5,IF(MAX(Q54:U54)=T54,$J$5,IF(MAX(Q54:U54)=U54,$M$5,"XXX")))))</f>
        <v>20</v>
      </c>
      <c r="Q54" s="3">
        <f t="shared" ca="1" si="7"/>
        <v>0.4</v>
      </c>
      <c r="R54" s="3">
        <f t="shared" ca="1" si="7"/>
        <v>0.31</v>
      </c>
      <c r="S54" s="3">
        <f t="shared" ca="1" si="7"/>
        <v>0.06</v>
      </c>
      <c r="T54" s="3">
        <f t="shared" ca="1" si="7"/>
        <v>0.11</v>
      </c>
      <c r="U54" s="3">
        <f ca="1">LEFT(M54,4)+0</f>
        <v>0.24</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8">VLOOKUP($B58,INDIRECT(G$36&amp;"!"&amp;G$34),G$35,FALSE)</f>
        <v>268</v>
      </c>
      <c r="H58" s="28">
        <f t="shared" ca="1" si="8"/>
        <v>267</v>
      </c>
      <c r="I58" s="28">
        <f t="shared" ca="1" si="8"/>
        <v>267</v>
      </c>
      <c r="J58" s="28">
        <f t="shared" ca="1" si="8"/>
        <v>268</v>
      </c>
      <c r="K58" s="37"/>
      <c r="L58" s="38"/>
      <c r="M58" s="58" t="str">
        <f ca="1">TEXT(VLOOKUP($B58,INDIRECT(M$36&amp;"!"&amp;M$34),M$35,FALSE),"0,0")</f>
        <v>1,070</v>
      </c>
      <c r="N58" s="27"/>
    </row>
    <row r="59" spans="2:21" x14ac:dyDescent="0.35">
      <c r="B59" s="3" t="s">
        <v>50</v>
      </c>
      <c r="E59" s="3" t="s">
        <v>61</v>
      </c>
      <c r="F59" s="15"/>
      <c r="G59" s="28">
        <f t="shared" ca="1" si="8"/>
        <v>96</v>
      </c>
      <c r="H59" s="28">
        <f t="shared" ca="1" si="8"/>
        <v>109</v>
      </c>
      <c r="I59" s="28">
        <f t="shared" ca="1" si="8"/>
        <v>115</v>
      </c>
      <c r="J59" s="28">
        <f t="shared" ca="1" si="8"/>
        <v>104</v>
      </c>
      <c r="K59" s="39"/>
      <c r="L59" s="40"/>
      <c r="M59" s="58">
        <f ca="1">VLOOKUP($B59,INDIRECT(M$36&amp;"!"&amp;M$34),M$35,FALSE)</f>
        <v>281</v>
      </c>
      <c r="N59" s="27"/>
      <c r="O59" s="16"/>
      <c r="P59" s="16"/>
      <c r="Q59" s="16"/>
    </row>
    <row r="60" spans="2:21" ht="6" customHeight="1" x14ac:dyDescent="0.35">
      <c r="K60" s="35"/>
      <c r="L60" s="36"/>
      <c r="M60" s="18"/>
      <c r="N60" s="18"/>
    </row>
    <row r="61" spans="2:21" x14ac:dyDescent="0.35">
      <c r="E61" s="54" t="s">
        <v>85</v>
      </c>
      <c r="F61" s="54"/>
      <c r="G61" s="55" t="str">
        <f ca="1">"0%-"&amp;TEXT(G13,"0%")</f>
        <v>0%-5%</v>
      </c>
      <c r="H61" s="55" t="str">
        <f ca="1">TEXT(G13,"0%")&amp;"-"&amp;TEXT(H13,"0%")</f>
        <v>5%-47%</v>
      </c>
      <c r="I61" s="55" t="str">
        <f ca="1">TEXT(H13,"0%")&amp;"-"&amp;TEXT(I13,"0%")</f>
        <v>47%-77%</v>
      </c>
      <c r="J61" s="55" t="str">
        <f ca="1">TEXT(I13,"0%")&amp;"-100%"</f>
        <v>77%-100%</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88033-72F3-44B8-9413-A2A31CE480DA}">
  <dimension ref="B1:V64"/>
  <sheetViews>
    <sheetView showGridLines="0" topLeftCell="A40" zoomScale="70" zoomScaleNormal="70" zoomScaleSheetLayoutView="100" workbookViewId="0"/>
  </sheetViews>
  <sheetFormatPr defaultRowHeight="15.5" outlineLevelRow="1" outlineLevelCol="1" x14ac:dyDescent="0.35"/>
  <cols>
    <col min="1" max="1" width="8.7265625" style="3"/>
    <col min="2" max="3" width="48.81640625" style="3" hidden="1" customWidth="1" outlineLevel="1"/>
    <col min="4" max="4" width="5.54296875" style="3" hidden="1" customWidth="1" outlineLevel="1"/>
    <col min="5" max="5" width="31.81640625" style="3" customWidth="1" collapsed="1"/>
    <col min="6" max="6" width="1.26953125" style="3" customWidth="1"/>
    <col min="7" max="10" width="11.453125" style="18" customWidth="1"/>
    <col min="11" max="12" width="2.6328125" style="3" customWidth="1"/>
    <col min="13" max="13" width="14.90625" style="3" customWidth="1"/>
    <col min="14" max="14" width="18" style="3" customWidth="1"/>
    <col min="15" max="16384" width="8.7265625" style="3"/>
  </cols>
  <sheetData>
    <row r="1" spans="5:14" hidden="1" outlineLevel="1" x14ac:dyDescent="0.35">
      <c r="K1" s="3" t="s">
        <v>2</v>
      </c>
      <c r="L1" s="3" t="s">
        <v>2</v>
      </c>
    </row>
    <row r="2" spans="5:14" hidden="1" outlineLevel="1" x14ac:dyDescent="0.35">
      <c r="K2" s="3" t="s">
        <v>2</v>
      </c>
      <c r="L2" s="3" t="s">
        <v>2</v>
      </c>
    </row>
    <row r="3" spans="5:14" hidden="1" outlineLevel="1" x14ac:dyDescent="0.35">
      <c r="E3" s="2"/>
      <c r="F3" s="21" t="s">
        <v>32</v>
      </c>
      <c r="G3" s="61" t="str">
        <f>summary_all!H3</f>
        <v>C:\Users\steph\Dropbox\Grand Street Consulting\az_data_project\jupyter_data\[test_23.xlsx]</v>
      </c>
    </row>
    <row r="4" spans="5:14" hidden="1" outlineLevel="1" x14ac:dyDescent="0.35">
      <c r="K4" s="3" t="s">
        <v>2</v>
      </c>
      <c r="L4" s="3" t="s">
        <v>2</v>
      </c>
    </row>
    <row r="5" spans="5:14" hidden="1" outlineLevel="1" x14ac:dyDescent="0.35">
      <c r="F5" s="21" t="s">
        <v>76</v>
      </c>
      <c r="G5" s="18">
        <v>24</v>
      </c>
      <c r="H5" s="18">
        <v>25</v>
      </c>
      <c r="I5" s="18">
        <v>26</v>
      </c>
      <c r="J5" s="18">
        <v>27</v>
      </c>
      <c r="M5" s="3">
        <v>3</v>
      </c>
    </row>
    <row r="6" spans="5:14" hidden="1" outlineLevel="1" x14ac:dyDescent="0.35">
      <c r="K6" s="3" t="s">
        <v>2</v>
      </c>
      <c r="L6" s="3" t="s">
        <v>2</v>
      </c>
    </row>
    <row r="7" spans="5:14" hidden="1" outlineLevel="1" x14ac:dyDescent="0.35">
      <c r="F7" s="21" t="s">
        <v>43</v>
      </c>
      <c r="G7" s="3" t="str">
        <f>"quartile_cutoffs_"&amp;G5</f>
        <v>quartile_cutoffs_24</v>
      </c>
      <c r="H7" s="3" t="str">
        <f>"quartile_cutoffs_"&amp;H5</f>
        <v>quartile_cutoffs_25</v>
      </c>
      <c r="I7" s="3" t="str">
        <f>"quartile_cutoffs_"&amp;I5</f>
        <v>quartile_cutoffs_26</v>
      </c>
      <c r="J7" s="3" t="str">
        <f>"quartile_cutoffs_"&amp;J5</f>
        <v>quartile_cutoffs_27</v>
      </c>
    </row>
    <row r="8" spans="5:14" hidden="1" outlineLevel="1" x14ac:dyDescent="0.35">
      <c r="F8" s="2"/>
      <c r="G8" s="3" t="s">
        <v>46</v>
      </c>
      <c r="H8" s="3" t="s">
        <v>46</v>
      </c>
      <c r="I8" s="3" t="s">
        <v>46</v>
      </c>
      <c r="J8" s="3" t="s">
        <v>46</v>
      </c>
      <c r="K8" s="3" t="s">
        <v>2</v>
      </c>
      <c r="L8" s="3" t="s">
        <v>2</v>
      </c>
    </row>
    <row r="9" spans="5:14" hidden="1" outlineLevel="1" x14ac:dyDescent="0.35">
      <c r="F9" s="2"/>
      <c r="G9" s="3">
        <v>3</v>
      </c>
      <c r="H9" s="3">
        <v>3</v>
      </c>
      <c r="I9" s="3">
        <v>3</v>
      </c>
      <c r="J9" s="3">
        <v>3</v>
      </c>
      <c r="K9" s="3" t="s">
        <v>2</v>
      </c>
      <c r="L9" s="3" t="s">
        <v>2</v>
      </c>
    </row>
    <row r="10" spans="5:14" hidden="1" outlineLevel="1" x14ac:dyDescent="0.35">
      <c r="F10" s="2"/>
      <c r="G10" s="3" t="str">
        <f>"'"&amp;$G$3&amp;G7&amp;"'"</f>
        <v>'C:\Users\steph\Dropbox\Grand Street Consulting\az_data_project\jupyter_data\[test_23.xlsx]quartile_cutoffs_24'</v>
      </c>
      <c r="H10" s="3" t="str">
        <f>"'"&amp;$G$3&amp;H7&amp;"'"</f>
        <v>'C:\Users\steph\Dropbox\Grand Street Consulting\az_data_project\jupyter_data\[test_23.xlsx]quartile_cutoffs_25'</v>
      </c>
      <c r="I10" s="3" t="str">
        <f>"'"&amp;$G$3&amp;I7&amp;"'"</f>
        <v>'C:\Users\steph\Dropbox\Grand Street Consulting\az_data_project\jupyter_data\[test_23.xlsx]quartile_cutoffs_26'</v>
      </c>
      <c r="J10" s="3" t="str">
        <f>"'"&amp;$G$3&amp;J7&amp;"'"</f>
        <v>'C:\Users\steph\Dropbox\Grand Street Consulting\az_data_project\jupyter_data\[test_23.xlsx]quartile_cutoffs_27'</v>
      </c>
      <c r="K10" s="3" t="s">
        <v>2</v>
      </c>
      <c r="L10" s="3" t="s">
        <v>2</v>
      </c>
    </row>
    <row r="11" spans="5:14" hidden="1" outlineLevel="1" x14ac:dyDescent="0.35">
      <c r="F11" s="2"/>
      <c r="G11" s="3" t="str">
        <f>"'"&amp;$G$3&amp;G8&amp;"_teach"&amp;"'"</f>
        <v>'C:\Users\steph\Dropbox\Grand Street Consulting\az_data_project\jupyter_data\[test_23.xlsx]$A$1:$C$4_teach'</v>
      </c>
      <c r="H11" s="3" t="str">
        <f>"'"&amp;$G$3&amp;H8&amp;"_teach"&amp;"'"</f>
        <v>'C:\Users\steph\Dropbox\Grand Street Consulting\az_data_project\jupyter_data\[test_23.xlsx]$A$1:$C$4_teach'</v>
      </c>
      <c r="I11" s="3" t="str">
        <f>"'"&amp;$G$3&amp;I8&amp;"_teach"&amp;"'"</f>
        <v>'C:\Users\steph\Dropbox\Grand Street Consulting\az_data_project\jupyter_data\[test_23.xlsx]$A$1:$C$4_teach'</v>
      </c>
      <c r="J11" s="3" t="str">
        <f>"'"&amp;$G$3&amp;J8&amp;"_teach"&amp;"'"</f>
        <v>'C:\Users\steph\Dropbox\Grand Street Consulting\az_data_project\jupyter_data\[test_23.xlsx]$A$1:$C$4_teach'</v>
      </c>
      <c r="K11" s="3" t="s">
        <v>2</v>
      </c>
      <c r="L11" s="3" t="s">
        <v>2</v>
      </c>
    </row>
    <row r="12" spans="5:14" hidden="1" outlineLevel="1" x14ac:dyDescent="0.35">
      <c r="F12" s="2"/>
      <c r="G12" s="3"/>
      <c r="K12" s="3" t="s">
        <v>2</v>
      </c>
      <c r="L12" s="3" t="s">
        <v>2</v>
      </c>
    </row>
    <row r="13" spans="5:14" hidden="1" outlineLevel="1" x14ac:dyDescent="0.35">
      <c r="F13" s="21" t="s">
        <v>45</v>
      </c>
      <c r="G13" s="16">
        <f ca="1">VLOOKUP(0,INDIRECT(G$10&amp;"!"&amp;G$8),G$9,FALSE)</f>
        <v>6.8922051579252325E-2</v>
      </c>
      <c r="H13" s="16">
        <f ca="1">VLOOKUP(1,INDIRECT(H$10&amp;"!"&amp;H$8),H$9,FALSE)</f>
        <v>9.6385542168674704E-2</v>
      </c>
      <c r="I13" s="16">
        <f ca="1">VLOOKUP(2,INDIRECT(I$10&amp;"!"&amp;I$8),I$9,FALSE)</f>
        <v>0.13299323356396109</v>
      </c>
      <c r="J13" s="16"/>
      <c r="K13" s="3" t="s">
        <v>2</v>
      </c>
      <c r="L13" s="3" t="s">
        <v>2</v>
      </c>
    </row>
    <row r="14" spans="5:14" hidden="1" outlineLevel="1" x14ac:dyDescent="0.35">
      <c r="F14" s="2"/>
      <c r="G14" s="3"/>
      <c r="K14" s="3" t="s">
        <v>2</v>
      </c>
      <c r="L14" s="3" t="s">
        <v>2</v>
      </c>
    </row>
    <row r="15" spans="5:14" hidden="1" outlineLevel="1" x14ac:dyDescent="0.35">
      <c r="F15" s="21"/>
      <c r="G15" s="16"/>
      <c r="H15" s="16"/>
      <c r="I15" s="16"/>
      <c r="J15" s="16"/>
      <c r="K15" s="3" t="s">
        <v>2</v>
      </c>
      <c r="L15" s="3" t="s">
        <v>2</v>
      </c>
    </row>
    <row r="16" spans="5:14" hidden="1" outlineLevel="1" x14ac:dyDescent="0.35">
      <c r="F16" s="2"/>
      <c r="G16" s="3"/>
      <c r="K16" s="3" t="s">
        <v>2</v>
      </c>
      <c r="L16" s="3" t="s">
        <v>2</v>
      </c>
      <c r="N16" s="44"/>
    </row>
    <row r="17" spans="6:15" hidden="1" outlineLevel="1" x14ac:dyDescent="0.35">
      <c r="F17" s="21" t="s">
        <v>44</v>
      </c>
      <c r="G17" s="3" t="str">
        <f>"quartiles_analysis_"&amp;G5</f>
        <v>quartiles_analysis_24</v>
      </c>
      <c r="H17" s="3" t="str">
        <f>"quartiles_analysis_"&amp;H5</f>
        <v>quartiles_analysis_25</v>
      </c>
      <c r="I17" s="3" t="str">
        <f>"quartiles_analysis_"&amp;I5</f>
        <v>quartiles_analysis_26</v>
      </c>
      <c r="J17" s="3" t="str">
        <f>"quartiles_analysis_"&amp;J5</f>
        <v>quartiles_analysis_27</v>
      </c>
      <c r="M17" s="3" t="str">
        <f>"quartiles_analysis_"&amp;M5</f>
        <v>quartiles_analysis_3</v>
      </c>
      <c r="N17" s="45" t="s">
        <v>71</v>
      </c>
      <c r="O17" s="45"/>
    </row>
    <row r="18" spans="6:15" hidden="1" outlineLevel="1" x14ac:dyDescent="0.35">
      <c r="F18" s="2"/>
      <c r="G18" s="3" t="s">
        <v>88</v>
      </c>
      <c r="H18" s="3" t="s">
        <v>88</v>
      </c>
      <c r="I18" s="3" t="s">
        <v>88</v>
      </c>
      <c r="J18" s="3" t="s">
        <v>88</v>
      </c>
      <c r="K18" s="3" t="s">
        <v>88</v>
      </c>
      <c r="L18" s="3" t="s">
        <v>88</v>
      </c>
      <c r="M18" s="3" t="s">
        <v>88</v>
      </c>
      <c r="N18" s="3" t="s">
        <v>88</v>
      </c>
    </row>
    <row r="19" spans="6:15" hidden="1" outlineLevel="1" x14ac:dyDescent="0.35">
      <c r="F19" s="2"/>
      <c r="G19" s="3">
        <v>2</v>
      </c>
      <c r="H19" s="3">
        <v>2</v>
      </c>
      <c r="I19" s="3">
        <v>2</v>
      </c>
      <c r="J19" s="3">
        <v>2</v>
      </c>
      <c r="K19" s="3" t="s">
        <v>2</v>
      </c>
      <c r="L19" s="3" t="s">
        <v>2</v>
      </c>
      <c r="M19" s="3">
        <v>2</v>
      </c>
      <c r="N19" s="3">
        <v>4</v>
      </c>
    </row>
    <row r="20" spans="6:15" hidden="1" outlineLevel="1" x14ac:dyDescent="0.35">
      <c r="F20" s="2"/>
      <c r="G20" s="3" t="str">
        <f>"'"&amp;$G$3&amp;G17&amp;"'"</f>
        <v>'C:\Users\steph\Dropbox\Grand Street Consulting\az_data_project\jupyter_data\[test_23.xlsx]quartiles_analysis_24'</v>
      </c>
      <c r="H20" s="3" t="str">
        <f>"'"&amp;$G$3&amp;H17&amp;"'"</f>
        <v>'C:\Users\steph\Dropbox\Grand Street Consulting\az_data_project\jupyter_data\[test_23.xlsx]quartiles_analysis_25'</v>
      </c>
      <c r="I20" s="3" t="str">
        <f>"'"&amp;$G$3&amp;I17&amp;"'"</f>
        <v>'C:\Users\steph\Dropbox\Grand Street Consulting\az_data_project\jupyter_data\[test_23.xlsx]quartiles_analysis_26'</v>
      </c>
      <c r="J20" s="3" t="str">
        <f>"'"&amp;$G$3&amp;J17&amp;"'"</f>
        <v>'C:\Users\steph\Dropbox\Grand Street Consulting\az_data_project\jupyter_data\[test_23.xlsx]quartiles_analysis_27'</v>
      </c>
      <c r="K20" s="3" t="s">
        <v>2</v>
      </c>
      <c r="L20" s="3" t="s">
        <v>2</v>
      </c>
      <c r="M20" s="3" t="str">
        <f>"'"&amp;$G$3&amp;M17&amp;"'"</f>
        <v>'C:\Users\steph\Dropbox\Grand Street Consulting\az_data_project\jupyter_data\[test_23.xlsx]quartiles_analysis_3'</v>
      </c>
      <c r="N20" s="3" t="str">
        <f>"'"&amp;$G$3&amp;N17</f>
        <v>'C:\Users\steph\Dropbox\Grand Street Consulting\az_data_project\jupyter_data\[test_23.xlsx]quartiles_analysis_</v>
      </c>
    </row>
    <row r="21" spans="6:15" hidden="1" outlineLevel="1" x14ac:dyDescent="0.35">
      <c r="F21" s="2"/>
      <c r="G21" s="3" t="str">
        <f>"'"&amp;$G$3&amp;G17&amp;"_teach"&amp;"'"</f>
        <v>'C:\Users\steph\Dropbox\Grand Street Consulting\az_data_project\jupyter_data\[test_23.xlsx]quartiles_analysis_24_teach'</v>
      </c>
      <c r="H21" s="3" t="str">
        <f>"'"&amp;$G$3&amp;H17&amp;"_teach"&amp;"'"</f>
        <v>'C:\Users\steph\Dropbox\Grand Street Consulting\az_data_project\jupyter_data\[test_23.xlsx]quartiles_analysis_25_teach'</v>
      </c>
      <c r="I21" s="3" t="str">
        <f>"'"&amp;$G$3&amp;I17&amp;"_teach"&amp;"'"</f>
        <v>'C:\Users\steph\Dropbox\Grand Street Consulting\az_data_project\jupyter_data\[test_23.xlsx]quartiles_analysis_26_teach'</v>
      </c>
      <c r="J21" s="3" t="str">
        <f>"'"&amp;$G$3&amp;J17&amp;"_teach"&amp;"'"</f>
        <v>'C:\Users\steph\Dropbox\Grand Street Consulting\az_data_project\jupyter_data\[test_23.xlsx]quartiles_analysis_27_teach'</v>
      </c>
      <c r="K21" s="3" t="s">
        <v>2</v>
      </c>
      <c r="L21" s="3" t="s">
        <v>2</v>
      </c>
      <c r="M21" s="3" t="str">
        <f>"'"&amp;$G$3&amp;M17&amp;"_teach"&amp;"'"</f>
        <v>'C:\Users\steph\Dropbox\Grand Street Consulting\az_data_project\jupyter_data\[test_23.xlsx]quartiles_analysis_3_teach'</v>
      </c>
      <c r="N21" s="45" t="s">
        <v>2</v>
      </c>
    </row>
    <row r="22" spans="6:15" hidden="1" outlineLevel="1" x14ac:dyDescent="0.35">
      <c r="F22" s="2"/>
      <c r="G22" s="3"/>
      <c r="H22" s="3"/>
      <c r="I22" s="3"/>
      <c r="J22" s="3"/>
    </row>
    <row r="23" spans="6:15" hidden="1" outlineLevel="1" x14ac:dyDescent="0.35">
      <c r="F23" s="2"/>
      <c r="G23" s="3"/>
      <c r="K23" s="3" t="s">
        <v>2</v>
      </c>
      <c r="L23" s="3" t="s">
        <v>2</v>
      </c>
    </row>
    <row r="24" spans="6:15" hidden="1" outlineLevel="1" x14ac:dyDescent="0.35">
      <c r="F24" s="21" t="s">
        <v>64</v>
      </c>
      <c r="G24" s="3" t="str">
        <f t="shared" ref="G24:M24" si="0">"quartiles_analysis_"&amp;G5</f>
        <v>quartiles_analysis_24</v>
      </c>
      <c r="H24" s="3" t="str">
        <f t="shared" si="0"/>
        <v>quartiles_analysis_25</v>
      </c>
      <c r="I24" s="3" t="str">
        <f t="shared" si="0"/>
        <v>quartiles_analysis_26</v>
      </c>
      <c r="J24" s="3" t="str">
        <f t="shared" si="0"/>
        <v>quartiles_analysis_27</v>
      </c>
      <c r="K24" s="3" t="str">
        <f t="shared" si="0"/>
        <v>quartiles_analysis_</v>
      </c>
      <c r="L24" s="3" t="str">
        <f t="shared" si="0"/>
        <v>quartiles_analysis_</v>
      </c>
      <c r="M24" s="3" t="str">
        <f t="shared" si="0"/>
        <v>quartiles_analysis_3</v>
      </c>
    </row>
    <row r="25" spans="6:15" hidden="1" outlineLevel="1" x14ac:dyDescent="0.35">
      <c r="F25" s="2"/>
      <c r="G25" s="3" t="s">
        <v>88</v>
      </c>
      <c r="H25" s="3" t="s">
        <v>88</v>
      </c>
      <c r="I25" s="3" t="s">
        <v>88</v>
      </c>
      <c r="J25" s="3" t="s">
        <v>88</v>
      </c>
      <c r="K25" s="3" t="s">
        <v>88</v>
      </c>
      <c r="L25" s="3" t="s">
        <v>88</v>
      </c>
      <c r="M25" s="3" t="s">
        <v>88</v>
      </c>
      <c r="N25" s="3" t="s">
        <v>88</v>
      </c>
    </row>
    <row r="26" spans="6:15" hidden="1" outlineLevel="1" x14ac:dyDescent="0.35">
      <c r="F26" s="2"/>
      <c r="G26" s="3">
        <v>3</v>
      </c>
      <c r="H26" s="3">
        <v>3</v>
      </c>
      <c r="I26" s="3">
        <v>3</v>
      </c>
      <c r="J26" s="3">
        <v>3</v>
      </c>
      <c r="K26" s="3" t="s">
        <v>2</v>
      </c>
      <c r="L26" s="3" t="s">
        <v>2</v>
      </c>
      <c r="M26" s="3">
        <v>3</v>
      </c>
    </row>
    <row r="27" spans="6:15" hidden="1" outlineLevel="1" x14ac:dyDescent="0.35">
      <c r="F27" s="2"/>
      <c r="G27" s="3" t="str">
        <f>"'"&amp;$G$3&amp;G24&amp;"'"</f>
        <v>'C:\Users\steph\Dropbox\Grand Street Consulting\az_data_project\jupyter_data\[test_23.xlsx]quartiles_analysis_24'</v>
      </c>
      <c r="H27" s="3" t="str">
        <f>"'"&amp;$G$3&amp;H24&amp;"'"</f>
        <v>'C:\Users\steph\Dropbox\Grand Street Consulting\az_data_project\jupyter_data\[test_23.xlsx]quartiles_analysis_25'</v>
      </c>
      <c r="I27" s="3" t="str">
        <f>"'"&amp;$G$3&amp;I24&amp;"'"</f>
        <v>'C:\Users\steph\Dropbox\Grand Street Consulting\az_data_project\jupyter_data\[test_23.xlsx]quartiles_analysis_26'</v>
      </c>
      <c r="J27" s="3" t="str">
        <f>"'"&amp;$G$3&amp;J24&amp;"'"</f>
        <v>'C:\Users\steph\Dropbox\Grand Street Consulting\az_data_project\jupyter_data\[test_23.xlsx]quartiles_analysis_27'</v>
      </c>
      <c r="K27" s="3" t="s">
        <v>2</v>
      </c>
      <c r="L27" s="3" t="s">
        <v>2</v>
      </c>
      <c r="M27" s="3" t="str">
        <f>"'"&amp;$G$3&amp;M24&amp;"'"</f>
        <v>'C:\Users\steph\Dropbox\Grand Street Consulting\az_data_project\jupyter_data\[test_23.xlsx]quartiles_analysis_3'</v>
      </c>
    </row>
    <row r="28" spans="6:15" hidden="1" outlineLevel="1" x14ac:dyDescent="0.35">
      <c r="F28" s="2"/>
      <c r="G28" s="3" t="str">
        <f>"'"&amp;$G$3&amp;G24&amp;"_teach"&amp;"'"</f>
        <v>'C:\Users\steph\Dropbox\Grand Street Consulting\az_data_project\jupyter_data\[test_23.xlsx]quartiles_analysis_24_teach'</v>
      </c>
      <c r="H28" s="3" t="str">
        <f>"'"&amp;$G$3&amp;H24&amp;"_teach"&amp;"'"</f>
        <v>'C:\Users\steph\Dropbox\Grand Street Consulting\az_data_project\jupyter_data\[test_23.xlsx]quartiles_analysis_25_teach'</v>
      </c>
      <c r="I28" s="3" t="str">
        <f>"'"&amp;$G$3&amp;I24&amp;"_teach"&amp;"'"</f>
        <v>'C:\Users\steph\Dropbox\Grand Street Consulting\az_data_project\jupyter_data\[test_23.xlsx]quartiles_analysis_26_teach'</v>
      </c>
      <c r="J28" s="3" t="str">
        <f>"'"&amp;$G$3&amp;J24&amp;"_teach"&amp;"'"</f>
        <v>'C:\Users\steph\Dropbox\Grand Street Consulting\az_data_project\jupyter_data\[test_23.xlsx]quartiles_analysis_27_teach'</v>
      </c>
      <c r="K28" s="3" t="s">
        <v>2</v>
      </c>
      <c r="L28" s="3" t="s">
        <v>2</v>
      </c>
      <c r="M28" s="3" t="str">
        <f>"'"&amp;$G$3&amp;M24&amp;"_teach"&amp;"'"</f>
        <v>'C:\Users\steph\Dropbox\Grand Street Consulting\az_data_project\jupyter_data\[test_23.xlsx]quartiles_analysis_3_teach'</v>
      </c>
    </row>
    <row r="29" spans="6:15" hidden="1" outlineLevel="1" x14ac:dyDescent="0.35">
      <c r="F29" s="2"/>
      <c r="G29" s="3"/>
      <c r="H29" s="3"/>
      <c r="I29" s="3"/>
      <c r="J29" s="3"/>
    </row>
    <row r="30" spans="6:15" hidden="1" outlineLevel="1" x14ac:dyDescent="0.35">
      <c r="F30" s="2"/>
      <c r="G30" s="3"/>
      <c r="K30" s="3" t="s">
        <v>2</v>
      </c>
      <c r="L30" s="3" t="s">
        <v>2</v>
      </c>
    </row>
    <row r="31" spans="6:15" hidden="1" outlineLevel="1" x14ac:dyDescent="0.35">
      <c r="F31" s="2"/>
      <c r="G31" s="3"/>
      <c r="K31" s="3" t="s">
        <v>2</v>
      </c>
      <c r="L31" s="3" t="s">
        <v>2</v>
      </c>
    </row>
    <row r="32" spans="6:15" hidden="1" outlineLevel="1" x14ac:dyDescent="0.35">
      <c r="F32" s="2"/>
      <c r="G32" s="3"/>
      <c r="K32" s="3" t="s">
        <v>2</v>
      </c>
      <c r="L32" s="3" t="s">
        <v>2</v>
      </c>
    </row>
    <row r="33" spans="2:22" hidden="1" outlineLevel="1" x14ac:dyDescent="0.35">
      <c r="F33" s="21" t="s">
        <v>47</v>
      </c>
      <c r="G33" s="3" t="str">
        <f>"unique_"&amp;G5</f>
        <v>unique_24</v>
      </c>
      <c r="H33" s="3" t="str">
        <f>"unique_"&amp;H5</f>
        <v>unique_25</v>
      </c>
      <c r="I33" s="3" t="str">
        <f>"unique_"&amp;I5</f>
        <v>unique_26</v>
      </c>
      <c r="J33" s="3" t="str">
        <f>"unique_"&amp;J5</f>
        <v>unique_27</v>
      </c>
      <c r="M33" s="3" t="str">
        <f>"unique_"&amp;M5</f>
        <v>unique_3</v>
      </c>
    </row>
    <row r="34" spans="2:22" hidden="1" outlineLevel="1" x14ac:dyDescent="0.35">
      <c r="G34" s="3" t="s">
        <v>48</v>
      </c>
      <c r="H34" s="3" t="s">
        <v>48</v>
      </c>
      <c r="I34" s="3" t="s">
        <v>48</v>
      </c>
      <c r="J34" s="3" t="s">
        <v>48</v>
      </c>
      <c r="K34" s="3" t="s">
        <v>2</v>
      </c>
      <c r="L34" s="3" t="s">
        <v>2</v>
      </c>
      <c r="M34" s="3" t="s">
        <v>48</v>
      </c>
    </row>
    <row r="35" spans="2:22" hidden="1" outlineLevel="1" x14ac:dyDescent="0.35">
      <c r="G35" s="3">
        <v>2</v>
      </c>
      <c r="H35" s="3">
        <v>2</v>
      </c>
      <c r="I35" s="3">
        <v>2</v>
      </c>
      <c r="J35" s="3">
        <v>2</v>
      </c>
      <c r="K35" s="3" t="s">
        <v>2</v>
      </c>
      <c r="L35" s="3" t="s">
        <v>2</v>
      </c>
      <c r="M35" s="3">
        <v>2</v>
      </c>
    </row>
    <row r="36" spans="2:22" hidden="1" outlineLevel="1" x14ac:dyDescent="0.35">
      <c r="G36" s="3" t="str">
        <f>"'"&amp;$G$3&amp;G33&amp;"'"</f>
        <v>'C:\Users\steph\Dropbox\Grand Street Consulting\az_data_project\jupyter_data\[test_23.xlsx]unique_24'</v>
      </c>
      <c r="H36" s="3" t="str">
        <f>"'"&amp;$G$3&amp;H33&amp;"'"</f>
        <v>'C:\Users\steph\Dropbox\Grand Street Consulting\az_data_project\jupyter_data\[test_23.xlsx]unique_25'</v>
      </c>
      <c r="I36" s="3" t="str">
        <f>"'"&amp;$G$3&amp;I33&amp;"'"</f>
        <v>'C:\Users\steph\Dropbox\Grand Street Consulting\az_data_project\jupyter_data\[test_23.xlsx]unique_26'</v>
      </c>
      <c r="J36" s="3" t="str">
        <f>"'"&amp;$G$3&amp;J33&amp;"'"</f>
        <v>'C:\Users\steph\Dropbox\Grand Street Consulting\az_data_project\jupyter_data\[test_23.xlsx]unique_27'</v>
      </c>
      <c r="K36" s="3" t="s">
        <v>2</v>
      </c>
      <c r="L36" s="3" t="s">
        <v>2</v>
      </c>
      <c r="M36" s="3" t="str">
        <f>"'"&amp;$G$3&amp;M33&amp;"'"</f>
        <v>'C:\Users\steph\Dropbox\Grand Street Consulting\az_data_project\jupyter_data\[test_23.xlsx]unique_3'</v>
      </c>
      <c r="N36" s="3" t="s">
        <v>2</v>
      </c>
    </row>
    <row r="37" spans="2:22" hidden="1" outlineLevel="1" x14ac:dyDescent="0.35">
      <c r="G37" s="3"/>
      <c r="H37" s="3"/>
      <c r="I37" s="3"/>
      <c r="J37" s="3"/>
      <c r="K37" s="3" t="s">
        <v>2</v>
      </c>
      <c r="L37" s="3" t="s">
        <v>2</v>
      </c>
    </row>
    <row r="38" spans="2:22" hidden="1" outlineLevel="1" x14ac:dyDescent="0.35">
      <c r="G38" s="3"/>
    </row>
    <row r="39" spans="2:22" hidden="1" outlineLevel="1" x14ac:dyDescent="0.35">
      <c r="F39" s="21" t="s">
        <v>51</v>
      </c>
      <c r="G39" s="46" t="s">
        <v>86</v>
      </c>
      <c r="H39" s="47"/>
      <c r="I39" s="47"/>
    </row>
    <row r="40" spans="2:22" collapsed="1" x14ac:dyDescent="0.35">
      <c r="G40" s="3"/>
      <c r="H40" s="3"/>
      <c r="I40" s="3"/>
      <c r="J40" s="3"/>
    </row>
    <row r="41" spans="2:22" x14ac:dyDescent="0.35">
      <c r="G41" s="3"/>
      <c r="H41" s="3"/>
      <c r="I41" s="3"/>
      <c r="J41" s="3"/>
    </row>
    <row r="42" spans="2:22" ht="20" customHeight="1" x14ac:dyDescent="0.35">
      <c r="E42" s="70" t="s">
        <v>63</v>
      </c>
      <c r="F42" s="2"/>
      <c r="G42" s="25" t="str">
        <f>"Quartiles ("&amp;G39&amp;")"</f>
        <v>Quartiles (% Students with Disabilities)</v>
      </c>
      <c r="H42" s="25"/>
      <c r="I42" s="25"/>
      <c r="J42" s="25"/>
      <c r="K42" s="29"/>
      <c r="L42" s="30"/>
      <c r="M42" s="22"/>
      <c r="N42" s="22"/>
    </row>
    <row r="43" spans="2:22" ht="20" customHeight="1" x14ac:dyDescent="0.35">
      <c r="B43" s="3" t="s">
        <v>41</v>
      </c>
      <c r="C43" s="3" t="s">
        <v>40</v>
      </c>
      <c r="E43" s="71"/>
      <c r="F43" s="23"/>
      <c r="G43" s="24">
        <v>1</v>
      </c>
      <c r="H43" s="24">
        <v>2</v>
      </c>
      <c r="I43" s="24">
        <v>3</v>
      </c>
      <c r="J43" s="24">
        <v>4</v>
      </c>
      <c r="K43" s="31"/>
      <c r="L43" s="32"/>
      <c r="M43" s="24" t="s">
        <v>42</v>
      </c>
      <c r="N43" s="24" t="s">
        <v>73</v>
      </c>
      <c r="Q43" s="3" t="s">
        <v>72</v>
      </c>
    </row>
    <row r="44" spans="2:22" ht="11.5" customHeight="1" x14ac:dyDescent="0.35">
      <c r="G44" s="27"/>
      <c r="H44" s="27"/>
      <c r="I44" s="27"/>
      <c r="J44" s="27"/>
      <c r="K44" s="33"/>
      <c r="L44" s="34"/>
      <c r="M44" s="18"/>
      <c r="N44" s="18"/>
    </row>
    <row r="45" spans="2:22" x14ac:dyDescent="0.35">
      <c r="B45" s="3" t="s">
        <v>24</v>
      </c>
      <c r="C45" s="3" t="s">
        <v>3</v>
      </c>
      <c r="E45" s="3" t="s">
        <v>81</v>
      </c>
      <c r="G45" s="41" t="str">
        <f t="shared" ref="G45:J45" ca="1" si="1">TEXT(VLOOKUP($C45,INDIRECT(G$20&amp;"!"&amp;G$18),G$19,FALSE),"0.00")&amp;IF(VLOOKUP($C45,INDIRECT(G$27&amp;"!"&amp;G$25),G$26,FALSE)&lt;0.001,"**",IF(VLOOKUP($C45,INDIRECT(G$27&amp;"!"&amp;G$25),G$26,FALSE)&lt;0.01,"*",""))</f>
        <v>0.38**</v>
      </c>
      <c r="H45" s="41" t="str">
        <f t="shared" ca="1" si="1"/>
        <v>0.32**</v>
      </c>
      <c r="I45" s="41" t="str">
        <f t="shared" ca="1" si="1"/>
        <v>0.18**</v>
      </c>
      <c r="J45" s="41" t="str">
        <f t="shared" ca="1" si="1"/>
        <v>0.27**</v>
      </c>
      <c r="K45" s="35"/>
      <c r="L45" s="36"/>
      <c r="M45" s="56" t="str">
        <f ca="1">TEXT(VLOOKUP($C45,INDIRECT(M$20&amp;"!"&amp;M$18),M$19,FALSE),"0.00")&amp;IF(VLOOKUP($C45,INDIRECT(M$27&amp;"!"&amp;M$25),M$26,FALSE)&lt;0.001,"**",IF(VLOOKUP($C45,INDIRECT(M$27&amp;"!"&amp;M$25),M$26,FALSE)&lt;0.01,"*",""))</f>
        <v>0.25**</v>
      </c>
      <c r="N45" s="27" t="str">
        <f ca="1">VLOOKUP($B45,INDIRECT(N$20&amp;P45&amp;"'"&amp;"!"&amp;N$18),N$19,FALSE)</f>
        <v>positive</v>
      </c>
      <c r="P45" s="3">
        <f ca="1">IF(MAX(Q45:U45)=Q45,$G$5,IF(MAX(Q45:U45)=R45,$H$5,IF(MAX(Q45:U45)=S45,$I$5,IF(MAX(Q45:U45)=T45,$J$5,IF(MAX(Q45:U45)=U45,$M$5,"XXX")))))</f>
        <v>24</v>
      </c>
      <c r="Q45" s="44">
        <f t="shared" ref="Q45:T47" ca="1" si="2">LEFT(G45,4)+0</f>
        <v>0.38</v>
      </c>
      <c r="R45" s="3">
        <f t="shared" ca="1" si="2"/>
        <v>0.32</v>
      </c>
      <c r="S45" s="3">
        <f t="shared" ca="1" si="2"/>
        <v>0.18</v>
      </c>
      <c r="T45" s="3">
        <f t="shared" ca="1" si="2"/>
        <v>0.27</v>
      </c>
      <c r="U45" s="44">
        <f ca="1">LEFT(M45,4)+0</f>
        <v>0.25</v>
      </c>
      <c r="V45" s="9"/>
    </row>
    <row r="46" spans="2:22" x14ac:dyDescent="0.35">
      <c r="B46" s="3" t="s">
        <v>0</v>
      </c>
      <c r="E46" s="3" t="s">
        <v>33</v>
      </c>
      <c r="G46" s="41" t="str">
        <f t="shared" ref="G46:J47" ca="1" si="3">TEXT(VLOOKUP($B46,INDIRECT(G$20&amp;"!"&amp;G$18),G$19,FALSE),"0.00")&amp;IF(VLOOKUP($B46,INDIRECT(G$27&amp;"!"&amp;G$25),G$26,FALSE)&lt;0.001,"**",IF(VLOOKUP($B46,INDIRECT(G$27&amp;"!"&amp;G$25),G$26,FALSE)&lt;0.01,"*",""))</f>
        <v>0.00</v>
      </c>
      <c r="H46" s="41" t="str">
        <f t="shared" ca="1" si="3"/>
        <v>0.07**</v>
      </c>
      <c r="I46" s="41" t="str">
        <f t="shared" ca="1" si="3"/>
        <v>0.03*</v>
      </c>
      <c r="J46" s="41" t="str">
        <f t="shared" ca="1" si="3"/>
        <v>0.02</v>
      </c>
      <c r="K46" s="35"/>
      <c r="L46" s="36"/>
      <c r="M46" s="56" t="str">
        <f ca="1">TEXT(VLOOKUP($B46,INDIRECT(M$20&amp;"!"&amp;M$18),M$19,FALSE),"0.00")&amp;IF(VLOOKUP($B46,INDIRECT(M$27&amp;"!"&amp;M$25),M$26,FALSE)&lt;0.001,"**",IF(VLOOKUP($B46,INDIRECT(M$27&amp;"!"&amp;M$25),M$26,FALSE)&lt;0.01,"*",""))</f>
        <v>0.01**</v>
      </c>
      <c r="N46" s="27" t="str">
        <f ca="1">VLOOKUP($B46,INDIRECT(N$20&amp;P46&amp;"'"&amp;"!"&amp;N$18),N$19,FALSE)</f>
        <v>negative</v>
      </c>
      <c r="P46" s="3">
        <f ca="1">IF(MAX(Q46:U46)=Q46,$G$5,IF(MAX(Q46:U46)=R46,$H$5,IF(MAX(Q46:U46)=S46,$I$5,IF(MAX(Q46:U46)=T46,$J$5,IF(MAX(Q46:U46)=U46,$M$5,"XXX")))))</f>
        <v>25</v>
      </c>
      <c r="Q46" s="3">
        <f t="shared" ca="1" si="2"/>
        <v>0</v>
      </c>
      <c r="R46" s="3">
        <f t="shared" ca="1" si="2"/>
        <v>7.0000000000000007E-2</v>
      </c>
      <c r="S46" s="3">
        <f t="shared" ca="1" si="2"/>
        <v>0.03</v>
      </c>
      <c r="T46" s="3">
        <f t="shared" ca="1" si="2"/>
        <v>0.02</v>
      </c>
      <c r="U46" s="3">
        <f ca="1">LEFT(M46,4)+0</f>
        <v>0.01</v>
      </c>
    </row>
    <row r="47" spans="2:22" x14ac:dyDescent="0.35">
      <c r="B47" s="19" t="s">
        <v>25</v>
      </c>
      <c r="C47" s="19"/>
      <c r="D47" s="19"/>
      <c r="E47" s="3" t="s">
        <v>69</v>
      </c>
      <c r="G47" s="41" t="str">
        <f t="shared" ca="1" si="3"/>
        <v>0.15**</v>
      </c>
      <c r="H47" s="41" t="str">
        <f t="shared" ca="1" si="3"/>
        <v>0.12**</v>
      </c>
      <c r="I47" s="41" t="str">
        <f t="shared" ca="1" si="3"/>
        <v>0.09**</v>
      </c>
      <c r="J47" s="41" t="str">
        <f t="shared" ca="1" si="3"/>
        <v>0.06**</v>
      </c>
      <c r="K47" s="35"/>
      <c r="L47" s="36"/>
      <c r="M47" s="56" t="str">
        <f ca="1">TEXT(VLOOKUP($B47,INDIRECT(M$20&amp;"!"&amp;M$18),M$19,FALSE),"0.00")&amp;IF(VLOOKUP($B47,INDIRECT(M$27&amp;"!"&amp;M$25),M$26,FALSE)&lt;0.001,"**",IF(VLOOKUP($B47,INDIRECT(M$27&amp;"!"&amp;M$25),M$26,FALSE)&lt;0.01,"*",""))</f>
        <v>0.09**</v>
      </c>
      <c r="N47" s="27" t="str">
        <f ca="1">VLOOKUP($B47,INDIRECT(N$20&amp;P47&amp;"'"&amp;"!"&amp;N$18),N$19,FALSE)</f>
        <v>negative</v>
      </c>
      <c r="P47" s="3">
        <f ca="1">IF(MAX(Q47:U47)=Q47,$G$5,IF(MAX(Q47:U47)=R47,$H$5,IF(MAX(Q47:U47)=S47,$I$5,IF(MAX(Q47:U47)=T47,$J$5,IF(MAX(Q47:U47)=U47,$M$5,"XXX")))))</f>
        <v>24</v>
      </c>
      <c r="Q47" s="3">
        <f t="shared" ca="1" si="2"/>
        <v>0.15</v>
      </c>
      <c r="R47" s="3">
        <f t="shared" ca="1" si="2"/>
        <v>0.12</v>
      </c>
      <c r="S47" s="3">
        <f t="shared" ca="1" si="2"/>
        <v>0.09</v>
      </c>
      <c r="T47" s="3">
        <f t="shared" ca="1" si="2"/>
        <v>0.06</v>
      </c>
      <c r="U47" s="3">
        <f ca="1">LEFT(M47,4)+0</f>
        <v>0.09</v>
      </c>
    </row>
    <row r="48" spans="2:22" ht="13" customHeight="1" x14ac:dyDescent="0.35">
      <c r="G48" s="27"/>
      <c r="H48" s="27"/>
      <c r="I48" s="27"/>
      <c r="J48" s="27"/>
      <c r="K48" s="35"/>
      <c r="L48" s="36"/>
      <c r="M48" s="57"/>
      <c r="N48" s="18"/>
    </row>
    <row r="49" spans="2:21" x14ac:dyDescent="0.35">
      <c r="B49" s="3" t="s">
        <v>1</v>
      </c>
      <c r="E49" s="3" t="s">
        <v>67</v>
      </c>
      <c r="G49" s="41" t="str">
        <f t="shared" ref="G49:J50" ca="1" si="4">TEXT(VLOOKUP($B49,INDIRECT(G$20&amp;"!"&amp;G$18),G$19,FALSE),"0.00")&amp;IF(VLOOKUP($B49,INDIRECT(G$27&amp;"!"&amp;G$25),G$26,FALSE)&lt;0.001,"**",IF(VLOOKUP($B49,INDIRECT(G$27&amp;"!"&amp;G$25),G$26,FALSE)&lt;0.01,"*",""))</f>
        <v>0.20**</v>
      </c>
      <c r="H49" s="41" t="str">
        <f t="shared" ca="1" si="4"/>
        <v>0.15**</v>
      </c>
      <c r="I49" s="41" t="str">
        <f t="shared" ca="1" si="4"/>
        <v>0.04**</v>
      </c>
      <c r="J49" s="41" t="str">
        <f t="shared" ca="1" si="4"/>
        <v>0.02</v>
      </c>
      <c r="K49" s="35"/>
      <c r="L49" s="36"/>
      <c r="M49" s="56" t="str">
        <f ca="1">TEXT(VLOOKUP($B49,INDIRECT(M$20&amp;"!"&amp;M$18),M$19,FALSE),"0.00")&amp;IF(VLOOKUP($B49,INDIRECT(M$27&amp;"!"&amp;M$25),M$26,FALSE)&lt;0.001,"**",IF(VLOOKUP($B49,INDIRECT(M$27&amp;"!"&amp;M$25),M$26,FALSE)&lt;0.01,"*",""))</f>
        <v>0.07**</v>
      </c>
      <c r="N49" s="27" t="str">
        <f ca="1">VLOOKUP($B49,INDIRECT(N$20&amp;P49&amp;"'"&amp;"!"&amp;N$18),N$19,FALSE)</f>
        <v>negative</v>
      </c>
      <c r="P49" s="3">
        <f ca="1">IF(MAX(Q49:U49)=Q49,$G$5,IF(MAX(Q49:U49)=R49,$H$5,IF(MAX(Q49:U49)=S49,$I$5,IF(MAX(Q49:U49)=T49,$J$5,IF(MAX(Q49:U49)=U49,$M$5,"XXX")))))</f>
        <v>24</v>
      </c>
      <c r="Q49" s="3">
        <f t="shared" ref="Q49:T50" ca="1" si="5">LEFT(G49,4)+0</f>
        <v>0.2</v>
      </c>
      <c r="R49" s="3">
        <f t="shared" ca="1" si="5"/>
        <v>0.15</v>
      </c>
      <c r="S49" s="3">
        <f t="shared" ca="1" si="5"/>
        <v>0.04</v>
      </c>
      <c r="T49" s="3">
        <f t="shared" ca="1" si="5"/>
        <v>0.02</v>
      </c>
      <c r="U49" s="3">
        <f ca="1">LEFT(M49,4)+0</f>
        <v>7.0000000000000007E-2</v>
      </c>
    </row>
    <row r="50" spans="2:21" x14ac:dyDescent="0.35">
      <c r="B50" s="3" t="s">
        <v>37</v>
      </c>
      <c r="E50" s="3" t="s">
        <v>34</v>
      </c>
      <c r="G50" s="41" t="str">
        <f t="shared" ca="1" si="4"/>
        <v>0.00</v>
      </c>
      <c r="H50" s="41" t="str">
        <f t="shared" ca="1" si="4"/>
        <v>0.01</v>
      </c>
      <c r="I50" s="41" t="str">
        <f t="shared" ca="1" si="4"/>
        <v>0.00</v>
      </c>
      <c r="J50" s="41" t="str">
        <f t="shared" ca="1" si="4"/>
        <v>0.00</v>
      </c>
      <c r="K50" s="35"/>
      <c r="L50" s="36"/>
      <c r="M50" s="56" t="str">
        <f ca="1">TEXT(VLOOKUP($B50,INDIRECT(M$20&amp;"!"&amp;M$18),M$19,FALSE),"0.00")&amp;IF(VLOOKUP($B50,INDIRECT(M$27&amp;"!"&amp;M$25),M$26,FALSE)&lt;0.001,"**",IF(VLOOKUP($B50,INDIRECT(M$27&amp;"!"&amp;M$25),M$26,FALSE)&lt;0.01,"*",""))</f>
        <v>0.00</v>
      </c>
      <c r="N50" s="27" t="str">
        <f ca="1">VLOOKUP($B50,INDIRECT(N$20&amp;P50&amp;"_teach'"&amp;"!"&amp;N$18),N$19,FALSE)</f>
        <v>positive</v>
      </c>
      <c r="P50" s="3">
        <f ca="1">IF(MAX(Q50:U50)=Q50,$G$5,IF(MAX(Q50:U50)=R50,$H$5,IF(MAX(Q50:U50)=S50,$I$5,IF(MAX(Q50:U50)=T50,$J$5,IF(MAX(Q50:U50)=U50,$M$5,"XXX")))))</f>
        <v>25</v>
      </c>
      <c r="Q50" s="3">
        <f t="shared" ca="1" si="5"/>
        <v>0</v>
      </c>
      <c r="R50" s="3">
        <f t="shared" ca="1" si="5"/>
        <v>0.01</v>
      </c>
      <c r="S50" s="3">
        <f t="shared" ca="1" si="5"/>
        <v>0</v>
      </c>
      <c r="T50" s="3">
        <f t="shared" ca="1" si="5"/>
        <v>0</v>
      </c>
      <c r="U50" s="3">
        <f ca="1">LEFT(M50,4)+0</f>
        <v>0</v>
      </c>
    </row>
    <row r="51" spans="2:21" ht="12" customHeight="1" x14ac:dyDescent="0.35">
      <c r="G51" s="27"/>
      <c r="H51" s="27"/>
      <c r="I51" s="27"/>
      <c r="J51" s="27"/>
      <c r="K51" s="35"/>
      <c r="L51" s="36"/>
      <c r="M51" s="57"/>
      <c r="N51" s="18"/>
    </row>
    <row r="52" spans="2:21" x14ac:dyDescent="0.35">
      <c r="B52" s="3" t="s">
        <v>27</v>
      </c>
      <c r="E52" s="3" t="s">
        <v>65</v>
      </c>
      <c r="G52" s="41" t="str">
        <f t="shared" ref="G52:J54" ca="1" si="6">TEXT(VLOOKUP($B52,INDIRECT(G$20&amp;"!"&amp;G$18),G$19,FALSE),"0.00")&amp;IF(VLOOKUP($B52,INDIRECT(G$27&amp;"!"&amp;G$25),G$26,FALSE)&lt;0.001,"**",IF(VLOOKUP($B52,INDIRECT(G$27&amp;"!"&amp;G$25),G$26,FALSE)&lt;0.01,"*",""))</f>
        <v>0.57**</v>
      </c>
      <c r="H52" s="41" t="str">
        <f t="shared" ca="1" si="6"/>
        <v>0.38**</v>
      </c>
      <c r="I52" s="41" t="str">
        <f t="shared" ca="1" si="6"/>
        <v>0.23**</v>
      </c>
      <c r="J52" s="41" t="str">
        <f t="shared" ca="1" si="6"/>
        <v>0.14**</v>
      </c>
      <c r="K52" s="35"/>
      <c r="L52" s="36"/>
      <c r="M52" s="56" t="str">
        <f ca="1">TEXT(VLOOKUP($B52,INDIRECT(M$20&amp;"!"&amp;M$18),M$19,FALSE),"0.00")&amp;IF(VLOOKUP($B52,INDIRECT(M$27&amp;"!"&amp;M$25),M$26,FALSE)&lt;0.001,"**",IF(VLOOKUP($B52,INDIRECT(M$27&amp;"!"&amp;M$25),M$26,FALSE)&lt;0.01,"*",""))</f>
        <v>0.36**</v>
      </c>
      <c r="N52" s="27" t="str">
        <f ca="1">VLOOKUP($B52,INDIRECT(N$20&amp;P52&amp;"'"&amp;"!"&amp;N$18),N$19,FALSE)</f>
        <v>negative</v>
      </c>
      <c r="P52" s="3">
        <f ca="1">IF(MAX(Q52:U52)=Q52,$G$5,IF(MAX(Q52:U52)=R52,$H$5,IF(MAX(Q52:U52)=S52,$I$5,IF(MAX(Q52:U52)=T52,$J$5,IF(MAX(Q52:U52)=U52,$M$5,"XXX")))))</f>
        <v>24</v>
      </c>
      <c r="Q52" s="3">
        <f t="shared" ref="Q52:T54" ca="1" si="7">LEFT(G52,4)+0</f>
        <v>0.56999999999999995</v>
      </c>
      <c r="R52" s="3">
        <f t="shared" ca="1" si="7"/>
        <v>0.38</v>
      </c>
      <c r="S52" s="3">
        <f t="shared" ca="1" si="7"/>
        <v>0.23</v>
      </c>
      <c r="T52" s="3">
        <f t="shared" ca="1" si="7"/>
        <v>0.14000000000000001</v>
      </c>
      <c r="U52" s="3">
        <f ca="1">LEFT(M52,4)+0</f>
        <v>0.36</v>
      </c>
    </row>
    <row r="53" spans="2:21" x14ac:dyDescent="0.35">
      <c r="B53" s="3" t="s">
        <v>28</v>
      </c>
      <c r="E53" s="3" t="s">
        <v>68</v>
      </c>
      <c r="G53" s="41" t="str">
        <f t="shared" ca="1" si="6"/>
        <v>0.50**</v>
      </c>
      <c r="H53" s="41" t="str">
        <f t="shared" ca="1" si="6"/>
        <v>0.44**</v>
      </c>
      <c r="I53" s="41" t="str">
        <f t="shared" ca="1" si="6"/>
        <v>0.29**</v>
      </c>
      <c r="J53" s="41" t="str">
        <f t="shared" ca="1" si="6"/>
        <v>0.33**</v>
      </c>
      <c r="K53" s="35"/>
      <c r="L53" s="36"/>
      <c r="M53" s="56" t="str">
        <f ca="1">TEXT(VLOOKUP($B53,INDIRECT(M$20&amp;"!"&amp;M$18),M$19,FALSE),"0.00")&amp;IF(VLOOKUP($B53,INDIRECT(M$27&amp;"!"&amp;M$25),M$26,FALSE)&lt;0.001,"**",IF(VLOOKUP($B53,INDIRECT(M$27&amp;"!"&amp;M$25),M$26,FALSE)&lt;0.01,"*",""))</f>
        <v>0.32**</v>
      </c>
      <c r="N53" s="27" t="str">
        <f ca="1">VLOOKUP($B53,INDIRECT(N$20&amp;P53&amp;"'"&amp;"!"&amp;N$18),N$19,FALSE)</f>
        <v>negative</v>
      </c>
      <c r="P53" s="3">
        <f ca="1">IF(MAX(Q53:U53)=Q53,$G$5,IF(MAX(Q53:U53)=R53,$H$5,IF(MAX(Q53:U53)=S53,$I$5,IF(MAX(Q53:U53)=T53,$J$5,IF(MAX(Q53:U53)=U53,$M$5,"XXX")))))</f>
        <v>24</v>
      </c>
      <c r="Q53" s="3">
        <f t="shared" ca="1" si="7"/>
        <v>0.5</v>
      </c>
      <c r="R53" s="3">
        <f t="shared" ca="1" si="7"/>
        <v>0.44</v>
      </c>
      <c r="S53" s="3">
        <f t="shared" ca="1" si="7"/>
        <v>0.28999999999999998</v>
      </c>
      <c r="T53" s="3">
        <f t="shared" ca="1" si="7"/>
        <v>0.33</v>
      </c>
      <c r="U53" s="3">
        <f ca="1">LEFT(M53,4)+0</f>
        <v>0.32</v>
      </c>
    </row>
    <row r="54" spans="2:21" x14ac:dyDescent="0.35">
      <c r="B54" s="3" t="s">
        <v>26</v>
      </c>
      <c r="E54" s="3" t="s">
        <v>66</v>
      </c>
      <c r="G54" s="41" t="str">
        <f t="shared" ca="1" si="6"/>
        <v>0.24**</v>
      </c>
      <c r="H54" s="41" t="str">
        <f t="shared" ca="1" si="6"/>
        <v>0.02</v>
      </c>
      <c r="I54" s="41" t="str">
        <f t="shared" ca="1" si="6"/>
        <v>0.01</v>
      </c>
      <c r="J54" s="41" t="str">
        <f t="shared" ca="1" si="6"/>
        <v>0.00</v>
      </c>
      <c r="K54" s="35"/>
      <c r="L54" s="36"/>
      <c r="M54" s="56" t="str">
        <f ca="1">TEXT(VLOOKUP($B54,INDIRECT(M$20&amp;"!"&amp;M$18),M$19,FALSE),"0.00")&amp;IF(VLOOKUP($B54,INDIRECT(M$27&amp;"!"&amp;M$25),M$26,FALSE)&lt;0.001,"**",IF(VLOOKUP($B54,INDIRECT(M$27&amp;"!"&amp;M$25),M$26,FALSE)&lt;0.01,"*",""))</f>
        <v>0.24**</v>
      </c>
      <c r="N54" s="27" t="str">
        <f ca="1">VLOOKUP($B54,INDIRECT(N$20&amp;P54&amp;"'"&amp;"!"&amp;N$18),N$19,FALSE)</f>
        <v>negative</v>
      </c>
      <c r="P54" s="3">
        <f ca="1">IF(MAX(Q54:U54)=Q54,$G$5,IF(MAX(Q54:U54)=R54,$H$5,IF(MAX(Q54:U54)=S54,$I$5,IF(MAX(Q54:U54)=T54,$J$5,IF(MAX(Q54:U54)=U54,$M$5,"XXX")))))</f>
        <v>24</v>
      </c>
      <c r="Q54" s="3">
        <f t="shared" ca="1" si="7"/>
        <v>0.24</v>
      </c>
      <c r="R54" s="3">
        <f t="shared" ca="1" si="7"/>
        <v>0.02</v>
      </c>
      <c r="S54" s="3">
        <f t="shared" ca="1" si="7"/>
        <v>0.01</v>
      </c>
      <c r="T54" s="3">
        <f t="shared" ca="1" si="7"/>
        <v>0</v>
      </c>
      <c r="U54" s="3">
        <f ca="1">LEFT(M54,4)+0</f>
        <v>0.24</v>
      </c>
    </row>
    <row r="55" spans="2:21" ht="17.5" customHeight="1" x14ac:dyDescent="0.35">
      <c r="G55" s="17"/>
      <c r="H55" s="17"/>
      <c r="I55" s="17"/>
      <c r="J55" s="17"/>
      <c r="K55" s="33"/>
      <c r="L55" s="34"/>
      <c r="N55" s="18"/>
    </row>
    <row r="56" spans="2:21" x14ac:dyDescent="0.35">
      <c r="E56" s="26" t="s">
        <v>58</v>
      </c>
      <c r="G56" s="17"/>
      <c r="H56" s="17"/>
      <c r="I56" s="17"/>
      <c r="J56" s="17"/>
      <c r="K56" s="33"/>
      <c r="L56" s="34"/>
      <c r="N56" s="18"/>
    </row>
    <row r="57" spans="2:21" ht="4" customHeight="1" x14ac:dyDescent="0.35">
      <c r="E57" s="26"/>
      <c r="G57" s="17"/>
      <c r="H57" s="17"/>
      <c r="I57" s="17"/>
      <c r="J57" s="17"/>
      <c r="K57" s="33"/>
      <c r="L57" s="34"/>
      <c r="N57" s="18"/>
    </row>
    <row r="58" spans="2:21" x14ac:dyDescent="0.35">
      <c r="B58" s="3" t="s">
        <v>49</v>
      </c>
      <c r="E58" s="3" t="s">
        <v>60</v>
      </c>
      <c r="G58" s="28">
        <f t="shared" ref="G58:J59" ca="1" si="8">VLOOKUP($B58,INDIRECT(G$36&amp;"!"&amp;G$34),G$35,FALSE)</f>
        <v>268</v>
      </c>
      <c r="H58" s="28">
        <f t="shared" ca="1" si="8"/>
        <v>266</v>
      </c>
      <c r="I58" s="28">
        <f t="shared" ca="1" si="8"/>
        <v>268</v>
      </c>
      <c r="J58" s="28">
        <f t="shared" ca="1" si="8"/>
        <v>268</v>
      </c>
      <c r="K58" s="37"/>
      <c r="L58" s="38"/>
      <c r="M58" s="58" t="str">
        <f ca="1">TEXT(VLOOKUP($B58,INDIRECT(M$36&amp;"!"&amp;M$34),M$35,FALSE),"0,0")</f>
        <v>1,070</v>
      </c>
      <c r="N58" s="27"/>
    </row>
    <row r="59" spans="2:21" x14ac:dyDescent="0.35">
      <c r="B59" s="3" t="s">
        <v>50</v>
      </c>
      <c r="E59" s="3" t="s">
        <v>61</v>
      </c>
      <c r="F59" s="15"/>
      <c r="G59" s="28">
        <f t="shared" ca="1" si="8"/>
        <v>102</v>
      </c>
      <c r="H59" s="28">
        <f t="shared" ca="1" si="8"/>
        <v>130</v>
      </c>
      <c r="I59" s="28">
        <f t="shared" ca="1" si="8"/>
        <v>145</v>
      </c>
      <c r="J59" s="28">
        <f t="shared" ca="1" si="8"/>
        <v>115</v>
      </c>
      <c r="K59" s="39"/>
      <c r="L59" s="40"/>
      <c r="M59" s="58">
        <f ca="1">VLOOKUP($B59,INDIRECT(M$36&amp;"!"&amp;M$34),M$35,FALSE)</f>
        <v>281</v>
      </c>
      <c r="N59" s="27"/>
      <c r="O59" s="16"/>
      <c r="P59" s="16"/>
      <c r="Q59" s="16"/>
    </row>
    <row r="60" spans="2:21" ht="6" customHeight="1" x14ac:dyDescent="0.35">
      <c r="K60" s="35"/>
      <c r="L60" s="36"/>
      <c r="M60" s="18"/>
      <c r="N60" s="18"/>
    </row>
    <row r="61" spans="2:21" x14ac:dyDescent="0.35">
      <c r="E61" s="54" t="s">
        <v>87</v>
      </c>
      <c r="F61" s="54"/>
      <c r="G61" s="55" t="str">
        <f ca="1">"0%-"&amp;TEXT(G13,"0%")</f>
        <v>0%-7%</v>
      </c>
      <c r="H61" s="55" t="str">
        <f ca="1">TEXT(G13,"0%")&amp;"-"&amp;TEXT(H13,"0%")</f>
        <v>7%-10%</v>
      </c>
      <c r="I61" s="55" t="str">
        <f ca="1">TEXT(H13,"0%")&amp;"-"&amp;TEXT(I13,"0%")</f>
        <v>10%-13%</v>
      </c>
      <c r="J61" s="55" t="str">
        <f ca="1">TEXT(I13,"0%")&amp;"-100%"</f>
        <v>13%-100%</v>
      </c>
      <c r="K61" s="35"/>
      <c r="L61" s="36"/>
      <c r="M61" s="18"/>
      <c r="N61" s="18"/>
    </row>
    <row r="62" spans="2:21" ht="11" customHeight="1" x14ac:dyDescent="0.35">
      <c r="E62" s="42"/>
      <c r="F62" s="42"/>
      <c r="G62" s="43"/>
      <c r="H62" s="43"/>
      <c r="I62" s="43"/>
      <c r="J62" s="43"/>
      <c r="K62" s="42"/>
      <c r="L62" s="42"/>
      <c r="M62" s="42"/>
      <c r="N62" s="42"/>
    </row>
    <row r="63" spans="2:21" ht="13" customHeight="1" x14ac:dyDescent="0.35">
      <c r="E63" s="65" t="s">
        <v>70</v>
      </c>
      <c r="F63" s="69"/>
      <c r="G63" s="69"/>
      <c r="H63" s="69"/>
      <c r="I63" s="69"/>
      <c r="J63" s="69"/>
      <c r="K63" s="69"/>
      <c r="L63" s="69"/>
      <c r="M63" s="69"/>
      <c r="N63" s="69"/>
    </row>
    <row r="64" spans="2:21" ht="13" customHeight="1" x14ac:dyDescent="0.35">
      <c r="E64" s="65" t="s">
        <v>75</v>
      </c>
      <c r="F64" s="69"/>
      <c r="G64" s="69"/>
      <c r="H64" s="69"/>
      <c r="I64" s="69"/>
      <c r="J64" s="69"/>
      <c r="K64" s="69"/>
      <c r="L64" s="69"/>
      <c r="M64" s="69"/>
      <c r="N64" s="69"/>
    </row>
  </sheetData>
  <mergeCells count="3">
    <mergeCell ref="E42:E43"/>
    <mergeCell ref="E63:N63"/>
    <mergeCell ref="E64:N64"/>
  </mergeCells>
  <pageMargins left="0.7" right="0.7" top="0.75" bottom="0.75" header="0.3" footer="0.3"/>
  <pageSetup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footnotes</vt:lpstr>
      <vt:lpstr>summary_all</vt:lpstr>
      <vt:lpstr>ethnicity_district</vt:lpstr>
      <vt:lpstr>frl_district</vt:lpstr>
      <vt:lpstr>swd_district</vt:lpstr>
      <vt:lpstr>size_district</vt:lpstr>
      <vt:lpstr>ethnicity_charter</vt:lpstr>
      <vt:lpstr>frl_charter</vt:lpstr>
      <vt:lpstr>swd_charter</vt:lpstr>
      <vt:lpstr>size_charter</vt:lpstr>
      <vt:lpstr>table_1</vt:lpstr>
      <vt:lpstr>ethnicity_charter!Print_Area</vt:lpstr>
      <vt:lpstr>ethnicity_district!Print_Area</vt:lpstr>
      <vt:lpstr>frl_charter!Print_Area</vt:lpstr>
      <vt:lpstr>frl_district!Print_Area</vt:lpstr>
      <vt:lpstr>size_charter!Print_Area</vt:lpstr>
      <vt:lpstr>size_district!Print_Area</vt:lpstr>
      <vt:lpstr>summary_all!Print_Area</vt:lpstr>
      <vt:lpstr>swd_charter!Print_Area</vt:lpstr>
      <vt:lpstr>swd_district!Print_Area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Robbins</dc:creator>
  <cp:lastModifiedBy>Stephen Robbins</cp:lastModifiedBy>
  <cp:lastPrinted>2021-09-28T17:42:42Z</cp:lastPrinted>
  <dcterms:created xsi:type="dcterms:W3CDTF">2021-05-04T22:35:58Z</dcterms:created>
  <dcterms:modified xsi:type="dcterms:W3CDTF">2021-10-01T18:32:04Z</dcterms:modified>
</cp:coreProperties>
</file>