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d\Downloads\"/>
    </mc:Choice>
  </mc:AlternateContent>
  <xr:revisionPtr revIDLastSave="0" documentId="13_ncr:1_{12538CA0-51FF-43A4-AEFF-69BA3E7981EE}" xr6:coauthVersionLast="47" xr6:coauthVersionMax="47" xr10:uidLastSave="{00000000-0000-0000-0000-000000000000}"/>
  <bookViews>
    <workbookView xWindow="-98" yWindow="-98" windowWidth="21795" windowHeight="13875" tabRatio="5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K50" i="1" l="1"/>
  <c r="AB50" i="1"/>
  <c r="AE50" i="1" s="1"/>
  <c r="Z50" i="1"/>
  <c r="Y50" i="1"/>
  <c r="W50" i="1"/>
  <c r="P50" i="1" s="1"/>
  <c r="U50" i="1"/>
  <c r="O50" i="1"/>
  <c r="K50" i="1"/>
  <c r="AP50" i="1" s="1"/>
  <c r="I50" i="1"/>
  <c r="AC50" i="1" s="1"/>
  <c r="G50" i="1"/>
  <c r="AK49" i="1"/>
  <c r="AE49" i="1"/>
  <c r="AB49" i="1"/>
  <c r="Z49" i="1"/>
  <c r="Y49" i="1"/>
  <c r="W49" i="1"/>
  <c r="P49" i="1" s="1"/>
  <c r="U49" i="1"/>
  <c r="O49" i="1"/>
  <c r="K49" i="1"/>
  <c r="AP49" i="1" s="1"/>
  <c r="I49" i="1"/>
  <c r="AC49" i="1" s="1"/>
  <c r="G49" i="1"/>
  <c r="AK48" i="1"/>
  <c r="AE48" i="1"/>
  <c r="AB48" i="1"/>
  <c r="Z48" i="1"/>
  <c r="Y48" i="1"/>
  <c r="W48" i="1"/>
  <c r="P48" i="1" s="1"/>
  <c r="U48" i="1"/>
  <c r="O48" i="1"/>
  <c r="K48" i="1"/>
  <c r="AP48" i="1" s="1"/>
  <c r="I48" i="1"/>
  <c r="AC48" i="1" s="1"/>
  <c r="G48" i="1"/>
  <c r="AK47" i="1"/>
  <c r="AE47" i="1"/>
  <c r="AB47" i="1"/>
  <c r="Z47" i="1"/>
  <c r="Y47" i="1"/>
  <c r="W47" i="1"/>
  <c r="P47" i="1" s="1"/>
  <c r="U47" i="1"/>
  <c r="O47" i="1"/>
  <c r="K47" i="1"/>
  <c r="AP47" i="1" s="1"/>
  <c r="I47" i="1"/>
  <c r="AC47" i="1" s="1"/>
  <c r="G47" i="1"/>
  <c r="AK46" i="1"/>
  <c r="AE46" i="1"/>
  <c r="AB46" i="1"/>
  <c r="Z46" i="1"/>
  <c r="Y46" i="1"/>
  <c r="W46" i="1"/>
  <c r="P46" i="1" s="1"/>
  <c r="U46" i="1"/>
  <c r="O46" i="1"/>
  <c r="K46" i="1"/>
  <c r="AP46" i="1" s="1"/>
  <c r="I46" i="1"/>
  <c r="AC46" i="1" s="1"/>
  <c r="G46" i="1"/>
  <c r="AK45" i="1"/>
  <c r="AE45" i="1"/>
  <c r="AB45" i="1"/>
  <c r="Z45" i="1"/>
  <c r="Y45" i="1"/>
  <c r="W45" i="1"/>
  <c r="P45" i="1" s="1"/>
  <c r="U45" i="1"/>
  <c r="O45" i="1"/>
  <c r="K45" i="1"/>
  <c r="AP45" i="1" s="1"/>
  <c r="I45" i="1"/>
  <c r="AC45" i="1" s="1"/>
  <c r="G45" i="1"/>
  <c r="AK44" i="1"/>
  <c r="AE44" i="1"/>
  <c r="AB44" i="1"/>
  <c r="Z44" i="1"/>
  <c r="Y44" i="1"/>
  <c r="W44" i="1"/>
  <c r="P44" i="1" s="1"/>
  <c r="U44" i="1"/>
  <c r="O44" i="1"/>
  <c r="K44" i="1"/>
  <c r="AP44" i="1" s="1"/>
  <c r="I44" i="1"/>
  <c r="AC44" i="1" s="1"/>
  <c r="G44" i="1"/>
  <c r="AK43" i="1"/>
  <c r="AE43" i="1"/>
  <c r="AB43" i="1"/>
  <c r="Z43" i="1"/>
  <c r="Y43" i="1"/>
  <c r="W43" i="1"/>
  <c r="P43" i="1" s="1"/>
  <c r="U43" i="1"/>
  <c r="O43" i="1"/>
  <c r="K43" i="1"/>
  <c r="AP43" i="1" s="1"/>
  <c r="I43" i="1"/>
  <c r="AC43" i="1" s="1"/>
  <c r="G43" i="1"/>
  <c r="AK42" i="1"/>
  <c r="AE42" i="1"/>
  <c r="AB42" i="1"/>
  <c r="Z42" i="1"/>
  <c r="Y42" i="1"/>
  <c r="W42" i="1"/>
  <c r="P42" i="1" s="1"/>
  <c r="U42" i="1"/>
  <c r="O42" i="1"/>
  <c r="K42" i="1"/>
  <c r="AP42" i="1" s="1"/>
  <c r="I42" i="1"/>
  <c r="AC42" i="1" s="1"/>
  <c r="G42" i="1"/>
  <c r="AK41" i="1"/>
  <c r="AE41" i="1"/>
  <c r="AB41" i="1"/>
  <c r="Z41" i="1"/>
  <c r="Y41" i="1"/>
  <c r="W41" i="1"/>
  <c r="P41" i="1" s="1"/>
  <c r="U41" i="1"/>
  <c r="O41" i="1"/>
  <c r="K41" i="1"/>
  <c r="AP41" i="1" s="1"/>
  <c r="I41" i="1"/>
  <c r="AC41" i="1" s="1"/>
  <c r="G41" i="1"/>
  <c r="AK40" i="1"/>
  <c r="AE40" i="1"/>
  <c r="AB40" i="1"/>
  <c r="Z40" i="1"/>
  <c r="Y40" i="1"/>
  <c r="W40" i="1"/>
  <c r="P40" i="1" s="1"/>
  <c r="U40" i="1"/>
  <c r="O40" i="1"/>
  <c r="K40" i="1"/>
  <c r="AP40" i="1" s="1"/>
  <c r="I40" i="1"/>
  <c r="AC40" i="1" s="1"/>
  <c r="G40" i="1"/>
  <c r="AK39" i="1"/>
  <c r="AE39" i="1"/>
  <c r="AB39" i="1"/>
  <c r="Z39" i="1"/>
  <c r="Y39" i="1"/>
  <c r="W39" i="1"/>
  <c r="P39" i="1" s="1"/>
  <c r="U39" i="1"/>
  <c r="O39" i="1"/>
  <c r="K39" i="1"/>
  <c r="AP39" i="1" s="1"/>
  <c r="I39" i="1"/>
  <c r="AC39" i="1" s="1"/>
  <c r="G39" i="1"/>
  <c r="AK38" i="1"/>
  <c r="AE38" i="1"/>
  <c r="AB38" i="1"/>
  <c r="Z38" i="1"/>
  <c r="Y38" i="1"/>
  <c r="W38" i="1"/>
  <c r="P38" i="1" s="1"/>
  <c r="U38" i="1"/>
  <c r="O38" i="1"/>
  <c r="K38" i="1"/>
  <c r="AP38" i="1" s="1"/>
  <c r="I38" i="1"/>
  <c r="AC38" i="1" s="1"/>
  <c r="G38" i="1"/>
  <c r="AK37" i="1"/>
  <c r="AE37" i="1"/>
  <c r="AB37" i="1"/>
  <c r="Z37" i="1"/>
  <c r="Y37" i="1"/>
  <c r="W37" i="1"/>
  <c r="P37" i="1" s="1"/>
  <c r="U37" i="1"/>
  <c r="O37" i="1"/>
  <c r="K37" i="1"/>
  <c r="AP37" i="1" s="1"/>
  <c r="I37" i="1"/>
  <c r="AC37" i="1" s="1"/>
  <c r="G37" i="1"/>
  <c r="AK36" i="1"/>
  <c r="AE36" i="1"/>
  <c r="AB36" i="1"/>
  <c r="Z36" i="1"/>
  <c r="Y36" i="1"/>
  <c r="W36" i="1"/>
  <c r="P36" i="1" s="1"/>
  <c r="U36" i="1"/>
  <c r="O36" i="1"/>
  <c r="K36" i="1"/>
  <c r="AP36" i="1" s="1"/>
  <c r="I36" i="1"/>
  <c r="AC36" i="1" s="1"/>
  <c r="G36" i="1"/>
  <c r="AK35" i="1"/>
  <c r="AE35" i="1"/>
  <c r="AB35" i="1"/>
  <c r="Z35" i="1"/>
  <c r="Y35" i="1"/>
  <c r="W35" i="1"/>
  <c r="P35" i="1" s="1"/>
  <c r="U35" i="1"/>
  <c r="O35" i="1"/>
  <c r="K35" i="1"/>
  <c r="AP35" i="1" s="1"/>
  <c r="I35" i="1"/>
  <c r="AC35" i="1" s="1"/>
  <c r="G35" i="1"/>
  <c r="AK34" i="1"/>
  <c r="AE34" i="1"/>
  <c r="AB34" i="1"/>
  <c r="Z34" i="1"/>
  <c r="Y34" i="1"/>
  <c r="W34" i="1"/>
  <c r="P34" i="1" s="1"/>
  <c r="U34" i="1"/>
  <c r="O34" i="1"/>
  <c r="K34" i="1"/>
  <c r="AP34" i="1" s="1"/>
  <c r="I34" i="1"/>
  <c r="AC34" i="1" s="1"/>
  <c r="G34" i="1"/>
  <c r="AK33" i="1"/>
  <c r="AE33" i="1"/>
  <c r="AB33" i="1"/>
  <c r="Z33" i="1"/>
  <c r="Y33" i="1"/>
  <c r="W33" i="1"/>
  <c r="P33" i="1" s="1"/>
  <c r="U33" i="1"/>
  <c r="O33" i="1"/>
  <c r="K33" i="1"/>
  <c r="AP33" i="1" s="1"/>
  <c r="I33" i="1"/>
  <c r="AC33" i="1" s="1"/>
  <c r="G33" i="1"/>
  <c r="AK32" i="1"/>
  <c r="AE32" i="1"/>
  <c r="AB32" i="1"/>
  <c r="Z32" i="1"/>
  <c r="Y32" i="1"/>
  <c r="W32" i="1"/>
  <c r="P32" i="1" s="1"/>
  <c r="U32" i="1"/>
  <c r="O32" i="1"/>
  <c r="K32" i="1"/>
  <c r="AP32" i="1" s="1"/>
  <c r="I32" i="1"/>
  <c r="AC32" i="1" s="1"/>
  <c r="G32" i="1"/>
  <c r="AK31" i="1"/>
  <c r="AE31" i="1"/>
  <c r="AB31" i="1"/>
  <c r="Z31" i="1"/>
  <c r="Y31" i="1"/>
  <c r="W31" i="1"/>
  <c r="P31" i="1" s="1"/>
  <c r="U31" i="1"/>
  <c r="O31" i="1"/>
  <c r="K31" i="1"/>
  <c r="AP31" i="1" s="1"/>
  <c r="I31" i="1"/>
  <c r="AC31" i="1" s="1"/>
  <c r="G31" i="1"/>
  <c r="AK30" i="1"/>
  <c r="AE30" i="1"/>
  <c r="AB30" i="1"/>
  <c r="Z30" i="1"/>
  <c r="Y30" i="1"/>
  <c r="W30" i="1"/>
  <c r="P30" i="1" s="1"/>
  <c r="U30" i="1"/>
  <c r="O30" i="1"/>
  <c r="K30" i="1"/>
  <c r="AP30" i="1" s="1"/>
  <c r="I30" i="1"/>
  <c r="AC30" i="1" s="1"/>
  <c r="G30" i="1"/>
  <c r="AK29" i="1"/>
  <c r="AE29" i="1"/>
  <c r="AB29" i="1"/>
  <c r="Z29" i="1"/>
  <c r="Y29" i="1"/>
  <c r="W29" i="1"/>
  <c r="P29" i="1" s="1"/>
  <c r="U29" i="1"/>
  <c r="O29" i="1"/>
  <c r="K29" i="1"/>
  <c r="AP29" i="1" s="1"/>
  <c r="I29" i="1"/>
  <c r="AC29" i="1" s="1"/>
  <c r="G29" i="1"/>
  <c r="AK28" i="1"/>
  <c r="AE28" i="1"/>
  <c r="AB28" i="1"/>
  <c r="Z28" i="1"/>
  <c r="Y28" i="1"/>
  <c r="W28" i="1"/>
  <c r="P28" i="1" s="1"/>
  <c r="U28" i="1"/>
  <c r="O28" i="1"/>
  <c r="K28" i="1"/>
  <c r="AP28" i="1" s="1"/>
  <c r="I28" i="1"/>
  <c r="AC28" i="1" s="1"/>
  <c r="G28" i="1"/>
  <c r="AK27" i="1"/>
  <c r="AE27" i="1"/>
  <c r="AB27" i="1"/>
  <c r="Z27" i="1"/>
  <c r="Y27" i="1"/>
  <c r="W27" i="1"/>
  <c r="P27" i="1" s="1"/>
  <c r="U27" i="1"/>
  <c r="O27" i="1"/>
  <c r="K27" i="1"/>
  <c r="AP27" i="1" s="1"/>
  <c r="I27" i="1"/>
  <c r="AC27" i="1" s="1"/>
  <c r="G27" i="1"/>
  <c r="AK26" i="1"/>
  <c r="AE26" i="1"/>
  <c r="AB26" i="1"/>
  <c r="Z26" i="1"/>
  <c r="Y26" i="1"/>
  <c r="W26" i="1"/>
  <c r="P26" i="1" s="1"/>
  <c r="U26" i="1"/>
  <c r="O26" i="1"/>
  <c r="K26" i="1"/>
  <c r="AP26" i="1" s="1"/>
  <c r="I26" i="1"/>
  <c r="AC26" i="1" s="1"/>
  <c r="G26" i="1"/>
  <c r="AK25" i="1"/>
  <c r="AE25" i="1"/>
  <c r="AB25" i="1"/>
  <c r="Z25" i="1"/>
  <c r="Y25" i="1"/>
  <c r="W25" i="1"/>
  <c r="P25" i="1" s="1"/>
  <c r="U25" i="1"/>
  <c r="O25" i="1"/>
  <c r="K25" i="1"/>
  <c r="AP25" i="1" s="1"/>
  <c r="I25" i="1"/>
  <c r="AC25" i="1" s="1"/>
  <c r="G25" i="1"/>
  <c r="AK24" i="1"/>
  <c r="AE24" i="1"/>
  <c r="AB24" i="1"/>
  <c r="Z24" i="1"/>
  <c r="Y24" i="1"/>
  <c r="W24" i="1"/>
  <c r="P24" i="1" s="1"/>
  <c r="U24" i="1"/>
  <c r="O24" i="1"/>
  <c r="K24" i="1"/>
  <c r="AP24" i="1" s="1"/>
  <c r="I24" i="1"/>
  <c r="AC24" i="1" s="1"/>
  <c r="G24" i="1"/>
  <c r="AK23" i="1"/>
  <c r="AE23" i="1"/>
  <c r="AB23" i="1"/>
  <c r="Z23" i="1"/>
  <c r="Y23" i="1"/>
  <c r="W23" i="1"/>
  <c r="P23" i="1" s="1"/>
  <c r="U23" i="1"/>
  <c r="O23" i="1"/>
  <c r="K23" i="1"/>
  <c r="AP23" i="1" s="1"/>
  <c r="I23" i="1"/>
  <c r="AC23" i="1" s="1"/>
  <c r="G23" i="1"/>
  <c r="AK22" i="1"/>
  <c r="AE22" i="1"/>
  <c r="AB22" i="1"/>
  <c r="Z22" i="1"/>
  <c r="Y22" i="1"/>
  <c r="W22" i="1"/>
  <c r="P22" i="1" s="1"/>
  <c r="U22" i="1"/>
  <c r="O22" i="1"/>
  <c r="K22" i="1"/>
  <c r="AP22" i="1" s="1"/>
  <c r="I22" i="1"/>
  <c r="AC22" i="1" s="1"/>
  <c r="G22" i="1"/>
  <c r="AK21" i="1"/>
  <c r="AE21" i="1"/>
  <c r="AB21" i="1"/>
  <c r="Z21" i="1"/>
  <c r="Y21" i="1"/>
  <c r="W21" i="1"/>
  <c r="P21" i="1" s="1"/>
  <c r="U21" i="1"/>
  <c r="O21" i="1"/>
  <c r="K21" i="1"/>
  <c r="AP21" i="1" s="1"/>
  <c r="I21" i="1"/>
  <c r="AC21" i="1" s="1"/>
  <c r="G21" i="1"/>
  <c r="AK20" i="1"/>
  <c r="AE20" i="1"/>
  <c r="AB20" i="1"/>
  <c r="Z20" i="1"/>
  <c r="Y20" i="1"/>
  <c r="W20" i="1"/>
  <c r="P20" i="1" s="1"/>
  <c r="U20" i="1"/>
  <c r="O20" i="1"/>
  <c r="K20" i="1"/>
  <c r="AP20" i="1" s="1"/>
  <c r="I20" i="1"/>
  <c r="AC20" i="1" s="1"/>
  <c r="G20" i="1"/>
  <c r="AK19" i="1"/>
  <c r="AE19" i="1"/>
  <c r="AB19" i="1"/>
  <c r="Z19" i="1"/>
  <c r="Y19" i="1"/>
  <c r="W19" i="1"/>
  <c r="P19" i="1" s="1"/>
  <c r="U19" i="1"/>
  <c r="O19" i="1"/>
  <c r="K19" i="1"/>
  <c r="AP19" i="1" s="1"/>
  <c r="I19" i="1"/>
  <c r="AC19" i="1" s="1"/>
  <c r="G19" i="1"/>
  <c r="AK18" i="1"/>
  <c r="AE18" i="1"/>
  <c r="AB18" i="1"/>
  <c r="Z18" i="1"/>
  <c r="Y18" i="1"/>
  <c r="W18" i="1"/>
  <c r="P18" i="1" s="1"/>
  <c r="U18" i="1"/>
  <c r="O18" i="1"/>
  <c r="K18" i="1"/>
  <c r="AP18" i="1" s="1"/>
  <c r="I18" i="1"/>
  <c r="AC18" i="1" s="1"/>
  <c r="G18" i="1"/>
  <c r="AK17" i="1"/>
  <c r="AE17" i="1"/>
  <c r="AB17" i="1"/>
  <c r="Z17" i="1"/>
  <c r="Y17" i="1"/>
  <c r="W17" i="1"/>
  <c r="P17" i="1" s="1"/>
  <c r="U17" i="1"/>
  <c r="O17" i="1"/>
  <c r="K17" i="1"/>
  <c r="AP17" i="1" s="1"/>
  <c r="I17" i="1"/>
  <c r="AC17" i="1" s="1"/>
  <c r="G17" i="1"/>
  <c r="AK16" i="1"/>
  <c r="AE16" i="1"/>
  <c r="AB16" i="1"/>
  <c r="Z16" i="1"/>
  <c r="Y16" i="1"/>
  <c r="W16" i="1"/>
  <c r="P16" i="1" s="1"/>
  <c r="U16" i="1"/>
  <c r="O16" i="1"/>
  <c r="K16" i="1"/>
  <c r="AP16" i="1" s="1"/>
  <c r="I16" i="1"/>
  <c r="AC16" i="1" s="1"/>
  <c r="G16" i="1"/>
  <c r="AK14" i="1"/>
  <c r="Y14" i="1"/>
  <c r="W14" i="1"/>
  <c r="AK13" i="1"/>
  <c r="Y13" i="1"/>
  <c r="W13" i="1"/>
  <c r="AK12" i="1"/>
  <c r="Y12" i="1"/>
  <c r="W12" i="1"/>
  <c r="AK11" i="1"/>
  <c r="Y11" i="1"/>
  <c r="W11" i="1"/>
  <c r="AK10" i="1"/>
  <c r="Y10" i="1"/>
  <c r="W10" i="1"/>
  <c r="AK9" i="1"/>
  <c r="Y9" i="1"/>
  <c r="W9" i="1"/>
  <c r="AK8" i="1"/>
  <c r="Y8" i="1"/>
  <c r="W8" i="1"/>
  <c r="AK7" i="1"/>
  <c r="Y7" i="1"/>
  <c r="W7" i="1"/>
  <c r="AK6" i="1"/>
  <c r="Y6" i="1"/>
  <c r="W6" i="1"/>
  <c r="AK5" i="1"/>
  <c r="Y5" i="1"/>
  <c r="W5" i="1"/>
  <c r="AK4" i="1"/>
  <c r="Y4" i="1"/>
  <c r="W4" i="1"/>
  <c r="AK3" i="1"/>
  <c r="Y3" i="1"/>
  <c r="W3" i="1"/>
  <c r="AK2" i="1"/>
  <c r="Y2" i="1"/>
  <c r="W2" i="1"/>
  <c r="AF21" i="1" l="1"/>
  <c r="AD21" i="1"/>
  <c r="AF29" i="1"/>
  <c r="AD29" i="1"/>
  <c r="AF16" i="1"/>
  <c r="AD16" i="1"/>
  <c r="AH16" i="1" s="1"/>
  <c r="AF24" i="1"/>
  <c r="AD24" i="1"/>
  <c r="AF32" i="1"/>
  <c r="AD32" i="1"/>
  <c r="AF40" i="1"/>
  <c r="AD40" i="1"/>
  <c r="AF48" i="1"/>
  <c r="AD48" i="1"/>
  <c r="AH48" i="1" s="1"/>
  <c r="AF37" i="1"/>
  <c r="AD37" i="1"/>
  <c r="AF45" i="1"/>
  <c r="AD45" i="1"/>
  <c r="AF19" i="1"/>
  <c r="AD19" i="1"/>
  <c r="AF27" i="1"/>
  <c r="AD27" i="1"/>
  <c r="AF35" i="1"/>
  <c r="AD35" i="1"/>
  <c r="AF43" i="1"/>
  <c r="AD43" i="1"/>
  <c r="AH43" i="1" s="1"/>
  <c r="AF22" i="1"/>
  <c r="AD22" i="1"/>
  <c r="AF30" i="1"/>
  <c r="AD30" i="1"/>
  <c r="AF38" i="1"/>
  <c r="AD38" i="1"/>
  <c r="AF46" i="1"/>
  <c r="AD46" i="1"/>
  <c r="AH46" i="1" s="1"/>
  <c r="AF17" i="1"/>
  <c r="AD17" i="1"/>
  <c r="AF25" i="1"/>
  <c r="AD25" i="1"/>
  <c r="AH25" i="1" s="1"/>
  <c r="AF33" i="1"/>
  <c r="AD33" i="1"/>
  <c r="AF41" i="1"/>
  <c r="AD41" i="1"/>
  <c r="AH41" i="1" s="1"/>
  <c r="AF49" i="1"/>
  <c r="AD49" i="1"/>
  <c r="AF20" i="1"/>
  <c r="AD20" i="1"/>
  <c r="AF28" i="1"/>
  <c r="AD28" i="1"/>
  <c r="AF36" i="1"/>
  <c r="AD36" i="1"/>
  <c r="AF44" i="1"/>
  <c r="AD44" i="1"/>
  <c r="AF23" i="1"/>
  <c r="AD23" i="1"/>
  <c r="AF31" i="1"/>
  <c r="AD31" i="1"/>
  <c r="AF39" i="1"/>
  <c r="AD39" i="1"/>
  <c r="AF47" i="1"/>
  <c r="AD47" i="1"/>
  <c r="AF18" i="1"/>
  <c r="AD18" i="1"/>
  <c r="AF26" i="1"/>
  <c r="AD26" i="1"/>
  <c r="AF34" i="1"/>
  <c r="AD34" i="1"/>
  <c r="AF42" i="1"/>
  <c r="AD42" i="1"/>
  <c r="AF50" i="1"/>
  <c r="AD50" i="1"/>
  <c r="AH17" i="1"/>
  <c r="AH19" i="1"/>
  <c r="AH29" i="1"/>
  <c r="AH31" i="1"/>
  <c r="AH35" i="1"/>
  <c r="AH39" i="1"/>
  <c r="AH45" i="1"/>
  <c r="AH47" i="1"/>
  <c r="AH49" i="1"/>
  <c r="AH22" i="1"/>
  <c r="AH26" i="1"/>
  <c r="AH28" i="1"/>
  <c r="AH32" i="1"/>
  <c r="AH36" i="1"/>
  <c r="AH40" i="1"/>
  <c r="AH42" i="1"/>
  <c r="AH44" i="1"/>
  <c r="AA30" i="1" l="1"/>
  <c r="AG30" i="1"/>
  <c r="AT30" i="1" s="1"/>
  <c r="AA26" i="1"/>
  <c r="AG26" i="1"/>
  <c r="AT26" i="1" s="1"/>
  <c r="AG31" i="1"/>
  <c r="AT31" i="1" s="1"/>
  <c r="AA31" i="1"/>
  <c r="AA28" i="1"/>
  <c r="AG28" i="1"/>
  <c r="AT28" i="1" s="1"/>
  <c r="AG33" i="1"/>
  <c r="AT33" i="1" s="1"/>
  <c r="AA33" i="1"/>
  <c r="AA38" i="1"/>
  <c r="AG38" i="1"/>
  <c r="AT38" i="1" s="1"/>
  <c r="AG35" i="1"/>
  <c r="AT35" i="1" s="1"/>
  <c r="AA35" i="1"/>
  <c r="AG37" i="1"/>
  <c r="AT37" i="1" s="1"/>
  <c r="AA37" i="1"/>
  <c r="AA24" i="1"/>
  <c r="AG24" i="1"/>
  <c r="AT24" i="1" s="1"/>
  <c r="AH30" i="1"/>
  <c r="AH33" i="1"/>
  <c r="AA50" i="1"/>
  <c r="AG50" i="1"/>
  <c r="AT50" i="1" s="1"/>
  <c r="AA18" i="1"/>
  <c r="AG18" i="1"/>
  <c r="AT18" i="1" s="1"/>
  <c r="AG23" i="1"/>
  <c r="AT23" i="1" s="1"/>
  <c r="AA23" i="1"/>
  <c r="AA20" i="1"/>
  <c r="AG20" i="1"/>
  <c r="AT20" i="1" s="1"/>
  <c r="AA48" i="1"/>
  <c r="AG48" i="1"/>
  <c r="AT48" i="1" s="1"/>
  <c r="AG27" i="1"/>
  <c r="AT27" i="1" s="1"/>
  <c r="AA27" i="1"/>
  <c r="AH24" i="1"/>
  <c r="AH27" i="1"/>
  <c r="AA42" i="1"/>
  <c r="AG42" i="1"/>
  <c r="AT42" i="1" s="1"/>
  <c r="AG47" i="1"/>
  <c r="AT47" i="1" s="1"/>
  <c r="AA47" i="1"/>
  <c r="AA44" i="1"/>
  <c r="AG44" i="1"/>
  <c r="AT44" i="1" s="1"/>
  <c r="AG49" i="1"/>
  <c r="AT49" i="1" s="1"/>
  <c r="AA49" i="1"/>
  <c r="AG17" i="1"/>
  <c r="AT17" i="1" s="1"/>
  <c r="AA17" i="1"/>
  <c r="AA22" i="1"/>
  <c r="AG22" i="1"/>
  <c r="AT22" i="1" s="1"/>
  <c r="AG19" i="1"/>
  <c r="AT19" i="1" s="1"/>
  <c r="AA19" i="1"/>
  <c r="AA40" i="1"/>
  <c r="AG40" i="1"/>
  <c r="AT40" i="1" s="1"/>
  <c r="AG29" i="1"/>
  <c r="AT29" i="1" s="1"/>
  <c r="AA29" i="1"/>
  <c r="AH38" i="1"/>
  <c r="AG25" i="1"/>
  <c r="AT25" i="1" s="1"/>
  <c r="AA25" i="1"/>
  <c r="AH20" i="1"/>
  <c r="AH23" i="1"/>
  <c r="AA34" i="1"/>
  <c r="AG34" i="1"/>
  <c r="AT34" i="1" s="1"/>
  <c r="AG39" i="1"/>
  <c r="AT39" i="1" s="1"/>
  <c r="AA39" i="1"/>
  <c r="AA36" i="1"/>
  <c r="AG36" i="1"/>
  <c r="AT36" i="1" s="1"/>
  <c r="AG41" i="1"/>
  <c r="AT41" i="1" s="1"/>
  <c r="AA41" i="1"/>
  <c r="AA46" i="1"/>
  <c r="AG46" i="1"/>
  <c r="AT46" i="1" s="1"/>
  <c r="AG43" i="1"/>
  <c r="AT43" i="1" s="1"/>
  <c r="AA43" i="1"/>
  <c r="AG45" i="1"/>
  <c r="AT45" i="1" s="1"/>
  <c r="AA45" i="1"/>
  <c r="AA32" i="1"/>
  <c r="AG32" i="1"/>
  <c r="AT32" i="1" s="1"/>
  <c r="AG21" i="1"/>
  <c r="AT21" i="1" s="1"/>
  <c r="AA21" i="1"/>
  <c r="AA16" i="1"/>
  <c r="AG16" i="1"/>
  <c r="AT16" i="1" s="1"/>
  <c r="AH50" i="1"/>
  <c r="AH34" i="1"/>
  <c r="AH18" i="1"/>
  <c r="AH37" i="1"/>
  <c r="AH21" i="1"/>
</calcChain>
</file>

<file path=xl/sharedStrings.xml><?xml version="1.0" encoding="utf-8"?>
<sst xmlns="http://schemas.openxmlformats.org/spreadsheetml/2006/main" count="562" uniqueCount="111">
  <si>
    <t>Внутренний
номер</t>
  </si>
  <si>
    <t>Дата заказа</t>
  </si>
  <si>
    <t>Заказчик</t>
  </si>
  <si>
    <t>Название заказа</t>
  </si>
  <si>
    <t>Название товара</t>
  </si>
  <si>
    <t>Кол-во</t>
  </si>
  <si>
    <t>Цена форвардера факт оплаты, за единицу</t>
  </si>
  <si>
    <t>Валюта инвойса форвардера</t>
  </si>
  <si>
    <t>Цена форвардера в валюте учета</t>
  </si>
  <si>
    <t xml:space="preserve">стоимость без НДС </t>
  </si>
  <si>
    <t>Цена форвардера расчет клиента</t>
  </si>
  <si>
    <t>Номер инвойса форвардера</t>
  </si>
  <si>
    <t>Дата инвойса форвардера</t>
  </si>
  <si>
    <t>Сумма инвойса форвардера</t>
  </si>
  <si>
    <t>Сумма инвойса форвардера в валюте учета</t>
  </si>
  <si>
    <t>Номер контракта форвардера</t>
  </si>
  <si>
    <t>Форвардер</t>
  </si>
  <si>
    <t>Номер инвойса поставщика</t>
  </si>
  <si>
    <t>Цена поставщика</t>
  </si>
  <si>
    <t>Сумма инвойса поставщика</t>
  </si>
  <si>
    <t>Валюта инвойса поставщика</t>
  </si>
  <si>
    <t>Признак разницы валют</t>
  </si>
  <si>
    <t>Фактический курс</t>
  </si>
  <si>
    <t>Средневзвешенный курс</t>
  </si>
  <si>
    <t>Валюта учета</t>
  </si>
  <si>
    <t>Цена * Количество</t>
  </si>
  <si>
    <t>P1</t>
  </si>
  <si>
    <t>P2</t>
  </si>
  <si>
    <t>P3</t>
  </si>
  <si>
    <t>M1</t>
  </si>
  <si>
    <t>M2</t>
  </si>
  <si>
    <t>M3</t>
  </si>
  <si>
    <t>M4</t>
  </si>
  <si>
    <t>Поставщик</t>
  </si>
  <si>
    <t>дата доставки</t>
  </si>
  <si>
    <t>СУ</t>
  </si>
  <si>
    <t>SU VALUE</t>
  </si>
  <si>
    <t xml:space="preserve">%  FWD </t>
  </si>
  <si>
    <t>% ВЭС</t>
  </si>
  <si>
    <t>Summ VES</t>
  </si>
  <si>
    <t>FWD Comm total</t>
  </si>
  <si>
    <t>% ВЭС SU</t>
  </si>
  <si>
    <t>FWD Comm СУ</t>
  </si>
  <si>
    <t>СУ Комм</t>
  </si>
  <si>
    <t>M3 Net</t>
  </si>
  <si>
    <t>КНС ГРУПП</t>
  </si>
  <si>
    <t>запчасти (UK)</t>
  </si>
  <si>
    <t>EM92 32GB DDR4 Memory</t>
  </si>
  <si>
    <t>USD</t>
  </si>
  <si>
    <t>KRM/07_4</t>
  </si>
  <si>
    <t>KRM/28</t>
  </si>
  <si>
    <t>Karamay</t>
  </si>
  <si>
    <t>PF14579</t>
  </si>
  <si>
    <t xml:space="preserve">CHB GLOBAL </t>
  </si>
  <si>
    <t>300GB 15K RPM SAS SFF-3 Disk Drive (AIX/Linux)</t>
  </si>
  <si>
    <t>Power System E950 (9040-MR9)</t>
  </si>
  <si>
    <t>PF14578</t>
  </si>
  <si>
    <t>IBM 5334 DS8886 Model 985</t>
  </si>
  <si>
    <t>PF14580</t>
  </si>
  <si>
    <t>PCIe x16 to CXP Optical or CU converter Adapter for PCIe3 Expansion Drawer</t>
  </si>
  <si>
    <t>PF14595</t>
  </si>
  <si>
    <t>PCIe3 6-Slot Fanout Module for PCIe3 Expansion Drawer</t>
  </si>
  <si>
    <t>2M Active Optical Cable Pair for PCIe3 Expansion Drawer</t>
  </si>
  <si>
    <t>PCIe3 Optical Cable Adapter for PCIe3 Expansion Drawer</t>
  </si>
  <si>
    <t>2M Optical Cable Pair for PCIe3 Expansion Drawer</t>
  </si>
  <si>
    <t>3M Optical Cable Pair for PCIe3 Expansion Drawer</t>
  </si>
  <si>
    <t>10M Optical Cable Pair for PCIe3 Expansion Drawer</t>
  </si>
  <si>
    <t xml:space="preserve">запчасти (UK)  </t>
  </si>
  <si>
    <t>начисление СУ (услуги поставщика)</t>
  </si>
  <si>
    <t>VL</t>
  </si>
  <si>
    <t>Compal Purley CKD MB 20 sets</t>
  </si>
  <si>
    <t>CAH80_M.2_HOLDER_ASSY</t>
  </si>
  <si>
    <t>CNY</t>
  </si>
  <si>
    <t>AGUVNE20220602</t>
  </si>
  <si>
    <t>AGU-VNE2022YUAN</t>
  </si>
  <si>
    <t>AGU China</t>
  </si>
  <si>
    <t>Compal</t>
  </si>
  <si>
    <t>ELE CAP 470U 6.3V M P2.5 6.3X8 PSE ETD</t>
  </si>
  <si>
    <t>POLY CAP 270U 16V M P2.5 6.3X9 AR5K ETD</t>
  </si>
  <si>
    <t>PCB 237 LA-F531P REV1 MB SKT-P 2S</t>
  </si>
  <si>
    <t>HOUSING AMPHENOL G40H11331HR-B 36P</t>
  </si>
  <si>
    <t>HOUSING AMPHENOL G40H12331HR 72P</t>
  </si>
  <si>
    <t>HOUSING FOXCONN 2EG0B527-DPDM-4F 230P P1</t>
  </si>
  <si>
    <t>HOUSING ALLTOP C210Q4-15034-Y 50P P2.54</t>
  </si>
  <si>
    <t>WAFER FOXCONN HL2205F-P5 10P P2.54</t>
  </si>
  <si>
    <t>WAFER FOXCONN HC3912U-D5 23P P2.54</t>
  </si>
  <si>
    <t>WAFER FOXCONN LE18077-Z54D-4H 7P</t>
  </si>
  <si>
    <t>WAFER FOXCONN HB3903U 3P P2.54</t>
  </si>
  <si>
    <t>WAFER MOLEX 53290-0480 4P P2</t>
  </si>
  <si>
    <t>WAFER FOXCONN HF4504E 4P P2.5</t>
  </si>
  <si>
    <t>WAFER LOTES ABA-USB-050-T18_A 19P P2.0</t>
  </si>
  <si>
    <t>WAFER FOXCONN HF2602F-P1 2P</t>
  </si>
  <si>
    <t>WAFER PINREX 510-90-14GBRH 13P P2.54</t>
  </si>
  <si>
    <t>WAFER FOXCONN HF5505E-P1 5P P2</t>
  </si>
  <si>
    <t>WAFER LOTES ABA-POW-003-K08 4P P4.2</t>
  </si>
  <si>
    <t>SOCKET POWER ABA-POW-025-K04 8P</t>
  </si>
  <si>
    <t>SOCKET BATT 1775485-1 3P</t>
  </si>
  <si>
    <t>SOCKET CONN GSB311131HR 9P</t>
  </si>
  <si>
    <t>SOCKET DIMM ADDR0142-P011C01 288P</t>
  </si>
  <si>
    <t>SOCKET DIMM ADDR0142-K003C01 288P</t>
  </si>
  <si>
    <t>D-CONN 98P AAA-PCI-163-K02_A</t>
  </si>
  <si>
    <t>DISPLAY_P 15P DZ11A51-H8R1-4F</t>
  </si>
  <si>
    <t>D-CONN 9P DT10171-H7R1-4F</t>
  </si>
  <si>
    <t>CB CLAMP KANG YANG CHZA-1</t>
  </si>
  <si>
    <t>CONN FOXCONN JFM3811F-G1V7-4H 18P RJ45</t>
  </si>
  <si>
    <t>SHUNT CON ACES 86100-0200</t>
  </si>
  <si>
    <t>HEADER SN100 2X3 2.54 V BLK LCP</t>
  </si>
  <si>
    <t>TACK SW TLR-72BBQA3 DIPTRONICS</t>
  </si>
  <si>
    <t>TACK SW TLR-72BGQA3 DIPTRONICS</t>
  </si>
  <si>
    <t>STANDOFF 2H 5.5D 1.4H 4D M3 A</t>
  </si>
  <si>
    <t>STANDOFF 6H 6.5D 1.5H 4.5D M3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</si>
</sst>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[$-419]dd/mm/yyyy"/>
    <numFmt numFmtId="165" formatCode="#,##0.0000"/>
    <numFmt numFmtId="166" formatCode="#,##0.00&quot; ₽&quot;"/>
    <numFmt numFmtId="167" formatCode="dd/mm/yy;@"/>
    <numFmt numFmtId="168" formatCode="#,##0.0000\ _₽"/>
    <numFmt numFmtId="169" formatCode="_-* #,##0.00_-;\-* #,##0.00_-;_-* \-??_-;_-@_-"/>
    <numFmt numFmtId="170" formatCode="_-* #,##0.0000_-;\-* #,##0.0000_-;_-* \-??_-;_-@_-"/>
    <numFmt numFmtId="171" formatCode="_-* #,##0_-;\-* #,##0_-;_-* \-??_-;_-@_-"/>
    <numFmt numFmtId="172" formatCode="#,##0.00\ _₽"/>
    <numFmt numFmtId="173" formatCode="_-* #,##0.0_-;\-* #,##0.0_-;_-* \-??_-;_-@_-"/>
    <numFmt numFmtId="174" formatCode="_(* #,##0.00_);_(* \(#,##0.00\);_(* \-??_);_(@_)"/>
    <numFmt numFmtId="175" formatCode="#,##0.000"/>
    <numFmt numFmtId="176" formatCode="[$¥-804]#,##0.0000"/>
    <numFmt numFmtId="177" formatCode="_-* #,##0.000_-;\-* #,##0.000_-;_-* \-??_-;_-@_-"/>
  </numFmts>
  <fonts count="7" x14ac:knownFonts="1"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2"/>
      <name val="Calibri"/>
      <family val="2"/>
      <charset val="204"/>
    </font>
    <font>
      <sz val="12"/>
      <name val="Times New Roman"/>
      <family val="1"/>
      <charset val="204"/>
    </font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8CBAD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9" fontId="6" fillId="0" borderId="0" applyBorder="0" applyProtection="0"/>
    <xf numFmtId="0" fontId="1" fillId="0" borderId="0"/>
  </cellStyleXfs>
  <cellXfs count="69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7" fontId="0" fillId="0" borderId="1" xfId="0" applyNumberFormat="1" applyFont="1" applyBorder="1" applyAlignment="1">
      <alignment horizontal="center" vertical="center" wrapText="1"/>
    </xf>
    <xf numFmtId="166" fontId="0" fillId="3" borderId="1" xfId="0" applyNumberFormat="1" applyFont="1" applyFill="1" applyBorder="1" applyAlignment="1">
      <alignment horizontal="center" vertical="center" wrapText="1"/>
    </xf>
    <xf numFmtId="168" fontId="0" fillId="0" borderId="1" xfId="0" applyNumberFormat="1" applyFont="1" applyBorder="1" applyAlignment="1">
      <alignment horizontal="center" vertical="center" wrapText="1"/>
    </xf>
    <xf numFmtId="4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70" fontId="1" fillId="0" borderId="1" xfId="1" applyNumberFormat="1" applyFont="1" applyBorder="1" applyAlignment="1" applyProtection="1">
      <alignment horizontal="center" vertical="center" wrapText="1"/>
    </xf>
    <xf numFmtId="170" fontId="2" fillId="0" borderId="1" xfId="1" applyNumberFormat="1" applyFont="1" applyBorder="1" applyAlignment="1" applyProtection="1">
      <alignment horizontal="right" vertical="center"/>
    </xf>
    <xf numFmtId="171" fontId="1" fillId="0" borderId="1" xfId="1" applyNumberFormat="1" applyFont="1" applyBorder="1" applyAlignment="1" applyProtection="1">
      <alignment horizontal="center" vertical="center" wrapText="1"/>
    </xf>
    <xf numFmtId="0" fontId="0" fillId="0" borderId="0" xfId="0" applyAlignment="1">
      <alignment horizontal="center" wrapText="1"/>
    </xf>
    <xf numFmtId="1" fontId="0" fillId="0" borderId="1" xfId="0" applyNumberFormat="1" applyBorder="1"/>
    <xf numFmtId="164" fontId="0" fillId="0" borderId="1" xfId="0" applyNumberFormat="1" applyBorder="1"/>
    <xf numFmtId="166" fontId="0" fillId="0" borderId="1" xfId="0" applyNumberFormat="1" applyFont="1" applyBorder="1"/>
    <xf numFmtId="0" fontId="2" fillId="0" borderId="1" xfId="2" applyFont="1" applyBorder="1" applyAlignment="1">
      <alignment horizontal="left" vertical="top"/>
    </xf>
    <xf numFmtId="0" fontId="3" fillId="0" borderId="1" xfId="0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left"/>
    </xf>
    <xf numFmtId="167" fontId="0" fillId="0" borderId="1" xfId="0" applyNumberFormat="1" applyBorder="1"/>
    <xf numFmtId="4" fontId="0" fillId="3" borderId="1" xfId="0" applyNumberFormat="1" applyFill="1" applyBorder="1"/>
    <xf numFmtId="49" fontId="2" fillId="0" borderId="1" xfId="0" applyNumberFormat="1" applyFont="1" applyBorder="1" applyAlignment="1">
      <alignment vertical="center"/>
    </xf>
    <xf numFmtId="0" fontId="0" fillId="0" borderId="1" xfId="0" applyFont="1" applyBorder="1"/>
    <xf numFmtId="1" fontId="2" fillId="0" borderId="1" xfId="0" applyNumberFormat="1" applyFont="1" applyBorder="1" applyAlignment="1">
      <alignment horizontal="left" vertical="center"/>
    </xf>
    <xf numFmtId="172" fontId="2" fillId="0" borderId="1" xfId="0" applyNumberFormat="1" applyFont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0" fontId="2" fillId="0" borderId="1" xfId="1" applyNumberFormat="1" applyFont="1" applyBorder="1" applyAlignment="1" applyProtection="1">
      <alignment horizontal="left" vertical="center"/>
    </xf>
    <xf numFmtId="0" fontId="2" fillId="3" borderId="1" xfId="1" applyNumberFormat="1" applyFont="1" applyFill="1" applyBorder="1" applyAlignment="1" applyProtection="1">
      <alignment horizontal="left" vertical="center"/>
    </xf>
    <xf numFmtId="3" fontId="2" fillId="3" borderId="1" xfId="1" applyNumberFormat="1" applyFont="1" applyFill="1" applyBorder="1" applyAlignment="1" applyProtection="1">
      <alignment horizontal="right" vertical="center"/>
    </xf>
    <xf numFmtId="170" fontId="2" fillId="0" borderId="1" xfId="1" applyNumberFormat="1" applyFont="1" applyBorder="1" applyAlignment="1" applyProtection="1">
      <alignment horizontal="left" vertical="center"/>
    </xf>
    <xf numFmtId="168" fontId="2" fillId="0" borderId="1" xfId="1" applyNumberFormat="1" applyFont="1" applyBorder="1" applyAlignment="1" applyProtection="1">
      <alignment horizontal="right" vertical="center"/>
    </xf>
    <xf numFmtId="171" fontId="2" fillId="0" borderId="1" xfId="1" applyNumberFormat="1" applyFont="1" applyBorder="1" applyAlignment="1" applyProtection="1">
      <alignment horizontal="left" vertical="center"/>
    </xf>
    <xf numFmtId="169" fontId="2" fillId="0" borderId="1" xfId="1" applyFont="1" applyBorder="1" applyAlignment="1" applyProtection="1">
      <alignment horizontal="left" vertical="center"/>
    </xf>
    <xf numFmtId="173" fontId="2" fillId="0" borderId="1" xfId="1" applyNumberFormat="1" applyFont="1" applyBorder="1" applyAlignment="1" applyProtection="1">
      <alignment horizontal="left" vertical="center"/>
    </xf>
    <xf numFmtId="174" fontId="2" fillId="0" borderId="1" xfId="1" applyNumberFormat="1" applyFont="1" applyBorder="1" applyAlignment="1" applyProtection="1">
      <alignment horizontal="left" vertical="center"/>
    </xf>
    <xf numFmtId="0" fontId="0" fillId="0" borderId="2" xfId="0" applyFont="1" applyBorder="1"/>
    <xf numFmtId="171" fontId="1" fillId="0" borderId="1" xfId="1" applyNumberFormat="1" applyFont="1" applyBorder="1" applyAlignment="1" applyProtection="1"/>
    <xf numFmtId="10" fontId="0" fillId="0" borderId="1" xfId="0" applyNumberFormat="1" applyBorder="1"/>
    <xf numFmtId="9" fontId="0" fillId="0" borderId="1" xfId="0" applyNumberFormat="1" applyBorder="1"/>
    <xf numFmtId="174" fontId="0" fillId="0" borderId="0" xfId="0" applyNumberFormat="1"/>
    <xf numFmtId="1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6" fontId="0" fillId="0" borderId="1" xfId="0" applyNumberFormat="1" applyFont="1" applyBorder="1" applyAlignment="1">
      <alignment vertical="center"/>
    </xf>
    <xf numFmtId="0" fontId="2" fillId="0" borderId="1" xfId="2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7" fontId="0" fillId="0" borderId="1" xfId="0" applyNumberFormat="1" applyBorder="1" applyAlignment="1">
      <alignment vertical="center"/>
    </xf>
    <xf numFmtId="4" fontId="0" fillId="3" borderId="1" xfId="0" applyNumberForma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2" applyFont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 wrapText="1"/>
    </xf>
    <xf numFmtId="4" fontId="0" fillId="0" borderId="1" xfId="0" applyNumberFormat="1" applyBorder="1"/>
    <xf numFmtId="175" fontId="5" fillId="0" borderId="1" xfId="0" applyNumberFormat="1" applyFont="1" applyBorder="1"/>
    <xf numFmtId="175" fontId="2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vertical="center"/>
    </xf>
    <xf numFmtId="175" fontId="0" fillId="3" borderId="1" xfId="0" applyNumberFormat="1" applyFill="1" applyBorder="1"/>
    <xf numFmtId="177" fontId="2" fillId="0" borderId="1" xfId="1" applyNumberFormat="1" applyFont="1" applyBorder="1" applyAlignment="1" applyProtection="1">
      <alignment horizontal="left" vertical="center"/>
    </xf>
    <xf numFmtId="177" fontId="2" fillId="0" borderId="1" xfId="1" applyNumberFormat="1" applyFont="1" applyBorder="1" applyAlignment="1" applyProtection="1">
      <alignment horizontal="right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1" xfId="0" applyNumberFormat="1" applyBorder="1" applyAlignment="1">
      <alignment vertical="center"/>
    </xf>
    <xf numFmtId="14" fontId="0" fillId="0" borderId="0" xfId="0" applyNumberFormat="1"/>
  </cellXfs>
  <cellStyles count="3">
    <cellStyle name="Comma" xfId="1" builtinId="3"/>
    <cellStyle name="Normal" xfId="0" builtinId="0"/>
    <cellStyle name="Обычный 7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501480</xdr:colOff>
      <xdr:row>0</xdr:row>
      <xdr:rowOff>0</xdr:rowOff>
    </xdr:from>
    <xdr:to>
      <xdr:col>5</xdr:col>
      <xdr:colOff>610201</xdr:colOff>
      <xdr:row>11</xdr:row>
      <xdr:rowOff>45000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752640" y="0"/>
          <a:ext cx="1892880" cy="277992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501480</xdr:colOff>
      <xdr:row>0</xdr:row>
      <xdr:rowOff>0</xdr:rowOff>
    </xdr:from>
    <xdr:to>
      <xdr:col>6</xdr:col>
      <xdr:colOff>778680</xdr:colOff>
      <xdr:row>3</xdr:row>
      <xdr:rowOff>82800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752640" y="0"/>
          <a:ext cx="2874240" cy="121752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501480</xdr:colOff>
      <xdr:row>0</xdr:row>
      <xdr:rowOff>0</xdr:rowOff>
    </xdr:from>
    <xdr:to>
      <xdr:col>6</xdr:col>
      <xdr:colOff>778680</xdr:colOff>
      <xdr:row>1</xdr:row>
      <xdr:rowOff>184680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752640" y="0"/>
          <a:ext cx="2874240" cy="91908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501480</xdr:colOff>
      <xdr:row>0</xdr:row>
      <xdr:rowOff>0</xdr:rowOff>
    </xdr:from>
    <xdr:to>
      <xdr:col>5</xdr:col>
      <xdr:colOff>610201</xdr:colOff>
      <xdr:row>7</xdr:row>
      <xdr:rowOff>43200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52640" y="0"/>
          <a:ext cx="1892880" cy="197784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501480</xdr:colOff>
      <xdr:row>0</xdr:row>
      <xdr:rowOff>0</xdr:rowOff>
    </xdr:from>
    <xdr:to>
      <xdr:col>5</xdr:col>
      <xdr:colOff>610201</xdr:colOff>
      <xdr:row>2</xdr:row>
      <xdr:rowOff>162360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752640" y="0"/>
          <a:ext cx="1892880" cy="109692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501480</xdr:colOff>
      <xdr:row>0</xdr:row>
      <xdr:rowOff>0</xdr:rowOff>
    </xdr:from>
    <xdr:to>
      <xdr:col>6</xdr:col>
      <xdr:colOff>778680</xdr:colOff>
      <xdr:row>3</xdr:row>
      <xdr:rowOff>82800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52640" y="0"/>
          <a:ext cx="2874240" cy="121752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501480</xdr:colOff>
      <xdr:row>0</xdr:row>
      <xdr:rowOff>0</xdr:rowOff>
    </xdr:from>
    <xdr:to>
      <xdr:col>6</xdr:col>
      <xdr:colOff>778680</xdr:colOff>
      <xdr:row>1</xdr:row>
      <xdr:rowOff>184680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752640" y="0"/>
          <a:ext cx="2874240" cy="91908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501480</xdr:colOff>
      <xdr:row>0</xdr:row>
      <xdr:rowOff>0</xdr:rowOff>
    </xdr:from>
    <xdr:to>
      <xdr:col>5</xdr:col>
      <xdr:colOff>610201</xdr:colOff>
      <xdr:row>2</xdr:row>
      <xdr:rowOff>161280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752640" y="0"/>
          <a:ext cx="1892880" cy="109584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501480</xdr:colOff>
      <xdr:row>0</xdr:row>
      <xdr:rowOff>0</xdr:rowOff>
    </xdr:from>
    <xdr:to>
      <xdr:col>5</xdr:col>
      <xdr:colOff>610201</xdr:colOff>
      <xdr:row>2</xdr:row>
      <xdr:rowOff>161280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752640" y="0"/>
          <a:ext cx="1892880" cy="109584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501480</xdr:colOff>
      <xdr:row>0</xdr:row>
      <xdr:rowOff>0</xdr:rowOff>
    </xdr:from>
    <xdr:to>
      <xdr:col>5</xdr:col>
      <xdr:colOff>610201</xdr:colOff>
      <xdr:row>24</xdr:row>
      <xdr:rowOff>156600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752640" y="0"/>
          <a:ext cx="1892880" cy="560160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501480</xdr:colOff>
      <xdr:row>0</xdr:row>
      <xdr:rowOff>0</xdr:rowOff>
    </xdr:from>
    <xdr:to>
      <xdr:col>6</xdr:col>
      <xdr:colOff>778680</xdr:colOff>
      <xdr:row>3</xdr:row>
      <xdr:rowOff>82800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752640" y="0"/>
          <a:ext cx="2874240" cy="121752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501480</xdr:colOff>
      <xdr:row>0</xdr:row>
      <xdr:rowOff>0</xdr:rowOff>
    </xdr:from>
    <xdr:to>
      <xdr:col>6</xdr:col>
      <xdr:colOff>778680</xdr:colOff>
      <xdr:row>1</xdr:row>
      <xdr:rowOff>184680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752640" y="0"/>
          <a:ext cx="2874240" cy="91908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501480</xdr:colOff>
      <xdr:row>0</xdr:row>
      <xdr:rowOff>0</xdr:rowOff>
    </xdr:from>
    <xdr:to>
      <xdr:col>5</xdr:col>
      <xdr:colOff>610201</xdr:colOff>
      <xdr:row>3</xdr:row>
      <xdr:rowOff>146880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752640" y="0"/>
          <a:ext cx="1892880" cy="128160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501480</xdr:colOff>
      <xdr:row>0</xdr:row>
      <xdr:rowOff>0</xdr:rowOff>
    </xdr:from>
    <xdr:to>
      <xdr:col>6</xdr:col>
      <xdr:colOff>778680</xdr:colOff>
      <xdr:row>3</xdr:row>
      <xdr:rowOff>82800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752640" y="0"/>
          <a:ext cx="2874240" cy="121752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501480</xdr:colOff>
      <xdr:row>0</xdr:row>
      <xdr:rowOff>0</xdr:rowOff>
    </xdr:from>
    <xdr:to>
      <xdr:col>6</xdr:col>
      <xdr:colOff>778680</xdr:colOff>
      <xdr:row>1</xdr:row>
      <xdr:rowOff>184680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752640" y="0"/>
          <a:ext cx="2874240" cy="91908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501480</xdr:colOff>
      <xdr:row>0</xdr:row>
      <xdr:rowOff>0</xdr:rowOff>
    </xdr:from>
    <xdr:to>
      <xdr:col>5</xdr:col>
      <xdr:colOff>610201</xdr:colOff>
      <xdr:row>3</xdr:row>
      <xdr:rowOff>146880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752640" y="0"/>
          <a:ext cx="1892880" cy="128160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501480</xdr:colOff>
      <xdr:row>0</xdr:row>
      <xdr:rowOff>0</xdr:rowOff>
    </xdr:from>
    <xdr:to>
      <xdr:col>5</xdr:col>
      <xdr:colOff>610201</xdr:colOff>
      <xdr:row>2</xdr:row>
      <xdr:rowOff>122760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752640" y="0"/>
          <a:ext cx="1892880" cy="105732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501480</xdr:colOff>
      <xdr:row>0</xdr:row>
      <xdr:rowOff>0</xdr:rowOff>
    </xdr:from>
    <xdr:to>
      <xdr:col>6</xdr:col>
      <xdr:colOff>778680</xdr:colOff>
      <xdr:row>3</xdr:row>
      <xdr:rowOff>82800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752640" y="0"/>
          <a:ext cx="2874240" cy="121752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501480</xdr:colOff>
      <xdr:row>0</xdr:row>
      <xdr:rowOff>0</xdr:rowOff>
    </xdr:from>
    <xdr:to>
      <xdr:col>6</xdr:col>
      <xdr:colOff>778680</xdr:colOff>
      <xdr:row>1</xdr:row>
      <xdr:rowOff>184680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752640" y="0"/>
          <a:ext cx="2874240" cy="91908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501480</xdr:colOff>
      <xdr:row>0</xdr:row>
      <xdr:rowOff>0</xdr:rowOff>
    </xdr:from>
    <xdr:to>
      <xdr:col>5</xdr:col>
      <xdr:colOff>610201</xdr:colOff>
      <xdr:row>2</xdr:row>
      <xdr:rowOff>124200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752640" y="0"/>
          <a:ext cx="1892880" cy="10587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501480</xdr:colOff>
      <xdr:row>0</xdr:row>
      <xdr:rowOff>0</xdr:rowOff>
    </xdr:from>
    <xdr:to>
      <xdr:col>5</xdr:col>
      <xdr:colOff>615601</xdr:colOff>
      <xdr:row>6</xdr:row>
      <xdr:rowOff>144720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752640" y="0"/>
          <a:ext cx="1898280" cy="187920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501480</xdr:colOff>
      <xdr:row>0</xdr:row>
      <xdr:rowOff>0</xdr:rowOff>
    </xdr:from>
    <xdr:to>
      <xdr:col>6</xdr:col>
      <xdr:colOff>778680</xdr:colOff>
      <xdr:row>3</xdr:row>
      <xdr:rowOff>82800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752640" y="0"/>
          <a:ext cx="2874240" cy="121752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501480</xdr:colOff>
      <xdr:row>0</xdr:row>
      <xdr:rowOff>0</xdr:rowOff>
    </xdr:from>
    <xdr:to>
      <xdr:col>6</xdr:col>
      <xdr:colOff>778680</xdr:colOff>
      <xdr:row>1</xdr:row>
      <xdr:rowOff>184680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752640" y="0"/>
          <a:ext cx="2874240" cy="91908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501480</xdr:colOff>
      <xdr:row>0</xdr:row>
      <xdr:rowOff>0</xdr:rowOff>
    </xdr:from>
    <xdr:to>
      <xdr:col>5</xdr:col>
      <xdr:colOff>615601</xdr:colOff>
      <xdr:row>6</xdr:row>
      <xdr:rowOff>162720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752640" y="0"/>
          <a:ext cx="1898280" cy="189720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501480</xdr:colOff>
      <xdr:row>0</xdr:row>
      <xdr:rowOff>0</xdr:rowOff>
    </xdr:from>
    <xdr:to>
      <xdr:col>5</xdr:col>
      <xdr:colOff>615601</xdr:colOff>
      <xdr:row>3</xdr:row>
      <xdr:rowOff>183960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752640" y="0"/>
          <a:ext cx="1898280" cy="131868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0"/>
  <sheetViews>
    <sheetView tabSelected="1" zoomScaleNormal="100" workbookViewId="0">
      <selection activeCell="B1" sqref="B1:B1048576"/>
    </sheetView>
  </sheetViews>
  <sheetFormatPr defaultRowHeight="12.75" x14ac:dyDescent="0.35"/>
  <cols>
    <col min="1" max="1" width="11.53125"/>
    <col min="2" max="2" width="14.6640625" style="68" bestFit="1" customWidth="1"/>
    <col min="3" max="4" width="11.53125"/>
    <col min="5" max="5" width="25.265625" customWidth="1"/>
    <col min="6" max="1025" width="11.53125"/>
  </cols>
  <sheetData>
    <row r="1" spans="1:47" s="15" customFormat="1" ht="63.75" x14ac:dyDescent="0.35">
      <c r="A1" s="1" t="s">
        <v>0</v>
      </c>
      <c r="B1" s="6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3" t="s">
        <v>10</v>
      </c>
      <c r="L1" s="4" t="s">
        <v>7</v>
      </c>
      <c r="M1" s="6" t="s">
        <v>11</v>
      </c>
      <c r="N1" s="7" t="s">
        <v>12</v>
      </c>
      <c r="O1" s="8" t="s">
        <v>13</v>
      </c>
      <c r="P1" s="8" t="s">
        <v>14</v>
      </c>
      <c r="Q1" s="6" t="s">
        <v>15</v>
      </c>
      <c r="R1" s="6" t="s">
        <v>16</v>
      </c>
      <c r="S1" s="6" t="s">
        <v>17</v>
      </c>
      <c r="T1" s="9" t="s">
        <v>18</v>
      </c>
      <c r="U1" s="10" t="s">
        <v>19</v>
      </c>
      <c r="V1" s="6" t="s">
        <v>20</v>
      </c>
      <c r="W1" s="11" t="s">
        <v>21</v>
      </c>
      <c r="X1" s="6" t="s">
        <v>22</v>
      </c>
      <c r="Y1" s="11" t="s">
        <v>23</v>
      </c>
      <c r="Z1" s="11" t="s">
        <v>24</v>
      </c>
      <c r="AA1" s="11" t="s">
        <v>25</v>
      </c>
      <c r="AB1" s="12" t="s">
        <v>26</v>
      </c>
      <c r="AC1" s="6" t="s">
        <v>27</v>
      </c>
      <c r="AD1" s="13" t="s">
        <v>28</v>
      </c>
      <c r="AE1" s="14" t="s">
        <v>29</v>
      </c>
      <c r="AF1" s="14" t="s">
        <v>30</v>
      </c>
      <c r="AG1" s="14" t="s">
        <v>31</v>
      </c>
      <c r="AH1" s="14" t="s">
        <v>32</v>
      </c>
      <c r="AI1" s="6" t="s">
        <v>33</v>
      </c>
      <c r="AJ1" s="6" t="s">
        <v>34</v>
      </c>
      <c r="AK1" s="6" t="s">
        <v>35</v>
      </c>
      <c r="AL1" s="14" t="s">
        <v>36</v>
      </c>
      <c r="AM1" s="6" t="s">
        <v>37</v>
      </c>
      <c r="AN1" s="6" t="s">
        <v>38</v>
      </c>
      <c r="AO1" s="6" t="s">
        <v>39</v>
      </c>
      <c r="AP1" s="14" t="s">
        <v>40</v>
      </c>
      <c r="AQ1" s="6" t="s">
        <v>41</v>
      </c>
      <c r="AR1" s="14" t="s">
        <v>42</v>
      </c>
      <c r="AS1" s="14" t="s">
        <v>43</v>
      </c>
      <c r="AT1" s="14" t="s">
        <v>44</v>
      </c>
    </row>
    <row r="2" spans="1:47" ht="15.75" customHeight="1" x14ac:dyDescent="0.45">
      <c r="A2" s="16">
        <v>380366</v>
      </c>
      <c r="B2" s="66">
        <v>44659</v>
      </c>
      <c r="C2" s="17" t="s">
        <v>45</v>
      </c>
      <c r="D2" s="18" t="s">
        <v>46</v>
      </c>
      <c r="E2" s="19" t="s">
        <v>47</v>
      </c>
      <c r="F2" s="20">
        <v>16</v>
      </c>
      <c r="G2" s="21">
        <v>890</v>
      </c>
      <c r="H2" s="18" t="s">
        <v>48</v>
      </c>
      <c r="I2" s="21">
        <v>890</v>
      </c>
      <c r="J2" s="21">
        <v>14240</v>
      </c>
      <c r="K2" s="21">
        <v>872.54901960784298</v>
      </c>
      <c r="L2" s="18" t="s">
        <v>48</v>
      </c>
      <c r="M2" s="22" t="s">
        <v>49</v>
      </c>
      <c r="N2" s="23">
        <v>44658</v>
      </c>
      <c r="O2" s="24">
        <v>14240</v>
      </c>
      <c r="P2" s="24">
        <v>14240</v>
      </c>
      <c r="Q2" s="25" t="s">
        <v>50</v>
      </c>
      <c r="R2" s="26" t="s">
        <v>51</v>
      </c>
      <c r="S2" s="27" t="s">
        <v>52</v>
      </c>
      <c r="T2" s="28">
        <v>720</v>
      </c>
      <c r="U2" s="29">
        <v>11520</v>
      </c>
      <c r="V2" s="30" t="s">
        <v>48</v>
      </c>
      <c r="W2" s="31" t="b">
        <f>TRUE()</f>
        <v>1</v>
      </c>
      <c r="X2" s="30"/>
      <c r="Y2" s="31" t="e">
        <f>#N/A</f>
        <v>#N/A</v>
      </c>
      <c r="Z2" s="31" t="s">
        <v>48</v>
      </c>
      <c r="AA2" s="32">
        <v>13960.7843137255</v>
      </c>
      <c r="AB2" s="33">
        <v>720</v>
      </c>
      <c r="AC2" s="34">
        <v>720</v>
      </c>
      <c r="AD2" s="13">
        <v>756</v>
      </c>
      <c r="AE2" s="35">
        <v>0</v>
      </c>
      <c r="AF2" s="36">
        <v>0</v>
      </c>
      <c r="AG2" s="37">
        <v>576</v>
      </c>
      <c r="AH2" s="38">
        <v>1864.7843137254899</v>
      </c>
      <c r="AI2" s="39" t="s">
        <v>53</v>
      </c>
      <c r="AJ2" s="39"/>
      <c r="AK2" s="26" t="b">
        <f>TRUE()</f>
        <v>1</v>
      </c>
      <c r="AL2" s="40">
        <v>1684.82610070588</v>
      </c>
      <c r="AM2" s="41">
        <v>1.7500000000000002E-2</v>
      </c>
      <c r="AN2" s="42">
        <v>0.02</v>
      </c>
      <c r="AO2" s="40">
        <v>279.21568627451001</v>
      </c>
      <c r="AP2" s="38">
        <v>240.11176952353401</v>
      </c>
      <c r="AQ2" s="38"/>
      <c r="AR2" s="38">
        <v>-11.8882304764658</v>
      </c>
      <c r="AS2" s="38">
        <v>191.84644349607399</v>
      </c>
      <c r="AT2" s="35">
        <v>324</v>
      </c>
      <c r="AU2" s="43"/>
    </row>
    <row r="3" spans="1:47" ht="15.75" customHeight="1" x14ac:dyDescent="0.45">
      <c r="A3" s="16">
        <v>380366</v>
      </c>
      <c r="B3" s="66">
        <v>44659</v>
      </c>
      <c r="C3" s="17" t="s">
        <v>45</v>
      </c>
      <c r="D3" s="18" t="s">
        <v>46</v>
      </c>
      <c r="E3" s="19" t="s">
        <v>54</v>
      </c>
      <c r="F3" s="20">
        <v>8</v>
      </c>
      <c r="G3" s="21">
        <v>463</v>
      </c>
      <c r="H3" s="18" t="s">
        <v>48</v>
      </c>
      <c r="I3" s="21">
        <v>463</v>
      </c>
      <c r="J3" s="21">
        <v>3704</v>
      </c>
      <c r="K3" s="21">
        <v>453.92156862745099</v>
      </c>
      <c r="L3" s="18" t="s">
        <v>48</v>
      </c>
      <c r="M3" s="22" t="s">
        <v>49</v>
      </c>
      <c r="N3" s="23">
        <v>44658</v>
      </c>
      <c r="O3" s="24">
        <v>3704</v>
      </c>
      <c r="P3" s="24">
        <v>3704</v>
      </c>
      <c r="Q3" s="25" t="s">
        <v>50</v>
      </c>
      <c r="R3" s="26" t="s">
        <v>51</v>
      </c>
      <c r="S3" s="27" t="s">
        <v>52</v>
      </c>
      <c r="T3" s="28">
        <v>375</v>
      </c>
      <c r="U3" s="29">
        <v>3000</v>
      </c>
      <c r="V3" s="30" t="s">
        <v>48</v>
      </c>
      <c r="W3" s="31" t="b">
        <f>TRUE()</f>
        <v>1</v>
      </c>
      <c r="X3" s="30"/>
      <c r="Y3" s="31" t="e">
        <f>#N/A</f>
        <v>#N/A</v>
      </c>
      <c r="Z3" s="31" t="s">
        <v>48</v>
      </c>
      <c r="AA3" s="32">
        <v>3631.3725490196098</v>
      </c>
      <c r="AB3" s="33">
        <v>375</v>
      </c>
      <c r="AC3" s="34">
        <v>375</v>
      </c>
      <c r="AD3" s="13">
        <v>393.75</v>
      </c>
      <c r="AE3" s="35">
        <v>0</v>
      </c>
      <c r="AF3" s="36">
        <v>0</v>
      </c>
      <c r="AG3" s="37">
        <v>150</v>
      </c>
      <c r="AH3" s="38">
        <v>481.37254901960802</v>
      </c>
      <c r="AI3" s="39" t="s">
        <v>53</v>
      </c>
      <c r="AJ3" s="39"/>
      <c r="AK3" s="26" t="b">
        <f>TRUE()</f>
        <v>1</v>
      </c>
      <c r="AL3" s="40">
        <v>434.918413235294</v>
      </c>
      <c r="AM3" s="41">
        <v>1.7500000000000002E-2</v>
      </c>
      <c r="AN3" s="42">
        <v>0.02</v>
      </c>
      <c r="AO3" s="40">
        <v>72.627450980392197</v>
      </c>
      <c r="AP3" s="38">
        <v>62.456038926627201</v>
      </c>
      <c r="AQ3" s="38"/>
      <c r="AR3" s="38">
        <v>-3.16896107337283</v>
      </c>
      <c r="AS3" s="38">
        <v>49.623096857686598</v>
      </c>
      <c r="AT3" s="35">
        <v>84.375</v>
      </c>
      <c r="AU3" s="43"/>
    </row>
    <row r="4" spans="1:47" ht="15.75" customHeight="1" x14ac:dyDescent="0.45">
      <c r="A4" s="16">
        <v>380366</v>
      </c>
      <c r="B4" s="66">
        <v>44659</v>
      </c>
      <c r="C4" s="17" t="s">
        <v>45</v>
      </c>
      <c r="D4" s="18" t="s">
        <v>46</v>
      </c>
      <c r="E4" s="19" t="s">
        <v>55</v>
      </c>
      <c r="F4" s="20">
        <v>1</v>
      </c>
      <c r="G4" s="21">
        <v>185400</v>
      </c>
      <c r="H4" s="18" t="s">
        <v>48</v>
      </c>
      <c r="I4" s="21">
        <v>185400</v>
      </c>
      <c r="J4" s="21">
        <v>185400</v>
      </c>
      <c r="K4" s="21">
        <v>181764.70588235301</v>
      </c>
      <c r="L4" s="18" t="s">
        <v>48</v>
      </c>
      <c r="M4" s="22" t="s">
        <v>49</v>
      </c>
      <c r="N4" s="23">
        <v>44658</v>
      </c>
      <c r="O4" s="24">
        <v>185400</v>
      </c>
      <c r="P4" s="24">
        <v>185400</v>
      </c>
      <c r="Q4" s="25" t="s">
        <v>50</v>
      </c>
      <c r="R4" s="26" t="s">
        <v>51</v>
      </c>
      <c r="S4" s="27" t="s">
        <v>56</v>
      </c>
      <c r="T4" s="28">
        <v>150000</v>
      </c>
      <c r="U4" s="29">
        <v>150000</v>
      </c>
      <c r="V4" s="30" t="s">
        <v>48</v>
      </c>
      <c r="W4" s="31" t="b">
        <f>TRUE()</f>
        <v>1</v>
      </c>
      <c r="X4" s="30"/>
      <c r="Y4" s="31" t="e">
        <f>#N/A</f>
        <v>#N/A</v>
      </c>
      <c r="Z4" s="31" t="s">
        <v>48</v>
      </c>
      <c r="AA4" s="32">
        <v>181764.70588235301</v>
      </c>
      <c r="AB4" s="33">
        <v>150000</v>
      </c>
      <c r="AC4" s="34">
        <v>150000</v>
      </c>
      <c r="AD4" s="13">
        <v>157500</v>
      </c>
      <c r="AE4" s="35">
        <v>0</v>
      </c>
      <c r="AF4" s="36">
        <v>0</v>
      </c>
      <c r="AG4" s="37">
        <v>7500</v>
      </c>
      <c r="AH4" s="38">
        <v>24264.705882352999</v>
      </c>
      <c r="AI4" s="39" t="s">
        <v>53</v>
      </c>
      <c r="AJ4" s="39"/>
      <c r="AK4" s="26" t="b">
        <f>TRUE()</f>
        <v>1</v>
      </c>
      <c r="AL4" s="40">
        <v>21923.076838235302</v>
      </c>
      <c r="AM4" s="41">
        <v>1.7500000000000002E-2</v>
      </c>
      <c r="AN4" s="42">
        <v>0.02</v>
      </c>
      <c r="AO4" s="40">
        <v>3635.2941176470599</v>
      </c>
      <c r="AP4" s="38">
        <v>3126.1743026448898</v>
      </c>
      <c r="AQ4" s="38"/>
      <c r="AR4" s="38">
        <v>-155.07569735510901</v>
      </c>
      <c r="AS4" s="38">
        <v>2496.7047414727599</v>
      </c>
      <c r="AT4" s="35">
        <v>4218.75</v>
      </c>
      <c r="AU4" s="43"/>
    </row>
    <row r="5" spans="1:47" ht="15.75" customHeight="1" x14ac:dyDescent="0.45">
      <c r="A5" s="16">
        <v>380366</v>
      </c>
      <c r="B5" s="66">
        <v>44659</v>
      </c>
      <c r="C5" s="17" t="s">
        <v>45</v>
      </c>
      <c r="D5" s="18" t="s">
        <v>46</v>
      </c>
      <c r="E5" s="19" t="s">
        <v>57</v>
      </c>
      <c r="F5" s="20">
        <v>1</v>
      </c>
      <c r="G5" s="21">
        <v>3602373</v>
      </c>
      <c r="H5" s="18" t="s">
        <v>48</v>
      </c>
      <c r="I5" s="21">
        <v>3602373</v>
      </c>
      <c r="J5" s="21">
        <v>3602373</v>
      </c>
      <c r="K5" s="21">
        <v>3531738.2352941199</v>
      </c>
      <c r="L5" s="18" t="s">
        <v>48</v>
      </c>
      <c r="M5" s="22" t="s">
        <v>49</v>
      </c>
      <c r="N5" s="23">
        <v>44658</v>
      </c>
      <c r="O5" s="24">
        <v>3602373</v>
      </c>
      <c r="P5" s="24">
        <v>3602373</v>
      </c>
      <c r="Q5" s="25" t="s">
        <v>50</v>
      </c>
      <c r="R5" s="26" t="s">
        <v>51</v>
      </c>
      <c r="S5" s="27" t="s">
        <v>58</v>
      </c>
      <c r="T5" s="28">
        <v>1100000</v>
      </c>
      <c r="U5" s="29">
        <v>1100000</v>
      </c>
      <c r="V5" s="30" t="s">
        <v>48</v>
      </c>
      <c r="W5" s="31" t="b">
        <f>TRUE()</f>
        <v>1</v>
      </c>
      <c r="X5" s="30"/>
      <c r="Y5" s="31" t="e">
        <f>#N/A</f>
        <v>#N/A</v>
      </c>
      <c r="Z5" s="31" t="s">
        <v>48</v>
      </c>
      <c r="AA5" s="32">
        <v>3531738.2352941199</v>
      </c>
      <c r="AB5" s="33">
        <v>1100000</v>
      </c>
      <c r="AC5" s="34">
        <v>1100000</v>
      </c>
      <c r="AD5" s="13">
        <v>1155000</v>
      </c>
      <c r="AE5" s="35">
        <v>0</v>
      </c>
      <c r="AF5" s="36">
        <v>0</v>
      </c>
      <c r="AG5" s="37">
        <v>55000</v>
      </c>
      <c r="AH5" s="38">
        <v>2376738.2352941199</v>
      </c>
      <c r="AI5" s="39" t="s">
        <v>53</v>
      </c>
      <c r="AJ5" s="39"/>
      <c r="AK5" s="26" t="b">
        <f>TRUE()</f>
        <v>1</v>
      </c>
      <c r="AL5" s="40">
        <v>2147374.67700441</v>
      </c>
      <c r="AM5" s="41">
        <v>1.7500000000000002E-2</v>
      </c>
      <c r="AN5" s="42">
        <v>0.02</v>
      </c>
      <c r="AO5" s="40">
        <v>70634.764705882393</v>
      </c>
      <c r="AP5" s="38">
        <v>60742.4266512502</v>
      </c>
      <c r="AQ5" s="38"/>
      <c r="AR5" s="38">
        <v>36679.9266512502</v>
      </c>
      <c r="AS5" s="38">
        <v>192683.63163845599</v>
      </c>
      <c r="AT5" s="35">
        <v>30937.5</v>
      </c>
      <c r="AU5" s="43"/>
    </row>
    <row r="6" spans="1:47" s="53" customFormat="1" ht="15.75" customHeight="1" x14ac:dyDescent="0.45">
      <c r="A6" s="44">
        <v>380366</v>
      </c>
      <c r="B6" s="67">
        <v>44659</v>
      </c>
      <c r="C6" s="45" t="s">
        <v>45</v>
      </c>
      <c r="D6" s="46" t="s">
        <v>46</v>
      </c>
      <c r="E6" s="47" t="s">
        <v>59</v>
      </c>
      <c r="F6" s="20">
        <v>10</v>
      </c>
      <c r="G6" s="21">
        <v>680</v>
      </c>
      <c r="H6" s="46" t="s">
        <v>48</v>
      </c>
      <c r="I6" s="21">
        <v>680</v>
      </c>
      <c r="J6" s="21">
        <v>6800</v>
      </c>
      <c r="K6" s="21">
        <v>666.66666666666697</v>
      </c>
      <c r="L6" s="46" t="s">
        <v>48</v>
      </c>
      <c r="M6" s="48" t="s">
        <v>49</v>
      </c>
      <c r="N6" s="49">
        <v>44658</v>
      </c>
      <c r="O6" s="50">
        <v>6800</v>
      </c>
      <c r="P6" s="24">
        <v>6800</v>
      </c>
      <c r="Q6" s="25" t="s">
        <v>50</v>
      </c>
      <c r="R6" s="51" t="s">
        <v>51</v>
      </c>
      <c r="S6" s="27" t="s">
        <v>60</v>
      </c>
      <c r="T6" s="28">
        <v>680</v>
      </c>
      <c r="U6" s="29">
        <v>6800</v>
      </c>
      <c r="V6" s="30" t="s">
        <v>48</v>
      </c>
      <c r="W6" s="31" t="b">
        <f>TRUE()</f>
        <v>1</v>
      </c>
      <c r="X6" s="30"/>
      <c r="Y6" s="31" t="e">
        <f>#N/A</f>
        <v>#N/A</v>
      </c>
      <c r="Z6" s="31" t="s">
        <v>48</v>
      </c>
      <c r="AA6" s="32">
        <v>6666.6666666666697</v>
      </c>
      <c r="AB6" s="33">
        <v>680</v>
      </c>
      <c r="AC6" s="34">
        <v>680</v>
      </c>
      <c r="AD6" s="13">
        <v>714</v>
      </c>
      <c r="AE6" s="35">
        <v>0</v>
      </c>
      <c r="AF6" s="36">
        <v>0</v>
      </c>
      <c r="AG6" s="37">
        <v>340</v>
      </c>
      <c r="AH6" s="38">
        <v>-473.33333333333297</v>
      </c>
      <c r="AI6" s="52" t="s">
        <v>53</v>
      </c>
      <c r="AJ6" s="52"/>
      <c r="AK6" s="26" t="b">
        <f>TRUE()</f>
        <v>1</v>
      </c>
      <c r="AL6" s="40"/>
      <c r="AM6" s="41">
        <v>1.7500000000000002E-2</v>
      </c>
      <c r="AN6" s="42">
        <v>0.02</v>
      </c>
      <c r="AO6" s="40">
        <v>133.333333333333</v>
      </c>
      <c r="AP6" s="38">
        <v>114.660114660115</v>
      </c>
      <c r="AQ6" s="38"/>
      <c r="AR6" s="38">
        <v>-34.089885339885299</v>
      </c>
      <c r="AS6" s="38">
        <v>-439.24344799344698</v>
      </c>
      <c r="AT6" s="35">
        <v>191.25</v>
      </c>
      <c r="AU6" s="43"/>
    </row>
    <row r="7" spans="1:47" ht="15.75" customHeight="1" x14ac:dyDescent="0.45">
      <c r="A7" s="16">
        <v>380366</v>
      </c>
      <c r="B7" s="66">
        <v>44659</v>
      </c>
      <c r="C7" s="17" t="s">
        <v>45</v>
      </c>
      <c r="D7" s="18" t="s">
        <v>46</v>
      </c>
      <c r="E7" s="19" t="s">
        <v>61</v>
      </c>
      <c r="F7" s="20">
        <v>4</v>
      </c>
      <c r="G7" s="21">
        <v>2904</v>
      </c>
      <c r="H7" s="18" t="s">
        <v>48</v>
      </c>
      <c r="I7" s="21">
        <v>2904</v>
      </c>
      <c r="J7" s="21">
        <v>11616</v>
      </c>
      <c r="K7" s="21">
        <v>2847.0588235294099</v>
      </c>
      <c r="L7" s="18" t="s">
        <v>48</v>
      </c>
      <c r="M7" s="22" t="s">
        <v>49</v>
      </c>
      <c r="N7" s="23">
        <v>44658</v>
      </c>
      <c r="O7" s="24">
        <v>11616</v>
      </c>
      <c r="P7" s="24">
        <v>11616</v>
      </c>
      <c r="Q7" s="25" t="s">
        <v>50</v>
      </c>
      <c r="R7" s="26" t="s">
        <v>51</v>
      </c>
      <c r="S7" s="27" t="s">
        <v>60</v>
      </c>
      <c r="T7" s="28">
        <v>2350</v>
      </c>
      <c r="U7" s="29">
        <v>9400</v>
      </c>
      <c r="V7" s="30" t="s">
        <v>48</v>
      </c>
      <c r="W7" s="31" t="b">
        <f>TRUE()</f>
        <v>1</v>
      </c>
      <c r="X7" s="30"/>
      <c r="Y7" s="31" t="e">
        <f>#N/A</f>
        <v>#N/A</v>
      </c>
      <c r="Z7" s="31" t="s">
        <v>48</v>
      </c>
      <c r="AA7" s="32">
        <v>11388.2352941176</v>
      </c>
      <c r="AB7" s="33">
        <v>2350</v>
      </c>
      <c r="AC7" s="34">
        <v>2350</v>
      </c>
      <c r="AD7" s="13">
        <v>2467.5</v>
      </c>
      <c r="AE7" s="35">
        <v>0</v>
      </c>
      <c r="AF7" s="36">
        <v>0</v>
      </c>
      <c r="AG7" s="37">
        <v>470</v>
      </c>
      <c r="AH7" s="38">
        <v>1518.23529411765</v>
      </c>
      <c r="AI7" s="39" t="s">
        <v>53</v>
      </c>
      <c r="AJ7" s="39"/>
      <c r="AK7" s="26" t="b">
        <f>TRUE()</f>
        <v>1</v>
      </c>
      <c r="AL7" s="40"/>
      <c r="AM7" s="41">
        <v>1.7500000000000002E-2</v>
      </c>
      <c r="AN7" s="42">
        <v>0.02</v>
      </c>
      <c r="AO7" s="40">
        <v>227.76470588235301</v>
      </c>
      <c r="AP7" s="38">
        <v>195.86645468998401</v>
      </c>
      <c r="AQ7" s="38"/>
      <c r="AR7" s="38">
        <v>-9.7585453100159292</v>
      </c>
      <c r="AS7" s="38">
        <v>1527.9938394276601</v>
      </c>
      <c r="AT7" s="35">
        <v>264.375</v>
      </c>
      <c r="AU7" s="43"/>
    </row>
    <row r="8" spans="1:47" ht="15.75" customHeight="1" x14ac:dyDescent="0.45">
      <c r="A8" s="16">
        <v>380366</v>
      </c>
      <c r="B8" s="66">
        <v>44659</v>
      </c>
      <c r="C8" s="17" t="s">
        <v>45</v>
      </c>
      <c r="D8" s="18" t="s">
        <v>46</v>
      </c>
      <c r="E8" s="19" t="s">
        <v>61</v>
      </c>
      <c r="F8" s="20">
        <v>10</v>
      </c>
      <c r="G8" s="21">
        <v>2225</v>
      </c>
      <c r="H8" s="18" t="s">
        <v>48</v>
      </c>
      <c r="I8" s="21">
        <v>2225</v>
      </c>
      <c r="J8" s="21">
        <v>22250</v>
      </c>
      <c r="K8" s="21">
        <v>2181.3725490196098</v>
      </c>
      <c r="L8" s="18" t="s">
        <v>48</v>
      </c>
      <c r="M8" s="22" t="s">
        <v>49</v>
      </c>
      <c r="N8" s="23">
        <v>44658</v>
      </c>
      <c r="O8" s="24">
        <v>22250</v>
      </c>
      <c r="P8" s="24">
        <v>22250</v>
      </c>
      <c r="Q8" s="25" t="s">
        <v>50</v>
      </c>
      <c r="R8" s="26" t="s">
        <v>51</v>
      </c>
      <c r="S8" s="27" t="s">
        <v>60</v>
      </c>
      <c r="T8" s="28">
        <v>1800</v>
      </c>
      <c r="U8" s="29">
        <v>18000</v>
      </c>
      <c r="V8" s="30" t="s">
        <v>48</v>
      </c>
      <c r="W8" s="31" t="b">
        <f>TRUE()</f>
        <v>1</v>
      </c>
      <c r="X8" s="30"/>
      <c r="Y8" s="31" t="e">
        <f>#N/A</f>
        <v>#N/A</v>
      </c>
      <c r="Z8" s="31" t="s">
        <v>48</v>
      </c>
      <c r="AA8" s="32">
        <v>21813.725490196099</v>
      </c>
      <c r="AB8" s="33">
        <v>1800</v>
      </c>
      <c r="AC8" s="34">
        <v>1800</v>
      </c>
      <c r="AD8" s="13">
        <v>1890</v>
      </c>
      <c r="AE8" s="35">
        <v>0</v>
      </c>
      <c r="AF8" s="36">
        <v>0</v>
      </c>
      <c r="AG8" s="37">
        <v>900</v>
      </c>
      <c r="AH8" s="38">
        <v>2913.72549019608</v>
      </c>
      <c r="AI8" s="39" t="s">
        <v>53</v>
      </c>
      <c r="AJ8" s="39"/>
      <c r="AK8" s="26" t="b">
        <f>TRUE()</f>
        <v>1</v>
      </c>
      <c r="AL8" s="40"/>
      <c r="AM8" s="41">
        <v>1.7500000000000002E-2</v>
      </c>
      <c r="AN8" s="42">
        <v>0.02</v>
      </c>
      <c r="AO8" s="40">
        <v>436.274509803922</v>
      </c>
      <c r="AP8" s="38">
        <v>375.17463988052202</v>
      </c>
      <c r="AQ8" s="38"/>
      <c r="AR8" s="38">
        <v>-18.5753601194778</v>
      </c>
      <c r="AS8" s="38">
        <v>2932.3008503155502</v>
      </c>
      <c r="AT8" s="35">
        <v>506.25</v>
      </c>
      <c r="AU8" s="43"/>
    </row>
    <row r="9" spans="1:47" ht="15.75" customHeight="1" x14ac:dyDescent="0.45">
      <c r="A9" s="16">
        <v>380366</v>
      </c>
      <c r="B9" s="66">
        <v>44659</v>
      </c>
      <c r="C9" s="17" t="s">
        <v>45</v>
      </c>
      <c r="D9" s="18" t="s">
        <v>46</v>
      </c>
      <c r="E9" s="19" t="s">
        <v>62</v>
      </c>
      <c r="F9" s="20">
        <v>20</v>
      </c>
      <c r="G9" s="21">
        <v>2600</v>
      </c>
      <c r="H9" s="18" t="s">
        <v>48</v>
      </c>
      <c r="I9" s="21">
        <v>2600</v>
      </c>
      <c r="J9" s="21">
        <v>52000</v>
      </c>
      <c r="K9" s="21">
        <v>2549.01960784314</v>
      </c>
      <c r="L9" s="18" t="s">
        <v>48</v>
      </c>
      <c r="M9" s="22" t="s">
        <v>49</v>
      </c>
      <c r="N9" s="23">
        <v>44658</v>
      </c>
      <c r="O9" s="24">
        <v>52000</v>
      </c>
      <c r="P9" s="24">
        <v>52000</v>
      </c>
      <c r="Q9" s="25" t="s">
        <v>50</v>
      </c>
      <c r="R9" s="26" t="s">
        <v>51</v>
      </c>
      <c r="S9" s="27" t="s">
        <v>60</v>
      </c>
      <c r="T9" s="28">
        <v>2600</v>
      </c>
      <c r="U9" s="29">
        <v>52000</v>
      </c>
      <c r="V9" s="30" t="s">
        <v>48</v>
      </c>
      <c r="W9" s="31" t="b">
        <f>TRUE()</f>
        <v>1</v>
      </c>
      <c r="X9" s="30"/>
      <c r="Y9" s="31" t="e">
        <f>#N/A</f>
        <v>#N/A</v>
      </c>
      <c r="Z9" s="31" t="s">
        <v>48</v>
      </c>
      <c r="AA9" s="32">
        <v>50980.392156862697</v>
      </c>
      <c r="AB9" s="33">
        <v>2600</v>
      </c>
      <c r="AC9" s="34">
        <v>2600</v>
      </c>
      <c r="AD9" s="13">
        <v>2730</v>
      </c>
      <c r="AE9" s="35">
        <v>0</v>
      </c>
      <c r="AF9" s="35">
        <v>0</v>
      </c>
      <c r="AG9" s="35">
        <v>2600</v>
      </c>
      <c r="AH9" s="35">
        <v>-3619.6078431372598</v>
      </c>
      <c r="AI9" s="39" t="s">
        <v>53</v>
      </c>
      <c r="AJ9" s="39"/>
      <c r="AK9" s="26" t="b">
        <f>TRUE()</f>
        <v>1</v>
      </c>
      <c r="AL9" s="40"/>
      <c r="AM9" s="41">
        <v>1.7500000000000002E-2</v>
      </c>
      <c r="AN9" s="42">
        <v>0.02</v>
      </c>
      <c r="AO9" s="40">
        <v>1019.60784313725</v>
      </c>
      <c r="AP9" s="38">
        <v>876.81264151852395</v>
      </c>
      <c r="AQ9" s="38"/>
      <c r="AR9" s="38">
        <v>-260.687358481476</v>
      </c>
      <c r="AS9" s="38">
        <v>-3358.92048465578</v>
      </c>
      <c r="AT9" s="35">
        <v>1462.5</v>
      </c>
      <c r="AU9" s="43"/>
    </row>
    <row r="10" spans="1:47" ht="15.75" customHeight="1" x14ac:dyDescent="0.45">
      <c r="A10" s="16">
        <v>380366</v>
      </c>
      <c r="B10" s="66">
        <v>44659</v>
      </c>
      <c r="C10" s="17" t="s">
        <v>45</v>
      </c>
      <c r="D10" s="18" t="s">
        <v>46</v>
      </c>
      <c r="E10" s="19" t="s">
        <v>61</v>
      </c>
      <c r="F10" s="20">
        <v>6</v>
      </c>
      <c r="G10" s="21">
        <v>2225</v>
      </c>
      <c r="H10" s="18" t="s">
        <v>48</v>
      </c>
      <c r="I10" s="21">
        <v>2225</v>
      </c>
      <c r="J10" s="21">
        <v>13350</v>
      </c>
      <c r="K10" s="21">
        <v>2181.3725490196098</v>
      </c>
      <c r="L10" s="18" t="s">
        <v>48</v>
      </c>
      <c r="M10" s="22" t="s">
        <v>49</v>
      </c>
      <c r="N10" s="23">
        <v>44658</v>
      </c>
      <c r="O10" s="24">
        <v>13350</v>
      </c>
      <c r="P10" s="24">
        <v>13350</v>
      </c>
      <c r="Q10" s="25" t="s">
        <v>50</v>
      </c>
      <c r="R10" s="26" t="s">
        <v>51</v>
      </c>
      <c r="S10" s="27" t="s">
        <v>60</v>
      </c>
      <c r="T10" s="28">
        <v>1800</v>
      </c>
      <c r="U10" s="29">
        <v>10800</v>
      </c>
      <c r="V10" s="30" t="s">
        <v>48</v>
      </c>
      <c r="W10" s="31" t="b">
        <f>TRUE()</f>
        <v>1</v>
      </c>
      <c r="X10" s="30"/>
      <c r="Y10" s="31" t="e">
        <f>#N/A</f>
        <v>#N/A</v>
      </c>
      <c r="Z10" s="31" t="s">
        <v>48</v>
      </c>
      <c r="AA10" s="32">
        <v>13088.2352941176</v>
      </c>
      <c r="AB10" s="33">
        <v>1800</v>
      </c>
      <c r="AC10" s="34">
        <v>1800</v>
      </c>
      <c r="AD10" s="13">
        <v>1890</v>
      </c>
      <c r="AE10" s="35">
        <v>0</v>
      </c>
      <c r="AF10" s="36">
        <v>0</v>
      </c>
      <c r="AG10" s="37">
        <v>540</v>
      </c>
      <c r="AH10" s="38">
        <v>1748.23529411765</v>
      </c>
      <c r="AI10" s="39" t="s">
        <v>53</v>
      </c>
      <c r="AJ10" s="39"/>
      <c r="AK10" s="26" t="b">
        <f>TRUE()</f>
        <v>1</v>
      </c>
      <c r="AL10" s="40">
        <v>1579.52446941177</v>
      </c>
      <c r="AM10" s="41">
        <v>1.7500000000000002E-2</v>
      </c>
      <c r="AN10" s="42">
        <v>0.02</v>
      </c>
      <c r="AO10" s="40">
        <v>261.76470588235298</v>
      </c>
      <c r="AP10" s="38">
        <v>225.104783928313</v>
      </c>
      <c r="AQ10" s="38"/>
      <c r="AR10" s="38">
        <v>-11.145216071686701</v>
      </c>
      <c r="AS10" s="38">
        <v>179.85604077756901</v>
      </c>
      <c r="AT10" s="35">
        <v>303.75</v>
      </c>
      <c r="AU10" s="43"/>
    </row>
    <row r="11" spans="1:47" ht="15.75" customHeight="1" x14ac:dyDescent="0.45">
      <c r="A11" s="16">
        <v>380366</v>
      </c>
      <c r="B11" s="66">
        <v>44659</v>
      </c>
      <c r="C11" s="17" t="s">
        <v>45</v>
      </c>
      <c r="D11" s="18" t="s">
        <v>46</v>
      </c>
      <c r="E11" s="19" t="s">
        <v>63</v>
      </c>
      <c r="F11" s="20">
        <v>12</v>
      </c>
      <c r="G11" s="21">
        <v>680</v>
      </c>
      <c r="H11" s="18" t="s">
        <v>48</v>
      </c>
      <c r="I11" s="21">
        <v>680</v>
      </c>
      <c r="J11" s="21">
        <v>8160</v>
      </c>
      <c r="K11" s="21">
        <v>666.66666666666697</v>
      </c>
      <c r="L11" s="18" t="s">
        <v>48</v>
      </c>
      <c r="M11" s="22" t="s">
        <v>49</v>
      </c>
      <c r="N11" s="23">
        <v>44658</v>
      </c>
      <c r="O11" s="24">
        <v>8160</v>
      </c>
      <c r="P11" s="24">
        <v>8160</v>
      </c>
      <c r="Q11" s="25" t="s">
        <v>50</v>
      </c>
      <c r="R11" s="26" t="s">
        <v>51</v>
      </c>
      <c r="S11" s="27" t="s">
        <v>60</v>
      </c>
      <c r="T11" s="28">
        <v>680</v>
      </c>
      <c r="U11" s="29">
        <v>8160</v>
      </c>
      <c r="V11" s="30" t="s">
        <v>48</v>
      </c>
      <c r="W11" s="31" t="b">
        <f>TRUE()</f>
        <v>1</v>
      </c>
      <c r="X11" s="30"/>
      <c r="Y11" s="31" t="e">
        <f>#N/A</f>
        <v>#N/A</v>
      </c>
      <c r="Z11" s="31" t="s">
        <v>48</v>
      </c>
      <c r="AA11" s="32">
        <v>8000</v>
      </c>
      <c r="AB11" s="33">
        <v>680</v>
      </c>
      <c r="AC11" s="34">
        <v>680</v>
      </c>
      <c r="AD11" s="13">
        <v>714</v>
      </c>
      <c r="AE11" s="35">
        <v>0</v>
      </c>
      <c r="AF11" s="36">
        <v>0</v>
      </c>
      <c r="AG11" s="37">
        <v>408</v>
      </c>
      <c r="AH11" s="38">
        <v>-568</v>
      </c>
      <c r="AI11" s="39" t="s">
        <v>53</v>
      </c>
      <c r="AJ11" s="39"/>
      <c r="AK11" s="26" t="b">
        <f>TRUE()</f>
        <v>1</v>
      </c>
      <c r="AL11" s="40"/>
      <c r="AM11" s="41">
        <v>1.7500000000000002E-2</v>
      </c>
      <c r="AN11" s="42">
        <v>0.02</v>
      </c>
      <c r="AO11" s="40">
        <v>160</v>
      </c>
      <c r="AP11" s="38">
        <v>137.59213759213799</v>
      </c>
      <c r="AQ11" s="38"/>
      <c r="AR11" s="38">
        <v>-40.907862407862403</v>
      </c>
      <c r="AS11" s="38">
        <v>-527.09213759213799</v>
      </c>
      <c r="AT11" s="35">
        <v>229.5</v>
      </c>
      <c r="AU11" s="43"/>
    </row>
    <row r="12" spans="1:47" ht="15.75" customHeight="1" x14ac:dyDescent="0.45">
      <c r="A12" s="16">
        <v>380366</v>
      </c>
      <c r="B12" s="66">
        <v>44659</v>
      </c>
      <c r="C12" s="17" t="s">
        <v>45</v>
      </c>
      <c r="D12" s="18" t="s">
        <v>46</v>
      </c>
      <c r="E12" s="19" t="s">
        <v>64</v>
      </c>
      <c r="F12" s="20">
        <v>8</v>
      </c>
      <c r="G12" s="21">
        <v>825</v>
      </c>
      <c r="H12" s="18" t="s">
        <v>48</v>
      </c>
      <c r="I12" s="21">
        <v>825</v>
      </c>
      <c r="J12" s="21">
        <v>6600</v>
      </c>
      <c r="K12" s="21">
        <v>808.82352941176498</v>
      </c>
      <c r="L12" s="18" t="s">
        <v>48</v>
      </c>
      <c r="M12" s="22" t="s">
        <v>49</v>
      </c>
      <c r="N12" s="23">
        <v>44658</v>
      </c>
      <c r="O12" s="24">
        <v>6600</v>
      </c>
      <c r="P12" s="24">
        <v>6600</v>
      </c>
      <c r="Q12" s="25" t="s">
        <v>50</v>
      </c>
      <c r="R12" s="26" t="s">
        <v>51</v>
      </c>
      <c r="S12" s="27" t="s">
        <v>60</v>
      </c>
      <c r="T12" s="28">
        <v>825</v>
      </c>
      <c r="U12" s="29">
        <v>6600</v>
      </c>
      <c r="V12" s="30" t="s">
        <v>48</v>
      </c>
      <c r="W12" s="31" t="b">
        <f>TRUE()</f>
        <v>1</v>
      </c>
      <c r="X12" s="30"/>
      <c r="Y12" s="31" t="e">
        <f>#N/A</f>
        <v>#N/A</v>
      </c>
      <c r="Z12" s="31" t="s">
        <v>48</v>
      </c>
      <c r="AA12" s="32">
        <v>6470.5882352941198</v>
      </c>
      <c r="AB12" s="33">
        <v>825</v>
      </c>
      <c r="AC12" s="34">
        <v>825</v>
      </c>
      <c r="AD12" s="13">
        <v>866.25</v>
      </c>
      <c r="AE12" s="35">
        <v>0</v>
      </c>
      <c r="AF12" s="36">
        <v>0</v>
      </c>
      <c r="AG12" s="37">
        <v>330</v>
      </c>
      <c r="AH12" s="38">
        <v>-459.411764705883</v>
      </c>
      <c r="AI12" s="39" t="s">
        <v>53</v>
      </c>
      <c r="AJ12" s="39"/>
      <c r="AK12" s="26" t="b">
        <f>TRUE()</f>
        <v>1</v>
      </c>
      <c r="AL12" s="40"/>
      <c r="AM12" s="41">
        <v>1.7500000000000002E-2</v>
      </c>
      <c r="AN12" s="42">
        <v>0.02</v>
      </c>
      <c r="AO12" s="40">
        <v>129.41176470588201</v>
      </c>
      <c r="AP12" s="38">
        <v>111.287758346582</v>
      </c>
      <c r="AQ12" s="38"/>
      <c r="AR12" s="38">
        <v>-33.087241653418097</v>
      </c>
      <c r="AS12" s="38">
        <v>-426.324523052465</v>
      </c>
      <c r="AT12" s="35">
        <v>185.625</v>
      </c>
      <c r="AU12" s="43"/>
    </row>
    <row r="13" spans="1:47" ht="15.75" customHeight="1" x14ac:dyDescent="0.45">
      <c r="A13" s="16">
        <v>380366</v>
      </c>
      <c r="B13" s="66">
        <v>44659</v>
      </c>
      <c r="C13" s="17" t="s">
        <v>45</v>
      </c>
      <c r="D13" s="18" t="s">
        <v>46</v>
      </c>
      <c r="E13" s="19" t="s">
        <v>65</v>
      </c>
      <c r="F13" s="20">
        <v>8</v>
      </c>
      <c r="G13" s="21">
        <v>1000</v>
      </c>
      <c r="H13" s="18" t="s">
        <v>48</v>
      </c>
      <c r="I13" s="21">
        <v>1000</v>
      </c>
      <c r="J13" s="21">
        <v>8000</v>
      </c>
      <c r="K13" s="21">
        <v>980.39215686274497</v>
      </c>
      <c r="L13" s="18" t="s">
        <v>48</v>
      </c>
      <c r="M13" s="22" t="s">
        <v>49</v>
      </c>
      <c r="N13" s="23">
        <v>44658</v>
      </c>
      <c r="O13" s="24">
        <v>8000</v>
      </c>
      <c r="P13" s="24">
        <v>8000</v>
      </c>
      <c r="Q13" s="25" t="s">
        <v>50</v>
      </c>
      <c r="R13" s="26" t="s">
        <v>51</v>
      </c>
      <c r="S13" s="27" t="s">
        <v>60</v>
      </c>
      <c r="T13" s="28">
        <v>1000</v>
      </c>
      <c r="U13" s="29">
        <v>8000</v>
      </c>
      <c r="V13" s="30" t="s">
        <v>48</v>
      </c>
      <c r="W13" s="31" t="b">
        <f>TRUE()</f>
        <v>1</v>
      </c>
      <c r="X13" s="30"/>
      <c r="Y13" s="31" t="e">
        <f>#N/A</f>
        <v>#N/A</v>
      </c>
      <c r="Z13" s="31" t="s">
        <v>48</v>
      </c>
      <c r="AA13" s="32">
        <v>7843.1372549019597</v>
      </c>
      <c r="AB13" s="33">
        <v>1000</v>
      </c>
      <c r="AC13" s="34">
        <v>1000</v>
      </c>
      <c r="AD13" s="13">
        <v>1050</v>
      </c>
      <c r="AE13" s="35">
        <v>0</v>
      </c>
      <c r="AF13" s="36">
        <v>0</v>
      </c>
      <c r="AG13" s="37">
        <v>400</v>
      </c>
      <c r="AH13" s="38">
        <v>-556.862745098039</v>
      </c>
      <c r="AI13" s="39" t="s">
        <v>53</v>
      </c>
      <c r="AJ13" s="39"/>
      <c r="AK13" s="26" t="b">
        <f>TRUE()</f>
        <v>1</v>
      </c>
      <c r="AL13" s="40"/>
      <c r="AM13" s="41">
        <v>1.7500000000000002E-2</v>
      </c>
      <c r="AN13" s="42">
        <v>0.02</v>
      </c>
      <c r="AO13" s="40">
        <v>156.862745098039</v>
      </c>
      <c r="AP13" s="38">
        <v>134.894252541311</v>
      </c>
      <c r="AQ13" s="38"/>
      <c r="AR13" s="38">
        <v>-40.105747458688697</v>
      </c>
      <c r="AS13" s="38">
        <v>-516.75699763935097</v>
      </c>
      <c r="AT13" s="35">
        <v>225</v>
      </c>
      <c r="AU13" s="43"/>
    </row>
    <row r="14" spans="1:47" ht="15.75" customHeight="1" x14ac:dyDescent="0.45">
      <c r="A14" s="16">
        <v>380366</v>
      </c>
      <c r="B14" s="66">
        <v>44659</v>
      </c>
      <c r="C14" s="17" t="s">
        <v>45</v>
      </c>
      <c r="D14" s="18" t="s">
        <v>46</v>
      </c>
      <c r="E14" s="19" t="s">
        <v>66</v>
      </c>
      <c r="F14" s="20">
        <v>8</v>
      </c>
      <c r="G14" s="21">
        <v>1100</v>
      </c>
      <c r="H14" s="18" t="s">
        <v>48</v>
      </c>
      <c r="I14" s="21">
        <v>1100</v>
      </c>
      <c r="J14" s="21">
        <v>8800</v>
      </c>
      <c r="K14" s="21">
        <v>1078.4313725490199</v>
      </c>
      <c r="L14" s="18" t="s">
        <v>48</v>
      </c>
      <c r="M14" s="22" t="s">
        <v>49</v>
      </c>
      <c r="N14" s="23">
        <v>44658</v>
      </c>
      <c r="O14" s="24">
        <v>8800</v>
      </c>
      <c r="P14" s="24">
        <v>8800</v>
      </c>
      <c r="Q14" s="25" t="s">
        <v>50</v>
      </c>
      <c r="R14" s="26" t="s">
        <v>51</v>
      </c>
      <c r="S14" s="27" t="s">
        <v>60</v>
      </c>
      <c r="T14" s="28">
        <v>1100</v>
      </c>
      <c r="U14" s="29">
        <v>8800</v>
      </c>
      <c r="V14" s="30" t="s">
        <v>48</v>
      </c>
      <c r="W14" s="31" t="b">
        <f>TRUE()</f>
        <v>1</v>
      </c>
      <c r="X14" s="30"/>
      <c r="Y14" s="31" t="e">
        <f>#N/A</f>
        <v>#N/A</v>
      </c>
      <c r="Z14" s="31" t="s">
        <v>48</v>
      </c>
      <c r="AA14" s="32">
        <v>8627.4509803921592</v>
      </c>
      <c r="AB14" s="33">
        <v>1100</v>
      </c>
      <c r="AC14" s="34">
        <v>1100</v>
      </c>
      <c r="AD14" s="13">
        <v>1155</v>
      </c>
      <c r="AE14" s="35">
        <v>0</v>
      </c>
      <c r="AF14" s="36">
        <v>0</v>
      </c>
      <c r="AG14" s="37">
        <v>440</v>
      </c>
      <c r="AH14" s="38">
        <v>-612.54901960784298</v>
      </c>
      <c r="AI14" s="39" t="s">
        <v>53</v>
      </c>
      <c r="AJ14" s="39"/>
      <c r="AK14" s="26" t="b">
        <f>TRUE()</f>
        <v>1</v>
      </c>
      <c r="AL14" s="40"/>
      <c r="AM14" s="41">
        <v>1.7500000000000002E-2</v>
      </c>
      <c r="AN14" s="42">
        <v>0.02</v>
      </c>
      <c r="AO14" s="40">
        <v>172.54901960784301</v>
      </c>
      <c r="AP14" s="38">
        <v>148.38367779544299</v>
      </c>
      <c r="AQ14" s="38">
        <v>-47.4509803921569</v>
      </c>
      <c r="AR14" s="38">
        <v>-44.116322204557498</v>
      </c>
      <c r="AS14" s="38">
        <v>-520.98171701112801</v>
      </c>
      <c r="AT14" s="35">
        <v>247.5</v>
      </c>
      <c r="AU14" s="43"/>
    </row>
    <row r="15" spans="1:47" ht="31.15" customHeight="1" x14ac:dyDescent="0.45">
      <c r="A15" s="16">
        <v>380366</v>
      </c>
      <c r="B15" s="66">
        <v>44659</v>
      </c>
      <c r="C15" s="17" t="s">
        <v>45</v>
      </c>
      <c r="D15" s="18" t="s">
        <v>67</v>
      </c>
      <c r="E15" s="54" t="s">
        <v>68</v>
      </c>
      <c r="F15" s="20">
        <v>1</v>
      </c>
      <c r="G15" s="21">
        <v>2172969.6800000002</v>
      </c>
      <c r="H15" s="18" t="s">
        <v>48</v>
      </c>
      <c r="I15" s="21"/>
      <c r="J15" s="21"/>
      <c r="K15" s="21"/>
      <c r="L15" s="18"/>
      <c r="M15" s="22"/>
      <c r="N15" s="23"/>
      <c r="O15" s="24"/>
      <c r="P15" s="24"/>
      <c r="Q15" s="25" t="s">
        <v>50</v>
      </c>
      <c r="R15" s="26" t="s">
        <v>51</v>
      </c>
      <c r="S15" s="27" t="s">
        <v>60</v>
      </c>
      <c r="T15" s="28">
        <v>2172969.6800000002</v>
      </c>
      <c r="U15" s="29">
        <v>2172969.6800000002</v>
      </c>
      <c r="V15" s="30" t="s">
        <v>48</v>
      </c>
      <c r="W15" s="31"/>
      <c r="X15" s="30"/>
      <c r="Y15" s="31"/>
      <c r="Z15" s="31" t="s">
        <v>48</v>
      </c>
      <c r="AA15" s="32">
        <v>0</v>
      </c>
      <c r="AB15" s="33"/>
      <c r="AC15" s="34"/>
      <c r="AD15" s="13"/>
      <c r="AE15" s="35"/>
      <c r="AF15" s="36"/>
      <c r="AG15" s="37"/>
      <c r="AH15" s="38"/>
      <c r="AI15" s="39" t="s">
        <v>69</v>
      </c>
      <c r="AJ15" s="39"/>
      <c r="AK15" s="26"/>
      <c r="AL15" s="40">
        <v>2172969.6800000002</v>
      </c>
      <c r="AM15" s="41">
        <v>1.7500000000000002E-2</v>
      </c>
      <c r="AN15" s="42"/>
      <c r="AO15" s="40"/>
      <c r="AP15" s="38">
        <v>0</v>
      </c>
      <c r="AQ15" s="38"/>
      <c r="AR15" s="38"/>
      <c r="AS15" s="38"/>
      <c r="AT15" s="35"/>
      <c r="AU15" s="43"/>
    </row>
    <row r="16" spans="1:47" ht="15.75" x14ac:dyDescent="0.4">
      <c r="A16" s="16">
        <v>382276</v>
      </c>
      <c r="B16" s="66">
        <v>44714</v>
      </c>
      <c r="C16" s="17" t="s">
        <v>45</v>
      </c>
      <c r="D16" s="18" t="s">
        <v>70</v>
      </c>
      <c r="E16" s="55" t="s">
        <v>71</v>
      </c>
      <c r="F16" s="56">
        <v>40</v>
      </c>
      <c r="G16" s="57">
        <f t="shared" ref="G16:G50" si="0">T16*1.03</f>
        <v>2.3709569999999998</v>
      </c>
      <c r="H16" s="46" t="s">
        <v>72</v>
      </c>
      <c r="I16" s="58">
        <f t="shared" ref="I16:I50" si="1">ROUND(IF(W16=0,G16/X16,G16),4)</f>
        <v>2.371</v>
      </c>
      <c r="J16" s="59">
        <v>96.68</v>
      </c>
      <c r="K16" s="60">
        <f t="shared" ref="K16:K50" si="2">(J16/1.02)/F16</f>
        <v>2.3696078431372554</v>
      </c>
      <c r="L16" s="46" t="s">
        <v>72</v>
      </c>
      <c r="M16" s="22" t="s">
        <v>73</v>
      </c>
      <c r="N16" s="23">
        <v>44714</v>
      </c>
      <c r="O16" s="24">
        <f t="shared" ref="O16:O50" si="3">F16*G16</f>
        <v>94.838279999999997</v>
      </c>
      <c r="P16" s="24">
        <f t="shared" ref="P16:P50" si="4">IF(W16=0,O16/X16,O16)</f>
        <v>94.838279999999997</v>
      </c>
      <c r="Q16" s="26" t="s">
        <v>74</v>
      </c>
      <c r="R16" s="51" t="s">
        <v>75</v>
      </c>
      <c r="S16" s="22">
        <v>2022060102</v>
      </c>
      <c r="T16" s="61">
        <v>2.3018999999999998</v>
      </c>
      <c r="U16" s="62">
        <f t="shared" ref="U16:U50" si="5">F16*T16</f>
        <v>92.075999999999993</v>
      </c>
      <c r="V16" s="30" t="s">
        <v>72</v>
      </c>
      <c r="W16" s="31" t="b">
        <f t="shared" ref="W16:W50" si="6">V16=H16</f>
        <v>1</v>
      </c>
      <c r="X16" s="26"/>
      <c r="Y16" s="31" t="e">
        <f t="shared" ref="Y16:Y50" si="7">VLOOKUP(A16,,4,0)</f>
        <v>#N/A</v>
      </c>
      <c r="Z16" s="31" t="str">
        <f t="shared" ref="Z16:Z50" si="8">IF(H16=V16,V16,"USD")</f>
        <v>CNY</v>
      </c>
      <c r="AA16" s="32">
        <f t="shared" ref="AA16:AA50" si="9">AD16*F16</f>
        <v>94.838279999999997</v>
      </c>
      <c r="AB16" s="63">
        <f t="shared" ref="AB16:AB50" si="10">T16</f>
        <v>2.3018999999999998</v>
      </c>
      <c r="AC16" s="64">
        <f t="shared" ref="AC16:AC50" si="11">ROUND(I16/1.03,4)</f>
        <v>2.3018999999999998</v>
      </c>
      <c r="AD16" s="13">
        <f t="shared" ref="AD16:AD50" si="12">AC16*1.03</f>
        <v>2.3709569999999998</v>
      </c>
      <c r="AE16" s="35">
        <f t="shared" ref="AE16:AE50" si="13">(AB16-T16)*F16</f>
        <v>0</v>
      </c>
      <c r="AF16" s="63">
        <f t="shared" ref="AF16:AF50" si="14">(AC16-AB16)*F16</f>
        <v>0</v>
      </c>
      <c r="AG16" s="37">
        <f t="shared" ref="AG16:AG50" si="15">(AD16-AC16)*F16</f>
        <v>2.762279999999997</v>
      </c>
      <c r="AH16" s="38">
        <f t="shared" ref="AH16:AH50" si="16">(K16-AD16)*F16</f>
        <v>-5.3966274509775758E-2</v>
      </c>
      <c r="AI16" s="52" t="s">
        <v>76</v>
      </c>
      <c r="AJ16" s="52"/>
      <c r="AK16" s="26" t="b">
        <f>FALSE()</f>
        <v>0</v>
      </c>
      <c r="AL16" s="26"/>
      <c r="AM16" s="26"/>
      <c r="AN16" s="26"/>
      <c r="AO16" s="26"/>
      <c r="AP16" s="38">
        <f t="shared" ref="AP16:AP50" si="17">K16*F16*0.01</f>
        <v>0.94784313725490221</v>
      </c>
      <c r="AQ16" s="38"/>
      <c r="AR16" s="38"/>
      <c r="AS16" s="38"/>
      <c r="AT16" s="35">
        <f t="shared" ref="AT16:AT50" si="18">AG16-AP16</f>
        <v>1.8144368627450946</v>
      </c>
      <c r="AU16" s="43"/>
    </row>
    <row r="17" spans="1:47" ht="15.75" x14ac:dyDescent="0.4">
      <c r="A17" s="16">
        <v>382276</v>
      </c>
      <c r="B17" s="66">
        <v>44714</v>
      </c>
      <c r="C17" s="17" t="s">
        <v>45</v>
      </c>
      <c r="D17" s="18" t="s">
        <v>70</v>
      </c>
      <c r="E17" s="55" t="s">
        <v>77</v>
      </c>
      <c r="F17" s="56">
        <v>200</v>
      </c>
      <c r="G17" s="57">
        <f t="shared" si="0"/>
        <v>1.227039</v>
      </c>
      <c r="H17" s="46" t="s">
        <v>72</v>
      </c>
      <c r="I17" s="58">
        <f t="shared" si="1"/>
        <v>1.2270000000000001</v>
      </c>
      <c r="J17" s="59">
        <v>250.15</v>
      </c>
      <c r="K17" s="60">
        <f t="shared" si="2"/>
        <v>1.2262254901960785</v>
      </c>
      <c r="L17" s="46" t="s">
        <v>72</v>
      </c>
      <c r="M17" s="22" t="s">
        <v>73</v>
      </c>
      <c r="N17" s="23">
        <v>44714</v>
      </c>
      <c r="O17" s="24">
        <f t="shared" si="3"/>
        <v>245.40780000000001</v>
      </c>
      <c r="P17" s="24">
        <f t="shared" si="4"/>
        <v>245.40780000000001</v>
      </c>
      <c r="Q17" s="26" t="s">
        <v>74</v>
      </c>
      <c r="R17" s="51" t="s">
        <v>75</v>
      </c>
      <c r="S17" s="22">
        <v>2022060102</v>
      </c>
      <c r="T17" s="61">
        <v>1.1913</v>
      </c>
      <c r="U17" s="62">
        <f t="shared" si="5"/>
        <v>238.26</v>
      </c>
      <c r="V17" s="30" t="s">
        <v>72</v>
      </c>
      <c r="W17" s="31" t="b">
        <f t="shared" si="6"/>
        <v>1</v>
      </c>
      <c r="X17" s="26"/>
      <c r="Y17" s="31" t="e">
        <f t="shared" si="7"/>
        <v>#N/A</v>
      </c>
      <c r="Z17" s="31" t="str">
        <f t="shared" si="8"/>
        <v>CNY</v>
      </c>
      <c r="AA17" s="32">
        <f t="shared" si="9"/>
        <v>245.40780000000001</v>
      </c>
      <c r="AB17" s="63">
        <f t="shared" si="10"/>
        <v>1.1913</v>
      </c>
      <c r="AC17" s="64">
        <f t="shared" si="11"/>
        <v>1.1913</v>
      </c>
      <c r="AD17" s="13">
        <f t="shared" si="12"/>
        <v>1.227039</v>
      </c>
      <c r="AE17" s="35">
        <f t="shared" si="13"/>
        <v>0</v>
      </c>
      <c r="AF17" s="63">
        <f t="shared" si="14"/>
        <v>0</v>
      </c>
      <c r="AG17" s="37">
        <f t="shared" si="15"/>
        <v>7.147799999999993</v>
      </c>
      <c r="AH17" s="38">
        <f t="shared" si="16"/>
        <v>-0.162701960784295</v>
      </c>
      <c r="AI17" s="52" t="s">
        <v>76</v>
      </c>
      <c r="AJ17" s="52"/>
      <c r="AK17" s="26" t="b">
        <f>FALSE()</f>
        <v>0</v>
      </c>
      <c r="AL17" s="26"/>
      <c r="AM17" s="26"/>
      <c r="AN17" s="26"/>
      <c r="AO17" s="26"/>
      <c r="AP17" s="38">
        <f t="shared" si="17"/>
        <v>2.452450980392157</v>
      </c>
      <c r="AQ17" s="38"/>
      <c r="AR17" s="38"/>
      <c r="AS17" s="38"/>
      <c r="AT17" s="35">
        <f t="shared" si="18"/>
        <v>4.6953490196078356</v>
      </c>
      <c r="AU17" s="43"/>
    </row>
    <row r="18" spans="1:47" ht="15.75" x14ac:dyDescent="0.4">
      <c r="A18" s="16">
        <v>382276</v>
      </c>
      <c r="B18" s="66">
        <v>44714</v>
      </c>
      <c r="C18" s="17" t="s">
        <v>45</v>
      </c>
      <c r="D18" s="18" t="s">
        <v>70</v>
      </c>
      <c r="E18" s="55" t="s">
        <v>78</v>
      </c>
      <c r="F18" s="56">
        <v>120</v>
      </c>
      <c r="G18" s="57">
        <f t="shared" si="0"/>
        <v>0.95738500000000004</v>
      </c>
      <c r="H18" s="46" t="s">
        <v>72</v>
      </c>
      <c r="I18" s="58">
        <f t="shared" si="1"/>
        <v>0.95740000000000003</v>
      </c>
      <c r="J18" s="59">
        <v>117.12</v>
      </c>
      <c r="K18" s="60">
        <f t="shared" si="2"/>
        <v>0.95686274509803926</v>
      </c>
      <c r="L18" s="46" t="s">
        <v>72</v>
      </c>
      <c r="M18" s="22" t="s">
        <v>73</v>
      </c>
      <c r="N18" s="23">
        <v>44714</v>
      </c>
      <c r="O18" s="24">
        <f t="shared" si="3"/>
        <v>114.8862</v>
      </c>
      <c r="P18" s="24">
        <f t="shared" si="4"/>
        <v>114.8862</v>
      </c>
      <c r="Q18" s="26" t="s">
        <v>74</v>
      </c>
      <c r="R18" s="51" t="s">
        <v>75</v>
      </c>
      <c r="S18" s="22">
        <v>2022060102</v>
      </c>
      <c r="T18" s="61">
        <v>0.92949999999999999</v>
      </c>
      <c r="U18" s="62">
        <f t="shared" si="5"/>
        <v>111.53999999999999</v>
      </c>
      <c r="V18" s="30" t="s">
        <v>72</v>
      </c>
      <c r="W18" s="31" t="b">
        <f t="shared" si="6"/>
        <v>1</v>
      </c>
      <c r="X18" s="26"/>
      <c r="Y18" s="31" t="e">
        <f t="shared" si="7"/>
        <v>#N/A</v>
      </c>
      <c r="Z18" s="31" t="str">
        <f t="shared" si="8"/>
        <v>CNY</v>
      </c>
      <c r="AA18" s="32">
        <f t="shared" si="9"/>
        <v>114.8862</v>
      </c>
      <c r="AB18" s="63">
        <f t="shared" si="10"/>
        <v>0.92949999999999999</v>
      </c>
      <c r="AC18" s="64">
        <f t="shared" si="11"/>
        <v>0.92949999999999999</v>
      </c>
      <c r="AD18" s="13">
        <f t="shared" si="12"/>
        <v>0.95738500000000004</v>
      </c>
      <c r="AE18" s="35">
        <f t="shared" si="13"/>
        <v>0</v>
      </c>
      <c r="AF18" s="63">
        <f t="shared" si="14"/>
        <v>0</v>
      </c>
      <c r="AG18" s="37">
        <f t="shared" si="15"/>
        <v>3.3462000000000058</v>
      </c>
      <c r="AH18" s="38">
        <f t="shared" si="16"/>
        <v>-6.2670588235294034E-2</v>
      </c>
      <c r="AI18" s="52" t="s">
        <v>76</v>
      </c>
      <c r="AJ18" s="52"/>
      <c r="AK18" s="26" t="b">
        <f>FALSE()</f>
        <v>0</v>
      </c>
      <c r="AL18" s="26"/>
      <c r="AM18" s="26"/>
      <c r="AN18" s="26"/>
      <c r="AO18" s="26"/>
      <c r="AP18" s="38">
        <f t="shared" si="17"/>
        <v>1.148235294117647</v>
      </c>
      <c r="AQ18" s="38"/>
      <c r="AR18" s="38"/>
      <c r="AS18" s="38"/>
      <c r="AT18" s="35">
        <f t="shared" si="18"/>
        <v>2.1979647058823586</v>
      </c>
      <c r="AU18" s="43"/>
    </row>
    <row r="19" spans="1:47" ht="15.75" x14ac:dyDescent="0.4">
      <c r="A19" s="16">
        <v>382276</v>
      </c>
      <c r="B19" s="66">
        <v>44714</v>
      </c>
      <c r="C19" s="17" t="s">
        <v>45</v>
      </c>
      <c r="D19" s="18" t="s">
        <v>70</v>
      </c>
      <c r="E19" s="55" t="s">
        <v>79</v>
      </c>
      <c r="F19" s="56">
        <v>40</v>
      </c>
      <c r="G19" s="57">
        <f t="shared" si="0"/>
        <v>1135.0818359999998</v>
      </c>
      <c r="H19" s="46" t="s">
        <v>72</v>
      </c>
      <c r="I19" s="58">
        <f t="shared" si="1"/>
        <v>1135.0817999999999</v>
      </c>
      <c r="J19" s="59">
        <v>46284.89</v>
      </c>
      <c r="K19" s="60">
        <f t="shared" si="2"/>
        <v>1134.4335784313726</v>
      </c>
      <c r="L19" s="46" t="s">
        <v>72</v>
      </c>
      <c r="M19" s="22" t="s">
        <v>73</v>
      </c>
      <c r="N19" s="23">
        <v>44714</v>
      </c>
      <c r="O19" s="24">
        <f t="shared" si="3"/>
        <v>45403.27343999999</v>
      </c>
      <c r="P19" s="24">
        <f t="shared" si="4"/>
        <v>45403.27343999999</v>
      </c>
      <c r="Q19" s="26" t="s">
        <v>74</v>
      </c>
      <c r="R19" s="51" t="s">
        <v>75</v>
      </c>
      <c r="S19" s="22">
        <v>2022060102</v>
      </c>
      <c r="T19" s="61">
        <v>1102.0211999999999</v>
      </c>
      <c r="U19" s="62">
        <f t="shared" si="5"/>
        <v>44080.847999999998</v>
      </c>
      <c r="V19" s="30" t="s">
        <v>72</v>
      </c>
      <c r="W19" s="31" t="b">
        <f t="shared" si="6"/>
        <v>1</v>
      </c>
      <c r="X19" s="26"/>
      <c r="Y19" s="31" t="e">
        <f t="shared" si="7"/>
        <v>#N/A</v>
      </c>
      <c r="Z19" s="31" t="str">
        <f t="shared" si="8"/>
        <v>CNY</v>
      </c>
      <c r="AA19" s="32">
        <f t="shared" si="9"/>
        <v>45403.27343999999</v>
      </c>
      <c r="AB19" s="63">
        <f t="shared" si="10"/>
        <v>1102.0211999999999</v>
      </c>
      <c r="AC19" s="64">
        <f t="shared" si="11"/>
        <v>1102.0211999999999</v>
      </c>
      <c r="AD19" s="13">
        <f t="shared" si="12"/>
        <v>1135.0818359999998</v>
      </c>
      <c r="AE19" s="35">
        <f t="shared" si="13"/>
        <v>0</v>
      </c>
      <c r="AF19" s="63">
        <f t="shared" si="14"/>
        <v>0</v>
      </c>
      <c r="AG19" s="37">
        <f t="shared" si="15"/>
        <v>1322.4254399999973</v>
      </c>
      <c r="AH19" s="38">
        <f t="shared" si="16"/>
        <v>-25.930302745091467</v>
      </c>
      <c r="AI19" s="52" t="s">
        <v>76</v>
      </c>
      <c r="AJ19" s="52"/>
      <c r="AK19" s="26" t="b">
        <f>FALSE()</f>
        <v>0</v>
      </c>
      <c r="AL19" s="26"/>
      <c r="AM19" s="26"/>
      <c r="AN19" s="26"/>
      <c r="AO19" s="26"/>
      <c r="AP19" s="38">
        <f t="shared" si="17"/>
        <v>453.77343137254906</v>
      </c>
      <c r="AQ19" s="38"/>
      <c r="AR19" s="38"/>
      <c r="AS19" s="38"/>
      <c r="AT19" s="35">
        <f t="shared" si="18"/>
        <v>868.65200862744814</v>
      </c>
      <c r="AU19" s="43"/>
    </row>
    <row r="20" spans="1:47" ht="15.75" x14ac:dyDescent="0.4">
      <c r="A20" s="16">
        <v>382276</v>
      </c>
      <c r="B20" s="66">
        <v>44714</v>
      </c>
      <c r="C20" s="17" t="s">
        <v>45</v>
      </c>
      <c r="D20" s="18" t="s">
        <v>70</v>
      </c>
      <c r="E20" s="55" t="s">
        <v>80</v>
      </c>
      <c r="F20" s="56">
        <v>40</v>
      </c>
      <c r="G20" s="57">
        <f t="shared" si="0"/>
        <v>16.024946</v>
      </c>
      <c r="H20" s="46" t="s">
        <v>72</v>
      </c>
      <c r="I20" s="58">
        <f t="shared" si="1"/>
        <v>16.024899999999999</v>
      </c>
      <c r="J20" s="59">
        <v>653.44000000000005</v>
      </c>
      <c r="K20" s="60">
        <f t="shared" si="2"/>
        <v>16.015686274509804</v>
      </c>
      <c r="L20" s="46" t="s">
        <v>72</v>
      </c>
      <c r="M20" s="22" t="s">
        <v>73</v>
      </c>
      <c r="N20" s="23">
        <v>44714</v>
      </c>
      <c r="O20" s="24">
        <f t="shared" si="3"/>
        <v>640.99784</v>
      </c>
      <c r="P20" s="24">
        <f t="shared" si="4"/>
        <v>640.99784</v>
      </c>
      <c r="Q20" s="26" t="s">
        <v>74</v>
      </c>
      <c r="R20" s="51" t="s">
        <v>75</v>
      </c>
      <c r="S20" s="22">
        <v>2022060102</v>
      </c>
      <c r="T20" s="61">
        <v>15.558199999999999</v>
      </c>
      <c r="U20" s="62">
        <f t="shared" si="5"/>
        <v>622.32799999999997</v>
      </c>
      <c r="V20" s="30" t="s">
        <v>72</v>
      </c>
      <c r="W20" s="31" t="b">
        <f t="shared" si="6"/>
        <v>1</v>
      </c>
      <c r="X20" s="26"/>
      <c r="Y20" s="31" t="e">
        <f t="shared" si="7"/>
        <v>#N/A</v>
      </c>
      <c r="Z20" s="31" t="str">
        <f t="shared" si="8"/>
        <v>CNY</v>
      </c>
      <c r="AA20" s="32">
        <f t="shared" si="9"/>
        <v>640.99784</v>
      </c>
      <c r="AB20" s="63">
        <f t="shared" si="10"/>
        <v>15.558199999999999</v>
      </c>
      <c r="AC20" s="64">
        <f t="shared" si="11"/>
        <v>15.558199999999999</v>
      </c>
      <c r="AD20" s="13">
        <f t="shared" si="12"/>
        <v>16.024946</v>
      </c>
      <c r="AE20" s="35">
        <f t="shared" si="13"/>
        <v>0</v>
      </c>
      <c r="AF20" s="63">
        <f t="shared" si="14"/>
        <v>0</v>
      </c>
      <c r="AG20" s="37">
        <f t="shared" si="15"/>
        <v>18.669840000000022</v>
      </c>
      <c r="AH20" s="38">
        <f t="shared" si="16"/>
        <v>-0.37038901960784187</v>
      </c>
      <c r="AI20" s="52" t="s">
        <v>76</v>
      </c>
      <c r="AJ20" s="52"/>
      <c r="AK20" s="26" t="b">
        <f>FALSE()</f>
        <v>0</v>
      </c>
      <c r="AL20" s="26"/>
      <c r="AM20" s="26"/>
      <c r="AN20" s="26"/>
      <c r="AO20" s="26"/>
      <c r="AP20" s="38">
        <f t="shared" si="17"/>
        <v>6.4062745098039215</v>
      </c>
      <c r="AQ20" s="38"/>
      <c r="AR20" s="38"/>
      <c r="AS20" s="38"/>
      <c r="AT20" s="35">
        <f t="shared" si="18"/>
        <v>12.2635654901961</v>
      </c>
      <c r="AU20" s="43"/>
    </row>
    <row r="21" spans="1:47" ht="15.75" x14ac:dyDescent="0.4">
      <c r="A21" s="16">
        <v>382276</v>
      </c>
      <c r="B21" s="66">
        <v>44714</v>
      </c>
      <c r="C21" s="17" t="s">
        <v>45</v>
      </c>
      <c r="D21" s="18" t="s">
        <v>70</v>
      </c>
      <c r="E21" s="55" t="s">
        <v>81</v>
      </c>
      <c r="F21" s="56">
        <v>40</v>
      </c>
      <c r="G21" s="57">
        <f t="shared" si="0"/>
        <v>30.087226999999999</v>
      </c>
      <c r="H21" s="46" t="s">
        <v>72</v>
      </c>
      <c r="I21" s="58">
        <f t="shared" si="1"/>
        <v>30.087199999999999</v>
      </c>
      <c r="J21" s="59">
        <v>1226.8599999999999</v>
      </c>
      <c r="K21" s="60">
        <f t="shared" si="2"/>
        <v>30.070098039215686</v>
      </c>
      <c r="L21" s="46" t="s">
        <v>72</v>
      </c>
      <c r="M21" s="22" t="s">
        <v>73</v>
      </c>
      <c r="N21" s="23">
        <v>44714</v>
      </c>
      <c r="O21" s="24">
        <f t="shared" si="3"/>
        <v>1203.4890799999998</v>
      </c>
      <c r="P21" s="24">
        <f t="shared" si="4"/>
        <v>1203.4890799999998</v>
      </c>
      <c r="Q21" s="26" t="s">
        <v>74</v>
      </c>
      <c r="R21" s="51" t="s">
        <v>75</v>
      </c>
      <c r="S21" s="22">
        <v>2022060102</v>
      </c>
      <c r="T21" s="61">
        <v>29.210899999999999</v>
      </c>
      <c r="U21" s="62">
        <f t="shared" si="5"/>
        <v>1168.4359999999999</v>
      </c>
      <c r="V21" s="30" t="s">
        <v>72</v>
      </c>
      <c r="W21" s="31" t="b">
        <f t="shared" si="6"/>
        <v>1</v>
      </c>
      <c r="X21" s="26"/>
      <c r="Y21" s="31" t="e">
        <f t="shared" si="7"/>
        <v>#N/A</v>
      </c>
      <c r="Z21" s="31" t="str">
        <f t="shared" si="8"/>
        <v>CNY</v>
      </c>
      <c r="AA21" s="32">
        <f t="shared" si="9"/>
        <v>1203.4890799999998</v>
      </c>
      <c r="AB21" s="63">
        <f t="shared" si="10"/>
        <v>29.210899999999999</v>
      </c>
      <c r="AC21" s="64">
        <f t="shared" si="11"/>
        <v>29.210899999999999</v>
      </c>
      <c r="AD21" s="13">
        <f t="shared" si="12"/>
        <v>30.087226999999999</v>
      </c>
      <c r="AE21" s="35">
        <f t="shared" si="13"/>
        <v>0</v>
      </c>
      <c r="AF21" s="63">
        <f t="shared" si="14"/>
        <v>0</v>
      </c>
      <c r="AG21" s="37">
        <f t="shared" si="15"/>
        <v>35.053079999999994</v>
      </c>
      <c r="AH21" s="38">
        <f t="shared" si="16"/>
        <v>-0.68515843137248567</v>
      </c>
      <c r="AI21" s="52" t="s">
        <v>76</v>
      </c>
      <c r="AJ21" s="52"/>
      <c r="AK21" s="26" t="b">
        <f>FALSE()</f>
        <v>0</v>
      </c>
      <c r="AL21" s="26"/>
      <c r="AM21" s="26"/>
      <c r="AN21" s="26"/>
      <c r="AO21" s="26"/>
      <c r="AP21" s="38">
        <f t="shared" si="17"/>
        <v>12.028039215686274</v>
      </c>
      <c r="AQ21" s="38"/>
      <c r="AR21" s="38"/>
      <c r="AS21" s="38"/>
      <c r="AT21" s="35">
        <f t="shared" si="18"/>
        <v>23.02504078431372</v>
      </c>
      <c r="AU21" s="43"/>
    </row>
    <row r="22" spans="1:47" ht="15.75" x14ac:dyDescent="0.4">
      <c r="A22" s="16">
        <v>382276</v>
      </c>
      <c r="B22" s="66">
        <v>44714</v>
      </c>
      <c r="C22" s="17" t="s">
        <v>45</v>
      </c>
      <c r="D22" s="18" t="s">
        <v>70</v>
      </c>
      <c r="E22" s="55" t="s">
        <v>82</v>
      </c>
      <c r="F22" s="56">
        <v>80</v>
      </c>
      <c r="G22" s="57">
        <f t="shared" si="0"/>
        <v>19.622015000000001</v>
      </c>
      <c r="H22" s="46" t="s">
        <v>72</v>
      </c>
      <c r="I22" s="58">
        <f t="shared" si="1"/>
        <v>19.622</v>
      </c>
      <c r="J22" s="59">
        <v>1600.24</v>
      </c>
      <c r="K22" s="60">
        <f t="shared" si="2"/>
        <v>19.610784313725489</v>
      </c>
      <c r="L22" s="46" t="s">
        <v>72</v>
      </c>
      <c r="M22" s="22" t="s">
        <v>73</v>
      </c>
      <c r="N22" s="23">
        <v>44714</v>
      </c>
      <c r="O22" s="24">
        <f t="shared" si="3"/>
        <v>1569.7612000000001</v>
      </c>
      <c r="P22" s="24">
        <f t="shared" si="4"/>
        <v>1569.7612000000001</v>
      </c>
      <c r="Q22" s="26" t="s">
        <v>74</v>
      </c>
      <c r="R22" s="51" t="s">
        <v>75</v>
      </c>
      <c r="S22" s="22">
        <v>2022060102</v>
      </c>
      <c r="T22" s="61">
        <v>19.0505</v>
      </c>
      <c r="U22" s="62">
        <f t="shared" si="5"/>
        <v>1524.04</v>
      </c>
      <c r="V22" s="30" t="s">
        <v>72</v>
      </c>
      <c r="W22" s="31" t="b">
        <f t="shared" si="6"/>
        <v>1</v>
      </c>
      <c r="X22" s="26"/>
      <c r="Y22" s="31" t="e">
        <f t="shared" si="7"/>
        <v>#N/A</v>
      </c>
      <c r="Z22" s="31" t="str">
        <f t="shared" si="8"/>
        <v>CNY</v>
      </c>
      <c r="AA22" s="32">
        <f t="shared" si="9"/>
        <v>1569.7612000000001</v>
      </c>
      <c r="AB22" s="63">
        <f t="shared" si="10"/>
        <v>19.0505</v>
      </c>
      <c r="AC22" s="64">
        <f t="shared" si="11"/>
        <v>19.0505</v>
      </c>
      <c r="AD22" s="13">
        <f t="shared" si="12"/>
        <v>19.622015000000001</v>
      </c>
      <c r="AE22" s="35">
        <f t="shared" si="13"/>
        <v>0</v>
      </c>
      <c r="AF22" s="63">
        <f t="shared" si="14"/>
        <v>0</v>
      </c>
      <c r="AG22" s="37">
        <f t="shared" si="15"/>
        <v>45.721200000000124</v>
      </c>
      <c r="AH22" s="38">
        <f t="shared" si="16"/>
        <v>-0.89845490196097444</v>
      </c>
      <c r="AI22" s="52" t="s">
        <v>76</v>
      </c>
      <c r="AJ22" s="52"/>
      <c r="AK22" s="26" t="b">
        <f>FALSE()</f>
        <v>0</v>
      </c>
      <c r="AL22" s="26"/>
      <c r="AM22" s="26"/>
      <c r="AN22" s="26"/>
      <c r="AO22" s="26"/>
      <c r="AP22" s="38">
        <f t="shared" si="17"/>
        <v>15.688627450980391</v>
      </c>
      <c r="AQ22" s="38"/>
      <c r="AR22" s="38"/>
      <c r="AS22" s="38"/>
      <c r="AT22" s="35">
        <f t="shared" si="18"/>
        <v>30.032572549019733</v>
      </c>
      <c r="AU22" s="43"/>
    </row>
    <row r="23" spans="1:47" ht="15.75" x14ac:dyDescent="0.4">
      <c r="A23" s="16">
        <v>382276</v>
      </c>
      <c r="B23" s="66">
        <v>44714</v>
      </c>
      <c r="C23" s="17" t="s">
        <v>45</v>
      </c>
      <c r="D23" s="18" t="s">
        <v>70</v>
      </c>
      <c r="E23" s="55" t="s">
        <v>83</v>
      </c>
      <c r="F23" s="56">
        <v>80</v>
      </c>
      <c r="G23" s="57">
        <f t="shared" si="0"/>
        <v>30.905252999999998</v>
      </c>
      <c r="H23" s="46" t="s">
        <v>72</v>
      </c>
      <c r="I23" s="58">
        <f t="shared" si="1"/>
        <v>30.9053</v>
      </c>
      <c r="J23" s="59">
        <v>2520.4299999999998</v>
      </c>
      <c r="K23" s="60">
        <f t="shared" si="2"/>
        <v>30.887622549019607</v>
      </c>
      <c r="L23" s="46" t="s">
        <v>72</v>
      </c>
      <c r="M23" s="22" t="s">
        <v>73</v>
      </c>
      <c r="N23" s="23">
        <v>44714</v>
      </c>
      <c r="O23" s="24">
        <f t="shared" si="3"/>
        <v>2472.4202399999999</v>
      </c>
      <c r="P23" s="24">
        <f t="shared" si="4"/>
        <v>2472.4202399999999</v>
      </c>
      <c r="Q23" s="26" t="s">
        <v>74</v>
      </c>
      <c r="R23" s="51" t="s">
        <v>75</v>
      </c>
      <c r="S23" s="22">
        <v>2022060102</v>
      </c>
      <c r="T23" s="61">
        <v>30.005099999999999</v>
      </c>
      <c r="U23" s="62">
        <f t="shared" si="5"/>
        <v>2400.4079999999999</v>
      </c>
      <c r="V23" s="30" t="s">
        <v>72</v>
      </c>
      <c r="W23" s="31" t="b">
        <f t="shared" si="6"/>
        <v>1</v>
      </c>
      <c r="X23" s="26"/>
      <c r="Y23" s="31" t="e">
        <f t="shared" si="7"/>
        <v>#N/A</v>
      </c>
      <c r="Z23" s="31" t="str">
        <f t="shared" si="8"/>
        <v>CNY</v>
      </c>
      <c r="AA23" s="32">
        <f t="shared" si="9"/>
        <v>2472.4202399999999</v>
      </c>
      <c r="AB23" s="63">
        <f t="shared" si="10"/>
        <v>30.005099999999999</v>
      </c>
      <c r="AC23" s="64">
        <f t="shared" si="11"/>
        <v>30.005099999999999</v>
      </c>
      <c r="AD23" s="13">
        <f t="shared" si="12"/>
        <v>30.905252999999998</v>
      </c>
      <c r="AE23" s="35">
        <f t="shared" si="13"/>
        <v>0</v>
      </c>
      <c r="AF23" s="63">
        <f t="shared" si="14"/>
        <v>0</v>
      </c>
      <c r="AG23" s="37">
        <f t="shared" si="15"/>
        <v>72.012239999999963</v>
      </c>
      <c r="AH23" s="38">
        <f t="shared" si="16"/>
        <v>-1.410436078431303</v>
      </c>
      <c r="AI23" s="52" t="s">
        <v>76</v>
      </c>
      <c r="AJ23" s="52"/>
      <c r="AK23" s="26" t="b">
        <f>FALSE()</f>
        <v>0</v>
      </c>
      <c r="AL23" s="26"/>
      <c r="AM23" s="26"/>
      <c r="AN23" s="26"/>
      <c r="AO23" s="26"/>
      <c r="AP23" s="38">
        <f t="shared" si="17"/>
        <v>24.710098039215687</v>
      </c>
      <c r="AQ23" s="38"/>
      <c r="AR23" s="38"/>
      <c r="AS23" s="38"/>
      <c r="AT23" s="35">
        <f t="shared" si="18"/>
        <v>47.302141960784276</v>
      </c>
      <c r="AU23" s="43"/>
    </row>
    <row r="24" spans="1:47" ht="15.75" x14ac:dyDescent="0.4">
      <c r="A24" s="16">
        <v>382276</v>
      </c>
      <c r="B24" s="66">
        <v>44714</v>
      </c>
      <c r="C24" s="17" t="s">
        <v>45</v>
      </c>
      <c r="D24" s="18" t="s">
        <v>70</v>
      </c>
      <c r="E24" s="55" t="s">
        <v>84</v>
      </c>
      <c r="F24" s="56">
        <v>40</v>
      </c>
      <c r="G24" s="57">
        <f t="shared" si="0"/>
        <v>2.0278640000000001</v>
      </c>
      <c r="H24" s="46" t="s">
        <v>72</v>
      </c>
      <c r="I24" s="58">
        <f t="shared" si="1"/>
        <v>2.0278999999999998</v>
      </c>
      <c r="J24" s="59">
        <v>82.69</v>
      </c>
      <c r="K24" s="60">
        <f t="shared" si="2"/>
        <v>2.0267156862745095</v>
      </c>
      <c r="L24" s="46" t="s">
        <v>72</v>
      </c>
      <c r="M24" s="22" t="s">
        <v>73</v>
      </c>
      <c r="N24" s="23">
        <v>44714</v>
      </c>
      <c r="O24" s="24">
        <f t="shared" si="3"/>
        <v>81.114560000000012</v>
      </c>
      <c r="P24" s="24">
        <f t="shared" si="4"/>
        <v>81.114560000000012</v>
      </c>
      <c r="Q24" s="26" t="s">
        <v>74</v>
      </c>
      <c r="R24" s="51" t="s">
        <v>75</v>
      </c>
      <c r="S24" s="22">
        <v>2022060102</v>
      </c>
      <c r="T24" s="61">
        <v>1.9688000000000001</v>
      </c>
      <c r="U24" s="62">
        <f t="shared" si="5"/>
        <v>78.75200000000001</v>
      </c>
      <c r="V24" s="30" t="s">
        <v>72</v>
      </c>
      <c r="W24" s="31" t="b">
        <f t="shared" si="6"/>
        <v>1</v>
      </c>
      <c r="X24" s="26"/>
      <c r="Y24" s="31" t="e">
        <f t="shared" si="7"/>
        <v>#N/A</v>
      </c>
      <c r="Z24" s="31" t="str">
        <f t="shared" si="8"/>
        <v>CNY</v>
      </c>
      <c r="AA24" s="32">
        <f t="shared" si="9"/>
        <v>81.114560000000012</v>
      </c>
      <c r="AB24" s="63">
        <f t="shared" si="10"/>
        <v>1.9688000000000001</v>
      </c>
      <c r="AC24" s="64">
        <f t="shared" si="11"/>
        <v>1.9688000000000001</v>
      </c>
      <c r="AD24" s="13">
        <f t="shared" si="12"/>
        <v>2.0278640000000001</v>
      </c>
      <c r="AE24" s="35">
        <f t="shared" si="13"/>
        <v>0</v>
      </c>
      <c r="AF24" s="63">
        <f t="shared" si="14"/>
        <v>0</v>
      </c>
      <c r="AG24" s="37">
        <f t="shared" si="15"/>
        <v>2.3625600000000002</v>
      </c>
      <c r="AH24" s="38">
        <f t="shared" si="16"/>
        <v>-4.5932549019624958E-2</v>
      </c>
      <c r="AI24" s="52" t="s">
        <v>76</v>
      </c>
      <c r="AJ24" s="52"/>
      <c r="AK24" s="26" t="b">
        <f>FALSE()</f>
        <v>0</v>
      </c>
      <c r="AL24" s="26"/>
      <c r="AM24" s="26"/>
      <c r="AN24" s="26"/>
      <c r="AO24" s="26"/>
      <c r="AP24" s="38">
        <f t="shared" si="17"/>
        <v>0.81068627450980391</v>
      </c>
      <c r="AQ24" s="38"/>
      <c r="AR24" s="38"/>
      <c r="AS24" s="38"/>
      <c r="AT24" s="35">
        <f t="shared" si="18"/>
        <v>1.5518737254901964</v>
      </c>
      <c r="AU24" s="43"/>
    </row>
    <row r="25" spans="1:47" ht="15.75" x14ac:dyDescent="0.4">
      <c r="A25" s="16">
        <v>382276</v>
      </c>
      <c r="B25" s="66">
        <v>44714</v>
      </c>
      <c r="C25" s="17" t="s">
        <v>45</v>
      </c>
      <c r="D25" s="18" t="s">
        <v>70</v>
      </c>
      <c r="E25" s="55" t="s">
        <v>85</v>
      </c>
      <c r="F25" s="56">
        <v>40</v>
      </c>
      <c r="G25" s="57">
        <f t="shared" si="0"/>
        <v>1.063269</v>
      </c>
      <c r="H25" s="46" t="s">
        <v>72</v>
      </c>
      <c r="I25" s="58">
        <f t="shared" si="1"/>
        <v>1.0632999999999999</v>
      </c>
      <c r="J25" s="59">
        <v>43.36</v>
      </c>
      <c r="K25" s="60">
        <f t="shared" si="2"/>
        <v>1.0627450980392157</v>
      </c>
      <c r="L25" s="46" t="s">
        <v>72</v>
      </c>
      <c r="M25" s="22" t="s">
        <v>73</v>
      </c>
      <c r="N25" s="23">
        <v>44714</v>
      </c>
      <c r="O25" s="24">
        <f t="shared" si="3"/>
        <v>42.530760000000001</v>
      </c>
      <c r="P25" s="24">
        <f t="shared" si="4"/>
        <v>42.530760000000001</v>
      </c>
      <c r="Q25" s="26" t="s">
        <v>74</v>
      </c>
      <c r="R25" s="51" t="s">
        <v>75</v>
      </c>
      <c r="S25" s="22">
        <v>2022060102</v>
      </c>
      <c r="T25" s="61">
        <v>1.0323</v>
      </c>
      <c r="U25" s="62">
        <f t="shared" si="5"/>
        <v>41.292000000000002</v>
      </c>
      <c r="V25" s="30" t="s">
        <v>72</v>
      </c>
      <c r="W25" s="31" t="b">
        <f t="shared" si="6"/>
        <v>1</v>
      </c>
      <c r="X25" s="26"/>
      <c r="Y25" s="31" t="e">
        <f t="shared" si="7"/>
        <v>#N/A</v>
      </c>
      <c r="Z25" s="31" t="str">
        <f t="shared" si="8"/>
        <v>CNY</v>
      </c>
      <c r="AA25" s="32">
        <f t="shared" si="9"/>
        <v>42.530760000000001</v>
      </c>
      <c r="AB25" s="63">
        <f t="shared" si="10"/>
        <v>1.0323</v>
      </c>
      <c r="AC25" s="64">
        <f t="shared" si="11"/>
        <v>1.0323</v>
      </c>
      <c r="AD25" s="13">
        <f t="shared" si="12"/>
        <v>1.063269</v>
      </c>
      <c r="AE25" s="35">
        <f t="shared" si="13"/>
        <v>0</v>
      </c>
      <c r="AF25" s="63">
        <f t="shared" si="14"/>
        <v>0</v>
      </c>
      <c r="AG25" s="37">
        <f t="shared" si="15"/>
        <v>1.238760000000001</v>
      </c>
      <c r="AH25" s="38">
        <f t="shared" si="16"/>
        <v>-2.0956078431373371E-2</v>
      </c>
      <c r="AI25" s="52" t="s">
        <v>76</v>
      </c>
      <c r="AJ25" s="52"/>
      <c r="AK25" s="26" t="b">
        <f>FALSE()</f>
        <v>0</v>
      </c>
      <c r="AL25" s="26"/>
      <c r="AM25" s="26"/>
      <c r="AN25" s="26"/>
      <c r="AO25" s="26"/>
      <c r="AP25" s="38">
        <f t="shared" si="17"/>
        <v>0.42509803921568629</v>
      </c>
      <c r="AQ25" s="38"/>
      <c r="AR25" s="38"/>
      <c r="AS25" s="38"/>
      <c r="AT25" s="35">
        <f t="shared" si="18"/>
        <v>0.81366196078431474</v>
      </c>
      <c r="AU25" s="43"/>
    </row>
    <row r="26" spans="1:47" ht="15.75" x14ac:dyDescent="0.4">
      <c r="A26" s="16">
        <v>382276</v>
      </c>
      <c r="B26" s="66">
        <v>44714</v>
      </c>
      <c r="C26" s="17" t="s">
        <v>45</v>
      </c>
      <c r="D26" s="18" t="s">
        <v>70</v>
      </c>
      <c r="E26" s="55" t="s">
        <v>86</v>
      </c>
      <c r="F26" s="56">
        <v>80</v>
      </c>
      <c r="G26" s="57">
        <f t="shared" si="0"/>
        <v>1.3085119999999999</v>
      </c>
      <c r="H26" s="46" t="s">
        <v>72</v>
      </c>
      <c r="I26" s="58">
        <f t="shared" si="1"/>
        <v>1.3085</v>
      </c>
      <c r="J26" s="59">
        <v>106.71</v>
      </c>
      <c r="K26" s="60">
        <f t="shared" si="2"/>
        <v>1.307720588235294</v>
      </c>
      <c r="L26" s="46" t="s">
        <v>72</v>
      </c>
      <c r="M26" s="22" t="s">
        <v>73</v>
      </c>
      <c r="N26" s="23">
        <v>44714</v>
      </c>
      <c r="O26" s="24">
        <f t="shared" si="3"/>
        <v>104.68096</v>
      </c>
      <c r="P26" s="24">
        <f t="shared" si="4"/>
        <v>104.68096</v>
      </c>
      <c r="Q26" s="26" t="s">
        <v>74</v>
      </c>
      <c r="R26" s="51" t="s">
        <v>75</v>
      </c>
      <c r="S26" s="22">
        <v>2022060102</v>
      </c>
      <c r="T26" s="61">
        <v>1.2704</v>
      </c>
      <c r="U26" s="62">
        <f t="shared" si="5"/>
        <v>101.63200000000001</v>
      </c>
      <c r="V26" s="30" t="s">
        <v>72</v>
      </c>
      <c r="W26" s="31" t="b">
        <f t="shared" si="6"/>
        <v>1</v>
      </c>
      <c r="X26" s="26"/>
      <c r="Y26" s="31" t="e">
        <f t="shared" si="7"/>
        <v>#N/A</v>
      </c>
      <c r="Z26" s="31" t="str">
        <f t="shared" si="8"/>
        <v>CNY</v>
      </c>
      <c r="AA26" s="32">
        <f t="shared" si="9"/>
        <v>104.68096</v>
      </c>
      <c r="AB26" s="63">
        <f t="shared" si="10"/>
        <v>1.2704</v>
      </c>
      <c r="AC26" s="64">
        <f t="shared" si="11"/>
        <v>1.2704</v>
      </c>
      <c r="AD26" s="13">
        <f t="shared" si="12"/>
        <v>1.3085119999999999</v>
      </c>
      <c r="AE26" s="35">
        <f t="shared" si="13"/>
        <v>0</v>
      </c>
      <c r="AF26" s="63">
        <f t="shared" si="14"/>
        <v>0</v>
      </c>
      <c r="AG26" s="37">
        <f t="shared" si="15"/>
        <v>3.0489599999999939</v>
      </c>
      <c r="AH26" s="38">
        <f t="shared" si="16"/>
        <v>-6.3312941176469906E-2</v>
      </c>
      <c r="AI26" s="52" t="s">
        <v>76</v>
      </c>
      <c r="AJ26" s="52"/>
      <c r="AK26" s="26" t="b">
        <f>FALSE()</f>
        <v>0</v>
      </c>
      <c r="AL26" s="26"/>
      <c r="AM26" s="26"/>
      <c r="AN26" s="26"/>
      <c r="AO26" s="26"/>
      <c r="AP26" s="38">
        <f t="shared" si="17"/>
        <v>1.0461764705882353</v>
      </c>
      <c r="AQ26" s="38"/>
      <c r="AR26" s="38"/>
      <c r="AS26" s="38"/>
      <c r="AT26" s="35">
        <f t="shared" si="18"/>
        <v>2.0027835294117589</v>
      </c>
      <c r="AU26" s="43"/>
    </row>
    <row r="27" spans="1:47" ht="15.75" x14ac:dyDescent="0.4">
      <c r="A27" s="16">
        <v>382276</v>
      </c>
      <c r="B27" s="66">
        <v>44714</v>
      </c>
      <c r="C27" s="17" t="s">
        <v>45</v>
      </c>
      <c r="D27" s="18" t="s">
        <v>70</v>
      </c>
      <c r="E27" s="55" t="s">
        <v>87</v>
      </c>
      <c r="F27" s="56">
        <v>120</v>
      </c>
      <c r="G27" s="57">
        <f t="shared" si="0"/>
        <v>0.57278300000000004</v>
      </c>
      <c r="H27" s="46" t="s">
        <v>72</v>
      </c>
      <c r="I27" s="58">
        <f t="shared" si="1"/>
        <v>0.57279999999999998</v>
      </c>
      <c r="J27" s="59">
        <v>70.069999999999993</v>
      </c>
      <c r="K27" s="60">
        <f t="shared" si="2"/>
        <v>0.57246732026143787</v>
      </c>
      <c r="L27" s="46" t="s">
        <v>72</v>
      </c>
      <c r="M27" s="22" t="s">
        <v>73</v>
      </c>
      <c r="N27" s="23">
        <v>44714</v>
      </c>
      <c r="O27" s="24">
        <f t="shared" si="3"/>
        <v>68.73396000000001</v>
      </c>
      <c r="P27" s="24">
        <f t="shared" si="4"/>
        <v>68.73396000000001</v>
      </c>
      <c r="Q27" s="26" t="s">
        <v>74</v>
      </c>
      <c r="R27" s="51" t="s">
        <v>75</v>
      </c>
      <c r="S27" s="22">
        <v>2022060102</v>
      </c>
      <c r="T27" s="61">
        <v>0.55610000000000004</v>
      </c>
      <c r="U27" s="62">
        <f t="shared" si="5"/>
        <v>66.731999999999999</v>
      </c>
      <c r="V27" s="30" t="s">
        <v>72</v>
      </c>
      <c r="W27" s="31" t="b">
        <f t="shared" si="6"/>
        <v>1</v>
      </c>
      <c r="X27" s="26"/>
      <c r="Y27" s="31" t="e">
        <f t="shared" si="7"/>
        <v>#N/A</v>
      </c>
      <c r="Z27" s="31" t="str">
        <f t="shared" si="8"/>
        <v>CNY</v>
      </c>
      <c r="AA27" s="32">
        <f t="shared" si="9"/>
        <v>68.73396000000001</v>
      </c>
      <c r="AB27" s="63">
        <f t="shared" si="10"/>
        <v>0.55610000000000004</v>
      </c>
      <c r="AC27" s="64">
        <f t="shared" si="11"/>
        <v>0.55610000000000004</v>
      </c>
      <c r="AD27" s="13">
        <f t="shared" si="12"/>
        <v>0.57278300000000004</v>
      </c>
      <c r="AE27" s="35">
        <f t="shared" si="13"/>
        <v>0</v>
      </c>
      <c r="AF27" s="63">
        <f t="shared" si="14"/>
        <v>0</v>
      </c>
      <c r="AG27" s="37">
        <f t="shared" si="15"/>
        <v>2.0019600000000004</v>
      </c>
      <c r="AH27" s="38">
        <f t="shared" si="16"/>
        <v>-3.7881568627460283E-2</v>
      </c>
      <c r="AI27" s="52" t="s">
        <v>76</v>
      </c>
      <c r="AJ27" s="52"/>
      <c r="AK27" s="26" t="b">
        <f>FALSE()</f>
        <v>0</v>
      </c>
      <c r="AL27" s="26"/>
      <c r="AM27" s="26"/>
      <c r="AN27" s="26"/>
      <c r="AO27" s="26"/>
      <c r="AP27" s="38">
        <f t="shared" si="17"/>
        <v>0.68696078431372543</v>
      </c>
      <c r="AQ27" s="38"/>
      <c r="AR27" s="38"/>
      <c r="AS27" s="38"/>
      <c r="AT27" s="35">
        <f t="shared" si="18"/>
        <v>1.3149992156862749</v>
      </c>
      <c r="AU27" s="43"/>
    </row>
    <row r="28" spans="1:47" ht="15.75" x14ac:dyDescent="0.4">
      <c r="A28" s="16">
        <v>382276</v>
      </c>
      <c r="B28" s="66">
        <v>44714</v>
      </c>
      <c r="C28" s="17" t="s">
        <v>45</v>
      </c>
      <c r="D28" s="18" t="s">
        <v>70</v>
      </c>
      <c r="E28" s="55" t="s">
        <v>88</v>
      </c>
      <c r="F28" s="56">
        <v>40</v>
      </c>
      <c r="G28" s="57">
        <f t="shared" si="0"/>
        <v>1.288942</v>
      </c>
      <c r="H28" s="46" t="s">
        <v>72</v>
      </c>
      <c r="I28" s="58">
        <f t="shared" si="1"/>
        <v>1.2888999999999999</v>
      </c>
      <c r="J28" s="59">
        <v>52.56</v>
      </c>
      <c r="K28" s="60">
        <f t="shared" si="2"/>
        <v>1.2882352941176471</v>
      </c>
      <c r="L28" s="46" t="s">
        <v>72</v>
      </c>
      <c r="M28" s="22" t="s">
        <v>73</v>
      </c>
      <c r="N28" s="23">
        <v>44714</v>
      </c>
      <c r="O28" s="24">
        <f t="shared" si="3"/>
        <v>51.557680000000005</v>
      </c>
      <c r="P28" s="24">
        <f t="shared" si="4"/>
        <v>51.557680000000005</v>
      </c>
      <c r="Q28" s="26" t="s">
        <v>74</v>
      </c>
      <c r="R28" s="51" t="s">
        <v>75</v>
      </c>
      <c r="S28" s="22">
        <v>2022060102</v>
      </c>
      <c r="T28" s="61">
        <v>1.2514000000000001</v>
      </c>
      <c r="U28" s="62">
        <f t="shared" si="5"/>
        <v>50.056000000000004</v>
      </c>
      <c r="V28" s="30" t="s">
        <v>72</v>
      </c>
      <c r="W28" s="31" t="b">
        <f t="shared" si="6"/>
        <v>1</v>
      </c>
      <c r="X28" s="26"/>
      <c r="Y28" s="31" t="e">
        <f t="shared" si="7"/>
        <v>#N/A</v>
      </c>
      <c r="Z28" s="31" t="str">
        <f t="shared" si="8"/>
        <v>CNY</v>
      </c>
      <c r="AA28" s="32">
        <f t="shared" si="9"/>
        <v>51.557680000000005</v>
      </c>
      <c r="AB28" s="63">
        <f t="shared" si="10"/>
        <v>1.2514000000000001</v>
      </c>
      <c r="AC28" s="64">
        <f t="shared" si="11"/>
        <v>1.2514000000000001</v>
      </c>
      <c r="AD28" s="13">
        <f t="shared" si="12"/>
        <v>1.288942</v>
      </c>
      <c r="AE28" s="35">
        <f t="shared" si="13"/>
        <v>0</v>
      </c>
      <c r="AF28" s="63">
        <f t="shared" si="14"/>
        <v>0</v>
      </c>
      <c r="AG28" s="37">
        <f t="shared" si="15"/>
        <v>1.5016799999999986</v>
      </c>
      <c r="AH28" s="38">
        <f t="shared" si="16"/>
        <v>-2.8268235294115485E-2</v>
      </c>
      <c r="AI28" s="52" t="s">
        <v>76</v>
      </c>
      <c r="AJ28" s="52"/>
      <c r="AK28" s="26" t="b">
        <f>FALSE()</f>
        <v>0</v>
      </c>
      <c r="AL28" s="26"/>
      <c r="AM28" s="26"/>
      <c r="AN28" s="26"/>
      <c r="AO28" s="26"/>
      <c r="AP28" s="38">
        <f t="shared" si="17"/>
        <v>0.5152941176470589</v>
      </c>
      <c r="AQ28" s="38"/>
      <c r="AR28" s="38"/>
      <c r="AS28" s="38"/>
      <c r="AT28" s="35">
        <f t="shared" si="18"/>
        <v>0.98638588235293967</v>
      </c>
      <c r="AU28" s="43"/>
    </row>
    <row r="29" spans="1:47" ht="15.75" x14ac:dyDescent="0.4">
      <c r="A29" s="16">
        <v>382276</v>
      </c>
      <c r="B29" s="66">
        <v>44714</v>
      </c>
      <c r="C29" s="17" t="s">
        <v>45</v>
      </c>
      <c r="D29" s="18" t="s">
        <v>70</v>
      </c>
      <c r="E29" s="55" t="s">
        <v>89</v>
      </c>
      <c r="F29" s="56">
        <v>120</v>
      </c>
      <c r="G29" s="57">
        <f t="shared" si="0"/>
        <v>4.3336220000000001</v>
      </c>
      <c r="H29" s="46" t="s">
        <v>72</v>
      </c>
      <c r="I29" s="58">
        <f t="shared" si="1"/>
        <v>4.3335999999999997</v>
      </c>
      <c r="J29" s="59">
        <v>530.13</v>
      </c>
      <c r="K29" s="60">
        <f t="shared" si="2"/>
        <v>4.3311274509803921</v>
      </c>
      <c r="L29" s="46" t="s">
        <v>72</v>
      </c>
      <c r="M29" s="22" t="s">
        <v>73</v>
      </c>
      <c r="N29" s="23">
        <v>44714</v>
      </c>
      <c r="O29" s="24">
        <f t="shared" si="3"/>
        <v>520.03463999999997</v>
      </c>
      <c r="P29" s="24">
        <f t="shared" si="4"/>
        <v>520.03463999999997</v>
      </c>
      <c r="Q29" s="26" t="s">
        <v>74</v>
      </c>
      <c r="R29" s="51" t="s">
        <v>75</v>
      </c>
      <c r="S29" s="22">
        <v>2022060102</v>
      </c>
      <c r="T29" s="61">
        <v>4.2073999999999998</v>
      </c>
      <c r="U29" s="62">
        <f t="shared" si="5"/>
        <v>504.88799999999998</v>
      </c>
      <c r="V29" s="30" t="s">
        <v>72</v>
      </c>
      <c r="W29" s="31" t="b">
        <f t="shared" si="6"/>
        <v>1</v>
      </c>
      <c r="X29" s="26"/>
      <c r="Y29" s="31" t="e">
        <f t="shared" si="7"/>
        <v>#N/A</v>
      </c>
      <c r="Z29" s="31" t="str">
        <f t="shared" si="8"/>
        <v>CNY</v>
      </c>
      <c r="AA29" s="32">
        <f t="shared" si="9"/>
        <v>520.03463999999997</v>
      </c>
      <c r="AB29" s="63">
        <f t="shared" si="10"/>
        <v>4.2073999999999998</v>
      </c>
      <c r="AC29" s="64">
        <f t="shared" si="11"/>
        <v>4.2073999999999998</v>
      </c>
      <c r="AD29" s="13">
        <f t="shared" si="12"/>
        <v>4.3336220000000001</v>
      </c>
      <c r="AE29" s="35">
        <f t="shared" si="13"/>
        <v>0</v>
      </c>
      <c r="AF29" s="63">
        <f t="shared" si="14"/>
        <v>0</v>
      </c>
      <c r="AG29" s="37">
        <f t="shared" si="15"/>
        <v>15.146640000000033</v>
      </c>
      <c r="AH29" s="38">
        <f t="shared" si="16"/>
        <v>-0.29934588235295934</v>
      </c>
      <c r="AI29" s="52" t="s">
        <v>76</v>
      </c>
      <c r="AJ29" s="52"/>
      <c r="AK29" s="26" t="b">
        <f>FALSE()</f>
        <v>0</v>
      </c>
      <c r="AL29" s="26"/>
      <c r="AM29" s="26"/>
      <c r="AN29" s="26"/>
      <c r="AO29" s="26"/>
      <c r="AP29" s="38">
        <f t="shared" si="17"/>
        <v>5.1973529411764705</v>
      </c>
      <c r="AQ29" s="38"/>
      <c r="AR29" s="38"/>
      <c r="AS29" s="38"/>
      <c r="AT29" s="35">
        <f t="shared" si="18"/>
        <v>9.9492870588235629</v>
      </c>
      <c r="AU29" s="43"/>
    </row>
    <row r="30" spans="1:47" ht="15.75" x14ac:dyDescent="0.4">
      <c r="A30" s="16">
        <v>382276</v>
      </c>
      <c r="B30" s="66">
        <v>44714</v>
      </c>
      <c r="C30" s="17" t="s">
        <v>45</v>
      </c>
      <c r="D30" s="18" t="s">
        <v>70</v>
      </c>
      <c r="E30" s="55" t="s">
        <v>90</v>
      </c>
      <c r="F30" s="56">
        <v>40</v>
      </c>
      <c r="G30" s="57">
        <f t="shared" si="0"/>
        <v>2.9762880000000003</v>
      </c>
      <c r="H30" s="46" t="s">
        <v>72</v>
      </c>
      <c r="I30" s="58">
        <f t="shared" si="1"/>
        <v>2.9763000000000002</v>
      </c>
      <c r="J30" s="59">
        <v>121.36</v>
      </c>
      <c r="K30" s="60">
        <f t="shared" si="2"/>
        <v>2.9745098039215687</v>
      </c>
      <c r="L30" s="46" t="s">
        <v>72</v>
      </c>
      <c r="M30" s="22" t="s">
        <v>73</v>
      </c>
      <c r="N30" s="23">
        <v>44714</v>
      </c>
      <c r="O30" s="24">
        <f t="shared" si="3"/>
        <v>119.05152000000001</v>
      </c>
      <c r="P30" s="24">
        <f t="shared" si="4"/>
        <v>119.05152000000001</v>
      </c>
      <c r="Q30" s="26" t="s">
        <v>74</v>
      </c>
      <c r="R30" s="51" t="s">
        <v>75</v>
      </c>
      <c r="S30" s="22">
        <v>2022060102</v>
      </c>
      <c r="T30" s="61">
        <v>2.8896000000000002</v>
      </c>
      <c r="U30" s="62">
        <f t="shared" si="5"/>
        <v>115.584</v>
      </c>
      <c r="V30" s="30" t="s">
        <v>72</v>
      </c>
      <c r="W30" s="31" t="b">
        <f t="shared" si="6"/>
        <v>1</v>
      </c>
      <c r="X30" s="26"/>
      <c r="Y30" s="31" t="e">
        <f t="shared" si="7"/>
        <v>#N/A</v>
      </c>
      <c r="Z30" s="31" t="str">
        <f t="shared" si="8"/>
        <v>CNY</v>
      </c>
      <c r="AA30" s="32">
        <f t="shared" si="9"/>
        <v>119.05152000000001</v>
      </c>
      <c r="AB30" s="63">
        <f t="shared" si="10"/>
        <v>2.8896000000000002</v>
      </c>
      <c r="AC30" s="64">
        <f t="shared" si="11"/>
        <v>2.8896000000000002</v>
      </c>
      <c r="AD30" s="13">
        <f t="shared" si="12"/>
        <v>2.9762880000000003</v>
      </c>
      <c r="AE30" s="35">
        <f t="shared" si="13"/>
        <v>0</v>
      </c>
      <c r="AF30" s="63">
        <f t="shared" si="14"/>
        <v>0</v>
      </c>
      <c r="AG30" s="37">
        <f t="shared" si="15"/>
        <v>3.4675200000000039</v>
      </c>
      <c r="AH30" s="38">
        <f t="shared" si="16"/>
        <v>-7.1127843137261948E-2</v>
      </c>
      <c r="AI30" s="52" t="s">
        <v>76</v>
      </c>
      <c r="AJ30" s="52"/>
      <c r="AK30" s="26" t="b">
        <f>FALSE()</f>
        <v>0</v>
      </c>
      <c r="AL30" s="26"/>
      <c r="AM30" s="26"/>
      <c r="AN30" s="26"/>
      <c r="AO30" s="26"/>
      <c r="AP30" s="38">
        <f t="shared" si="17"/>
        <v>1.1898039215686276</v>
      </c>
      <c r="AQ30" s="38"/>
      <c r="AR30" s="38"/>
      <c r="AS30" s="38"/>
      <c r="AT30" s="35">
        <f t="shared" si="18"/>
        <v>2.2777160784313764</v>
      </c>
      <c r="AU30" s="43"/>
    </row>
    <row r="31" spans="1:47" ht="15.75" x14ac:dyDescent="0.4">
      <c r="A31" s="16">
        <v>382276</v>
      </c>
      <c r="B31" s="66">
        <v>44714</v>
      </c>
      <c r="C31" s="17" t="s">
        <v>45</v>
      </c>
      <c r="D31" s="18" t="s">
        <v>70</v>
      </c>
      <c r="E31" s="55" t="s">
        <v>91</v>
      </c>
      <c r="F31" s="56">
        <v>40</v>
      </c>
      <c r="G31" s="57">
        <f t="shared" si="0"/>
        <v>0.25914799999999999</v>
      </c>
      <c r="H31" s="46" t="s">
        <v>72</v>
      </c>
      <c r="I31" s="58">
        <f t="shared" si="1"/>
        <v>0.2591</v>
      </c>
      <c r="J31" s="59">
        <v>10.57</v>
      </c>
      <c r="K31" s="60">
        <f t="shared" si="2"/>
        <v>0.25906862745098042</v>
      </c>
      <c r="L31" s="46" t="s">
        <v>72</v>
      </c>
      <c r="M31" s="22" t="s">
        <v>73</v>
      </c>
      <c r="N31" s="23">
        <v>44714</v>
      </c>
      <c r="O31" s="24">
        <f t="shared" si="3"/>
        <v>10.365919999999999</v>
      </c>
      <c r="P31" s="24">
        <f t="shared" si="4"/>
        <v>10.365919999999999</v>
      </c>
      <c r="Q31" s="26" t="s">
        <v>74</v>
      </c>
      <c r="R31" s="51" t="s">
        <v>75</v>
      </c>
      <c r="S31" s="22">
        <v>2022060102</v>
      </c>
      <c r="T31" s="61">
        <v>0.25159999999999999</v>
      </c>
      <c r="U31" s="62">
        <f t="shared" si="5"/>
        <v>10.064</v>
      </c>
      <c r="V31" s="30" t="s">
        <v>72</v>
      </c>
      <c r="W31" s="31" t="b">
        <f t="shared" si="6"/>
        <v>1</v>
      </c>
      <c r="X31" s="26"/>
      <c r="Y31" s="31" t="e">
        <f t="shared" si="7"/>
        <v>#N/A</v>
      </c>
      <c r="Z31" s="31" t="str">
        <f t="shared" si="8"/>
        <v>CNY</v>
      </c>
      <c r="AA31" s="32">
        <f t="shared" si="9"/>
        <v>10.365919999999999</v>
      </c>
      <c r="AB31" s="63">
        <f t="shared" si="10"/>
        <v>0.25159999999999999</v>
      </c>
      <c r="AC31" s="64">
        <f t="shared" si="11"/>
        <v>0.25159999999999999</v>
      </c>
      <c r="AD31" s="13">
        <f t="shared" si="12"/>
        <v>0.25914799999999999</v>
      </c>
      <c r="AE31" s="35">
        <f t="shared" si="13"/>
        <v>0</v>
      </c>
      <c r="AF31" s="63">
        <f t="shared" si="14"/>
        <v>0</v>
      </c>
      <c r="AG31" s="37">
        <f t="shared" si="15"/>
        <v>0.30191999999999997</v>
      </c>
      <c r="AH31" s="38">
        <f t="shared" si="16"/>
        <v>-3.1749019607829609E-3</v>
      </c>
      <c r="AI31" s="52" t="s">
        <v>76</v>
      </c>
      <c r="AJ31" s="52"/>
      <c r="AK31" s="26" t="b">
        <f>FALSE()</f>
        <v>0</v>
      </c>
      <c r="AL31" s="26"/>
      <c r="AM31" s="26"/>
      <c r="AN31" s="26"/>
      <c r="AO31" s="26"/>
      <c r="AP31" s="38">
        <f t="shared" si="17"/>
        <v>0.10362745098039217</v>
      </c>
      <c r="AQ31" s="38"/>
      <c r="AR31" s="38"/>
      <c r="AS31" s="38"/>
      <c r="AT31" s="35">
        <f t="shared" si="18"/>
        <v>0.1982925490196078</v>
      </c>
      <c r="AU31" s="43"/>
    </row>
    <row r="32" spans="1:47" ht="15.75" x14ac:dyDescent="0.4">
      <c r="A32" s="16">
        <v>382276</v>
      </c>
      <c r="B32" s="66">
        <v>44714</v>
      </c>
      <c r="C32" s="17" t="s">
        <v>45</v>
      </c>
      <c r="D32" s="18" t="s">
        <v>70</v>
      </c>
      <c r="E32" s="55" t="s">
        <v>92</v>
      </c>
      <c r="F32" s="56">
        <v>40</v>
      </c>
      <c r="G32" s="57">
        <f t="shared" si="0"/>
        <v>2.2894839999999999</v>
      </c>
      <c r="H32" s="46" t="s">
        <v>72</v>
      </c>
      <c r="I32" s="58">
        <f t="shared" si="1"/>
        <v>2.2894999999999999</v>
      </c>
      <c r="J32" s="59">
        <v>93.36</v>
      </c>
      <c r="K32" s="60">
        <f t="shared" si="2"/>
        <v>2.2882352941176469</v>
      </c>
      <c r="L32" s="46" t="s">
        <v>72</v>
      </c>
      <c r="M32" s="22" t="s">
        <v>73</v>
      </c>
      <c r="N32" s="23">
        <v>44714</v>
      </c>
      <c r="O32" s="24">
        <f t="shared" si="3"/>
        <v>91.579359999999994</v>
      </c>
      <c r="P32" s="24">
        <f t="shared" si="4"/>
        <v>91.579359999999994</v>
      </c>
      <c r="Q32" s="26" t="s">
        <v>74</v>
      </c>
      <c r="R32" s="51" t="s">
        <v>75</v>
      </c>
      <c r="S32" s="22">
        <v>2022060102</v>
      </c>
      <c r="T32" s="61">
        <v>2.2227999999999999</v>
      </c>
      <c r="U32" s="62">
        <f t="shared" si="5"/>
        <v>88.911999999999992</v>
      </c>
      <c r="V32" s="30" t="s">
        <v>72</v>
      </c>
      <c r="W32" s="31" t="b">
        <f t="shared" si="6"/>
        <v>1</v>
      </c>
      <c r="X32" s="26"/>
      <c r="Y32" s="31" t="e">
        <f t="shared" si="7"/>
        <v>#N/A</v>
      </c>
      <c r="Z32" s="31" t="str">
        <f t="shared" si="8"/>
        <v>CNY</v>
      </c>
      <c r="AA32" s="32">
        <f t="shared" si="9"/>
        <v>91.579359999999994</v>
      </c>
      <c r="AB32" s="63">
        <f t="shared" si="10"/>
        <v>2.2227999999999999</v>
      </c>
      <c r="AC32" s="64">
        <f t="shared" si="11"/>
        <v>2.2227999999999999</v>
      </c>
      <c r="AD32" s="13">
        <f t="shared" si="12"/>
        <v>2.2894839999999999</v>
      </c>
      <c r="AE32" s="35">
        <f t="shared" si="13"/>
        <v>0</v>
      </c>
      <c r="AF32" s="63">
        <f t="shared" si="14"/>
        <v>0</v>
      </c>
      <c r="AG32" s="37">
        <f t="shared" si="15"/>
        <v>2.6673599999999986</v>
      </c>
      <c r="AH32" s="38">
        <f t="shared" si="16"/>
        <v>-4.9948235294117183E-2</v>
      </c>
      <c r="AI32" s="52" t="s">
        <v>76</v>
      </c>
      <c r="AJ32" s="52"/>
      <c r="AK32" s="26" t="b">
        <f>FALSE()</f>
        <v>0</v>
      </c>
      <c r="AL32" s="26"/>
      <c r="AM32" s="26"/>
      <c r="AN32" s="26"/>
      <c r="AO32" s="26"/>
      <c r="AP32" s="38">
        <f t="shared" si="17"/>
        <v>0.91529411764705881</v>
      </c>
      <c r="AQ32" s="38"/>
      <c r="AR32" s="38"/>
      <c r="AS32" s="38"/>
      <c r="AT32" s="35">
        <f t="shared" si="18"/>
        <v>1.7520658823529398</v>
      </c>
      <c r="AU32" s="43"/>
    </row>
    <row r="33" spans="1:47" ht="15.75" x14ac:dyDescent="0.4">
      <c r="A33" s="16">
        <v>382276</v>
      </c>
      <c r="B33" s="66">
        <v>44714</v>
      </c>
      <c r="C33" s="17" t="s">
        <v>45</v>
      </c>
      <c r="D33" s="18" t="s">
        <v>70</v>
      </c>
      <c r="E33" s="55" t="s">
        <v>93</v>
      </c>
      <c r="F33" s="56">
        <v>120</v>
      </c>
      <c r="G33" s="57">
        <f t="shared" si="0"/>
        <v>1.0143440000000001</v>
      </c>
      <c r="H33" s="46" t="s">
        <v>72</v>
      </c>
      <c r="I33" s="58">
        <f t="shared" si="1"/>
        <v>1.0143</v>
      </c>
      <c r="J33" s="59">
        <v>124.08</v>
      </c>
      <c r="K33" s="60">
        <f t="shared" si="2"/>
        <v>1.0137254901960784</v>
      </c>
      <c r="L33" s="46" t="s">
        <v>72</v>
      </c>
      <c r="M33" s="22" t="s">
        <v>73</v>
      </c>
      <c r="N33" s="23">
        <v>44714</v>
      </c>
      <c r="O33" s="24">
        <f t="shared" si="3"/>
        <v>121.72128000000002</v>
      </c>
      <c r="P33" s="24">
        <f t="shared" si="4"/>
        <v>121.72128000000002</v>
      </c>
      <c r="Q33" s="26" t="s">
        <v>74</v>
      </c>
      <c r="R33" s="51" t="s">
        <v>75</v>
      </c>
      <c r="S33" s="22">
        <v>2022060102</v>
      </c>
      <c r="T33" s="61">
        <v>0.98480000000000001</v>
      </c>
      <c r="U33" s="62">
        <f t="shared" si="5"/>
        <v>118.176</v>
      </c>
      <c r="V33" s="30" t="s">
        <v>72</v>
      </c>
      <c r="W33" s="31" t="b">
        <f t="shared" si="6"/>
        <v>1</v>
      </c>
      <c r="X33" s="26"/>
      <c r="Y33" s="31" t="e">
        <f t="shared" si="7"/>
        <v>#N/A</v>
      </c>
      <c r="Z33" s="31" t="str">
        <f t="shared" si="8"/>
        <v>CNY</v>
      </c>
      <c r="AA33" s="32">
        <f t="shared" si="9"/>
        <v>121.72128000000002</v>
      </c>
      <c r="AB33" s="63">
        <f t="shared" si="10"/>
        <v>0.98480000000000001</v>
      </c>
      <c r="AC33" s="64">
        <f t="shared" si="11"/>
        <v>0.98480000000000001</v>
      </c>
      <c r="AD33" s="13">
        <f t="shared" si="12"/>
        <v>1.0143440000000001</v>
      </c>
      <c r="AE33" s="35">
        <f t="shared" si="13"/>
        <v>0</v>
      </c>
      <c r="AF33" s="63">
        <f t="shared" si="14"/>
        <v>0</v>
      </c>
      <c r="AG33" s="37">
        <f t="shared" si="15"/>
        <v>3.5452800000000151</v>
      </c>
      <c r="AH33" s="38">
        <f t="shared" si="16"/>
        <v>-7.4221176470610217E-2</v>
      </c>
      <c r="AI33" s="52" t="s">
        <v>76</v>
      </c>
      <c r="AJ33" s="52"/>
      <c r="AK33" s="26" t="b">
        <f>FALSE()</f>
        <v>0</v>
      </c>
      <c r="AL33" s="26"/>
      <c r="AM33" s="26"/>
      <c r="AN33" s="26"/>
      <c r="AO33" s="26"/>
      <c r="AP33" s="38">
        <f t="shared" si="17"/>
        <v>1.2164705882352942</v>
      </c>
      <c r="AQ33" s="38"/>
      <c r="AR33" s="38"/>
      <c r="AS33" s="38"/>
      <c r="AT33" s="35">
        <f t="shared" si="18"/>
        <v>2.3288094117647207</v>
      </c>
      <c r="AU33" s="43"/>
    </row>
    <row r="34" spans="1:47" ht="15.75" x14ac:dyDescent="0.4">
      <c r="A34" s="16">
        <v>382276</v>
      </c>
      <c r="B34" s="66">
        <v>44714</v>
      </c>
      <c r="C34" s="17" t="s">
        <v>45</v>
      </c>
      <c r="D34" s="18" t="s">
        <v>70</v>
      </c>
      <c r="E34" s="55" t="s">
        <v>94</v>
      </c>
      <c r="F34" s="56">
        <v>40</v>
      </c>
      <c r="G34" s="57">
        <f t="shared" si="0"/>
        <v>0.98179600000000011</v>
      </c>
      <c r="H34" s="46" t="s">
        <v>72</v>
      </c>
      <c r="I34" s="58">
        <f t="shared" si="1"/>
        <v>0.98180000000000001</v>
      </c>
      <c r="J34" s="59">
        <v>40.03</v>
      </c>
      <c r="K34" s="60">
        <f t="shared" si="2"/>
        <v>0.98112745098039211</v>
      </c>
      <c r="L34" s="46" t="s">
        <v>72</v>
      </c>
      <c r="M34" s="22" t="s">
        <v>73</v>
      </c>
      <c r="N34" s="23">
        <v>44714</v>
      </c>
      <c r="O34" s="24">
        <f t="shared" si="3"/>
        <v>39.271840000000005</v>
      </c>
      <c r="P34" s="24">
        <f t="shared" si="4"/>
        <v>39.271840000000005</v>
      </c>
      <c r="Q34" s="26" t="s">
        <v>74</v>
      </c>
      <c r="R34" s="51" t="s">
        <v>75</v>
      </c>
      <c r="S34" s="22">
        <v>2022060102</v>
      </c>
      <c r="T34" s="61">
        <v>0.95320000000000005</v>
      </c>
      <c r="U34" s="62">
        <f t="shared" si="5"/>
        <v>38.128</v>
      </c>
      <c r="V34" s="30" t="s">
        <v>72</v>
      </c>
      <c r="W34" s="31" t="b">
        <f t="shared" si="6"/>
        <v>1</v>
      </c>
      <c r="X34" s="26"/>
      <c r="Y34" s="31" t="e">
        <f t="shared" si="7"/>
        <v>#N/A</v>
      </c>
      <c r="Z34" s="31" t="str">
        <f t="shared" si="8"/>
        <v>CNY</v>
      </c>
      <c r="AA34" s="32">
        <f t="shared" si="9"/>
        <v>39.271840000000005</v>
      </c>
      <c r="AB34" s="63">
        <f t="shared" si="10"/>
        <v>0.95320000000000005</v>
      </c>
      <c r="AC34" s="64">
        <f t="shared" si="11"/>
        <v>0.95320000000000005</v>
      </c>
      <c r="AD34" s="13">
        <f t="shared" si="12"/>
        <v>0.98179600000000011</v>
      </c>
      <c r="AE34" s="35">
        <f t="shared" si="13"/>
        <v>0</v>
      </c>
      <c r="AF34" s="63">
        <f t="shared" si="14"/>
        <v>0</v>
      </c>
      <c r="AG34" s="37">
        <f t="shared" si="15"/>
        <v>1.1438400000000026</v>
      </c>
      <c r="AH34" s="38">
        <f t="shared" si="16"/>
        <v>-2.6741960784320007E-2</v>
      </c>
      <c r="AI34" s="52" t="s">
        <v>76</v>
      </c>
      <c r="AJ34" s="52"/>
      <c r="AK34" s="26" t="b">
        <f>FALSE()</f>
        <v>0</v>
      </c>
      <c r="AL34" s="26"/>
      <c r="AM34" s="26"/>
      <c r="AN34" s="26"/>
      <c r="AO34" s="26"/>
      <c r="AP34" s="38">
        <f t="shared" si="17"/>
        <v>0.39245098039215687</v>
      </c>
      <c r="AQ34" s="38"/>
      <c r="AR34" s="38"/>
      <c r="AS34" s="38"/>
      <c r="AT34" s="35">
        <f t="shared" si="18"/>
        <v>0.75138901960784577</v>
      </c>
      <c r="AU34" s="43"/>
    </row>
    <row r="35" spans="1:47" ht="15.75" x14ac:dyDescent="0.4">
      <c r="A35" s="16">
        <v>382276</v>
      </c>
      <c r="B35" s="66">
        <v>44714</v>
      </c>
      <c r="C35" s="17" t="s">
        <v>45</v>
      </c>
      <c r="D35" s="18" t="s">
        <v>70</v>
      </c>
      <c r="E35" s="55" t="s">
        <v>95</v>
      </c>
      <c r="F35" s="56">
        <v>160</v>
      </c>
      <c r="G35" s="57">
        <f t="shared" si="0"/>
        <v>1.7337990000000001</v>
      </c>
      <c r="H35" s="46" t="s">
        <v>72</v>
      </c>
      <c r="I35" s="58">
        <f t="shared" si="1"/>
        <v>1.7338</v>
      </c>
      <c r="J35" s="59">
        <v>282.79000000000002</v>
      </c>
      <c r="K35" s="60">
        <f t="shared" si="2"/>
        <v>1.7327818627450982</v>
      </c>
      <c r="L35" s="46" t="s">
        <v>72</v>
      </c>
      <c r="M35" s="22" t="s">
        <v>73</v>
      </c>
      <c r="N35" s="23">
        <v>44714</v>
      </c>
      <c r="O35" s="24">
        <f t="shared" si="3"/>
        <v>277.40784000000002</v>
      </c>
      <c r="P35" s="24">
        <f t="shared" si="4"/>
        <v>277.40784000000002</v>
      </c>
      <c r="Q35" s="26" t="s">
        <v>74</v>
      </c>
      <c r="R35" s="51" t="s">
        <v>75</v>
      </c>
      <c r="S35" s="22">
        <v>2022060102</v>
      </c>
      <c r="T35" s="61">
        <v>1.6833</v>
      </c>
      <c r="U35" s="62">
        <f t="shared" si="5"/>
        <v>269.32799999999997</v>
      </c>
      <c r="V35" s="30" t="s">
        <v>72</v>
      </c>
      <c r="W35" s="31" t="b">
        <f t="shared" si="6"/>
        <v>1</v>
      </c>
      <c r="X35" s="26"/>
      <c r="Y35" s="31" t="e">
        <f t="shared" si="7"/>
        <v>#N/A</v>
      </c>
      <c r="Z35" s="31" t="str">
        <f t="shared" si="8"/>
        <v>CNY</v>
      </c>
      <c r="AA35" s="32">
        <f t="shared" si="9"/>
        <v>277.40784000000002</v>
      </c>
      <c r="AB35" s="63">
        <f t="shared" si="10"/>
        <v>1.6833</v>
      </c>
      <c r="AC35" s="64">
        <f t="shared" si="11"/>
        <v>1.6833</v>
      </c>
      <c r="AD35" s="13">
        <f t="shared" si="12"/>
        <v>1.7337990000000001</v>
      </c>
      <c r="AE35" s="35">
        <f t="shared" si="13"/>
        <v>0</v>
      </c>
      <c r="AF35" s="63">
        <f t="shared" si="14"/>
        <v>0</v>
      </c>
      <c r="AG35" s="37">
        <f t="shared" si="15"/>
        <v>8.0798400000000115</v>
      </c>
      <c r="AH35" s="38">
        <f t="shared" si="16"/>
        <v>-0.16274196078430947</v>
      </c>
      <c r="AI35" s="52" t="s">
        <v>76</v>
      </c>
      <c r="AJ35" s="52"/>
      <c r="AK35" s="26" t="b">
        <f>FALSE()</f>
        <v>0</v>
      </c>
      <c r="AL35" s="26"/>
      <c r="AM35" s="26"/>
      <c r="AN35" s="26"/>
      <c r="AO35" s="26"/>
      <c r="AP35" s="38">
        <f t="shared" si="17"/>
        <v>2.7724509803921569</v>
      </c>
      <c r="AQ35" s="38"/>
      <c r="AR35" s="38"/>
      <c r="AS35" s="38"/>
      <c r="AT35" s="35">
        <f t="shared" si="18"/>
        <v>5.3073890196078546</v>
      </c>
      <c r="AU35" s="43"/>
    </row>
    <row r="36" spans="1:47" ht="15.75" x14ac:dyDescent="0.4">
      <c r="A36" s="16">
        <v>382276</v>
      </c>
      <c r="B36" s="66">
        <v>44714</v>
      </c>
      <c r="C36" s="17" t="s">
        <v>45</v>
      </c>
      <c r="D36" s="18" t="s">
        <v>70</v>
      </c>
      <c r="E36" s="55" t="s">
        <v>96</v>
      </c>
      <c r="F36" s="56">
        <v>40</v>
      </c>
      <c r="G36" s="57">
        <f t="shared" si="0"/>
        <v>2.9436369999999998</v>
      </c>
      <c r="H36" s="46" t="s">
        <v>72</v>
      </c>
      <c r="I36" s="58">
        <f t="shared" si="1"/>
        <v>2.9436</v>
      </c>
      <c r="J36" s="59">
        <v>120.03</v>
      </c>
      <c r="K36" s="60">
        <f t="shared" si="2"/>
        <v>2.9419117647058823</v>
      </c>
      <c r="L36" s="46" t="s">
        <v>72</v>
      </c>
      <c r="M36" s="22" t="s">
        <v>73</v>
      </c>
      <c r="N36" s="23">
        <v>44714</v>
      </c>
      <c r="O36" s="24">
        <f t="shared" si="3"/>
        <v>117.74547999999999</v>
      </c>
      <c r="P36" s="24">
        <f t="shared" si="4"/>
        <v>117.74547999999999</v>
      </c>
      <c r="Q36" s="26" t="s">
        <v>74</v>
      </c>
      <c r="R36" s="51" t="s">
        <v>75</v>
      </c>
      <c r="S36" s="22">
        <v>2022060102</v>
      </c>
      <c r="T36" s="61">
        <v>2.8578999999999999</v>
      </c>
      <c r="U36" s="62">
        <f t="shared" si="5"/>
        <v>114.316</v>
      </c>
      <c r="V36" s="30" t="s">
        <v>72</v>
      </c>
      <c r="W36" s="31" t="b">
        <f t="shared" si="6"/>
        <v>1</v>
      </c>
      <c r="X36" s="26"/>
      <c r="Y36" s="31" t="e">
        <f t="shared" si="7"/>
        <v>#N/A</v>
      </c>
      <c r="Z36" s="31" t="str">
        <f t="shared" si="8"/>
        <v>CNY</v>
      </c>
      <c r="AA36" s="32">
        <f t="shared" si="9"/>
        <v>117.74547999999999</v>
      </c>
      <c r="AB36" s="63">
        <f t="shared" si="10"/>
        <v>2.8578999999999999</v>
      </c>
      <c r="AC36" s="64">
        <f t="shared" si="11"/>
        <v>2.8578999999999999</v>
      </c>
      <c r="AD36" s="13">
        <f t="shared" si="12"/>
        <v>2.9436369999999998</v>
      </c>
      <c r="AE36" s="35">
        <f t="shared" si="13"/>
        <v>0</v>
      </c>
      <c r="AF36" s="63">
        <f t="shared" si="14"/>
        <v>0</v>
      </c>
      <c r="AG36" s="37">
        <f t="shared" si="15"/>
        <v>3.4294799999999981</v>
      </c>
      <c r="AH36" s="38">
        <f t="shared" si="16"/>
        <v>-6.900941176469999E-2</v>
      </c>
      <c r="AI36" s="52" t="s">
        <v>76</v>
      </c>
      <c r="AJ36" s="52"/>
      <c r="AK36" s="26" t="b">
        <f>FALSE()</f>
        <v>0</v>
      </c>
      <c r="AL36" s="26"/>
      <c r="AM36" s="26"/>
      <c r="AN36" s="26"/>
      <c r="AO36" s="26"/>
      <c r="AP36" s="38">
        <f t="shared" si="17"/>
        <v>1.1767647058823529</v>
      </c>
      <c r="AQ36" s="38"/>
      <c r="AR36" s="38"/>
      <c r="AS36" s="38"/>
      <c r="AT36" s="35">
        <f t="shared" si="18"/>
        <v>2.2527152941176452</v>
      </c>
      <c r="AU36" s="43"/>
    </row>
    <row r="37" spans="1:47" ht="15.75" x14ac:dyDescent="0.4">
      <c r="A37" s="16">
        <v>382276</v>
      </c>
      <c r="B37" s="66">
        <v>44714</v>
      </c>
      <c r="C37" s="17" t="s">
        <v>45</v>
      </c>
      <c r="D37" s="18" t="s">
        <v>70</v>
      </c>
      <c r="E37" s="55" t="s">
        <v>97</v>
      </c>
      <c r="F37" s="56">
        <v>80</v>
      </c>
      <c r="G37" s="57">
        <f t="shared" si="0"/>
        <v>4.415095</v>
      </c>
      <c r="H37" s="46" t="s">
        <v>72</v>
      </c>
      <c r="I37" s="58">
        <f t="shared" si="1"/>
        <v>4.4150999999999998</v>
      </c>
      <c r="J37" s="59">
        <v>360.07</v>
      </c>
      <c r="K37" s="60">
        <f t="shared" si="2"/>
        <v>4.4126225490196074</v>
      </c>
      <c r="L37" s="46" t="s">
        <v>72</v>
      </c>
      <c r="M37" s="22" t="s">
        <v>73</v>
      </c>
      <c r="N37" s="23">
        <v>44714</v>
      </c>
      <c r="O37" s="24">
        <f t="shared" si="3"/>
        <v>353.20760000000001</v>
      </c>
      <c r="P37" s="24">
        <f t="shared" si="4"/>
        <v>353.20760000000001</v>
      </c>
      <c r="Q37" s="26" t="s">
        <v>74</v>
      </c>
      <c r="R37" s="51" t="s">
        <v>75</v>
      </c>
      <c r="S37" s="22">
        <v>2022060102</v>
      </c>
      <c r="T37" s="61">
        <v>4.2865000000000002</v>
      </c>
      <c r="U37" s="62">
        <f t="shared" si="5"/>
        <v>342.92</v>
      </c>
      <c r="V37" s="30" t="s">
        <v>72</v>
      </c>
      <c r="W37" s="31" t="b">
        <f t="shared" si="6"/>
        <v>1</v>
      </c>
      <c r="X37" s="26"/>
      <c r="Y37" s="31" t="e">
        <f t="shared" si="7"/>
        <v>#N/A</v>
      </c>
      <c r="Z37" s="31" t="str">
        <f t="shared" si="8"/>
        <v>CNY</v>
      </c>
      <c r="AA37" s="32">
        <f t="shared" si="9"/>
        <v>353.20760000000001</v>
      </c>
      <c r="AB37" s="63">
        <f t="shared" si="10"/>
        <v>4.2865000000000002</v>
      </c>
      <c r="AC37" s="64">
        <f t="shared" si="11"/>
        <v>4.2865000000000002</v>
      </c>
      <c r="AD37" s="13">
        <f t="shared" si="12"/>
        <v>4.415095</v>
      </c>
      <c r="AE37" s="35">
        <f t="shared" si="13"/>
        <v>0</v>
      </c>
      <c r="AF37" s="63">
        <f t="shared" si="14"/>
        <v>0</v>
      </c>
      <c r="AG37" s="37">
        <f t="shared" si="15"/>
        <v>10.287599999999983</v>
      </c>
      <c r="AH37" s="38">
        <f t="shared" si="16"/>
        <v>-0.19779607843140923</v>
      </c>
      <c r="AI37" s="52" t="s">
        <v>76</v>
      </c>
      <c r="AJ37" s="52"/>
      <c r="AK37" s="26" t="b">
        <f>FALSE()</f>
        <v>0</v>
      </c>
      <c r="AL37" s="26"/>
      <c r="AM37" s="26"/>
      <c r="AN37" s="26"/>
      <c r="AO37" s="26"/>
      <c r="AP37" s="38">
        <f t="shared" si="17"/>
        <v>3.5300980392156864</v>
      </c>
      <c r="AQ37" s="38"/>
      <c r="AR37" s="38"/>
      <c r="AS37" s="38"/>
      <c r="AT37" s="35">
        <f t="shared" si="18"/>
        <v>6.757501960784297</v>
      </c>
      <c r="AU37" s="43"/>
    </row>
    <row r="38" spans="1:47" ht="15.75" x14ac:dyDescent="0.4">
      <c r="A38" s="16">
        <v>382276</v>
      </c>
      <c r="B38" s="66">
        <v>44714</v>
      </c>
      <c r="C38" s="17" t="s">
        <v>45</v>
      </c>
      <c r="D38" s="18" t="s">
        <v>70</v>
      </c>
      <c r="E38" s="55" t="s">
        <v>98</v>
      </c>
      <c r="F38" s="56">
        <v>480</v>
      </c>
      <c r="G38" s="57">
        <f t="shared" si="0"/>
        <v>3.6793660000000004</v>
      </c>
      <c r="H38" s="46" t="s">
        <v>72</v>
      </c>
      <c r="I38" s="58">
        <f t="shared" si="1"/>
        <v>3.6793999999999998</v>
      </c>
      <c r="J38" s="59">
        <v>1800.39</v>
      </c>
      <c r="K38" s="60">
        <f t="shared" si="2"/>
        <v>3.6772671568627455</v>
      </c>
      <c r="L38" s="46" t="s">
        <v>72</v>
      </c>
      <c r="M38" s="22" t="s">
        <v>73</v>
      </c>
      <c r="N38" s="23">
        <v>44714</v>
      </c>
      <c r="O38" s="24">
        <f t="shared" si="3"/>
        <v>1766.0956800000001</v>
      </c>
      <c r="P38" s="24">
        <f t="shared" si="4"/>
        <v>1766.0956800000001</v>
      </c>
      <c r="Q38" s="26" t="s">
        <v>74</v>
      </c>
      <c r="R38" s="51" t="s">
        <v>75</v>
      </c>
      <c r="S38" s="22">
        <v>2022060102</v>
      </c>
      <c r="T38" s="61">
        <v>3.5722</v>
      </c>
      <c r="U38" s="62">
        <f t="shared" si="5"/>
        <v>1714.6559999999999</v>
      </c>
      <c r="V38" s="30" t="s">
        <v>72</v>
      </c>
      <c r="W38" s="31" t="b">
        <f t="shared" si="6"/>
        <v>1</v>
      </c>
      <c r="X38" s="26"/>
      <c r="Y38" s="31" t="e">
        <f t="shared" si="7"/>
        <v>#N/A</v>
      </c>
      <c r="Z38" s="31" t="str">
        <f t="shared" si="8"/>
        <v>CNY</v>
      </c>
      <c r="AA38" s="32">
        <f t="shared" si="9"/>
        <v>1766.0956800000001</v>
      </c>
      <c r="AB38" s="63">
        <f t="shared" si="10"/>
        <v>3.5722</v>
      </c>
      <c r="AC38" s="64">
        <f t="shared" si="11"/>
        <v>3.5722</v>
      </c>
      <c r="AD38" s="13">
        <f t="shared" si="12"/>
        <v>3.6793660000000004</v>
      </c>
      <c r="AE38" s="35">
        <f t="shared" si="13"/>
        <v>0</v>
      </c>
      <c r="AF38" s="63">
        <f t="shared" si="14"/>
        <v>0</v>
      </c>
      <c r="AG38" s="37">
        <f t="shared" si="15"/>
        <v>51.439680000000152</v>
      </c>
      <c r="AH38" s="38">
        <f t="shared" si="16"/>
        <v>-1.007444705882321</v>
      </c>
      <c r="AI38" s="52" t="s">
        <v>76</v>
      </c>
      <c r="AJ38" s="52"/>
      <c r="AK38" s="26" t="b">
        <f>FALSE()</f>
        <v>0</v>
      </c>
      <c r="AL38" s="26"/>
      <c r="AM38" s="26"/>
      <c r="AN38" s="26"/>
      <c r="AO38" s="26"/>
      <c r="AP38" s="38">
        <f t="shared" si="17"/>
        <v>17.650882352941178</v>
      </c>
      <c r="AQ38" s="38"/>
      <c r="AR38" s="38"/>
      <c r="AS38" s="38"/>
      <c r="AT38" s="35">
        <f t="shared" si="18"/>
        <v>33.788797647058971</v>
      </c>
      <c r="AU38" s="43"/>
    </row>
    <row r="39" spans="1:47" ht="15.75" x14ac:dyDescent="0.4">
      <c r="A39" s="16">
        <v>382276</v>
      </c>
      <c r="B39" s="66">
        <v>44714</v>
      </c>
      <c r="C39" s="17" t="s">
        <v>45</v>
      </c>
      <c r="D39" s="18" t="s">
        <v>70</v>
      </c>
      <c r="E39" s="55" t="s">
        <v>99</v>
      </c>
      <c r="F39" s="56">
        <v>480</v>
      </c>
      <c r="G39" s="57">
        <f t="shared" si="0"/>
        <v>3.6793660000000004</v>
      </c>
      <c r="H39" s="46" t="s">
        <v>72</v>
      </c>
      <c r="I39" s="58">
        <f t="shared" si="1"/>
        <v>3.6793999999999998</v>
      </c>
      <c r="J39" s="59">
        <v>1800.39</v>
      </c>
      <c r="K39" s="60">
        <f t="shared" si="2"/>
        <v>3.6772671568627455</v>
      </c>
      <c r="L39" s="46" t="s">
        <v>72</v>
      </c>
      <c r="M39" s="22" t="s">
        <v>73</v>
      </c>
      <c r="N39" s="23">
        <v>44714</v>
      </c>
      <c r="O39" s="24">
        <f t="shared" si="3"/>
        <v>1766.0956800000001</v>
      </c>
      <c r="P39" s="24">
        <f t="shared" si="4"/>
        <v>1766.0956800000001</v>
      </c>
      <c r="Q39" s="26" t="s">
        <v>74</v>
      </c>
      <c r="R39" s="51" t="s">
        <v>75</v>
      </c>
      <c r="S39" s="22">
        <v>2022060102</v>
      </c>
      <c r="T39" s="61">
        <v>3.5722</v>
      </c>
      <c r="U39" s="62">
        <f t="shared" si="5"/>
        <v>1714.6559999999999</v>
      </c>
      <c r="V39" s="30" t="s">
        <v>72</v>
      </c>
      <c r="W39" s="31" t="b">
        <f t="shared" si="6"/>
        <v>1</v>
      </c>
      <c r="X39" s="26"/>
      <c r="Y39" s="31" t="e">
        <f t="shared" si="7"/>
        <v>#N/A</v>
      </c>
      <c r="Z39" s="31" t="str">
        <f t="shared" si="8"/>
        <v>CNY</v>
      </c>
      <c r="AA39" s="32">
        <f t="shared" si="9"/>
        <v>1766.0956800000001</v>
      </c>
      <c r="AB39" s="63">
        <f t="shared" si="10"/>
        <v>3.5722</v>
      </c>
      <c r="AC39" s="64">
        <f t="shared" si="11"/>
        <v>3.5722</v>
      </c>
      <c r="AD39" s="13">
        <f t="shared" si="12"/>
        <v>3.6793660000000004</v>
      </c>
      <c r="AE39" s="35">
        <f t="shared" si="13"/>
        <v>0</v>
      </c>
      <c r="AF39" s="63">
        <f t="shared" si="14"/>
        <v>0</v>
      </c>
      <c r="AG39" s="37">
        <f t="shared" si="15"/>
        <v>51.439680000000152</v>
      </c>
      <c r="AH39" s="38">
        <f t="shared" si="16"/>
        <v>-1.007444705882321</v>
      </c>
      <c r="AI39" s="52" t="s">
        <v>76</v>
      </c>
      <c r="AJ39" s="52"/>
      <c r="AK39" s="26" t="b">
        <f>FALSE()</f>
        <v>0</v>
      </c>
      <c r="AL39" s="26"/>
      <c r="AM39" s="26"/>
      <c r="AN39" s="26"/>
      <c r="AO39" s="26"/>
      <c r="AP39" s="38">
        <f t="shared" si="17"/>
        <v>17.650882352941178</v>
      </c>
      <c r="AQ39" s="38"/>
      <c r="AR39" s="38"/>
      <c r="AS39" s="38"/>
      <c r="AT39" s="35">
        <f t="shared" si="18"/>
        <v>33.788797647058971</v>
      </c>
      <c r="AU39" s="43"/>
    </row>
    <row r="40" spans="1:47" ht="15.75" x14ac:dyDescent="0.4">
      <c r="A40" s="16">
        <v>382276</v>
      </c>
      <c r="B40" s="66">
        <v>44714</v>
      </c>
      <c r="C40" s="17" t="s">
        <v>45</v>
      </c>
      <c r="D40" s="18" t="s">
        <v>70</v>
      </c>
      <c r="E40" s="55" t="s">
        <v>100</v>
      </c>
      <c r="F40" s="56">
        <v>40</v>
      </c>
      <c r="G40" s="57">
        <f t="shared" si="0"/>
        <v>2.6983940000000004</v>
      </c>
      <c r="H40" s="46" t="s">
        <v>72</v>
      </c>
      <c r="I40" s="58">
        <f t="shared" si="1"/>
        <v>2.6983999999999999</v>
      </c>
      <c r="J40" s="59">
        <v>110.03</v>
      </c>
      <c r="K40" s="60">
        <f t="shared" si="2"/>
        <v>2.696813725490196</v>
      </c>
      <c r="L40" s="46" t="s">
        <v>72</v>
      </c>
      <c r="M40" s="22" t="s">
        <v>73</v>
      </c>
      <c r="N40" s="23">
        <v>44714</v>
      </c>
      <c r="O40" s="24">
        <f t="shared" si="3"/>
        <v>107.93576000000002</v>
      </c>
      <c r="P40" s="24">
        <f t="shared" si="4"/>
        <v>107.93576000000002</v>
      </c>
      <c r="Q40" s="26" t="s">
        <v>74</v>
      </c>
      <c r="R40" s="51" t="s">
        <v>75</v>
      </c>
      <c r="S40" s="22">
        <v>2022060102</v>
      </c>
      <c r="T40" s="61">
        <v>2.6198000000000001</v>
      </c>
      <c r="U40" s="62">
        <f t="shared" si="5"/>
        <v>104.792</v>
      </c>
      <c r="V40" s="30" t="s">
        <v>72</v>
      </c>
      <c r="W40" s="31" t="b">
        <f t="shared" si="6"/>
        <v>1</v>
      </c>
      <c r="X40" s="26"/>
      <c r="Y40" s="31" t="e">
        <f t="shared" si="7"/>
        <v>#N/A</v>
      </c>
      <c r="Z40" s="31" t="str">
        <f t="shared" si="8"/>
        <v>CNY</v>
      </c>
      <c r="AA40" s="32">
        <f t="shared" si="9"/>
        <v>107.93576000000002</v>
      </c>
      <c r="AB40" s="63">
        <f t="shared" si="10"/>
        <v>2.6198000000000001</v>
      </c>
      <c r="AC40" s="64">
        <f t="shared" si="11"/>
        <v>2.6198000000000001</v>
      </c>
      <c r="AD40" s="13">
        <f t="shared" si="12"/>
        <v>2.6983940000000004</v>
      </c>
      <c r="AE40" s="35">
        <f t="shared" si="13"/>
        <v>0</v>
      </c>
      <c r="AF40" s="63">
        <f t="shared" si="14"/>
        <v>0</v>
      </c>
      <c r="AG40" s="37">
        <f t="shared" si="15"/>
        <v>3.143760000000011</v>
      </c>
      <c r="AH40" s="38">
        <f t="shared" si="16"/>
        <v>-6.3210980392174321E-2</v>
      </c>
      <c r="AI40" s="52" t="s">
        <v>76</v>
      </c>
      <c r="AJ40" s="52"/>
      <c r="AK40" s="26" t="b">
        <f>FALSE()</f>
        <v>0</v>
      </c>
      <c r="AL40" s="26"/>
      <c r="AM40" s="26"/>
      <c r="AN40" s="26"/>
      <c r="AO40" s="26"/>
      <c r="AP40" s="38">
        <f t="shared" si="17"/>
        <v>1.0787254901960786</v>
      </c>
      <c r="AQ40" s="38"/>
      <c r="AR40" s="38"/>
      <c r="AS40" s="38"/>
      <c r="AT40" s="35">
        <f t="shared" si="18"/>
        <v>2.0650345098039322</v>
      </c>
      <c r="AU40" s="43"/>
    </row>
    <row r="41" spans="1:47" ht="15.75" x14ac:dyDescent="0.4">
      <c r="A41" s="16">
        <v>382276</v>
      </c>
      <c r="B41" s="66">
        <v>44714</v>
      </c>
      <c r="C41" s="17" t="s">
        <v>45</v>
      </c>
      <c r="D41" s="18" t="s">
        <v>70</v>
      </c>
      <c r="E41" s="55" t="s">
        <v>101</v>
      </c>
      <c r="F41" s="56">
        <v>40</v>
      </c>
      <c r="G41" s="57">
        <f t="shared" si="0"/>
        <v>6.8355949999999996</v>
      </c>
      <c r="H41" s="46" t="s">
        <v>72</v>
      </c>
      <c r="I41" s="58">
        <f t="shared" si="1"/>
        <v>6.8356000000000003</v>
      </c>
      <c r="J41" s="59">
        <v>278.73</v>
      </c>
      <c r="K41" s="60">
        <f t="shared" si="2"/>
        <v>6.831617647058823</v>
      </c>
      <c r="L41" s="46" t="s">
        <v>72</v>
      </c>
      <c r="M41" s="22" t="s">
        <v>73</v>
      </c>
      <c r="N41" s="23">
        <v>44714</v>
      </c>
      <c r="O41" s="24">
        <f t="shared" si="3"/>
        <v>273.42379999999997</v>
      </c>
      <c r="P41" s="24">
        <f t="shared" si="4"/>
        <v>273.42379999999997</v>
      </c>
      <c r="Q41" s="26" t="s">
        <v>74</v>
      </c>
      <c r="R41" s="51" t="s">
        <v>75</v>
      </c>
      <c r="S41" s="22">
        <v>2022060102</v>
      </c>
      <c r="T41" s="61">
        <v>6.6364999999999998</v>
      </c>
      <c r="U41" s="62">
        <f t="shared" si="5"/>
        <v>265.45999999999998</v>
      </c>
      <c r="V41" s="30" t="s">
        <v>72</v>
      </c>
      <c r="W41" s="31" t="b">
        <f t="shared" si="6"/>
        <v>1</v>
      </c>
      <c r="X41" s="26"/>
      <c r="Y41" s="31" t="e">
        <f t="shared" si="7"/>
        <v>#N/A</v>
      </c>
      <c r="Z41" s="31" t="str">
        <f t="shared" si="8"/>
        <v>CNY</v>
      </c>
      <c r="AA41" s="32">
        <f t="shared" si="9"/>
        <v>273.42379999999997</v>
      </c>
      <c r="AB41" s="63">
        <f t="shared" si="10"/>
        <v>6.6364999999999998</v>
      </c>
      <c r="AC41" s="64">
        <f t="shared" si="11"/>
        <v>6.6364999999999998</v>
      </c>
      <c r="AD41" s="13">
        <f t="shared" si="12"/>
        <v>6.8355949999999996</v>
      </c>
      <c r="AE41" s="35">
        <f t="shared" si="13"/>
        <v>0</v>
      </c>
      <c r="AF41" s="63">
        <f t="shared" si="14"/>
        <v>0</v>
      </c>
      <c r="AG41" s="37">
        <f t="shared" si="15"/>
        <v>7.963799999999992</v>
      </c>
      <c r="AH41" s="38">
        <f t="shared" si="16"/>
        <v>-0.15909411764706505</v>
      </c>
      <c r="AI41" s="52" t="s">
        <v>76</v>
      </c>
      <c r="AJ41" s="52"/>
      <c r="AK41" s="26" t="b">
        <f>FALSE()</f>
        <v>0</v>
      </c>
      <c r="AL41" s="26"/>
      <c r="AM41" s="26"/>
      <c r="AN41" s="26"/>
      <c r="AO41" s="26"/>
      <c r="AP41" s="38">
        <f t="shared" si="17"/>
        <v>2.7326470588235292</v>
      </c>
      <c r="AQ41" s="38"/>
      <c r="AR41" s="38"/>
      <c r="AS41" s="38"/>
      <c r="AT41" s="35">
        <f t="shared" si="18"/>
        <v>5.2311529411764628</v>
      </c>
      <c r="AU41" s="43"/>
    </row>
    <row r="42" spans="1:47" ht="15.75" x14ac:dyDescent="0.4">
      <c r="A42" s="16">
        <v>382276</v>
      </c>
      <c r="B42" s="66">
        <v>44714</v>
      </c>
      <c r="C42" s="17" t="s">
        <v>45</v>
      </c>
      <c r="D42" s="18" t="s">
        <v>70</v>
      </c>
      <c r="E42" s="55" t="s">
        <v>102</v>
      </c>
      <c r="F42" s="56">
        <v>40</v>
      </c>
      <c r="G42" s="57">
        <f t="shared" si="0"/>
        <v>5.2167440000000003</v>
      </c>
      <c r="H42" s="46" t="s">
        <v>72</v>
      </c>
      <c r="I42" s="58">
        <f t="shared" si="1"/>
        <v>5.2167000000000003</v>
      </c>
      <c r="J42" s="59">
        <v>212.72</v>
      </c>
      <c r="K42" s="60">
        <f t="shared" si="2"/>
        <v>5.2137254901960777</v>
      </c>
      <c r="L42" s="46" t="s">
        <v>72</v>
      </c>
      <c r="M42" s="22" t="s">
        <v>73</v>
      </c>
      <c r="N42" s="23">
        <v>44714</v>
      </c>
      <c r="O42" s="24">
        <f t="shared" si="3"/>
        <v>208.66976</v>
      </c>
      <c r="P42" s="24">
        <f t="shared" si="4"/>
        <v>208.66976</v>
      </c>
      <c r="Q42" s="26" t="s">
        <v>74</v>
      </c>
      <c r="R42" s="51" t="s">
        <v>75</v>
      </c>
      <c r="S42" s="22">
        <v>2022060102</v>
      </c>
      <c r="T42" s="61">
        <v>5.0648</v>
      </c>
      <c r="U42" s="62">
        <f t="shared" si="5"/>
        <v>202.59199999999998</v>
      </c>
      <c r="V42" s="30" t="s">
        <v>72</v>
      </c>
      <c r="W42" s="31" t="b">
        <f t="shared" si="6"/>
        <v>1</v>
      </c>
      <c r="X42" s="26"/>
      <c r="Y42" s="31" t="e">
        <f t="shared" si="7"/>
        <v>#N/A</v>
      </c>
      <c r="Z42" s="31" t="str">
        <f t="shared" si="8"/>
        <v>CNY</v>
      </c>
      <c r="AA42" s="32">
        <f t="shared" si="9"/>
        <v>208.66976</v>
      </c>
      <c r="AB42" s="63">
        <f t="shared" si="10"/>
        <v>5.0648</v>
      </c>
      <c r="AC42" s="64">
        <f t="shared" si="11"/>
        <v>5.0648</v>
      </c>
      <c r="AD42" s="13">
        <f t="shared" si="12"/>
        <v>5.2167440000000003</v>
      </c>
      <c r="AE42" s="35">
        <f t="shared" si="13"/>
        <v>0</v>
      </c>
      <c r="AF42" s="63">
        <f t="shared" si="14"/>
        <v>0</v>
      </c>
      <c r="AG42" s="37">
        <f t="shared" si="15"/>
        <v>6.077760000000012</v>
      </c>
      <c r="AH42" s="38">
        <f t="shared" si="16"/>
        <v>-0.12074039215690391</v>
      </c>
      <c r="AI42" s="52" t="s">
        <v>76</v>
      </c>
      <c r="AJ42" s="52"/>
      <c r="AK42" s="26" t="b">
        <f>FALSE()</f>
        <v>0</v>
      </c>
      <c r="AL42" s="26"/>
      <c r="AM42" s="26"/>
      <c r="AN42" s="26"/>
      <c r="AO42" s="26"/>
      <c r="AP42" s="38">
        <f t="shared" si="17"/>
        <v>2.0854901960784309</v>
      </c>
      <c r="AQ42" s="38"/>
      <c r="AR42" s="38"/>
      <c r="AS42" s="38"/>
      <c r="AT42" s="35">
        <f t="shared" si="18"/>
        <v>3.9922698039215812</v>
      </c>
      <c r="AU42" s="43"/>
    </row>
    <row r="43" spans="1:47" ht="15.75" x14ac:dyDescent="0.4">
      <c r="A43" s="16">
        <v>382276</v>
      </c>
      <c r="B43" s="66">
        <v>44714</v>
      </c>
      <c r="C43" s="17" t="s">
        <v>45</v>
      </c>
      <c r="D43" s="18" t="s">
        <v>70</v>
      </c>
      <c r="E43" s="55" t="s">
        <v>103</v>
      </c>
      <c r="F43" s="56">
        <v>40</v>
      </c>
      <c r="G43" s="57">
        <f t="shared" si="0"/>
        <v>0.68278700000000003</v>
      </c>
      <c r="H43" s="46" t="s">
        <v>72</v>
      </c>
      <c r="I43" s="58">
        <f t="shared" si="1"/>
        <v>0.68279999999999996</v>
      </c>
      <c r="J43" s="59">
        <v>27.84</v>
      </c>
      <c r="K43" s="60">
        <f t="shared" si="2"/>
        <v>0.68235294117647061</v>
      </c>
      <c r="L43" s="46" t="s">
        <v>72</v>
      </c>
      <c r="M43" s="22" t="s">
        <v>73</v>
      </c>
      <c r="N43" s="23">
        <v>44714</v>
      </c>
      <c r="O43" s="24">
        <f t="shared" si="3"/>
        <v>27.311480000000003</v>
      </c>
      <c r="P43" s="24">
        <f t="shared" si="4"/>
        <v>27.311480000000003</v>
      </c>
      <c r="Q43" s="26" t="s">
        <v>74</v>
      </c>
      <c r="R43" s="51" t="s">
        <v>75</v>
      </c>
      <c r="S43" s="22">
        <v>2022060102</v>
      </c>
      <c r="T43" s="61">
        <v>0.66290000000000004</v>
      </c>
      <c r="U43" s="62">
        <f t="shared" si="5"/>
        <v>26.516000000000002</v>
      </c>
      <c r="V43" s="30" t="s">
        <v>72</v>
      </c>
      <c r="W43" s="31" t="b">
        <f t="shared" si="6"/>
        <v>1</v>
      </c>
      <c r="X43" s="26"/>
      <c r="Y43" s="31" t="e">
        <f t="shared" si="7"/>
        <v>#N/A</v>
      </c>
      <c r="Z43" s="31" t="str">
        <f t="shared" si="8"/>
        <v>CNY</v>
      </c>
      <c r="AA43" s="32">
        <f t="shared" si="9"/>
        <v>27.311480000000003</v>
      </c>
      <c r="AB43" s="63">
        <f t="shared" si="10"/>
        <v>0.66290000000000004</v>
      </c>
      <c r="AC43" s="64">
        <f t="shared" si="11"/>
        <v>0.66290000000000004</v>
      </c>
      <c r="AD43" s="13">
        <f t="shared" si="12"/>
        <v>0.68278700000000003</v>
      </c>
      <c r="AE43" s="35">
        <f t="shared" si="13"/>
        <v>0</v>
      </c>
      <c r="AF43" s="63">
        <f t="shared" si="14"/>
        <v>0</v>
      </c>
      <c r="AG43" s="37">
        <f t="shared" si="15"/>
        <v>0.79547999999999952</v>
      </c>
      <c r="AH43" s="38">
        <f t="shared" si="16"/>
        <v>-1.7362352941177051E-2</v>
      </c>
      <c r="AI43" s="52" t="s">
        <v>76</v>
      </c>
      <c r="AJ43" s="52"/>
      <c r="AK43" s="26" t="b">
        <f>FALSE()</f>
        <v>0</v>
      </c>
      <c r="AL43" s="26"/>
      <c r="AM43" s="26"/>
      <c r="AN43" s="26"/>
      <c r="AO43" s="26"/>
      <c r="AP43" s="38">
        <f t="shared" si="17"/>
        <v>0.27294117647058824</v>
      </c>
      <c r="AQ43" s="38"/>
      <c r="AR43" s="38"/>
      <c r="AS43" s="38"/>
      <c r="AT43" s="35">
        <f t="shared" si="18"/>
        <v>0.52253882352941128</v>
      </c>
      <c r="AU43" s="43"/>
    </row>
    <row r="44" spans="1:47" ht="15.75" x14ac:dyDescent="0.4">
      <c r="A44" s="16">
        <v>382276</v>
      </c>
      <c r="B44" s="66">
        <v>44714</v>
      </c>
      <c r="C44" s="17" t="s">
        <v>45</v>
      </c>
      <c r="D44" s="18" t="s">
        <v>70</v>
      </c>
      <c r="E44" s="55" t="s">
        <v>104</v>
      </c>
      <c r="F44" s="56">
        <v>40</v>
      </c>
      <c r="G44" s="57">
        <f t="shared" si="0"/>
        <v>25.018802999999998</v>
      </c>
      <c r="H44" s="46" t="s">
        <v>72</v>
      </c>
      <c r="I44" s="58">
        <f t="shared" si="1"/>
        <v>25.018799999999999</v>
      </c>
      <c r="J44" s="59">
        <v>1020.18</v>
      </c>
      <c r="K44" s="60">
        <f t="shared" si="2"/>
        <v>25.004411764705882</v>
      </c>
      <c r="L44" s="46" t="s">
        <v>72</v>
      </c>
      <c r="M44" s="22" t="s">
        <v>73</v>
      </c>
      <c r="N44" s="23">
        <v>44714</v>
      </c>
      <c r="O44" s="24">
        <f t="shared" si="3"/>
        <v>1000.7521199999999</v>
      </c>
      <c r="P44" s="24">
        <f t="shared" si="4"/>
        <v>1000.7521199999999</v>
      </c>
      <c r="Q44" s="26" t="s">
        <v>74</v>
      </c>
      <c r="R44" s="51" t="s">
        <v>75</v>
      </c>
      <c r="S44" s="22">
        <v>2022060102</v>
      </c>
      <c r="T44" s="61">
        <v>24.290099999999999</v>
      </c>
      <c r="U44" s="62">
        <f t="shared" si="5"/>
        <v>971.60399999999993</v>
      </c>
      <c r="V44" s="30" t="s">
        <v>72</v>
      </c>
      <c r="W44" s="31" t="b">
        <f t="shared" si="6"/>
        <v>1</v>
      </c>
      <c r="X44" s="26"/>
      <c r="Y44" s="31" t="e">
        <f t="shared" si="7"/>
        <v>#N/A</v>
      </c>
      <c r="Z44" s="31" t="str">
        <f t="shared" si="8"/>
        <v>CNY</v>
      </c>
      <c r="AA44" s="32">
        <f t="shared" si="9"/>
        <v>1000.7521199999999</v>
      </c>
      <c r="AB44" s="63">
        <f t="shared" si="10"/>
        <v>24.290099999999999</v>
      </c>
      <c r="AC44" s="64">
        <f t="shared" si="11"/>
        <v>24.290099999999999</v>
      </c>
      <c r="AD44" s="13">
        <f t="shared" si="12"/>
        <v>25.018802999999998</v>
      </c>
      <c r="AE44" s="35">
        <f t="shared" si="13"/>
        <v>0</v>
      </c>
      <c r="AF44" s="63">
        <f t="shared" si="14"/>
        <v>0</v>
      </c>
      <c r="AG44" s="37">
        <f t="shared" si="15"/>
        <v>29.148119999999977</v>
      </c>
      <c r="AH44" s="38">
        <f t="shared" si="16"/>
        <v>-0.57564941176465823</v>
      </c>
      <c r="AI44" s="52" t="s">
        <v>76</v>
      </c>
      <c r="AJ44" s="52"/>
      <c r="AK44" s="26" t="b">
        <f>FALSE()</f>
        <v>0</v>
      </c>
      <c r="AL44" s="26"/>
      <c r="AM44" s="26"/>
      <c r="AN44" s="26"/>
      <c r="AO44" s="26"/>
      <c r="AP44" s="38">
        <f t="shared" si="17"/>
        <v>10.001764705882353</v>
      </c>
      <c r="AQ44" s="38"/>
      <c r="AR44" s="38"/>
      <c r="AS44" s="38"/>
      <c r="AT44" s="35">
        <f t="shared" si="18"/>
        <v>19.146355294117626</v>
      </c>
      <c r="AU44" s="43"/>
    </row>
    <row r="45" spans="1:47" ht="15.75" x14ac:dyDescent="0.4">
      <c r="A45" s="16">
        <v>382276</v>
      </c>
      <c r="B45" s="66">
        <v>44714</v>
      </c>
      <c r="C45" s="17" t="s">
        <v>45</v>
      </c>
      <c r="D45" s="18" t="s">
        <v>70</v>
      </c>
      <c r="E45" s="55" t="s">
        <v>105</v>
      </c>
      <c r="F45" s="56">
        <v>160</v>
      </c>
      <c r="G45" s="57">
        <f t="shared" si="0"/>
        <v>0.324347</v>
      </c>
      <c r="H45" s="46" t="s">
        <v>72</v>
      </c>
      <c r="I45" s="58">
        <f t="shared" si="1"/>
        <v>0.32429999999999998</v>
      </c>
      <c r="J45" s="59">
        <v>52.9</v>
      </c>
      <c r="K45" s="60">
        <f t="shared" si="2"/>
        <v>0.32414215686274506</v>
      </c>
      <c r="L45" s="46" t="s">
        <v>72</v>
      </c>
      <c r="M45" s="22" t="s">
        <v>73</v>
      </c>
      <c r="N45" s="23">
        <v>44714</v>
      </c>
      <c r="O45" s="24">
        <f t="shared" si="3"/>
        <v>51.895519999999998</v>
      </c>
      <c r="P45" s="24">
        <f t="shared" si="4"/>
        <v>51.895519999999998</v>
      </c>
      <c r="Q45" s="26" t="s">
        <v>74</v>
      </c>
      <c r="R45" s="51" t="s">
        <v>75</v>
      </c>
      <c r="S45" s="22">
        <v>2022060102</v>
      </c>
      <c r="T45" s="61">
        <v>0.31490000000000001</v>
      </c>
      <c r="U45" s="62">
        <f t="shared" si="5"/>
        <v>50.384</v>
      </c>
      <c r="V45" s="30" t="s">
        <v>72</v>
      </c>
      <c r="W45" s="31" t="b">
        <f t="shared" si="6"/>
        <v>1</v>
      </c>
      <c r="X45" s="26"/>
      <c r="Y45" s="31" t="e">
        <f t="shared" si="7"/>
        <v>#N/A</v>
      </c>
      <c r="Z45" s="31" t="str">
        <f t="shared" si="8"/>
        <v>CNY</v>
      </c>
      <c r="AA45" s="32">
        <f t="shared" si="9"/>
        <v>51.895519999999998</v>
      </c>
      <c r="AB45" s="63">
        <f t="shared" si="10"/>
        <v>0.31490000000000001</v>
      </c>
      <c r="AC45" s="64">
        <f t="shared" si="11"/>
        <v>0.31490000000000001</v>
      </c>
      <c r="AD45" s="13">
        <f t="shared" si="12"/>
        <v>0.324347</v>
      </c>
      <c r="AE45" s="35">
        <f t="shared" si="13"/>
        <v>0</v>
      </c>
      <c r="AF45" s="63">
        <f t="shared" si="14"/>
        <v>0</v>
      </c>
      <c r="AG45" s="37">
        <f t="shared" si="15"/>
        <v>1.5115199999999973</v>
      </c>
      <c r="AH45" s="38">
        <f t="shared" si="16"/>
        <v>-3.2774901960790359E-2</v>
      </c>
      <c r="AI45" s="52" t="s">
        <v>76</v>
      </c>
      <c r="AJ45" s="52"/>
      <c r="AK45" s="26" t="b">
        <f>FALSE()</f>
        <v>0</v>
      </c>
      <c r="AL45" s="26"/>
      <c r="AM45" s="26"/>
      <c r="AN45" s="26"/>
      <c r="AO45" s="26"/>
      <c r="AP45" s="38">
        <f t="shared" si="17"/>
        <v>0.51862745098039209</v>
      </c>
      <c r="AQ45" s="38"/>
      <c r="AR45" s="38"/>
      <c r="AS45" s="38"/>
      <c r="AT45" s="35">
        <f t="shared" si="18"/>
        <v>0.99289254901960522</v>
      </c>
      <c r="AU45" s="43"/>
    </row>
    <row r="46" spans="1:47" ht="15.75" x14ac:dyDescent="0.4">
      <c r="A46" s="16">
        <v>382276</v>
      </c>
      <c r="B46" s="66">
        <v>44714</v>
      </c>
      <c r="C46" s="17" t="s">
        <v>45</v>
      </c>
      <c r="D46" s="18" t="s">
        <v>70</v>
      </c>
      <c r="E46" s="55" t="s">
        <v>106</v>
      </c>
      <c r="F46" s="56">
        <v>240</v>
      </c>
      <c r="G46" s="57">
        <f t="shared" si="0"/>
        <v>2.3220320000000001</v>
      </c>
      <c r="H46" s="46" t="s">
        <v>72</v>
      </c>
      <c r="I46" s="58">
        <f t="shared" si="1"/>
        <v>2.3220000000000001</v>
      </c>
      <c r="J46" s="59">
        <v>568.11</v>
      </c>
      <c r="K46" s="60">
        <f t="shared" si="2"/>
        <v>2.3207107843137256</v>
      </c>
      <c r="L46" s="46" t="s">
        <v>72</v>
      </c>
      <c r="M46" s="22" t="s">
        <v>73</v>
      </c>
      <c r="N46" s="23">
        <v>44714</v>
      </c>
      <c r="O46" s="24">
        <f t="shared" si="3"/>
        <v>557.28768000000002</v>
      </c>
      <c r="P46" s="24">
        <f t="shared" si="4"/>
        <v>557.28768000000002</v>
      </c>
      <c r="Q46" s="26" t="s">
        <v>74</v>
      </c>
      <c r="R46" s="51" t="s">
        <v>75</v>
      </c>
      <c r="S46" s="22">
        <v>2022060102</v>
      </c>
      <c r="T46" s="61">
        <v>2.2544</v>
      </c>
      <c r="U46" s="62">
        <f t="shared" si="5"/>
        <v>541.05600000000004</v>
      </c>
      <c r="V46" s="30" t="s">
        <v>72</v>
      </c>
      <c r="W46" s="31" t="b">
        <f t="shared" si="6"/>
        <v>1</v>
      </c>
      <c r="X46" s="26"/>
      <c r="Y46" s="31" t="e">
        <f t="shared" si="7"/>
        <v>#N/A</v>
      </c>
      <c r="Z46" s="31" t="str">
        <f t="shared" si="8"/>
        <v>CNY</v>
      </c>
      <c r="AA46" s="32">
        <f t="shared" si="9"/>
        <v>557.28768000000002</v>
      </c>
      <c r="AB46" s="63">
        <f t="shared" si="10"/>
        <v>2.2544</v>
      </c>
      <c r="AC46" s="64">
        <f t="shared" si="11"/>
        <v>2.2544</v>
      </c>
      <c r="AD46" s="13">
        <f t="shared" si="12"/>
        <v>2.3220320000000001</v>
      </c>
      <c r="AE46" s="35">
        <f t="shared" si="13"/>
        <v>0</v>
      </c>
      <c r="AF46" s="63">
        <f t="shared" si="14"/>
        <v>0</v>
      </c>
      <c r="AG46" s="37">
        <f t="shared" si="15"/>
        <v>16.231680000000033</v>
      </c>
      <c r="AH46" s="38">
        <f t="shared" si="16"/>
        <v>-0.31709176470588574</v>
      </c>
      <c r="AI46" s="52" t="s">
        <v>76</v>
      </c>
      <c r="AJ46" s="52"/>
      <c r="AK46" s="26" t="b">
        <f>FALSE()</f>
        <v>0</v>
      </c>
      <c r="AL46" s="26"/>
      <c r="AM46" s="26"/>
      <c r="AN46" s="26"/>
      <c r="AO46" s="26"/>
      <c r="AP46" s="38">
        <f t="shared" si="17"/>
        <v>5.5697058823529417</v>
      </c>
      <c r="AQ46" s="38"/>
      <c r="AR46" s="38"/>
      <c r="AS46" s="38"/>
      <c r="AT46" s="35">
        <f t="shared" si="18"/>
        <v>10.661974117647091</v>
      </c>
      <c r="AU46" s="43"/>
    </row>
    <row r="47" spans="1:47" ht="15.75" x14ac:dyDescent="0.4">
      <c r="A47" s="16">
        <v>382276</v>
      </c>
      <c r="B47" s="66">
        <v>44714</v>
      </c>
      <c r="C47" s="17" t="s">
        <v>45</v>
      </c>
      <c r="D47" s="18" t="s">
        <v>70</v>
      </c>
      <c r="E47" s="55" t="s">
        <v>107</v>
      </c>
      <c r="F47" s="56">
        <v>40</v>
      </c>
      <c r="G47" s="57">
        <f t="shared" si="0"/>
        <v>11.283237999999999</v>
      </c>
      <c r="H47" s="46" t="s">
        <v>72</v>
      </c>
      <c r="I47" s="58">
        <f t="shared" si="1"/>
        <v>11.283200000000001</v>
      </c>
      <c r="J47" s="59">
        <v>460.09</v>
      </c>
      <c r="K47" s="60">
        <f t="shared" si="2"/>
        <v>11.27671568627451</v>
      </c>
      <c r="L47" s="46" t="s">
        <v>72</v>
      </c>
      <c r="M47" s="22" t="s">
        <v>73</v>
      </c>
      <c r="N47" s="23">
        <v>44714</v>
      </c>
      <c r="O47" s="24">
        <f t="shared" si="3"/>
        <v>451.32951999999995</v>
      </c>
      <c r="P47" s="24">
        <f t="shared" si="4"/>
        <v>451.32951999999995</v>
      </c>
      <c r="Q47" s="26" t="s">
        <v>74</v>
      </c>
      <c r="R47" s="51" t="s">
        <v>75</v>
      </c>
      <c r="S47" s="22">
        <v>2022060102</v>
      </c>
      <c r="T47" s="61">
        <v>10.954599999999999</v>
      </c>
      <c r="U47" s="62">
        <f t="shared" si="5"/>
        <v>438.18399999999997</v>
      </c>
      <c r="V47" s="30" t="s">
        <v>72</v>
      </c>
      <c r="W47" s="31" t="b">
        <f t="shared" si="6"/>
        <v>1</v>
      </c>
      <c r="X47" s="26"/>
      <c r="Y47" s="31" t="e">
        <f t="shared" si="7"/>
        <v>#N/A</v>
      </c>
      <c r="Z47" s="31" t="str">
        <f t="shared" si="8"/>
        <v>CNY</v>
      </c>
      <c r="AA47" s="32">
        <f t="shared" si="9"/>
        <v>451.32951999999995</v>
      </c>
      <c r="AB47" s="63">
        <f t="shared" si="10"/>
        <v>10.954599999999999</v>
      </c>
      <c r="AC47" s="64">
        <f t="shared" si="11"/>
        <v>10.954599999999999</v>
      </c>
      <c r="AD47" s="13">
        <f t="shared" si="12"/>
        <v>11.283237999999999</v>
      </c>
      <c r="AE47" s="35">
        <f t="shared" si="13"/>
        <v>0</v>
      </c>
      <c r="AF47" s="63">
        <f t="shared" si="14"/>
        <v>0</v>
      </c>
      <c r="AG47" s="37">
        <f t="shared" si="15"/>
        <v>13.145519999999991</v>
      </c>
      <c r="AH47" s="38">
        <f t="shared" si="16"/>
        <v>-0.26089254901954462</v>
      </c>
      <c r="AI47" s="52" t="s">
        <v>76</v>
      </c>
      <c r="AJ47" s="52"/>
      <c r="AK47" s="26" t="b">
        <f>FALSE()</f>
        <v>0</v>
      </c>
      <c r="AL47" s="26"/>
      <c r="AM47" s="26"/>
      <c r="AN47" s="26"/>
      <c r="AO47" s="26"/>
      <c r="AP47" s="38">
        <f t="shared" si="17"/>
        <v>4.5106862745098049</v>
      </c>
      <c r="AQ47" s="38"/>
      <c r="AR47" s="38"/>
      <c r="AS47" s="38"/>
      <c r="AT47" s="35">
        <f t="shared" si="18"/>
        <v>8.6348337254901857</v>
      </c>
      <c r="AU47" s="43"/>
    </row>
    <row r="48" spans="1:47" ht="15.75" x14ac:dyDescent="0.4">
      <c r="A48" s="16">
        <v>382276</v>
      </c>
      <c r="B48" s="66">
        <v>44714</v>
      </c>
      <c r="C48" s="17" t="s">
        <v>45</v>
      </c>
      <c r="D48" s="18" t="s">
        <v>70</v>
      </c>
      <c r="E48" s="55" t="s">
        <v>108</v>
      </c>
      <c r="F48" s="56">
        <v>40</v>
      </c>
      <c r="G48" s="57">
        <f t="shared" si="0"/>
        <v>12.141125000000001</v>
      </c>
      <c r="H48" s="46" t="s">
        <v>72</v>
      </c>
      <c r="I48" s="58">
        <f t="shared" si="1"/>
        <v>12.1411</v>
      </c>
      <c r="J48" s="59">
        <v>495.08</v>
      </c>
      <c r="K48" s="60">
        <f t="shared" si="2"/>
        <v>12.134313725490196</v>
      </c>
      <c r="L48" s="46" t="s">
        <v>72</v>
      </c>
      <c r="M48" s="22" t="s">
        <v>73</v>
      </c>
      <c r="N48" s="23">
        <v>44714</v>
      </c>
      <c r="O48" s="24">
        <f t="shared" si="3"/>
        <v>485.64500000000004</v>
      </c>
      <c r="P48" s="24">
        <f t="shared" si="4"/>
        <v>485.64500000000004</v>
      </c>
      <c r="Q48" s="26" t="s">
        <v>74</v>
      </c>
      <c r="R48" s="51" t="s">
        <v>75</v>
      </c>
      <c r="S48" s="22">
        <v>2022060102</v>
      </c>
      <c r="T48" s="61">
        <v>11.7875</v>
      </c>
      <c r="U48" s="62">
        <f t="shared" si="5"/>
        <v>471.5</v>
      </c>
      <c r="V48" s="30" t="s">
        <v>72</v>
      </c>
      <c r="W48" s="31" t="b">
        <f t="shared" si="6"/>
        <v>1</v>
      </c>
      <c r="X48" s="26"/>
      <c r="Y48" s="31" t="e">
        <f t="shared" si="7"/>
        <v>#N/A</v>
      </c>
      <c r="Z48" s="31" t="str">
        <f t="shared" si="8"/>
        <v>CNY</v>
      </c>
      <c r="AA48" s="32">
        <f t="shared" si="9"/>
        <v>485.64500000000004</v>
      </c>
      <c r="AB48" s="63">
        <f t="shared" si="10"/>
        <v>11.7875</v>
      </c>
      <c r="AC48" s="64">
        <f t="shared" si="11"/>
        <v>11.7875</v>
      </c>
      <c r="AD48" s="13">
        <f t="shared" si="12"/>
        <v>12.141125000000001</v>
      </c>
      <c r="AE48" s="35">
        <f t="shared" si="13"/>
        <v>0</v>
      </c>
      <c r="AF48" s="63">
        <f t="shared" si="14"/>
        <v>0</v>
      </c>
      <c r="AG48" s="37">
        <f t="shared" si="15"/>
        <v>14.145000000000039</v>
      </c>
      <c r="AH48" s="38">
        <f t="shared" si="16"/>
        <v>-0.27245098039216487</v>
      </c>
      <c r="AI48" s="52" t="s">
        <v>76</v>
      </c>
      <c r="AJ48" s="52"/>
      <c r="AK48" s="26" t="b">
        <f>FALSE()</f>
        <v>0</v>
      </c>
      <c r="AL48" s="26"/>
      <c r="AM48" s="26"/>
      <c r="AN48" s="26"/>
      <c r="AO48" s="26"/>
      <c r="AP48" s="38">
        <f t="shared" si="17"/>
        <v>4.8537254901960782</v>
      </c>
      <c r="AQ48" s="38"/>
      <c r="AR48" s="38"/>
      <c r="AS48" s="38"/>
      <c r="AT48" s="35">
        <f t="shared" si="18"/>
        <v>9.2912745098039604</v>
      </c>
      <c r="AU48" s="43"/>
    </row>
    <row r="49" spans="1:47" ht="15.75" x14ac:dyDescent="0.4">
      <c r="A49" s="16">
        <v>382276</v>
      </c>
      <c r="B49" s="66">
        <v>44714</v>
      </c>
      <c r="C49" s="17" t="s">
        <v>45</v>
      </c>
      <c r="D49" s="18" t="s">
        <v>70</v>
      </c>
      <c r="E49" s="55" t="s">
        <v>109</v>
      </c>
      <c r="F49" s="56">
        <v>200</v>
      </c>
      <c r="G49" s="57">
        <f t="shared" si="0"/>
        <v>0.41797400000000001</v>
      </c>
      <c r="H49" s="46" t="s">
        <v>72</v>
      </c>
      <c r="I49" s="58">
        <f t="shared" si="1"/>
        <v>0.41799999999999998</v>
      </c>
      <c r="J49" s="59">
        <v>85.22</v>
      </c>
      <c r="K49" s="60">
        <f t="shared" si="2"/>
        <v>0.41774509803921567</v>
      </c>
      <c r="L49" s="46" t="s">
        <v>72</v>
      </c>
      <c r="M49" s="22" t="s">
        <v>73</v>
      </c>
      <c r="N49" s="23">
        <v>44714</v>
      </c>
      <c r="O49" s="24">
        <f t="shared" si="3"/>
        <v>83.594800000000006</v>
      </c>
      <c r="P49" s="24">
        <f t="shared" si="4"/>
        <v>83.594800000000006</v>
      </c>
      <c r="Q49" s="26" t="s">
        <v>74</v>
      </c>
      <c r="R49" s="51" t="s">
        <v>75</v>
      </c>
      <c r="S49" s="22">
        <v>2022060102</v>
      </c>
      <c r="T49" s="61">
        <v>0.40579999999999999</v>
      </c>
      <c r="U49" s="62">
        <f t="shared" si="5"/>
        <v>81.16</v>
      </c>
      <c r="V49" s="30" t="s">
        <v>72</v>
      </c>
      <c r="W49" s="31" t="b">
        <f t="shared" si="6"/>
        <v>1</v>
      </c>
      <c r="X49" s="26"/>
      <c r="Y49" s="31" t="e">
        <f t="shared" si="7"/>
        <v>#N/A</v>
      </c>
      <c r="Z49" s="31" t="str">
        <f t="shared" si="8"/>
        <v>CNY</v>
      </c>
      <c r="AA49" s="32">
        <f t="shared" si="9"/>
        <v>83.594800000000006</v>
      </c>
      <c r="AB49" s="63">
        <f t="shared" si="10"/>
        <v>0.40579999999999999</v>
      </c>
      <c r="AC49" s="64">
        <f t="shared" si="11"/>
        <v>0.40579999999999999</v>
      </c>
      <c r="AD49" s="13">
        <f t="shared" si="12"/>
        <v>0.41797400000000001</v>
      </c>
      <c r="AE49" s="35">
        <f t="shared" si="13"/>
        <v>0</v>
      </c>
      <c r="AF49" s="63">
        <f t="shared" si="14"/>
        <v>0</v>
      </c>
      <c r="AG49" s="37">
        <f t="shared" si="15"/>
        <v>2.4348000000000036</v>
      </c>
      <c r="AH49" s="38">
        <f t="shared" si="16"/>
        <v>-4.578039215686891E-2</v>
      </c>
      <c r="AI49" s="52" t="s">
        <v>76</v>
      </c>
      <c r="AJ49" s="52"/>
      <c r="AK49" s="26" t="b">
        <f>FALSE()</f>
        <v>0</v>
      </c>
      <c r="AL49" s="26"/>
      <c r="AM49" s="26"/>
      <c r="AN49" s="26"/>
      <c r="AO49" s="26"/>
      <c r="AP49" s="38">
        <f t="shared" si="17"/>
        <v>0.83549019607843134</v>
      </c>
      <c r="AQ49" s="38"/>
      <c r="AR49" s="38"/>
      <c r="AS49" s="38"/>
      <c r="AT49" s="35">
        <f t="shared" si="18"/>
        <v>1.5993098039215723</v>
      </c>
      <c r="AU49" s="43"/>
    </row>
    <row r="50" spans="1:47" ht="15.75" x14ac:dyDescent="0.4">
      <c r="A50" s="16">
        <v>382276</v>
      </c>
      <c r="B50" s="66">
        <v>44714</v>
      </c>
      <c r="C50" s="17" t="s">
        <v>45</v>
      </c>
      <c r="D50" s="18" t="s">
        <v>70</v>
      </c>
      <c r="E50" s="55" t="s">
        <v>110</v>
      </c>
      <c r="F50" s="56">
        <v>40</v>
      </c>
      <c r="G50" s="57">
        <f t="shared" si="0"/>
        <v>0.65023900000000001</v>
      </c>
      <c r="H50" s="46" t="s">
        <v>72</v>
      </c>
      <c r="I50" s="58">
        <f t="shared" si="1"/>
        <v>0.6502</v>
      </c>
      <c r="J50" s="59">
        <v>26.51</v>
      </c>
      <c r="K50" s="60">
        <f t="shared" si="2"/>
        <v>0.64975490196078434</v>
      </c>
      <c r="L50" s="46" t="s">
        <v>72</v>
      </c>
      <c r="M50" s="22" t="s">
        <v>73</v>
      </c>
      <c r="N50" s="23">
        <v>44714</v>
      </c>
      <c r="O50" s="24">
        <f t="shared" si="3"/>
        <v>26.00956</v>
      </c>
      <c r="P50" s="24">
        <f t="shared" si="4"/>
        <v>26.00956</v>
      </c>
      <c r="Q50" s="26" t="s">
        <v>74</v>
      </c>
      <c r="R50" s="51" t="s">
        <v>75</v>
      </c>
      <c r="S50" s="22">
        <v>2022060102</v>
      </c>
      <c r="T50" s="61">
        <v>0.63129999999999997</v>
      </c>
      <c r="U50" s="62">
        <f t="shared" si="5"/>
        <v>25.251999999999999</v>
      </c>
      <c r="V50" s="30" t="s">
        <v>72</v>
      </c>
      <c r="W50" s="31" t="b">
        <f t="shared" si="6"/>
        <v>1</v>
      </c>
      <c r="X50" s="26"/>
      <c r="Y50" s="31" t="e">
        <f t="shared" si="7"/>
        <v>#N/A</v>
      </c>
      <c r="Z50" s="31" t="str">
        <f t="shared" si="8"/>
        <v>CNY</v>
      </c>
      <c r="AA50" s="32">
        <f t="shared" si="9"/>
        <v>26.00956</v>
      </c>
      <c r="AB50" s="63">
        <f t="shared" si="10"/>
        <v>0.63129999999999997</v>
      </c>
      <c r="AC50" s="64">
        <f t="shared" si="11"/>
        <v>0.63129999999999997</v>
      </c>
      <c r="AD50" s="13">
        <f t="shared" si="12"/>
        <v>0.65023900000000001</v>
      </c>
      <c r="AE50" s="35">
        <f t="shared" si="13"/>
        <v>0</v>
      </c>
      <c r="AF50" s="63">
        <f t="shared" si="14"/>
        <v>0</v>
      </c>
      <c r="AG50" s="37">
        <f t="shared" si="15"/>
        <v>0.75756000000000157</v>
      </c>
      <c r="AH50" s="38">
        <f t="shared" si="16"/>
        <v>-1.9363921568626985E-2</v>
      </c>
      <c r="AI50" s="52" t="s">
        <v>76</v>
      </c>
      <c r="AJ50" s="52"/>
      <c r="AK50" s="26" t="b">
        <f>FALSE()</f>
        <v>0</v>
      </c>
      <c r="AL50" s="26"/>
      <c r="AM50" s="26"/>
      <c r="AN50" s="26"/>
      <c r="AO50" s="26"/>
      <c r="AP50" s="38">
        <f t="shared" si="17"/>
        <v>0.25990196078431377</v>
      </c>
      <c r="AQ50" s="38"/>
      <c r="AR50" s="38"/>
      <c r="AS50" s="38"/>
      <c r="AT50" s="35">
        <f t="shared" si="18"/>
        <v>0.4976580392156878</v>
      </c>
      <c r="AU50" s="4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Patriot</cp:lastModifiedBy>
  <cp:revision>2</cp:revision>
  <dcterms:created xsi:type="dcterms:W3CDTF">2022-08-29T09:05:37Z</dcterms:created>
  <dcterms:modified xsi:type="dcterms:W3CDTF">2022-08-30T04:33:22Z</dcterms:modified>
  <dc:language>ru-RU</dc:language>
</cp:coreProperties>
</file>