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3149053\Google Drive\Safety tDCS\figures\study level\"/>
    </mc:Choice>
  </mc:AlternateContent>
  <bookViews>
    <workbookView xWindow="0" yWindow="0" windowWidth="28800" windowHeight="12795"/>
  </bookViews>
  <sheets>
    <sheet name="diagnostic populations (normal)" sheetId="3" r:id="rId1"/>
    <sheet name="normal" sheetId="1" r:id="rId2"/>
    <sheet name="conservativ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3" l="1"/>
  <c r="J31" i="3"/>
  <c r="I32" i="3"/>
  <c r="I31" i="3"/>
  <c r="J26" i="3"/>
  <c r="J25" i="3"/>
  <c r="I26" i="3"/>
  <c r="I25" i="3"/>
  <c r="J23" i="3"/>
  <c r="J22" i="3"/>
  <c r="I23" i="3"/>
  <c r="I22" i="3"/>
  <c r="J20" i="3"/>
  <c r="J19" i="3"/>
  <c r="I20" i="3"/>
  <c r="I19" i="3"/>
  <c r="I10" i="3"/>
  <c r="I7" i="3"/>
  <c r="I6" i="3"/>
  <c r="I5" i="3"/>
  <c r="J17" i="3"/>
  <c r="I17" i="3"/>
  <c r="J16" i="3"/>
  <c r="I16" i="3"/>
  <c r="K16" i="3" s="1"/>
  <c r="K14" i="3"/>
  <c r="J14" i="3"/>
  <c r="I14" i="3"/>
  <c r="J13" i="3"/>
  <c r="I13" i="3"/>
  <c r="K13" i="3" s="1"/>
  <c r="J11" i="3"/>
  <c r="I11" i="3"/>
  <c r="K11" i="3" s="1"/>
  <c r="J10" i="3"/>
  <c r="I4" i="3"/>
  <c r="F3" i="3" s="1"/>
  <c r="I3" i="3"/>
  <c r="I2" i="3"/>
  <c r="F2" i="3"/>
  <c r="I7" i="1"/>
  <c r="J14" i="2"/>
  <c r="J13" i="2"/>
  <c r="I14" i="2"/>
  <c r="I13" i="2"/>
  <c r="J11" i="2"/>
  <c r="J10" i="2"/>
  <c r="I11" i="2"/>
  <c r="I10" i="2"/>
  <c r="I8" i="2"/>
  <c r="I7" i="2"/>
  <c r="J8" i="2"/>
  <c r="J7" i="2"/>
  <c r="I4" i="2"/>
  <c r="I3" i="2"/>
  <c r="I2" i="2"/>
  <c r="F2" i="2"/>
  <c r="J14" i="1"/>
  <c r="J13" i="1"/>
  <c r="I14" i="1"/>
  <c r="I13" i="1"/>
  <c r="J11" i="1"/>
  <c r="J10" i="1"/>
  <c r="I11" i="1"/>
  <c r="I10" i="1"/>
  <c r="J8" i="1"/>
  <c r="J7" i="1"/>
  <c r="I8" i="1"/>
  <c r="F2" i="1"/>
  <c r="I4" i="1"/>
  <c r="I3" i="1"/>
  <c r="I2" i="1"/>
  <c r="H24" i="2"/>
  <c r="H23" i="2"/>
  <c r="K17" i="3" l="1"/>
  <c r="K10" i="3"/>
  <c r="K32" i="3"/>
  <c r="K31" i="3"/>
  <c r="K26" i="3"/>
  <c r="K25" i="3"/>
  <c r="K23" i="3"/>
  <c r="K22" i="3"/>
  <c r="K20" i="3"/>
  <c r="K19" i="3"/>
  <c r="K14" i="2"/>
  <c r="K10" i="2"/>
  <c r="K8" i="2"/>
  <c r="K11" i="2"/>
  <c r="K7" i="2"/>
  <c r="F3" i="1"/>
  <c r="K13" i="2"/>
  <c r="H24" i="1"/>
  <c r="H23" i="1"/>
  <c r="K28" i="3" l="1"/>
  <c r="K15" i="2"/>
  <c r="K8" i="1"/>
  <c r="K7" i="1"/>
  <c r="K14" i="1"/>
  <c r="K13" i="1"/>
  <c r="K11" i="1"/>
  <c r="K10" i="1"/>
  <c r="K15" i="1" l="1"/>
</calcChain>
</file>

<file path=xl/sharedStrings.xml><?xml version="1.0" encoding="utf-8"?>
<sst xmlns="http://schemas.openxmlformats.org/spreadsheetml/2006/main" count="444" uniqueCount="142">
  <si>
    <t>Boggio et al</t>
  </si>
  <si>
    <t>Bolognini et al</t>
  </si>
  <si>
    <t>Brunoni et al</t>
  </si>
  <si>
    <t>Cavalcanti et al</t>
  </si>
  <si>
    <t>Gálvez et al</t>
  </si>
  <si>
    <t>Geroin et al</t>
  </si>
  <si>
    <t>Iodice et al</t>
  </si>
  <si>
    <t>Kang et al</t>
  </si>
  <si>
    <t>Khedr et al</t>
  </si>
  <si>
    <t>Kumar et al</t>
  </si>
  <si>
    <t>Kumru et al</t>
  </si>
  <si>
    <t>Mori et al</t>
  </si>
  <si>
    <t>Polanowska et al</t>
  </si>
  <si>
    <t>Rossi et al</t>
  </si>
  <si>
    <t>Shekhawat, Searchfield &amp; Stinear</t>
  </si>
  <si>
    <t>Strube et al</t>
  </si>
  <si>
    <t>Vestito et al</t>
  </si>
  <si>
    <t>Wang et al</t>
  </si>
  <si>
    <t>Yang et al</t>
  </si>
  <si>
    <t>Baker, Rorden &amp; Fridriksson</t>
  </si>
  <si>
    <t>Brunelin et al</t>
  </si>
  <si>
    <t>Cotelli et al</t>
  </si>
  <si>
    <t>Frazer et al</t>
  </si>
  <si>
    <t>Fröhlich et al</t>
  </si>
  <si>
    <t>Gomes-Osman and Field-Fote</t>
  </si>
  <si>
    <t>Meinzer et al</t>
  </si>
  <si>
    <t>Motohashi et al</t>
  </si>
  <si>
    <t>Prichard et al</t>
  </si>
  <si>
    <t>Roizenblatt et al</t>
  </si>
  <si>
    <t>Sattler et al</t>
  </si>
  <si>
    <t>Saucedo Marquez et al</t>
  </si>
  <si>
    <t>Schambra et al</t>
  </si>
  <si>
    <t>Smit et al</t>
  </si>
  <si>
    <t>Talsma, Kroese &amp; Slagter</t>
  </si>
  <si>
    <t>Tekturk et al</t>
  </si>
  <si>
    <t>Valentino et al</t>
  </si>
  <si>
    <t>Valle et al</t>
  </si>
  <si>
    <t>Vines, Norton &amp; Schlaug</t>
  </si>
  <si>
    <t>Waters-Metenier et al</t>
  </si>
  <si>
    <t>Antal et al</t>
  </si>
  <si>
    <t>Auvichayapat et al</t>
  </si>
  <si>
    <t>Ayache et al</t>
  </si>
  <si>
    <t>Blumberger et al</t>
  </si>
  <si>
    <t>Choi et al</t>
  </si>
  <si>
    <t>Fagerlund et al</t>
  </si>
  <si>
    <t>Fenton et al</t>
  </si>
  <si>
    <t>Fitzgerald et al</t>
  </si>
  <si>
    <t>Forogh et al</t>
  </si>
  <si>
    <t>Fregni et al</t>
  </si>
  <si>
    <t>Gluck et al</t>
  </si>
  <si>
    <t>Hesse et al</t>
  </si>
  <si>
    <t>Hyvärinen, Mäkitie &amp; Aarnisalo</t>
  </si>
  <si>
    <t>Jauch-Chara et al</t>
  </si>
  <si>
    <t>Kim et al</t>
  </si>
  <si>
    <t>Loo et al</t>
  </si>
  <si>
    <t>Mattioli et al</t>
  </si>
  <si>
    <t>Mortensen, Figlewski &amp; Andersen</t>
  </si>
  <si>
    <t>O'Connell et al</t>
  </si>
  <si>
    <t>Olma et al</t>
  </si>
  <si>
    <t>Pal et al</t>
  </si>
  <si>
    <t>Paneri et al</t>
  </si>
  <si>
    <t>Peters et al</t>
  </si>
  <si>
    <t>Reis et al</t>
  </si>
  <si>
    <t>Saiote et al</t>
  </si>
  <si>
    <t>Sakrajai et al</t>
  </si>
  <si>
    <t>Shiozawa et al</t>
  </si>
  <si>
    <t>Souto et al</t>
  </si>
  <si>
    <t>Teismann et al</t>
  </si>
  <si>
    <t>Volz, Farmer &amp; Siegmund</t>
  </si>
  <si>
    <t>Wickmann et al</t>
  </si>
  <si>
    <t>AE</t>
  </si>
  <si>
    <t>Study</t>
  </si>
  <si>
    <t>Low</t>
  </si>
  <si>
    <t>Medium</t>
  </si>
  <si>
    <t>High</t>
  </si>
  <si>
    <t>12 to 14</t>
  </si>
  <si>
    <t>less 12</t>
  </si>
  <si>
    <t>T1</t>
  </si>
  <si>
    <t>no AE</t>
  </si>
  <si>
    <t>Total</t>
  </si>
  <si>
    <t>Sham</t>
  </si>
  <si>
    <t>Active</t>
  </si>
  <si>
    <t>T2</t>
  </si>
  <si>
    <t>T3</t>
  </si>
  <si>
    <t>Total Studies:</t>
  </si>
  <si>
    <t>OR</t>
  </si>
  <si>
    <t>CI lb</t>
  </si>
  <si>
    <t>CI ub</t>
  </si>
  <si>
    <t>p-value</t>
  </si>
  <si>
    <t>Graph Limits</t>
  </si>
  <si>
    <t>Max</t>
  </si>
  <si>
    <t>Min</t>
  </si>
  <si>
    <t>Acler et al</t>
  </si>
  <si>
    <t>Bennabi et al</t>
  </si>
  <si>
    <t>Doruk et al</t>
  </si>
  <si>
    <t>Ferrucci et al</t>
  </si>
  <si>
    <t>Klauss et al</t>
  </si>
  <si>
    <t>Ladavas et al</t>
  </si>
  <si>
    <t>Lesniak et al</t>
  </si>
  <si>
    <t>Lindenberg et al</t>
  </si>
  <si>
    <t>Luedtke et al</t>
  </si>
  <si>
    <t>Martin et al</t>
  </si>
  <si>
    <t>Oliveira et al</t>
  </si>
  <si>
    <t>Palm et al</t>
  </si>
  <si>
    <t>Saeys et al</t>
  </si>
  <si>
    <t>Volpato et al</t>
  </si>
  <si>
    <t>Wu et al</t>
  </si>
  <si>
    <t>Benussi, et al</t>
  </si>
  <si>
    <t>Estraneo et al</t>
  </si>
  <si>
    <t>Huang et al</t>
  </si>
  <si>
    <t>Salehinejad et al</t>
  </si>
  <si>
    <t>Andrade et al</t>
  </si>
  <si>
    <t>Ahn et al</t>
  </si>
  <si>
    <t>Chalah et al</t>
  </si>
  <si>
    <t>Figlewski et al</t>
  </si>
  <si>
    <t>Ibrahim et al</t>
  </si>
  <si>
    <t>Lagueux et al</t>
  </si>
  <si>
    <t>McConathey et al</t>
  </si>
  <si>
    <t>San-Juan et al</t>
  </si>
  <si>
    <t>Valiengo et al</t>
  </si>
  <si>
    <t>Thibaut et al</t>
  </si>
  <si>
    <t>Bianchi et al</t>
  </si>
  <si>
    <t>Cortese et al</t>
  </si>
  <si>
    <t>Karok et al</t>
  </si>
  <si>
    <t>Nilsson et al</t>
  </si>
  <si>
    <t>San-Juan et al (5 days)</t>
  </si>
  <si>
    <t>n</t>
  </si>
  <si>
    <t>12 to 16</t>
  </si>
  <si>
    <t>more 16</t>
  </si>
  <si>
    <t>more 14</t>
  </si>
  <si>
    <t>Healthy</t>
  </si>
  <si>
    <t>Pain</t>
  </si>
  <si>
    <t>Stroke</t>
  </si>
  <si>
    <t>Neurocog</t>
  </si>
  <si>
    <t>Neuropsyc</t>
  </si>
  <si>
    <t>Other</t>
  </si>
  <si>
    <t>Ncog</t>
  </si>
  <si>
    <t>Npsy</t>
  </si>
  <si>
    <t>All</t>
  </si>
  <si>
    <t>ccharge</t>
  </si>
  <si>
    <t>tertile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</si>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</sst>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54430</xdr:colOff>
      <xdr:row>21</xdr:row>
      <xdr:rowOff>81643</xdr:rowOff>
    </xdr:from>
    <xdr:to>
      <xdr:col>13</xdr:col>
      <xdr:colOff>344534</xdr:colOff>
      <xdr:row>35</xdr:row>
      <xdr:rowOff>154033</xdr:rowOff>
    </xdr:to>
    <xdr:pic>
      <xdr:nvPicPr>
        <xdr:cNvPr id="3" name="Graphic 76">
          <a:extLst>
            <a:ext uri="{FF2B5EF4-FFF2-40B4-BE49-F238E27FC236}">
              <a16:creationId xmlns:a16="http://schemas.microsoft.com/office/drawing/2014/main" id="{404469F2-66E1-43D4-A758-E6FB21FD2B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1" y="4082143"/>
          <a:ext cx="2739390" cy="2739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27214</xdr:colOff>
      <xdr:row>21</xdr:row>
      <xdr:rowOff>68036</xdr:rowOff>
    </xdr:from>
    <xdr:to>
      <xdr:col>13</xdr:col>
      <xdr:colOff>317318</xdr:colOff>
      <xdr:row>35</xdr:row>
      <xdr:rowOff>140426</xdr:rowOff>
    </xdr:to>
    <xdr:pic>
      <xdr:nvPicPr>
        <xdr:cNvPr id="2" name="Graphic 77">
          <a:extLst>
            <a:ext uri="{FF2B5EF4-FFF2-40B4-BE49-F238E27FC236}">
              <a16:creationId xmlns:a16="http://schemas.microsoft.com/office/drawing/2014/main" id="{77055019-C495-4F9D-AD94-4A0F6762A5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99464" y="4068536"/>
          <a:ext cx="2739390" cy="2739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9"/>
  <sheetViews>
    <sheetView tabSelected="1" zoomScale="70" zoomScaleNormal="70" workbookViewId="0">
      <selection activeCell="P21" sqref="P21"/>
    </sheetView>
  </sheetViews>
  <sheetFormatPr defaultRowHeight="15" x14ac:dyDescent="0.25"/>
  <cols>
    <col min="2" max="2" width="19.85546875" customWidth="1"/>
    <col min="7" max="7" width="17.5703125" customWidth="1"/>
    <col min="8" max="8" width="11.5703125" bestFit="1" customWidth="1"/>
  </cols>
  <sheetData>
    <row r="1" spans="2:11" x14ac:dyDescent="0.25">
      <c r="B1" s="1" t="s">
        <v>71</v>
      </c>
      <c r="C1" s="1" t="s">
        <v>70</v>
      </c>
      <c r="D1" s="1" t="s">
        <v>139</v>
      </c>
      <c r="E1" s="1" t="s">
        <v>141</v>
      </c>
    </row>
    <row r="2" spans="2:11" x14ac:dyDescent="0.25">
      <c r="B2" t="s">
        <v>112</v>
      </c>
      <c r="C2">
        <v>3</v>
      </c>
      <c r="D2">
        <v>12</v>
      </c>
      <c r="E2">
        <v>2</v>
      </c>
      <c r="F2">
        <f>COUNTA(D2:D99)</f>
        <v>98</v>
      </c>
      <c r="H2" t="s">
        <v>130</v>
      </c>
      <c r="I2">
        <f>COUNTIF($E$2:$E$99,1)</f>
        <v>17</v>
      </c>
    </row>
    <row r="3" spans="2:11" x14ac:dyDescent="0.25">
      <c r="B3" t="s">
        <v>111</v>
      </c>
      <c r="C3">
        <v>3</v>
      </c>
      <c r="D3">
        <v>4.2</v>
      </c>
      <c r="E3">
        <v>3</v>
      </c>
      <c r="F3">
        <f>SUM(I2:I7)</f>
        <v>98</v>
      </c>
      <c r="H3" t="s">
        <v>131</v>
      </c>
      <c r="I3">
        <f>COUNTIF($E$2:$E$99,2)</f>
        <v>23</v>
      </c>
      <c r="J3" s="2"/>
    </row>
    <row r="4" spans="2:11" x14ac:dyDescent="0.25">
      <c r="B4" t="s">
        <v>39</v>
      </c>
      <c r="C4">
        <v>3</v>
      </c>
      <c r="D4">
        <v>6</v>
      </c>
      <c r="E4">
        <v>2</v>
      </c>
      <c r="H4" t="s">
        <v>132</v>
      </c>
      <c r="I4">
        <f>COUNTIF($E$2:$E$99,3)</f>
        <v>19</v>
      </c>
    </row>
    <row r="5" spans="2:11" x14ac:dyDescent="0.25">
      <c r="B5" t="s">
        <v>40</v>
      </c>
      <c r="C5">
        <v>3</v>
      </c>
      <c r="D5">
        <v>24</v>
      </c>
      <c r="E5">
        <v>2</v>
      </c>
      <c r="H5" t="s">
        <v>133</v>
      </c>
      <c r="I5">
        <f>COUNTIF($E$2:$E$99,4)</f>
        <v>5</v>
      </c>
    </row>
    <row r="6" spans="2:11" x14ac:dyDescent="0.25">
      <c r="B6" t="s">
        <v>41</v>
      </c>
      <c r="C6">
        <v>3</v>
      </c>
      <c r="D6">
        <v>7.1999999999999993</v>
      </c>
      <c r="E6">
        <v>2</v>
      </c>
      <c r="H6" t="s">
        <v>134</v>
      </c>
      <c r="I6">
        <f>COUNTIF($E$2:$E$99,5)</f>
        <v>11</v>
      </c>
    </row>
    <row r="7" spans="2:11" x14ac:dyDescent="0.25">
      <c r="B7" t="s">
        <v>19</v>
      </c>
      <c r="C7">
        <v>3</v>
      </c>
      <c r="D7">
        <v>6</v>
      </c>
      <c r="E7">
        <v>3</v>
      </c>
      <c r="H7" t="s">
        <v>135</v>
      </c>
      <c r="I7">
        <f>COUNTIF($E$2:$E$99,6)</f>
        <v>23</v>
      </c>
    </row>
    <row r="8" spans="2:11" x14ac:dyDescent="0.25">
      <c r="B8" t="s">
        <v>107</v>
      </c>
      <c r="C8">
        <v>0</v>
      </c>
      <c r="D8">
        <v>24</v>
      </c>
      <c r="E8">
        <v>6</v>
      </c>
    </row>
    <row r="9" spans="2:11" x14ac:dyDescent="0.25">
      <c r="B9" t="s">
        <v>42</v>
      </c>
      <c r="C9">
        <v>3</v>
      </c>
      <c r="D9">
        <v>36</v>
      </c>
      <c r="E9">
        <v>5</v>
      </c>
      <c r="H9" s="1" t="s">
        <v>130</v>
      </c>
      <c r="I9" s="1" t="s">
        <v>70</v>
      </c>
      <c r="J9" s="1" t="s">
        <v>78</v>
      </c>
      <c r="K9" s="1" t="s">
        <v>79</v>
      </c>
    </row>
    <row r="10" spans="2:11" x14ac:dyDescent="0.25">
      <c r="B10" t="s">
        <v>0</v>
      </c>
      <c r="C10">
        <v>3</v>
      </c>
      <c r="D10">
        <v>12</v>
      </c>
      <c r="E10">
        <v>4</v>
      </c>
      <c r="H10" t="s">
        <v>80</v>
      </c>
      <c r="I10">
        <f>COUNTIFS($E$2:$E$99,1,$C$2:$C$99,3) + COUNTIFS($E$2:$E$99,1,$C$2:$C$99,2)</f>
        <v>16</v>
      </c>
      <c r="J10">
        <f>COUNTIFS($E$2:$E$99,1,$C$2:$C$99,1) + COUNTIFS($E$2:$E$99,1,$C$2:$C$99,0)</f>
        <v>1</v>
      </c>
      <c r="K10">
        <f>SUM(I10:J10)</f>
        <v>17</v>
      </c>
    </row>
    <row r="11" spans="2:11" x14ac:dyDescent="0.25">
      <c r="B11" t="s">
        <v>0</v>
      </c>
      <c r="C11">
        <v>0</v>
      </c>
      <c r="D11">
        <v>18</v>
      </c>
      <c r="E11">
        <v>5</v>
      </c>
      <c r="H11" t="s">
        <v>81</v>
      </c>
      <c r="I11">
        <f>COUNTIFS($E$2:$E$99,1,$C$2:$C$99,3) + COUNTIFS($E$2:$E$99,1,$C$2:$C$99,1)</f>
        <v>16</v>
      </c>
      <c r="J11">
        <f>COUNTIFS($E$2:$E$99,1,$C$2:$C$99,2) + COUNTIFS($E$2:$E$99,1,$C$2:$C$99,0)</f>
        <v>1</v>
      </c>
      <c r="K11">
        <f>SUM(I11:J11)</f>
        <v>17</v>
      </c>
    </row>
    <row r="12" spans="2:11" x14ac:dyDescent="0.25">
      <c r="B12" t="s">
        <v>0</v>
      </c>
      <c r="C12">
        <v>3</v>
      </c>
      <c r="D12">
        <v>24</v>
      </c>
      <c r="E12">
        <v>6</v>
      </c>
      <c r="H12" s="1" t="s">
        <v>131</v>
      </c>
      <c r="I12" s="1" t="s">
        <v>70</v>
      </c>
      <c r="J12" s="1" t="s">
        <v>78</v>
      </c>
      <c r="K12" s="1" t="s">
        <v>79</v>
      </c>
    </row>
    <row r="13" spans="2:11" x14ac:dyDescent="0.25">
      <c r="B13" t="s">
        <v>1</v>
      </c>
      <c r="C13">
        <v>3</v>
      </c>
      <c r="D13">
        <v>6.75</v>
      </c>
      <c r="E13">
        <v>3</v>
      </c>
      <c r="H13" t="s">
        <v>80</v>
      </c>
      <c r="I13">
        <f>COUNTIFS($E$2:$E$99,2,$C$2:$C$99,3) + COUNTIFS($E$2:$E$99,2,$C$2:$C$99,2)</f>
        <v>18</v>
      </c>
      <c r="J13">
        <f>COUNTIFS($E$2:$E$99,2,$C$2:$C$99,1) + COUNTIFS($E$2:$E$99,2,$C$2:$C$99,0)</f>
        <v>5</v>
      </c>
      <c r="K13">
        <f>SUM(I13:J13)</f>
        <v>23</v>
      </c>
    </row>
    <row r="14" spans="2:11" x14ac:dyDescent="0.25">
      <c r="B14" t="s">
        <v>1</v>
      </c>
      <c r="C14">
        <v>0</v>
      </c>
      <c r="D14">
        <v>48</v>
      </c>
      <c r="E14">
        <v>2</v>
      </c>
      <c r="H14" t="s">
        <v>81</v>
      </c>
      <c r="I14">
        <f>COUNTIFS($E$2:$E$99,2,$C$2:$C$99,3) + COUNTIFS($E$2:$E$99,2,$C$2:$C$99,1)</f>
        <v>20</v>
      </c>
      <c r="J14">
        <f>COUNTIFS($E$2:$E$99,2,$C$2:$C$99,2) + COUNTIFS($E$2:$E$99,2,$C$2:$C$99,0)</f>
        <v>3</v>
      </c>
      <c r="K14">
        <f>SUM(I14:J14)</f>
        <v>23</v>
      </c>
    </row>
    <row r="15" spans="2:11" x14ac:dyDescent="0.25">
      <c r="B15" t="s">
        <v>20</v>
      </c>
      <c r="C15">
        <v>3</v>
      </c>
      <c r="D15">
        <v>24</v>
      </c>
      <c r="E15">
        <v>5</v>
      </c>
      <c r="H15" s="1" t="s">
        <v>132</v>
      </c>
      <c r="I15" s="1" t="s">
        <v>70</v>
      </c>
      <c r="J15" s="1" t="s">
        <v>78</v>
      </c>
      <c r="K15" s="1" t="s">
        <v>79</v>
      </c>
    </row>
    <row r="16" spans="2:11" x14ac:dyDescent="0.25">
      <c r="B16" t="s">
        <v>2</v>
      </c>
      <c r="C16">
        <v>3</v>
      </c>
      <c r="D16">
        <v>36</v>
      </c>
      <c r="E16">
        <v>5</v>
      </c>
      <c r="H16" t="s">
        <v>80</v>
      </c>
      <c r="I16">
        <f>COUNTIFS($E$2:$E$99,3,$C$2:$C$99,3) + COUNTIFS($E$2:$E$99,3,$C$2:$C$99,2)</f>
        <v>11</v>
      </c>
      <c r="J16">
        <f>COUNTIFS($E$2:$E$99,3,$C$2:$C$99,1) + COUNTIFS($E$2:$E$99,3,$C$2:$C$99,0)</f>
        <v>8</v>
      </c>
      <c r="K16">
        <f>SUM(I16:J16)</f>
        <v>19</v>
      </c>
    </row>
    <row r="17" spans="2:11" x14ac:dyDescent="0.25">
      <c r="B17" t="s">
        <v>3</v>
      </c>
      <c r="C17">
        <v>0</v>
      </c>
      <c r="D17">
        <v>12</v>
      </c>
      <c r="E17">
        <v>6</v>
      </c>
      <c r="H17" t="s">
        <v>81</v>
      </c>
      <c r="I17">
        <f>COUNTIFS($E$2:$E$99,3,$C$2:$C$99,3) + COUNTIFS($E$2:$E$99,3,$C$2:$C$99,1)</f>
        <v>11</v>
      </c>
      <c r="J17">
        <f>COUNTIFS($E$2:$E$99,3,$C$2:$C$99,2) + COUNTIFS($E$2:$E$99,3,$C$2:$C$99,0)</f>
        <v>8</v>
      </c>
      <c r="K17">
        <f>SUM(I17:J17)</f>
        <v>19</v>
      </c>
    </row>
    <row r="18" spans="2:11" x14ac:dyDescent="0.25">
      <c r="B18" t="s">
        <v>113</v>
      </c>
      <c r="C18">
        <v>1</v>
      </c>
      <c r="D18">
        <v>12</v>
      </c>
      <c r="E18">
        <v>6</v>
      </c>
      <c r="H18" s="1" t="s">
        <v>136</v>
      </c>
      <c r="I18" s="1" t="s">
        <v>70</v>
      </c>
      <c r="J18" s="1" t="s">
        <v>78</v>
      </c>
      <c r="K18" s="1" t="s">
        <v>79</v>
      </c>
    </row>
    <row r="19" spans="2:11" x14ac:dyDescent="0.25">
      <c r="B19" t="s">
        <v>43</v>
      </c>
      <c r="C19">
        <v>2</v>
      </c>
      <c r="D19">
        <v>12</v>
      </c>
      <c r="E19">
        <v>2</v>
      </c>
      <c r="H19" t="s">
        <v>80</v>
      </c>
      <c r="I19">
        <f>COUNTIFS($E$2:$E$99,4,$C$2:$C$99,3) + COUNTIFS($E$2:$E$99,4,$C$2:$C$99,2)</f>
        <v>4</v>
      </c>
      <c r="J19">
        <f>COUNTIFS($E$2:$E$99,4,$C$2:$C$99,1) + COUNTIFS($E$2:$E$99,4,$C$2:$C$99,0)</f>
        <v>1</v>
      </c>
      <c r="K19">
        <f>SUM(I19:J19)</f>
        <v>5</v>
      </c>
    </row>
    <row r="20" spans="2:11" x14ac:dyDescent="0.25">
      <c r="B20" t="s">
        <v>122</v>
      </c>
      <c r="C20">
        <v>3</v>
      </c>
      <c r="D20">
        <v>12</v>
      </c>
      <c r="E20">
        <v>2</v>
      </c>
      <c r="H20" t="s">
        <v>81</v>
      </c>
      <c r="I20">
        <f>COUNTIFS($E$2:$E$99,4,$C$2:$C$99,3) + COUNTIFS($E$2:$E$99,4,$C$2:$C$99,1)</f>
        <v>5</v>
      </c>
      <c r="J20">
        <f>COUNTIFS($E$2:$E$99,4,$C$2:$C$99,2) + COUNTIFS($E$2:$E$99,4,$C$2:$C$99,0)</f>
        <v>0</v>
      </c>
      <c r="K20">
        <f>SUM(I20:J20)</f>
        <v>5</v>
      </c>
    </row>
    <row r="21" spans="2:11" x14ac:dyDescent="0.25">
      <c r="B21" t="s">
        <v>21</v>
      </c>
      <c r="C21">
        <v>3</v>
      </c>
      <c r="D21">
        <v>30</v>
      </c>
      <c r="E21">
        <v>6</v>
      </c>
      <c r="H21" s="1" t="s">
        <v>137</v>
      </c>
      <c r="I21" s="1" t="s">
        <v>70</v>
      </c>
      <c r="J21" s="1" t="s">
        <v>78</v>
      </c>
      <c r="K21" s="1" t="s">
        <v>79</v>
      </c>
    </row>
    <row r="22" spans="2:11" x14ac:dyDescent="0.25">
      <c r="B22" t="s">
        <v>108</v>
      </c>
      <c r="C22">
        <v>0</v>
      </c>
      <c r="D22">
        <v>12</v>
      </c>
      <c r="E22">
        <v>6</v>
      </c>
      <c r="H22" t="s">
        <v>80</v>
      </c>
      <c r="I22">
        <f>COUNTIFS($E$2:$E$99,5,$C$2:$C$99,3) + COUNTIFS($E$2:$E$99,5,$C$2:$C$99,2)</f>
        <v>8</v>
      </c>
      <c r="J22">
        <f>COUNTIFS($E$2:$E$99,5,$C$2:$C$99,1) + COUNTIFS($E$2:$E$99,5,$C$2:$C$99,0)</f>
        <v>3</v>
      </c>
      <c r="K22">
        <f>SUM(I22:J22)</f>
        <v>11</v>
      </c>
    </row>
    <row r="23" spans="2:11" x14ac:dyDescent="0.25">
      <c r="B23" t="s">
        <v>44</v>
      </c>
      <c r="C23">
        <v>3</v>
      </c>
      <c r="D23">
        <v>12</v>
      </c>
      <c r="E23">
        <v>2</v>
      </c>
      <c r="H23" t="s">
        <v>81</v>
      </c>
      <c r="I23">
        <f>COUNTIFS($E$2:$E$99,5,$C$2:$C$99,3) + COUNTIFS($E$2:$E$99,5,$C$2:$C$99,1)</f>
        <v>8</v>
      </c>
      <c r="J23">
        <f>COUNTIFS($E$2:$E$99,5,$C$2:$C$99,2) + COUNTIFS($E$2:$E$99,5,$C$2:$C$99,0)</f>
        <v>3</v>
      </c>
      <c r="K23">
        <f>SUM(I23:J23)</f>
        <v>11</v>
      </c>
    </row>
    <row r="24" spans="2:11" x14ac:dyDescent="0.25">
      <c r="B24" t="s">
        <v>45</v>
      </c>
      <c r="C24">
        <v>3</v>
      </c>
      <c r="D24">
        <v>2.4</v>
      </c>
      <c r="E24">
        <v>2</v>
      </c>
      <c r="H24" s="1" t="s">
        <v>135</v>
      </c>
      <c r="I24" s="1" t="s">
        <v>70</v>
      </c>
      <c r="J24" s="1" t="s">
        <v>78</v>
      </c>
      <c r="K24" s="1" t="s">
        <v>79</v>
      </c>
    </row>
    <row r="25" spans="2:11" x14ac:dyDescent="0.25">
      <c r="B25" t="s">
        <v>114</v>
      </c>
      <c r="C25">
        <v>3</v>
      </c>
      <c r="D25">
        <v>24.3</v>
      </c>
      <c r="E25">
        <v>3</v>
      </c>
      <c r="H25" t="s">
        <v>80</v>
      </c>
      <c r="I25">
        <f>COUNTIFS($E$2:$E$99,6,$C$2:$C$99,3) + COUNTIFS($E$2:$E$99,6,$C$2:$C$99,2)</f>
        <v>12</v>
      </c>
      <c r="J25">
        <f>COUNTIFS($E$2:$E$99,6,$C$2:$C$99,1) + COUNTIFS($E$2:$E$99,6,$C$2:$C$99,0)</f>
        <v>11</v>
      </c>
      <c r="K25">
        <f>SUM(I25:J25)</f>
        <v>23</v>
      </c>
    </row>
    <row r="26" spans="2:11" x14ac:dyDescent="0.25">
      <c r="B26" t="s">
        <v>46</v>
      </c>
      <c r="C26">
        <v>3</v>
      </c>
      <c r="D26">
        <v>36</v>
      </c>
      <c r="E26">
        <v>5</v>
      </c>
      <c r="H26" t="s">
        <v>81</v>
      </c>
      <c r="I26">
        <f>COUNTIFS($E$2:$E$99,6,$C$2:$C$99,3) + COUNTIFS($E$2:$E$99,6,$C$2:$C$99,1)</f>
        <v>15</v>
      </c>
      <c r="J26">
        <f>COUNTIFS($E$2:$E$99,6,$C$2:$C$99,2) + COUNTIFS($E$2:$E$99,6,$C$2:$C$99,0)</f>
        <v>8</v>
      </c>
      <c r="K26">
        <f>SUM(I26:J26)</f>
        <v>23</v>
      </c>
    </row>
    <row r="27" spans="2:11" x14ac:dyDescent="0.25">
      <c r="B27" t="s">
        <v>47</v>
      </c>
      <c r="C27">
        <v>3</v>
      </c>
      <c r="D27">
        <v>12</v>
      </c>
      <c r="E27">
        <v>6</v>
      </c>
    </row>
    <row r="28" spans="2:11" x14ac:dyDescent="0.25">
      <c r="B28" t="s">
        <v>22</v>
      </c>
      <c r="C28">
        <v>3</v>
      </c>
      <c r="D28">
        <v>9.6</v>
      </c>
      <c r="E28">
        <v>1</v>
      </c>
      <c r="J28" s="7" t="s">
        <v>138</v>
      </c>
      <c r="K28">
        <f>SUM(K9:K26)/2</f>
        <v>98</v>
      </c>
    </row>
    <row r="29" spans="2:11" x14ac:dyDescent="0.25">
      <c r="B29" t="s">
        <v>48</v>
      </c>
      <c r="C29">
        <v>3</v>
      </c>
      <c r="D29">
        <v>12</v>
      </c>
      <c r="E29">
        <v>2</v>
      </c>
    </row>
    <row r="30" spans="2:11" x14ac:dyDescent="0.25">
      <c r="B30" t="s">
        <v>48</v>
      </c>
      <c r="C30">
        <v>3</v>
      </c>
      <c r="D30">
        <v>12</v>
      </c>
      <c r="E30">
        <v>2</v>
      </c>
      <c r="H30" s="1" t="s">
        <v>138</v>
      </c>
      <c r="I30" s="1" t="s">
        <v>70</v>
      </c>
      <c r="J30" s="1" t="s">
        <v>78</v>
      </c>
      <c r="K30" s="1" t="s">
        <v>79</v>
      </c>
    </row>
    <row r="31" spans="2:11" x14ac:dyDescent="0.25">
      <c r="B31" t="s">
        <v>23</v>
      </c>
      <c r="C31">
        <v>3</v>
      </c>
      <c r="D31">
        <v>12</v>
      </c>
      <c r="E31">
        <v>5</v>
      </c>
      <c r="H31" t="s">
        <v>80</v>
      </c>
      <c r="I31">
        <f>COUNTIF($C$2:$C$99,3) + COUNTIF($C$2:$C$99,2)</f>
        <v>69</v>
      </c>
      <c r="J31">
        <f>COUNTIFS($C$2:$C$99,1) + COUNTIFS($C$2:$C$99,0)</f>
        <v>29</v>
      </c>
      <c r="K31">
        <f>SUM(I31:J31)</f>
        <v>98</v>
      </c>
    </row>
    <row r="32" spans="2:11" x14ac:dyDescent="0.25">
      <c r="B32" t="s">
        <v>4</v>
      </c>
      <c r="C32">
        <v>0</v>
      </c>
      <c r="D32">
        <v>12</v>
      </c>
      <c r="E32">
        <v>1</v>
      </c>
      <c r="H32" t="s">
        <v>81</v>
      </c>
      <c r="I32">
        <f>COUNTIFS($C$2:$C$99,3) + COUNTIFS($C$2:$C$99,1)</f>
        <v>75</v>
      </c>
      <c r="J32">
        <f>COUNTIFS($C$2:$C$99,2) + COUNTIFS($C$2:$C$99,0)</f>
        <v>23</v>
      </c>
      <c r="K32">
        <f>SUM(I32:J32)</f>
        <v>98</v>
      </c>
    </row>
    <row r="33" spans="2:5" x14ac:dyDescent="0.25">
      <c r="B33" t="s">
        <v>5</v>
      </c>
      <c r="C33">
        <v>0</v>
      </c>
      <c r="D33">
        <v>6.3</v>
      </c>
      <c r="E33">
        <v>3</v>
      </c>
    </row>
    <row r="34" spans="2:5" x14ac:dyDescent="0.25">
      <c r="B34" t="s">
        <v>49</v>
      </c>
      <c r="C34">
        <v>3</v>
      </c>
      <c r="D34">
        <v>14.399999999999999</v>
      </c>
      <c r="E34">
        <v>6</v>
      </c>
    </row>
    <row r="35" spans="2:5" x14ac:dyDescent="0.25">
      <c r="B35" t="s">
        <v>49</v>
      </c>
      <c r="C35">
        <v>3</v>
      </c>
      <c r="D35">
        <v>14.399999999999999</v>
      </c>
      <c r="E35">
        <v>6</v>
      </c>
    </row>
    <row r="36" spans="2:5" x14ac:dyDescent="0.25">
      <c r="B36" t="s">
        <v>24</v>
      </c>
      <c r="C36">
        <v>3</v>
      </c>
      <c r="D36">
        <v>6</v>
      </c>
      <c r="E36">
        <v>1</v>
      </c>
    </row>
    <row r="37" spans="2:5" x14ac:dyDescent="0.25">
      <c r="B37" t="s">
        <v>50</v>
      </c>
      <c r="C37">
        <v>3</v>
      </c>
      <c r="D37">
        <v>72</v>
      </c>
      <c r="E37">
        <v>3</v>
      </c>
    </row>
    <row r="38" spans="2:5" x14ac:dyDescent="0.25">
      <c r="B38" t="s">
        <v>109</v>
      </c>
      <c r="C38">
        <v>0</v>
      </c>
      <c r="D38">
        <v>12</v>
      </c>
      <c r="E38">
        <v>6</v>
      </c>
    </row>
    <row r="39" spans="2:5" x14ac:dyDescent="0.25">
      <c r="B39" t="s">
        <v>51</v>
      </c>
      <c r="C39">
        <v>3</v>
      </c>
      <c r="D39">
        <v>24</v>
      </c>
      <c r="E39">
        <v>6</v>
      </c>
    </row>
    <row r="40" spans="2:5" x14ac:dyDescent="0.25">
      <c r="B40" t="s">
        <v>115</v>
      </c>
      <c r="C40">
        <v>1</v>
      </c>
      <c r="D40">
        <v>36</v>
      </c>
      <c r="E40">
        <v>2</v>
      </c>
    </row>
    <row r="41" spans="2:5" x14ac:dyDescent="0.25">
      <c r="B41" t="s">
        <v>6</v>
      </c>
      <c r="C41">
        <v>0</v>
      </c>
      <c r="D41">
        <v>12</v>
      </c>
      <c r="E41">
        <v>6</v>
      </c>
    </row>
    <row r="42" spans="2:5" x14ac:dyDescent="0.25">
      <c r="B42" t="s">
        <v>52</v>
      </c>
      <c r="C42">
        <v>3</v>
      </c>
      <c r="D42">
        <v>9.6</v>
      </c>
      <c r="E42">
        <v>1</v>
      </c>
    </row>
    <row r="43" spans="2:5" x14ac:dyDescent="0.25">
      <c r="B43" t="s">
        <v>7</v>
      </c>
      <c r="C43">
        <v>0</v>
      </c>
      <c r="D43">
        <v>12</v>
      </c>
      <c r="E43">
        <v>3</v>
      </c>
    </row>
    <row r="44" spans="2:5" x14ac:dyDescent="0.25">
      <c r="B44" t="s">
        <v>123</v>
      </c>
      <c r="C44">
        <v>3</v>
      </c>
      <c r="D44">
        <v>4.0500000000000007</v>
      </c>
      <c r="E44">
        <v>1</v>
      </c>
    </row>
    <row r="45" spans="2:5" x14ac:dyDescent="0.25">
      <c r="B45" t="s">
        <v>8</v>
      </c>
      <c r="C45">
        <v>3</v>
      </c>
      <c r="D45">
        <v>9.6</v>
      </c>
      <c r="E45">
        <v>2</v>
      </c>
    </row>
    <row r="46" spans="2:5" x14ac:dyDescent="0.25">
      <c r="B46" t="s">
        <v>8</v>
      </c>
      <c r="C46">
        <v>0</v>
      </c>
      <c r="D46">
        <v>18</v>
      </c>
      <c r="E46">
        <v>3</v>
      </c>
    </row>
    <row r="47" spans="2:5" x14ac:dyDescent="0.25">
      <c r="B47" t="s">
        <v>8</v>
      </c>
      <c r="C47">
        <v>1</v>
      </c>
      <c r="D47">
        <v>30</v>
      </c>
      <c r="E47">
        <v>4</v>
      </c>
    </row>
    <row r="48" spans="2:5" x14ac:dyDescent="0.25">
      <c r="B48" t="s">
        <v>53</v>
      </c>
      <c r="C48">
        <v>3</v>
      </c>
      <c r="D48">
        <v>7.2</v>
      </c>
      <c r="E48">
        <v>3</v>
      </c>
    </row>
    <row r="49" spans="2:5" x14ac:dyDescent="0.25">
      <c r="B49" t="s">
        <v>53</v>
      </c>
      <c r="C49">
        <v>3</v>
      </c>
      <c r="D49">
        <v>12</v>
      </c>
      <c r="E49">
        <v>1</v>
      </c>
    </row>
    <row r="50" spans="2:5" x14ac:dyDescent="0.25">
      <c r="B50" t="s">
        <v>53</v>
      </c>
      <c r="C50">
        <v>1</v>
      </c>
      <c r="D50">
        <v>24</v>
      </c>
      <c r="E50">
        <v>2</v>
      </c>
    </row>
    <row r="51" spans="2:5" x14ac:dyDescent="0.25">
      <c r="B51" t="s">
        <v>9</v>
      </c>
      <c r="C51">
        <v>0</v>
      </c>
      <c r="D51">
        <v>18</v>
      </c>
      <c r="E51">
        <v>3</v>
      </c>
    </row>
    <row r="52" spans="2:5" x14ac:dyDescent="0.25">
      <c r="B52" t="s">
        <v>10</v>
      </c>
      <c r="C52">
        <v>0</v>
      </c>
      <c r="D52">
        <v>48</v>
      </c>
      <c r="E52">
        <v>6</v>
      </c>
    </row>
    <row r="53" spans="2:5" x14ac:dyDescent="0.25">
      <c r="B53" t="s">
        <v>116</v>
      </c>
      <c r="C53">
        <v>3</v>
      </c>
      <c r="D53">
        <v>12</v>
      </c>
      <c r="E53">
        <v>2</v>
      </c>
    </row>
    <row r="54" spans="2:5" x14ac:dyDescent="0.25">
      <c r="B54" t="s">
        <v>54</v>
      </c>
      <c r="C54">
        <v>3</v>
      </c>
      <c r="D54">
        <v>36</v>
      </c>
      <c r="E54">
        <v>5</v>
      </c>
    </row>
    <row r="55" spans="2:5" x14ac:dyDescent="0.25">
      <c r="B55" t="s">
        <v>55</v>
      </c>
      <c r="C55">
        <v>3</v>
      </c>
      <c r="D55">
        <v>24</v>
      </c>
      <c r="E55">
        <v>6</v>
      </c>
    </row>
    <row r="56" spans="2:5" x14ac:dyDescent="0.25">
      <c r="B56" t="s">
        <v>117</v>
      </c>
      <c r="C56">
        <v>3</v>
      </c>
      <c r="D56">
        <v>18</v>
      </c>
      <c r="E56">
        <v>4</v>
      </c>
    </row>
    <row r="57" spans="2:5" x14ac:dyDescent="0.25">
      <c r="B57" t="s">
        <v>25</v>
      </c>
      <c r="C57">
        <v>3</v>
      </c>
      <c r="D57">
        <v>6</v>
      </c>
      <c r="E57">
        <v>1</v>
      </c>
    </row>
    <row r="58" spans="2:5" x14ac:dyDescent="0.25">
      <c r="B58" t="s">
        <v>11</v>
      </c>
      <c r="C58">
        <v>0</v>
      </c>
      <c r="D58">
        <v>12</v>
      </c>
      <c r="E58">
        <v>2</v>
      </c>
    </row>
    <row r="59" spans="2:5" x14ac:dyDescent="0.25">
      <c r="B59" t="s">
        <v>11</v>
      </c>
      <c r="C59">
        <v>1</v>
      </c>
      <c r="D59">
        <v>12</v>
      </c>
      <c r="E59">
        <v>6</v>
      </c>
    </row>
    <row r="60" spans="2:5" x14ac:dyDescent="0.25">
      <c r="B60" t="s">
        <v>56</v>
      </c>
      <c r="C60">
        <v>3</v>
      </c>
      <c r="D60">
        <v>9</v>
      </c>
      <c r="E60">
        <v>3</v>
      </c>
    </row>
    <row r="61" spans="2:5" x14ac:dyDescent="0.25">
      <c r="B61" t="s">
        <v>26</v>
      </c>
      <c r="C61">
        <v>3</v>
      </c>
      <c r="D61">
        <v>4.8</v>
      </c>
      <c r="E61">
        <v>1</v>
      </c>
    </row>
    <row r="62" spans="2:5" x14ac:dyDescent="0.25">
      <c r="B62" t="s">
        <v>124</v>
      </c>
      <c r="C62">
        <v>3</v>
      </c>
      <c r="D62">
        <v>60</v>
      </c>
      <c r="E62">
        <v>1</v>
      </c>
    </row>
    <row r="63" spans="2:5" x14ac:dyDescent="0.25">
      <c r="B63" t="s">
        <v>57</v>
      </c>
      <c r="C63">
        <v>3</v>
      </c>
      <c r="D63">
        <v>21.312000000000001</v>
      </c>
      <c r="E63">
        <v>2</v>
      </c>
    </row>
    <row r="64" spans="2:5" x14ac:dyDescent="0.25">
      <c r="B64" t="s">
        <v>58</v>
      </c>
      <c r="C64">
        <v>3</v>
      </c>
      <c r="D64">
        <v>9</v>
      </c>
      <c r="E64">
        <v>3</v>
      </c>
    </row>
    <row r="65" spans="2:5" x14ac:dyDescent="0.25">
      <c r="B65" t="s">
        <v>59</v>
      </c>
      <c r="C65">
        <v>3</v>
      </c>
      <c r="D65">
        <v>12</v>
      </c>
      <c r="E65">
        <v>6</v>
      </c>
    </row>
    <row r="66" spans="2:5" x14ac:dyDescent="0.25">
      <c r="B66" t="s">
        <v>60</v>
      </c>
      <c r="C66">
        <v>3</v>
      </c>
      <c r="D66">
        <v>45.72</v>
      </c>
      <c r="E66">
        <v>1</v>
      </c>
    </row>
    <row r="67" spans="2:5" x14ac:dyDescent="0.25">
      <c r="B67" t="s">
        <v>61</v>
      </c>
      <c r="C67">
        <v>3</v>
      </c>
      <c r="D67">
        <v>4.8</v>
      </c>
      <c r="E67">
        <v>1</v>
      </c>
    </row>
    <row r="68" spans="2:5" x14ac:dyDescent="0.25">
      <c r="B68" t="s">
        <v>12</v>
      </c>
      <c r="C68">
        <v>0</v>
      </c>
      <c r="D68">
        <v>9</v>
      </c>
      <c r="E68">
        <v>3</v>
      </c>
    </row>
    <row r="69" spans="2:5" x14ac:dyDescent="0.25">
      <c r="B69" t="s">
        <v>27</v>
      </c>
      <c r="C69">
        <v>3</v>
      </c>
      <c r="D69">
        <v>2.4</v>
      </c>
      <c r="E69">
        <v>1</v>
      </c>
    </row>
    <row r="70" spans="2:5" x14ac:dyDescent="0.25">
      <c r="B70" t="s">
        <v>62</v>
      </c>
      <c r="C70">
        <v>3</v>
      </c>
      <c r="D70">
        <v>6</v>
      </c>
      <c r="E70">
        <v>1</v>
      </c>
    </row>
    <row r="71" spans="2:5" x14ac:dyDescent="0.25">
      <c r="B71" t="s">
        <v>28</v>
      </c>
      <c r="C71">
        <v>3</v>
      </c>
      <c r="D71">
        <v>12</v>
      </c>
      <c r="E71">
        <v>2</v>
      </c>
    </row>
    <row r="72" spans="2:5" x14ac:dyDescent="0.25">
      <c r="B72" t="s">
        <v>13</v>
      </c>
      <c r="C72">
        <v>0</v>
      </c>
      <c r="D72">
        <v>12</v>
      </c>
      <c r="E72">
        <v>3</v>
      </c>
    </row>
    <row r="73" spans="2:5" x14ac:dyDescent="0.25">
      <c r="B73" t="s">
        <v>63</v>
      </c>
      <c r="C73">
        <v>3</v>
      </c>
      <c r="D73">
        <v>6</v>
      </c>
      <c r="E73">
        <v>6</v>
      </c>
    </row>
    <row r="74" spans="2:5" x14ac:dyDescent="0.25">
      <c r="B74" t="s">
        <v>64</v>
      </c>
      <c r="C74">
        <v>1</v>
      </c>
      <c r="D74">
        <v>6</v>
      </c>
      <c r="E74">
        <v>2</v>
      </c>
    </row>
    <row r="75" spans="2:5" x14ac:dyDescent="0.25">
      <c r="B75" t="s">
        <v>110</v>
      </c>
      <c r="C75">
        <v>0</v>
      </c>
      <c r="D75">
        <v>24</v>
      </c>
      <c r="E75">
        <v>5</v>
      </c>
    </row>
    <row r="76" spans="2:5" x14ac:dyDescent="0.25">
      <c r="B76" t="s">
        <v>118</v>
      </c>
      <c r="C76">
        <v>3</v>
      </c>
      <c r="D76">
        <v>10.8</v>
      </c>
      <c r="E76">
        <v>4</v>
      </c>
    </row>
    <row r="77" spans="2:5" x14ac:dyDescent="0.25">
      <c r="B77" t="s">
        <v>125</v>
      </c>
      <c r="C77">
        <v>3</v>
      </c>
      <c r="D77">
        <v>18</v>
      </c>
      <c r="E77">
        <v>4</v>
      </c>
    </row>
    <row r="78" spans="2:5" x14ac:dyDescent="0.25">
      <c r="B78" t="s">
        <v>29</v>
      </c>
      <c r="C78">
        <v>3</v>
      </c>
      <c r="D78">
        <v>4.6999999999999993</v>
      </c>
      <c r="E78">
        <v>3</v>
      </c>
    </row>
    <row r="79" spans="2:5" x14ac:dyDescent="0.25">
      <c r="B79" t="s">
        <v>30</v>
      </c>
      <c r="C79">
        <v>3</v>
      </c>
      <c r="D79">
        <v>3.5999999999999996</v>
      </c>
      <c r="E79">
        <v>1</v>
      </c>
    </row>
    <row r="80" spans="2:5" x14ac:dyDescent="0.25">
      <c r="B80" t="s">
        <v>31</v>
      </c>
      <c r="C80">
        <v>3</v>
      </c>
      <c r="D80">
        <v>3.5999999999999996</v>
      </c>
      <c r="E80">
        <v>1</v>
      </c>
    </row>
    <row r="81" spans="2:5" x14ac:dyDescent="0.25">
      <c r="B81" t="s">
        <v>14</v>
      </c>
      <c r="C81">
        <v>0</v>
      </c>
      <c r="D81">
        <v>12</v>
      </c>
      <c r="E81">
        <v>6</v>
      </c>
    </row>
    <row r="82" spans="2:5" x14ac:dyDescent="0.25">
      <c r="B82" t="s">
        <v>65</v>
      </c>
      <c r="C82">
        <v>3</v>
      </c>
      <c r="D82">
        <v>24</v>
      </c>
      <c r="E82">
        <v>5</v>
      </c>
    </row>
    <row r="83" spans="2:5" x14ac:dyDescent="0.25">
      <c r="B83" t="s">
        <v>32</v>
      </c>
      <c r="C83">
        <v>3</v>
      </c>
      <c r="D83">
        <v>12</v>
      </c>
      <c r="E83">
        <v>3</v>
      </c>
    </row>
    <row r="84" spans="2:5" x14ac:dyDescent="0.25">
      <c r="B84" t="s">
        <v>66</v>
      </c>
      <c r="C84">
        <v>3</v>
      </c>
      <c r="D84">
        <v>12</v>
      </c>
      <c r="E84">
        <v>2</v>
      </c>
    </row>
    <row r="85" spans="2:5" x14ac:dyDescent="0.25">
      <c r="B85" t="s">
        <v>15</v>
      </c>
      <c r="C85">
        <v>0</v>
      </c>
      <c r="D85">
        <v>72</v>
      </c>
      <c r="E85">
        <v>5</v>
      </c>
    </row>
    <row r="86" spans="2:5" x14ac:dyDescent="0.25">
      <c r="B86" t="s">
        <v>33</v>
      </c>
      <c r="C86">
        <v>3</v>
      </c>
      <c r="D86">
        <v>3.5999999999999996</v>
      </c>
      <c r="E86">
        <v>1</v>
      </c>
    </row>
    <row r="87" spans="2:5" x14ac:dyDescent="0.25">
      <c r="B87" t="s">
        <v>67</v>
      </c>
      <c r="C87">
        <v>1</v>
      </c>
      <c r="D87">
        <v>18</v>
      </c>
      <c r="E87">
        <v>6</v>
      </c>
    </row>
    <row r="88" spans="2:5" x14ac:dyDescent="0.25">
      <c r="B88" t="s">
        <v>34</v>
      </c>
      <c r="C88">
        <v>3</v>
      </c>
      <c r="D88">
        <v>10.8</v>
      </c>
      <c r="E88">
        <v>6</v>
      </c>
    </row>
    <row r="89" spans="2:5" x14ac:dyDescent="0.25">
      <c r="B89" t="s">
        <v>120</v>
      </c>
      <c r="C89">
        <v>3</v>
      </c>
      <c r="D89">
        <v>12</v>
      </c>
      <c r="E89">
        <v>6</v>
      </c>
    </row>
    <row r="90" spans="2:5" x14ac:dyDescent="0.25">
      <c r="B90" t="s">
        <v>35</v>
      </c>
      <c r="C90">
        <v>3</v>
      </c>
      <c r="D90">
        <v>12</v>
      </c>
      <c r="E90">
        <v>6</v>
      </c>
    </row>
    <row r="91" spans="2:5" x14ac:dyDescent="0.25">
      <c r="B91" t="s">
        <v>119</v>
      </c>
      <c r="C91">
        <v>3</v>
      </c>
      <c r="D91">
        <v>36</v>
      </c>
      <c r="E91">
        <v>5</v>
      </c>
    </row>
    <row r="92" spans="2:5" x14ac:dyDescent="0.25">
      <c r="B92" t="s">
        <v>36</v>
      </c>
      <c r="C92">
        <v>3</v>
      </c>
      <c r="D92">
        <v>24</v>
      </c>
      <c r="E92">
        <v>2</v>
      </c>
    </row>
    <row r="93" spans="2:5" x14ac:dyDescent="0.25">
      <c r="B93" t="s">
        <v>16</v>
      </c>
      <c r="C93">
        <v>0</v>
      </c>
      <c r="D93">
        <v>18</v>
      </c>
      <c r="E93">
        <v>3</v>
      </c>
    </row>
    <row r="94" spans="2:5" x14ac:dyDescent="0.25">
      <c r="B94" t="s">
        <v>37</v>
      </c>
      <c r="C94">
        <v>3</v>
      </c>
      <c r="D94">
        <v>4.32</v>
      </c>
      <c r="E94">
        <v>3</v>
      </c>
    </row>
    <row r="95" spans="2:5" x14ac:dyDescent="0.25">
      <c r="B95" t="s">
        <v>68</v>
      </c>
      <c r="C95">
        <v>3</v>
      </c>
      <c r="D95">
        <v>12</v>
      </c>
      <c r="E95">
        <v>2</v>
      </c>
    </row>
    <row r="96" spans="2:5" x14ac:dyDescent="0.25">
      <c r="B96" t="s">
        <v>17</v>
      </c>
      <c r="C96">
        <v>0</v>
      </c>
      <c r="D96">
        <v>14.399999999999999</v>
      </c>
      <c r="E96">
        <v>6</v>
      </c>
    </row>
    <row r="97" spans="2:5" x14ac:dyDescent="0.25">
      <c r="B97" t="s">
        <v>38</v>
      </c>
      <c r="C97">
        <v>3</v>
      </c>
      <c r="D97">
        <v>12</v>
      </c>
      <c r="E97">
        <v>1</v>
      </c>
    </row>
    <row r="98" spans="2:5" x14ac:dyDescent="0.25">
      <c r="B98" t="s">
        <v>69</v>
      </c>
      <c r="C98">
        <v>3</v>
      </c>
      <c r="D98">
        <v>12</v>
      </c>
      <c r="E98">
        <v>2</v>
      </c>
    </row>
    <row r="99" spans="2:5" x14ac:dyDescent="0.25">
      <c r="B99" t="s">
        <v>18</v>
      </c>
      <c r="C99">
        <v>0</v>
      </c>
      <c r="D99">
        <v>12</v>
      </c>
      <c r="E99">
        <v>3</v>
      </c>
    </row>
  </sheetData>
  <sortState ref="B2:E103">
    <sortCondition ref="B4:B1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9"/>
  <sheetViews>
    <sheetView zoomScale="70" zoomScaleNormal="70" workbookViewId="0">
      <pane ySplit="1" topLeftCell="A2" activePane="bottomLeft" state="frozen"/>
      <selection pane="bottomLeft" activeCell="C1" sqref="C1:E1"/>
    </sheetView>
  </sheetViews>
  <sheetFormatPr defaultRowHeight="15" x14ac:dyDescent="0.25"/>
  <cols>
    <col min="2" max="2" width="31.5703125" bestFit="1" customWidth="1"/>
    <col min="3" max="3" width="9.28515625" bestFit="1" customWidth="1"/>
    <col min="4" max="4" width="13.140625" bestFit="1" customWidth="1"/>
  </cols>
  <sheetData>
    <row r="1" spans="2:11" x14ac:dyDescent="0.25">
      <c r="B1" s="1" t="s">
        <v>71</v>
      </c>
      <c r="C1" s="1" t="s">
        <v>70</v>
      </c>
      <c r="D1" s="1" t="s">
        <v>139</v>
      </c>
      <c r="E1" s="1" t="s">
        <v>140</v>
      </c>
    </row>
    <row r="2" spans="2:11" x14ac:dyDescent="0.25">
      <c r="B2" t="s">
        <v>112</v>
      </c>
      <c r="C2">
        <v>3</v>
      </c>
      <c r="D2">
        <v>12</v>
      </c>
      <c r="E2">
        <v>2</v>
      </c>
      <c r="F2">
        <f>COUNTA(D2:D99)</f>
        <v>98</v>
      </c>
      <c r="H2" t="s">
        <v>72</v>
      </c>
      <c r="I2">
        <f>COUNTIF($E$2:$E$99,1)</f>
        <v>30</v>
      </c>
      <c r="J2" t="s">
        <v>76</v>
      </c>
    </row>
    <row r="3" spans="2:11" x14ac:dyDescent="0.25">
      <c r="B3" t="s">
        <v>111</v>
      </c>
      <c r="C3">
        <v>3</v>
      </c>
      <c r="D3">
        <v>4.2</v>
      </c>
      <c r="E3">
        <v>1</v>
      </c>
      <c r="F3">
        <f>SUM(I2:I4)</f>
        <v>98</v>
      </c>
      <c r="H3" t="s">
        <v>73</v>
      </c>
      <c r="I3">
        <f>COUNTIF($E$2:$E$99,2)</f>
        <v>32</v>
      </c>
      <c r="J3" s="2" t="s">
        <v>75</v>
      </c>
    </row>
    <row r="4" spans="2:11" x14ac:dyDescent="0.25">
      <c r="B4" t="s">
        <v>39</v>
      </c>
      <c r="C4">
        <v>3</v>
      </c>
      <c r="D4">
        <v>6</v>
      </c>
      <c r="E4">
        <v>1</v>
      </c>
      <c r="H4" t="s">
        <v>74</v>
      </c>
      <c r="I4">
        <f>COUNTIF($E$2:$E$99,3)</f>
        <v>36</v>
      </c>
      <c r="J4" t="s">
        <v>129</v>
      </c>
    </row>
    <row r="5" spans="2:11" x14ac:dyDescent="0.25">
      <c r="B5" t="s">
        <v>40</v>
      </c>
      <c r="C5">
        <v>3</v>
      </c>
      <c r="D5">
        <v>24</v>
      </c>
      <c r="E5">
        <v>3</v>
      </c>
    </row>
    <row r="6" spans="2:11" x14ac:dyDescent="0.25">
      <c r="B6" t="s">
        <v>41</v>
      </c>
      <c r="C6">
        <v>3</v>
      </c>
      <c r="D6">
        <v>7.1999999999999993</v>
      </c>
      <c r="E6">
        <v>1</v>
      </c>
      <c r="H6" s="1" t="s">
        <v>77</v>
      </c>
      <c r="I6" s="1" t="s">
        <v>70</v>
      </c>
      <c r="J6" s="1" t="s">
        <v>78</v>
      </c>
      <c r="K6" s="1" t="s">
        <v>79</v>
      </c>
    </row>
    <row r="7" spans="2:11" x14ac:dyDescent="0.25">
      <c r="B7" t="s">
        <v>19</v>
      </c>
      <c r="C7">
        <v>3</v>
      </c>
      <c r="D7">
        <v>6</v>
      </c>
      <c r="E7">
        <v>1</v>
      </c>
      <c r="H7" t="s">
        <v>80</v>
      </c>
      <c r="I7">
        <f>COUNTIFS($E$2:$E$99,1,$C$2:$C$99,3) + COUNTIFS($E$2:$E$99,1,$C$2:$C$99,2)</f>
        <v>27</v>
      </c>
      <c r="J7">
        <f>COUNTIFS($E$2:$E$99,1,$C$2:$C$99,1) + COUNTIFS($E$2:$E$99,1,$C$2:$C$99,0)</f>
        <v>3</v>
      </c>
      <c r="K7">
        <f>SUM(I7:J7)</f>
        <v>30</v>
      </c>
    </row>
    <row r="8" spans="2:11" x14ac:dyDescent="0.25">
      <c r="B8" t="s">
        <v>107</v>
      </c>
      <c r="C8">
        <v>0</v>
      </c>
      <c r="D8">
        <v>24</v>
      </c>
      <c r="E8">
        <v>3</v>
      </c>
      <c r="H8" t="s">
        <v>81</v>
      </c>
      <c r="I8">
        <f>COUNTIFS($E$2:$E$99,1,$C$2:$C$99,3) + COUNTIFS($E$2:$E$99,1,$C$2:$C$99,1)</f>
        <v>28</v>
      </c>
      <c r="J8">
        <f>COUNTIFS($E$2:$E$99,1,$C$2:$C$99,2) + COUNTIFS($E$2:$E$99,1,$C$2:$C$99,0)</f>
        <v>2</v>
      </c>
      <c r="K8">
        <f>SUM(I8:J8)</f>
        <v>30</v>
      </c>
    </row>
    <row r="9" spans="2:11" x14ac:dyDescent="0.25">
      <c r="B9" t="s">
        <v>42</v>
      </c>
      <c r="C9">
        <v>3</v>
      </c>
      <c r="D9">
        <v>36</v>
      </c>
      <c r="E9">
        <v>3</v>
      </c>
      <c r="H9" s="1" t="s">
        <v>82</v>
      </c>
      <c r="I9" s="1" t="s">
        <v>70</v>
      </c>
      <c r="J9" s="1" t="s">
        <v>78</v>
      </c>
      <c r="K9" s="1" t="s">
        <v>79</v>
      </c>
    </row>
    <row r="10" spans="2:11" x14ac:dyDescent="0.25">
      <c r="B10" t="s">
        <v>0</v>
      </c>
      <c r="C10">
        <v>3</v>
      </c>
      <c r="D10">
        <v>12</v>
      </c>
      <c r="E10">
        <v>2</v>
      </c>
      <c r="H10" t="s">
        <v>80</v>
      </c>
      <c r="I10">
        <f>COUNTIFS($E$2:$E$99,2,$C$2:$C$99,3) + COUNTIFS($E$2:$E$99,2,$C$2:$C$99,2)</f>
        <v>20</v>
      </c>
      <c r="J10">
        <f>COUNTIFS($E$2:$E$99,2,$C$2:$C$99,1) + COUNTIFS($E$2:$E$99,2,$C$2:$C$99,0)</f>
        <v>12</v>
      </c>
      <c r="K10">
        <f>SUM(I10:J10)</f>
        <v>32</v>
      </c>
    </row>
    <row r="11" spans="2:11" x14ac:dyDescent="0.25">
      <c r="B11" t="s">
        <v>0</v>
      </c>
      <c r="C11">
        <v>0</v>
      </c>
      <c r="D11">
        <v>18</v>
      </c>
      <c r="E11">
        <v>3</v>
      </c>
      <c r="H11" t="s">
        <v>81</v>
      </c>
      <c r="I11">
        <f>COUNTIFS($E$2:$E$99,2,$C$2:$C$99,3) + COUNTIFS($E$2:$E$99,2,$C$2:$C$99,1)</f>
        <v>21</v>
      </c>
      <c r="J11">
        <f>COUNTIFS($E$2:$E$99,2,$C$2:$C$99,2) + COUNTIFS($E$2:$E$99,2,$C$2:$C$99,0)</f>
        <v>11</v>
      </c>
      <c r="K11">
        <f>SUM(I11:J11)</f>
        <v>32</v>
      </c>
    </row>
    <row r="12" spans="2:11" x14ac:dyDescent="0.25">
      <c r="B12" t="s">
        <v>0</v>
      </c>
      <c r="C12">
        <v>3</v>
      </c>
      <c r="D12">
        <v>24</v>
      </c>
      <c r="E12">
        <v>3</v>
      </c>
      <c r="H12" s="1" t="s">
        <v>83</v>
      </c>
      <c r="I12" s="1" t="s">
        <v>70</v>
      </c>
      <c r="J12" s="1" t="s">
        <v>78</v>
      </c>
      <c r="K12" s="1" t="s">
        <v>79</v>
      </c>
    </row>
    <row r="13" spans="2:11" x14ac:dyDescent="0.25">
      <c r="B13" t="s">
        <v>1</v>
      </c>
      <c r="C13">
        <v>3</v>
      </c>
      <c r="D13">
        <v>6.75</v>
      </c>
      <c r="E13">
        <v>1</v>
      </c>
      <c r="H13" t="s">
        <v>80</v>
      </c>
      <c r="I13">
        <f>COUNTIFS($E$2:$E$99,3,$C$2:$C$99,3) + COUNTIFS($E$2:$E$99,3,$C$2:$C$99,2)</f>
        <v>22</v>
      </c>
      <c r="J13">
        <f>COUNTIFS($E$2:$E$99,3,$C$2:$C$99,1) + COUNTIFS($E$2:$E$99,3,$C$2:$C$99,0)</f>
        <v>14</v>
      </c>
      <c r="K13">
        <f>SUM(I13:J13)</f>
        <v>36</v>
      </c>
    </row>
    <row r="14" spans="2:11" x14ac:dyDescent="0.25">
      <c r="B14" t="s">
        <v>1</v>
      </c>
      <c r="C14">
        <v>0</v>
      </c>
      <c r="D14">
        <v>48</v>
      </c>
      <c r="E14">
        <v>3</v>
      </c>
      <c r="H14" t="s">
        <v>81</v>
      </c>
      <c r="I14">
        <f>COUNTIFS($E$2:$E$99,3,$C$2:$C$99,3) + COUNTIFS($E$2:$E$99,3,$C$2:$C$99,1)</f>
        <v>26</v>
      </c>
      <c r="J14">
        <f>COUNTIFS($E$2:$E$99,3,$C$2:$C$99,2) + COUNTIFS($E$2:$E$99,3,$C$2:$C$99,0)</f>
        <v>10</v>
      </c>
      <c r="K14">
        <f>SUM(I14:J14)</f>
        <v>36</v>
      </c>
    </row>
    <row r="15" spans="2:11" x14ac:dyDescent="0.25">
      <c r="B15" t="s">
        <v>20</v>
      </c>
      <c r="C15">
        <v>3</v>
      </c>
      <c r="D15">
        <v>24</v>
      </c>
      <c r="E15">
        <v>3</v>
      </c>
      <c r="J15" s="3" t="s">
        <v>84</v>
      </c>
      <c r="K15">
        <f>SUM(K7:K8,K10:K11,K13:K14)/2</f>
        <v>98</v>
      </c>
    </row>
    <row r="16" spans="2:11" x14ac:dyDescent="0.25">
      <c r="B16" t="s">
        <v>2</v>
      </c>
      <c r="C16">
        <v>3</v>
      </c>
      <c r="D16">
        <v>36</v>
      </c>
      <c r="E16">
        <v>3</v>
      </c>
    </row>
    <row r="17" spans="2:13" x14ac:dyDescent="0.25">
      <c r="B17" t="s">
        <v>3</v>
      </c>
      <c r="C17">
        <v>0</v>
      </c>
      <c r="D17">
        <v>12</v>
      </c>
      <c r="E17">
        <v>2</v>
      </c>
      <c r="I17" s="1" t="s">
        <v>85</v>
      </c>
      <c r="J17" s="1" t="s">
        <v>86</v>
      </c>
      <c r="K17" s="1" t="s">
        <v>87</v>
      </c>
      <c r="L17" s="1" t="s">
        <v>88</v>
      </c>
      <c r="M17" s="1" t="s">
        <v>126</v>
      </c>
    </row>
    <row r="18" spans="2:13" x14ac:dyDescent="0.25">
      <c r="B18" t="s">
        <v>113</v>
      </c>
      <c r="C18">
        <v>1</v>
      </c>
      <c r="D18">
        <v>12</v>
      </c>
      <c r="E18">
        <v>2</v>
      </c>
      <c r="H18" s="3" t="s">
        <v>72</v>
      </c>
      <c r="I18">
        <v>1.5442359999999999</v>
      </c>
      <c r="J18" s="5">
        <v>0.1633985</v>
      </c>
      <c r="K18" s="5">
        <v>19.8400365</v>
      </c>
      <c r="L18" s="4">
        <v>1</v>
      </c>
      <c r="M18">
        <v>30</v>
      </c>
    </row>
    <row r="19" spans="2:13" x14ac:dyDescent="0.25">
      <c r="B19" t="s">
        <v>43</v>
      </c>
      <c r="C19">
        <v>2</v>
      </c>
      <c r="D19">
        <v>12</v>
      </c>
      <c r="E19">
        <v>2</v>
      </c>
      <c r="H19" s="3" t="s">
        <v>73</v>
      </c>
      <c r="I19">
        <v>1.1430229999999999</v>
      </c>
      <c r="J19" s="5">
        <v>0.3654732</v>
      </c>
      <c r="K19" s="5">
        <v>3.6045734</v>
      </c>
      <c r="L19" s="4">
        <v>1</v>
      </c>
      <c r="M19">
        <v>32</v>
      </c>
    </row>
    <row r="20" spans="2:13" x14ac:dyDescent="0.25">
      <c r="B20" t="s">
        <v>122</v>
      </c>
      <c r="C20">
        <v>3</v>
      </c>
      <c r="D20">
        <v>12</v>
      </c>
      <c r="E20">
        <v>2</v>
      </c>
      <c r="H20" s="3" t="s">
        <v>74</v>
      </c>
      <c r="I20">
        <v>1.6428970000000001</v>
      </c>
      <c r="J20" s="5">
        <v>0.55152559999999995</v>
      </c>
      <c r="K20" s="5">
        <v>5.0478014</v>
      </c>
      <c r="L20" s="4">
        <v>0.45369999999999999</v>
      </c>
      <c r="M20">
        <v>36</v>
      </c>
    </row>
    <row r="21" spans="2:13" x14ac:dyDescent="0.25">
      <c r="B21" t="s">
        <v>21</v>
      </c>
      <c r="C21">
        <v>3</v>
      </c>
      <c r="D21">
        <v>30</v>
      </c>
      <c r="E21">
        <v>3</v>
      </c>
    </row>
    <row r="22" spans="2:13" x14ac:dyDescent="0.25">
      <c r="B22" t="s">
        <v>108</v>
      </c>
      <c r="C22">
        <v>0</v>
      </c>
      <c r="D22">
        <v>12</v>
      </c>
      <c r="E22">
        <v>2</v>
      </c>
      <c r="H22" t="s">
        <v>89</v>
      </c>
    </row>
    <row r="23" spans="2:13" x14ac:dyDescent="0.25">
      <c r="B23" t="s">
        <v>44</v>
      </c>
      <c r="C23">
        <v>3</v>
      </c>
      <c r="D23">
        <v>12</v>
      </c>
      <c r="E23">
        <v>2</v>
      </c>
      <c r="G23" t="s">
        <v>90</v>
      </c>
      <c r="H23">
        <f>MAX(I18:K20)</f>
        <v>19.8400365</v>
      </c>
    </row>
    <row r="24" spans="2:13" x14ac:dyDescent="0.25">
      <c r="B24" t="s">
        <v>45</v>
      </c>
      <c r="C24">
        <v>3</v>
      </c>
      <c r="D24">
        <v>2.4</v>
      </c>
      <c r="E24">
        <v>1</v>
      </c>
      <c r="G24" t="s">
        <v>91</v>
      </c>
      <c r="H24">
        <f>MIN(I18:K20)</f>
        <v>0.1633985</v>
      </c>
    </row>
    <row r="25" spans="2:13" x14ac:dyDescent="0.25">
      <c r="B25" t="s">
        <v>114</v>
      </c>
      <c r="C25">
        <v>3</v>
      </c>
      <c r="D25">
        <v>24.3</v>
      </c>
      <c r="E25">
        <v>3</v>
      </c>
    </row>
    <row r="26" spans="2:13" x14ac:dyDescent="0.25">
      <c r="B26" t="s">
        <v>46</v>
      </c>
      <c r="C26">
        <v>3</v>
      </c>
      <c r="D26">
        <v>36</v>
      </c>
      <c r="E26">
        <v>3</v>
      </c>
    </row>
    <row r="27" spans="2:13" x14ac:dyDescent="0.25">
      <c r="B27" t="s">
        <v>47</v>
      </c>
      <c r="C27">
        <v>3</v>
      </c>
      <c r="D27">
        <v>12</v>
      </c>
      <c r="E27">
        <v>2</v>
      </c>
    </row>
    <row r="28" spans="2:13" x14ac:dyDescent="0.25">
      <c r="B28" t="s">
        <v>22</v>
      </c>
      <c r="C28">
        <v>3</v>
      </c>
      <c r="D28">
        <v>9.6</v>
      </c>
      <c r="E28">
        <v>1</v>
      </c>
    </row>
    <row r="29" spans="2:13" x14ac:dyDescent="0.25">
      <c r="B29" t="s">
        <v>48</v>
      </c>
      <c r="C29">
        <v>3</v>
      </c>
      <c r="D29">
        <v>12</v>
      </c>
      <c r="E29">
        <v>2</v>
      </c>
    </row>
    <row r="30" spans="2:13" x14ac:dyDescent="0.25">
      <c r="B30" t="s">
        <v>48</v>
      </c>
      <c r="C30">
        <v>3</v>
      </c>
      <c r="D30">
        <v>12</v>
      </c>
      <c r="E30">
        <v>2</v>
      </c>
    </row>
    <row r="31" spans="2:13" x14ac:dyDescent="0.25">
      <c r="B31" t="s">
        <v>23</v>
      </c>
      <c r="C31">
        <v>3</v>
      </c>
      <c r="D31">
        <v>12</v>
      </c>
      <c r="E31">
        <v>2</v>
      </c>
    </row>
    <row r="32" spans="2:13" x14ac:dyDescent="0.25">
      <c r="B32" t="s">
        <v>4</v>
      </c>
      <c r="C32">
        <v>0</v>
      </c>
      <c r="D32">
        <v>12</v>
      </c>
      <c r="E32">
        <v>2</v>
      </c>
    </row>
    <row r="33" spans="2:5" x14ac:dyDescent="0.25">
      <c r="B33" t="s">
        <v>5</v>
      </c>
      <c r="C33">
        <v>0</v>
      </c>
      <c r="D33">
        <v>6.3</v>
      </c>
      <c r="E33">
        <v>1</v>
      </c>
    </row>
    <row r="34" spans="2:5" x14ac:dyDescent="0.25">
      <c r="B34" t="s">
        <v>49</v>
      </c>
      <c r="C34">
        <v>3</v>
      </c>
      <c r="D34">
        <v>14.399999999999999</v>
      </c>
      <c r="E34">
        <v>3</v>
      </c>
    </row>
    <row r="35" spans="2:5" x14ac:dyDescent="0.25">
      <c r="B35" t="s">
        <v>49</v>
      </c>
      <c r="C35">
        <v>3</v>
      </c>
      <c r="D35">
        <v>14.399999999999999</v>
      </c>
      <c r="E35">
        <v>3</v>
      </c>
    </row>
    <row r="36" spans="2:5" x14ac:dyDescent="0.25">
      <c r="B36" t="s">
        <v>24</v>
      </c>
      <c r="C36">
        <v>3</v>
      </c>
      <c r="D36">
        <v>6</v>
      </c>
      <c r="E36">
        <v>1</v>
      </c>
    </row>
    <row r="37" spans="2:5" x14ac:dyDescent="0.25">
      <c r="B37" t="s">
        <v>50</v>
      </c>
      <c r="C37">
        <v>3</v>
      </c>
      <c r="D37">
        <v>72</v>
      </c>
      <c r="E37">
        <v>3</v>
      </c>
    </row>
    <row r="38" spans="2:5" x14ac:dyDescent="0.25">
      <c r="B38" t="s">
        <v>109</v>
      </c>
      <c r="C38">
        <v>0</v>
      </c>
      <c r="D38">
        <v>12</v>
      </c>
      <c r="E38">
        <v>2</v>
      </c>
    </row>
    <row r="39" spans="2:5" x14ac:dyDescent="0.25">
      <c r="B39" t="s">
        <v>51</v>
      </c>
      <c r="C39">
        <v>3</v>
      </c>
      <c r="D39">
        <v>24</v>
      </c>
      <c r="E39">
        <v>3</v>
      </c>
    </row>
    <row r="40" spans="2:5" x14ac:dyDescent="0.25">
      <c r="B40" t="s">
        <v>115</v>
      </c>
      <c r="C40">
        <v>1</v>
      </c>
      <c r="D40">
        <v>36</v>
      </c>
      <c r="E40">
        <v>3</v>
      </c>
    </row>
    <row r="41" spans="2:5" x14ac:dyDescent="0.25">
      <c r="B41" t="s">
        <v>6</v>
      </c>
      <c r="C41">
        <v>0</v>
      </c>
      <c r="D41">
        <v>12</v>
      </c>
      <c r="E41">
        <v>2</v>
      </c>
    </row>
    <row r="42" spans="2:5" x14ac:dyDescent="0.25">
      <c r="B42" t="s">
        <v>52</v>
      </c>
      <c r="C42">
        <v>3</v>
      </c>
      <c r="D42">
        <v>9.6</v>
      </c>
      <c r="E42">
        <v>1</v>
      </c>
    </row>
    <row r="43" spans="2:5" x14ac:dyDescent="0.25">
      <c r="B43" t="s">
        <v>7</v>
      </c>
      <c r="C43">
        <v>0</v>
      </c>
      <c r="D43">
        <v>12</v>
      </c>
      <c r="E43">
        <v>2</v>
      </c>
    </row>
    <row r="44" spans="2:5" x14ac:dyDescent="0.25">
      <c r="B44" t="s">
        <v>123</v>
      </c>
      <c r="C44">
        <v>3</v>
      </c>
      <c r="D44">
        <v>4.0500000000000007</v>
      </c>
      <c r="E44">
        <v>1</v>
      </c>
    </row>
    <row r="45" spans="2:5" x14ac:dyDescent="0.25">
      <c r="B45" t="s">
        <v>8</v>
      </c>
      <c r="C45">
        <v>3</v>
      </c>
      <c r="D45">
        <v>9.6</v>
      </c>
      <c r="E45">
        <v>1</v>
      </c>
    </row>
    <row r="46" spans="2:5" x14ac:dyDescent="0.25">
      <c r="B46" t="s">
        <v>8</v>
      </c>
      <c r="C46">
        <v>0</v>
      </c>
      <c r="D46">
        <v>18</v>
      </c>
      <c r="E46">
        <v>3</v>
      </c>
    </row>
    <row r="47" spans="2:5" x14ac:dyDescent="0.25">
      <c r="B47" t="s">
        <v>8</v>
      </c>
      <c r="C47">
        <v>1</v>
      </c>
      <c r="D47">
        <v>30</v>
      </c>
      <c r="E47">
        <v>3</v>
      </c>
    </row>
    <row r="48" spans="2:5" x14ac:dyDescent="0.25">
      <c r="B48" t="s">
        <v>53</v>
      </c>
      <c r="C48">
        <v>3</v>
      </c>
      <c r="D48">
        <v>7.2</v>
      </c>
      <c r="E48">
        <v>1</v>
      </c>
    </row>
    <row r="49" spans="2:5" x14ac:dyDescent="0.25">
      <c r="B49" t="s">
        <v>53</v>
      </c>
      <c r="C49">
        <v>3</v>
      </c>
      <c r="D49">
        <v>12</v>
      </c>
      <c r="E49">
        <v>2</v>
      </c>
    </row>
    <row r="50" spans="2:5" x14ac:dyDescent="0.25">
      <c r="B50" t="s">
        <v>53</v>
      </c>
      <c r="C50">
        <v>1</v>
      </c>
      <c r="D50">
        <v>24</v>
      </c>
      <c r="E50">
        <v>3</v>
      </c>
    </row>
    <row r="51" spans="2:5" x14ac:dyDescent="0.25">
      <c r="B51" t="s">
        <v>9</v>
      </c>
      <c r="C51">
        <v>0</v>
      </c>
      <c r="D51">
        <v>18</v>
      </c>
      <c r="E51">
        <v>3</v>
      </c>
    </row>
    <row r="52" spans="2:5" x14ac:dyDescent="0.25">
      <c r="B52" t="s">
        <v>10</v>
      </c>
      <c r="C52">
        <v>0</v>
      </c>
      <c r="D52">
        <v>48</v>
      </c>
      <c r="E52">
        <v>3</v>
      </c>
    </row>
    <row r="53" spans="2:5" x14ac:dyDescent="0.25">
      <c r="B53" t="s">
        <v>116</v>
      </c>
      <c r="C53">
        <v>3</v>
      </c>
      <c r="D53">
        <v>12</v>
      </c>
      <c r="E53">
        <v>2</v>
      </c>
    </row>
    <row r="54" spans="2:5" x14ac:dyDescent="0.25">
      <c r="B54" t="s">
        <v>54</v>
      </c>
      <c r="C54">
        <v>3</v>
      </c>
      <c r="D54">
        <v>36</v>
      </c>
      <c r="E54">
        <v>3</v>
      </c>
    </row>
    <row r="55" spans="2:5" x14ac:dyDescent="0.25">
      <c r="B55" t="s">
        <v>55</v>
      </c>
      <c r="C55">
        <v>3</v>
      </c>
      <c r="D55">
        <v>24</v>
      </c>
      <c r="E55">
        <v>3</v>
      </c>
    </row>
    <row r="56" spans="2:5" x14ac:dyDescent="0.25">
      <c r="B56" t="s">
        <v>117</v>
      </c>
      <c r="C56">
        <v>3</v>
      </c>
      <c r="D56">
        <v>18</v>
      </c>
      <c r="E56">
        <v>3</v>
      </c>
    </row>
    <row r="57" spans="2:5" x14ac:dyDescent="0.25">
      <c r="B57" t="s">
        <v>25</v>
      </c>
      <c r="C57">
        <v>3</v>
      </c>
      <c r="D57">
        <v>6</v>
      </c>
      <c r="E57">
        <v>1</v>
      </c>
    </row>
    <row r="58" spans="2:5" x14ac:dyDescent="0.25">
      <c r="B58" t="s">
        <v>11</v>
      </c>
      <c r="C58">
        <v>0</v>
      </c>
      <c r="D58">
        <v>12</v>
      </c>
      <c r="E58">
        <v>2</v>
      </c>
    </row>
    <row r="59" spans="2:5" x14ac:dyDescent="0.25">
      <c r="B59" t="s">
        <v>11</v>
      </c>
      <c r="C59">
        <v>1</v>
      </c>
      <c r="D59">
        <v>12</v>
      </c>
      <c r="E59">
        <v>2</v>
      </c>
    </row>
    <row r="60" spans="2:5" x14ac:dyDescent="0.25">
      <c r="B60" t="s">
        <v>56</v>
      </c>
      <c r="C60">
        <v>3</v>
      </c>
      <c r="D60">
        <v>9</v>
      </c>
      <c r="E60">
        <v>1</v>
      </c>
    </row>
    <row r="61" spans="2:5" x14ac:dyDescent="0.25">
      <c r="B61" t="s">
        <v>26</v>
      </c>
      <c r="C61">
        <v>3</v>
      </c>
      <c r="D61">
        <v>4.8</v>
      </c>
      <c r="E61">
        <v>1</v>
      </c>
    </row>
    <row r="62" spans="2:5" x14ac:dyDescent="0.25">
      <c r="B62" t="s">
        <v>124</v>
      </c>
      <c r="C62">
        <v>3</v>
      </c>
      <c r="D62">
        <v>60</v>
      </c>
      <c r="E62">
        <v>3</v>
      </c>
    </row>
    <row r="63" spans="2:5" x14ac:dyDescent="0.25">
      <c r="B63" t="s">
        <v>57</v>
      </c>
      <c r="C63">
        <v>3</v>
      </c>
      <c r="D63">
        <v>21.312000000000001</v>
      </c>
      <c r="E63">
        <v>3</v>
      </c>
    </row>
    <row r="64" spans="2:5" x14ac:dyDescent="0.25">
      <c r="B64" t="s">
        <v>58</v>
      </c>
      <c r="C64">
        <v>3</v>
      </c>
      <c r="D64">
        <v>9</v>
      </c>
      <c r="E64">
        <v>1</v>
      </c>
    </row>
    <row r="65" spans="2:5" x14ac:dyDescent="0.25">
      <c r="B65" t="s">
        <v>59</v>
      </c>
      <c r="C65">
        <v>3</v>
      </c>
      <c r="D65">
        <v>12</v>
      </c>
      <c r="E65">
        <v>2</v>
      </c>
    </row>
    <row r="66" spans="2:5" x14ac:dyDescent="0.25">
      <c r="B66" t="s">
        <v>60</v>
      </c>
      <c r="C66">
        <v>3</v>
      </c>
      <c r="D66">
        <v>45.72</v>
      </c>
      <c r="E66">
        <v>3</v>
      </c>
    </row>
    <row r="67" spans="2:5" x14ac:dyDescent="0.25">
      <c r="B67" t="s">
        <v>61</v>
      </c>
      <c r="C67">
        <v>3</v>
      </c>
      <c r="D67">
        <v>4.8</v>
      </c>
      <c r="E67">
        <v>1</v>
      </c>
    </row>
    <row r="68" spans="2:5" x14ac:dyDescent="0.25">
      <c r="B68" t="s">
        <v>12</v>
      </c>
      <c r="C68">
        <v>0</v>
      </c>
      <c r="D68">
        <v>9</v>
      </c>
      <c r="E68">
        <v>1</v>
      </c>
    </row>
    <row r="69" spans="2:5" x14ac:dyDescent="0.25">
      <c r="B69" t="s">
        <v>27</v>
      </c>
      <c r="C69">
        <v>3</v>
      </c>
      <c r="D69">
        <v>2.4</v>
      </c>
      <c r="E69">
        <v>1</v>
      </c>
    </row>
    <row r="70" spans="2:5" x14ac:dyDescent="0.25">
      <c r="B70" t="s">
        <v>62</v>
      </c>
      <c r="C70">
        <v>3</v>
      </c>
      <c r="D70">
        <v>6</v>
      </c>
      <c r="E70">
        <v>1</v>
      </c>
    </row>
    <row r="71" spans="2:5" x14ac:dyDescent="0.25">
      <c r="B71" t="s">
        <v>28</v>
      </c>
      <c r="C71">
        <v>3</v>
      </c>
      <c r="D71">
        <v>12</v>
      </c>
      <c r="E71">
        <v>2</v>
      </c>
    </row>
    <row r="72" spans="2:5" x14ac:dyDescent="0.25">
      <c r="B72" t="s">
        <v>13</v>
      </c>
      <c r="C72">
        <v>0</v>
      </c>
      <c r="D72">
        <v>12</v>
      </c>
      <c r="E72">
        <v>2</v>
      </c>
    </row>
    <row r="73" spans="2:5" x14ac:dyDescent="0.25">
      <c r="B73" t="s">
        <v>63</v>
      </c>
      <c r="C73">
        <v>3</v>
      </c>
      <c r="D73">
        <v>6</v>
      </c>
      <c r="E73">
        <v>1</v>
      </c>
    </row>
    <row r="74" spans="2:5" x14ac:dyDescent="0.25">
      <c r="B74" t="s">
        <v>64</v>
      </c>
      <c r="C74">
        <v>1</v>
      </c>
      <c r="D74">
        <v>6</v>
      </c>
      <c r="E74">
        <v>1</v>
      </c>
    </row>
    <row r="75" spans="2:5" x14ac:dyDescent="0.25">
      <c r="B75" t="s">
        <v>110</v>
      </c>
      <c r="C75">
        <v>0</v>
      </c>
      <c r="D75">
        <v>24</v>
      </c>
      <c r="E75">
        <v>3</v>
      </c>
    </row>
    <row r="76" spans="2:5" x14ac:dyDescent="0.25">
      <c r="B76" t="s">
        <v>118</v>
      </c>
      <c r="C76">
        <v>3</v>
      </c>
      <c r="D76">
        <v>10.8</v>
      </c>
      <c r="E76">
        <v>1</v>
      </c>
    </row>
    <row r="77" spans="2:5" x14ac:dyDescent="0.25">
      <c r="B77" t="s">
        <v>125</v>
      </c>
      <c r="C77">
        <v>3</v>
      </c>
      <c r="D77">
        <v>18</v>
      </c>
      <c r="E77">
        <v>3</v>
      </c>
    </row>
    <row r="78" spans="2:5" x14ac:dyDescent="0.25">
      <c r="B78" t="s">
        <v>29</v>
      </c>
      <c r="C78">
        <v>3</v>
      </c>
      <c r="D78">
        <v>4.6999999999999993</v>
      </c>
      <c r="E78">
        <v>1</v>
      </c>
    </row>
    <row r="79" spans="2:5" x14ac:dyDescent="0.25">
      <c r="B79" t="s">
        <v>30</v>
      </c>
      <c r="C79">
        <v>3</v>
      </c>
      <c r="D79">
        <v>3.5999999999999996</v>
      </c>
      <c r="E79">
        <v>1</v>
      </c>
    </row>
    <row r="80" spans="2:5" x14ac:dyDescent="0.25">
      <c r="B80" t="s">
        <v>31</v>
      </c>
      <c r="C80">
        <v>3</v>
      </c>
      <c r="D80">
        <v>3.5999999999999996</v>
      </c>
      <c r="E80">
        <v>1</v>
      </c>
    </row>
    <row r="81" spans="2:5" x14ac:dyDescent="0.25">
      <c r="B81" t="s">
        <v>14</v>
      </c>
      <c r="C81">
        <v>0</v>
      </c>
      <c r="D81">
        <v>12</v>
      </c>
      <c r="E81">
        <v>2</v>
      </c>
    </row>
    <row r="82" spans="2:5" x14ac:dyDescent="0.25">
      <c r="B82" t="s">
        <v>65</v>
      </c>
      <c r="C82">
        <v>3</v>
      </c>
      <c r="D82">
        <v>24</v>
      </c>
      <c r="E82">
        <v>3</v>
      </c>
    </row>
    <row r="83" spans="2:5" x14ac:dyDescent="0.25">
      <c r="B83" t="s">
        <v>32</v>
      </c>
      <c r="C83">
        <v>3</v>
      </c>
      <c r="D83">
        <v>12</v>
      </c>
      <c r="E83">
        <v>2</v>
      </c>
    </row>
    <row r="84" spans="2:5" x14ac:dyDescent="0.25">
      <c r="B84" t="s">
        <v>66</v>
      </c>
      <c r="C84">
        <v>3</v>
      </c>
      <c r="D84">
        <v>12</v>
      </c>
      <c r="E84">
        <v>2</v>
      </c>
    </row>
    <row r="85" spans="2:5" x14ac:dyDescent="0.25">
      <c r="B85" t="s">
        <v>15</v>
      </c>
      <c r="C85">
        <v>0</v>
      </c>
      <c r="D85">
        <v>72</v>
      </c>
      <c r="E85">
        <v>3</v>
      </c>
    </row>
    <row r="86" spans="2:5" x14ac:dyDescent="0.25">
      <c r="B86" t="s">
        <v>33</v>
      </c>
      <c r="C86">
        <v>3</v>
      </c>
      <c r="D86">
        <v>3.5999999999999996</v>
      </c>
      <c r="E86">
        <v>1</v>
      </c>
    </row>
    <row r="87" spans="2:5" x14ac:dyDescent="0.25">
      <c r="B87" t="s">
        <v>67</v>
      </c>
      <c r="C87">
        <v>1</v>
      </c>
      <c r="D87">
        <v>18</v>
      </c>
      <c r="E87">
        <v>3</v>
      </c>
    </row>
    <row r="88" spans="2:5" x14ac:dyDescent="0.25">
      <c r="B88" t="s">
        <v>34</v>
      </c>
      <c r="C88">
        <v>3</v>
      </c>
      <c r="D88">
        <v>10.8</v>
      </c>
      <c r="E88">
        <v>1</v>
      </c>
    </row>
    <row r="89" spans="2:5" x14ac:dyDescent="0.25">
      <c r="B89" t="s">
        <v>120</v>
      </c>
      <c r="C89">
        <v>3</v>
      </c>
      <c r="D89">
        <v>12</v>
      </c>
      <c r="E89">
        <v>2</v>
      </c>
    </row>
    <row r="90" spans="2:5" x14ac:dyDescent="0.25">
      <c r="B90" t="s">
        <v>35</v>
      </c>
      <c r="C90">
        <v>3</v>
      </c>
      <c r="D90">
        <v>12</v>
      </c>
      <c r="E90">
        <v>2</v>
      </c>
    </row>
    <row r="91" spans="2:5" x14ac:dyDescent="0.25">
      <c r="B91" t="s">
        <v>119</v>
      </c>
      <c r="C91">
        <v>3</v>
      </c>
      <c r="D91">
        <v>36</v>
      </c>
      <c r="E91">
        <v>3</v>
      </c>
    </row>
    <row r="92" spans="2:5" x14ac:dyDescent="0.25">
      <c r="B92" t="s">
        <v>36</v>
      </c>
      <c r="C92">
        <v>3</v>
      </c>
      <c r="D92">
        <v>24</v>
      </c>
      <c r="E92">
        <v>3</v>
      </c>
    </row>
    <row r="93" spans="2:5" x14ac:dyDescent="0.25">
      <c r="B93" t="s">
        <v>16</v>
      </c>
      <c r="C93">
        <v>0</v>
      </c>
      <c r="D93">
        <v>18</v>
      </c>
      <c r="E93">
        <v>3</v>
      </c>
    </row>
    <row r="94" spans="2:5" x14ac:dyDescent="0.25">
      <c r="B94" t="s">
        <v>37</v>
      </c>
      <c r="C94">
        <v>3</v>
      </c>
      <c r="D94">
        <v>4.32</v>
      </c>
      <c r="E94">
        <v>1</v>
      </c>
    </row>
    <row r="95" spans="2:5" x14ac:dyDescent="0.25">
      <c r="B95" t="s">
        <v>68</v>
      </c>
      <c r="C95">
        <v>3</v>
      </c>
      <c r="D95">
        <v>12</v>
      </c>
      <c r="E95">
        <v>2</v>
      </c>
    </row>
    <row r="96" spans="2:5" x14ac:dyDescent="0.25">
      <c r="B96" t="s">
        <v>17</v>
      </c>
      <c r="C96">
        <v>0</v>
      </c>
      <c r="D96">
        <v>14.399999999999999</v>
      </c>
      <c r="E96">
        <v>3</v>
      </c>
    </row>
    <row r="97" spans="2:5" x14ac:dyDescent="0.25">
      <c r="B97" t="s">
        <v>38</v>
      </c>
      <c r="C97">
        <v>3</v>
      </c>
      <c r="D97">
        <v>12</v>
      </c>
      <c r="E97">
        <v>2</v>
      </c>
    </row>
    <row r="98" spans="2:5" x14ac:dyDescent="0.25">
      <c r="B98" t="s">
        <v>69</v>
      </c>
      <c r="C98">
        <v>3</v>
      </c>
      <c r="D98">
        <v>12</v>
      </c>
      <c r="E98">
        <v>2</v>
      </c>
    </row>
    <row r="99" spans="2:5" x14ac:dyDescent="0.25">
      <c r="B99" t="s">
        <v>18</v>
      </c>
      <c r="C99">
        <v>0</v>
      </c>
      <c r="D99">
        <v>12</v>
      </c>
      <c r="E99">
        <v>2</v>
      </c>
    </row>
  </sheetData>
  <sortState ref="B2:E99">
    <sortCondition ref="B2:B99"/>
    <sortCondition ref="D2:D9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zoomScale="70" zoomScaleNormal="70" workbookViewId="0">
      <pane ySplit="1" topLeftCell="A2" activePane="bottomLeft" state="frozen"/>
      <selection pane="bottomLeft" activeCell="J52" sqref="J52"/>
    </sheetView>
  </sheetViews>
  <sheetFormatPr defaultRowHeight="15" x14ac:dyDescent="0.25"/>
  <cols>
    <col min="2" max="2" width="25" customWidth="1"/>
  </cols>
  <sheetData>
    <row r="1" spans="2:11" x14ac:dyDescent="0.25">
      <c r="B1" s="1" t="s">
        <v>71</v>
      </c>
      <c r="C1" s="1" t="s">
        <v>70</v>
      </c>
      <c r="D1" s="1" t="s">
        <v>139</v>
      </c>
      <c r="E1" s="1" t="s">
        <v>140</v>
      </c>
    </row>
    <row r="2" spans="2:11" x14ac:dyDescent="0.25">
      <c r="B2" t="s">
        <v>92</v>
      </c>
      <c r="C2">
        <v>1</v>
      </c>
      <c r="D2">
        <v>20.25</v>
      </c>
      <c r="E2">
        <v>3</v>
      </c>
      <c r="F2">
        <f>COUNTA(D2:D116)</f>
        <v>115</v>
      </c>
      <c r="H2" t="s">
        <v>72</v>
      </c>
      <c r="I2">
        <f>COUNTIF($E$2:$E$116,1)</f>
        <v>32</v>
      </c>
      <c r="J2" t="s">
        <v>76</v>
      </c>
    </row>
    <row r="3" spans="2:11" x14ac:dyDescent="0.25">
      <c r="B3" t="s">
        <v>112</v>
      </c>
      <c r="C3">
        <v>3</v>
      </c>
      <c r="D3">
        <v>12</v>
      </c>
      <c r="E3">
        <v>2</v>
      </c>
      <c r="H3" t="s">
        <v>73</v>
      </c>
      <c r="I3">
        <f>COUNTIF($E$2:$E$116,2)</f>
        <v>40</v>
      </c>
      <c r="J3" s="2" t="s">
        <v>127</v>
      </c>
    </row>
    <row r="4" spans="2:11" x14ac:dyDescent="0.25">
      <c r="B4" t="s">
        <v>111</v>
      </c>
      <c r="C4">
        <v>3</v>
      </c>
      <c r="D4">
        <v>4.2</v>
      </c>
      <c r="E4">
        <v>1</v>
      </c>
      <c r="H4" t="s">
        <v>74</v>
      </c>
      <c r="I4">
        <f>COUNTIF($E$2:$E$116,3)</f>
        <v>43</v>
      </c>
      <c r="J4" t="s">
        <v>128</v>
      </c>
    </row>
    <row r="5" spans="2:11" x14ac:dyDescent="0.25">
      <c r="B5" t="s">
        <v>39</v>
      </c>
      <c r="C5">
        <v>3</v>
      </c>
      <c r="D5">
        <v>6</v>
      </c>
      <c r="E5">
        <v>1</v>
      </c>
    </row>
    <row r="6" spans="2:11" x14ac:dyDescent="0.25">
      <c r="B6" t="s">
        <v>40</v>
      </c>
      <c r="C6">
        <v>3</v>
      </c>
      <c r="D6">
        <v>24</v>
      </c>
      <c r="E6">
        <v>3</v>
      </c>
      <c r="H6" s="1" t="s">
        <v>77</v>
      </c>
      <c r="I6" s="1" t="s">
        <v>70</v>
      </c>
      <c r="J6" s="1" t="s">
        <v>78</v>
      </c>
      <c r="K6" s="1" t="s">
        <v>79</v>
      </c>
    </row>
    <row r="7" spans="2:11" x14ac:dyDescent="0.25">
      <c r="B7" t="s">
        <v>41</v>
      </c>
      <c r="C7">
        <v>3</v>
      </c>
      <c r="D7">
        <v>7.2</v>
      </c>
      <c r="E7">
        <v>1</v>
      </c>
      <c r="H7" t="s">
        <v>80</v>
      </c>
      <c r="I7">
        <f>COUNTIFS($E$2:$E$116,1,$C$2:$C$116,3) + COUNTIFS($E$2:$E$116,1,$C$2:$C$116,2)</f>
        <v>25</v>
      </c>
      <c r="J7">
        <f>COUNTIFS($E$2:$E$116,1,$C$2:$C$116,1) + COUNTIFS($E$2:$E$116,1,$C$2:$C$116,0)</f>
        <v>7</v>
      </c>
      <c r="K7">
        <f>SUM(I7:J7)</f>
        <v>32</v>
      </c>
    </row>
    <row r="8" spans="2:11" x14ac:dyDescent="0.25">
      <c r="B8" t="s">
        <v>19</v>
      </c>
      <c r="C8">
        <v>3</v>
      </c>
      <c r="D8">
        <v>6</v>
      </c>
      <c r="E8">
        <v>1</v>
      </c>
      <c r="H8" t="s">
        <v>81</v>
      </c>
      <c r="I8">
        <f>COUNTIFS($E$2:$E$116,1,$C$2:$C$116,3) + COUNTIFS($E$2:$E$116,1,$C$2:$C$116,1)</f>
        <v>30</v>
      </c>
      <c r="J8">
        <f>COUNTIFS($E$2:$E$116,1,$C$2:$C$116,2) + COUNTIFS($E$2:$E$116,1,$C$2:$C$116,0)</f>
        <v>2</v>
      </c>
      <c r="K8">
        <f>SUM(I8:J8)</f>
        <v>32</v>
      </c>
    </row>
    <row r="9" spans="2:11" x14ac:dyDescent="0.25">
      <c r="B9" t="s">
        <v>93</v>
      </c>
      <c r="C9">
        <v>1</v>
      </c>
      <c r="D9">
        <v>36</v>
      </c>
      <c r="E9">
        <v>3</v>
      </c>
      <c r="H9" s="1" t="s">
        <v>82</v>
      </c>
      <c r="I9" s="1" t="s">
        <v>70</v>
      </c>
      <c r="J9" s="1" t="s">
        <v>78</v>
      </c>
      <c r="K9" s="1" t="s">
        <v>79</v>
      </c>
    </row>
    <row r="10" spans="2:11" x14ac:dyDescent="0.25">
      <c r="B10" t="s">
        <v>107</v>
      </c>
      <c r="C10">
        <v>0</v>
      </c>
      <c r="D10">
        <v>24</v>
      </c>
      <c r="E10">
        <v>3</v>
      </c>
      <c r="H10" t="s">
        <v>80</v>
      </c>
      <c r="I10">
        <f>COUNTIFS($E$2:$E$116,2,$C$2:$C$116,3) + COUNTIFS($E$2:$E$116,2,$C$2:$C$116,2)</f>
        <v>23</v>
      </c>
      <c r="J10">
        <f>COUNTIFS($E$2:$E$116,2,$C$2:$C$116,1) + COUNTIFS($E$2:$E$116,2,$C$2:$C$116,0)</f>
        <v>17</v>
      </c>
      <c r="K10">
        <f>SUM(I10:J10)</f>
        <v>40</v>
      </c>
    </row>
    <row r="11" spans="2:11" x14ac:dyDescent="0.25">
      <c r="B11" t="s">
        <v>121</v>
      </c>
      <c r="C11">
        <v>1</v>
      </c>
      <c r="D11">
        <v>24</v>
      </c>
      <c r="E11">
        <v>3</v>
      </c>
      <c r="H11" t="s">
        <v>81</v>
      </c>
      <c r="I11">
        <f>COUNTIFS($E$2:$E$116,2,$C$2:$C$116,3) + COUNTIFS($E$2:$E$116,2,$C$2:$C$116,1)</f>
        <v>28</v>
      </c>
      <c r="J11">
        <f>COUNTIFS($E$2:$E$116,2,$C$2:$C$116,2) + COUNTIFS($E$2:$E$116,2,$C$2:$C$116,0)</f>
        <v>12</v>
      </c>
      <c r="K11">
        <f>SUM(I11:J11)</f>
        <v>40</v>
      </c>
    </row>
    <row r="12" spans="2:11" x14ac:dyDescent="0.25">
      <c r="B12" t="s">
        <v>42</v>
      </c>
      <c r="C12">
        <v>3</v>
      </c>
      <c r="D12">
        <v>36</v>
      </c>
      <c r="E12">
        <v>3</v>
      </c>
      <c r="H12" s="1" t="s">
        <v>83</v>
      </c>
      <c r="I12" s="1" t="s">
        <v>70</v>
      </c>
      <c r="J12" s="1" t="s">
        <v>78</v>
      </c>
      <c r="K12" s="1" t="s">
        <v>79</v>
      </c>
    </row>
    <row r="13" spans="2:11" x14ac:dyDescent="0.25">
      <c r="B13" t="s">
        <v>0</v>
      </c>
      <c r="C13">
        <v>3</v>
      </c>
      <c r="D13">
        <v>12</v>
      </c>
      <c r="E13">
        <v>2</v>
      </c>
      <c r="H13" t="s">
        <v>80</v>
      </c>
      <c r="I13">
        <f>COUNTIFS($E$2:$E$116,3,$C$2:$C$116,3) + COUNTIFS($E$2:$E$116,3,$C$2:$C$116,2)</f>
        <v>19</v>
      </c>
      <c r="J13">
        <f>COUNTIFS($E$2:$E$116,3,$C$2:$C$116,1) + COUNTIFS($E$2:$E$116,3,$C$2:$C$116,0)</f>
        <v>24</v>
      </c>
      <c r="K13">
        <f>SUM(I13:J13)</f>
        <v>43</v>
      </c>
    </row>
    <row r="14" spans="2:11" x14ac:dyDescent="0.25">
      <c r="B14" t="s">
        <v>0</v>
      </c>
      <c r="C14">
        <v>0</v>
      </c>
      <c r="D14">
        <v>18</v>
      </c>
      <c r="E14">
        <v>3</v>
      </c>
      <c r="H14" t="s">
        <v>81</v>
      </c>
      <c r="I14">
        <f>COUNTIFS($E$2:$E$116,3,$C$2:$C$116,3) + COUNTIFS($E$2:$E$116,3,$C$2:$C$116,1)</f>
        <v>34</v>
      </c>
      <c r="J14">
        <f>COUNTIFS($E$2:$E$116,3,$C$2:$C$116,2) + COUNTIFS($E$2:$E$116,3,$C$2:$C$116,0)</f>
        <v>9</v>
      </c>
      <c r="K14">
        <f>SUM(I14:J14)</f>
        <v>43</v>
      </c>
    </row>
    <row r="15" spans="2:11" x14ac:dyDescent="0.25">
      <c r="B15" t="s">
        <v>0</v>
      </c>
      <c r="C15">
        <v>3</v>
      </c>
      <c r="D15">
        <v>24</v>
      </c>
      <c r="E15">
        <v>3</v>
      </c>
      <c r="J15" s="3" t="s">
        <v>84</v>
      </c>
      <c r="K15">
        <f>SUM(K7:K8,K10:K11,K13:K14)/2</f>
        <v>115</v>
      </c>
    </row>
    <row r="16" spans="2:11" x14ac:dyDescent="0.25">
      <c r="B16" t="s">
        <v>1</v>
      </c>
      <c r="C16">
        <v>3</v>
      </c>
      <c r="D16">
        <v>6.75</v>
      </c>
      <c r="E16">
        <v>1</v>
      </c>
    </row>
    <row r="17" spans="2:13" x14ac:dyDescent="0.25">
      <c r="B17" t="s">
        <v>1</v>
      </c>
      <c r="C17">
        <v>0</v>
      </c>
      <c r="D17">
        <v>48</v>
      </c>
      <c r="E17">
        <v>3</v>
      </c>
      <c r="I17" s="1" t="s">
        <v>85</v>
      </c>
      <c r="J17" s="1" t="s">
        <v>86</v>
      </c>
      <c r="K17" s="1" t="s">
        <v>87</v>
      </c>
      <c r="L17" s="1" t="s">
        <v>88</v>
      </c>
      <c r="M17" s="1" t="s">
        <v>126</v>
      </c>
    </row>
    <row r="18" spans="2:13" x14ac:dyDescent="0.25">
      <c r="B18" t="s">
        <v>20</v>
      </c>
      <c r="C18">
        <v>3</v>
      </c>
      <c r="D18">
        <v>24</v>
      </c>
      <c r="E18">
        <v>3</v>
      </c>
      <c r="H18" s="3" t="s">
        <v>72</v>
      </c>
      <c r="I18">
        <v>4.1119459999999997</v>
      </c>
      <c r="J18" s="5">
        <v>0.69815930000000004</v>
      </c>
      <c r="K18" s="5">
        <v>44.044348100000001</v>
      </c>
      <c r="L18" s="4">
        <v>0.1477</v>
      </c>
      <c r="M18">
        <v>32</v>
      </c>
    </row>
    <row r="19" spans="2:13" x14ac:dyDescent="0.25">
      <c r="B19" t="s">
        <v>2</v>
      </c>
      <c r="C19">
        <v>3</v>
      </c>
      <c r="D19">
        <v>36</v>
      </c>
      <c r="E19">
        <v>3</v>
      </c>
      <c r="H19" s="3" t="s">
        <v>73</v>
      </c>
      <c r="I19">
        <v>1.712852</v>
      </c>
      <c r="J19" s="5">
        <v>0.62384050000000002</v>
      </c>
      <c r="K19" s="5">
        <v>4.8254789000000002</v>
      </c>
      <c r="L19" s="4">
        <v>0.35239999999999999</v>
      </c>
      <c r="M19">
        <v>40</v>
      </c>
    </row>
    <row r="20" spans="2:13" x14ac:dyDescent="0.25">
      <c r="B20" t="s">
        <v>3</v>
      </c>
      <c r="C20">
        <v>0</v>
      </c>
      <c r="D20">
        <v>12</v>
      </c>
      <c r="E20">
        <v>2</v>
      </c>
      <c r="H20" s="3" t="s">
        <v>74</v>
      </c>
      <c r="I20">
        <v>4.6785449999999997</v>
      </c>
      <c r="J20" s="5">
        <v>1.688652</v>
      </c>
      <c r="K20" s="5">
        <v>13.977430999999999</v>
      </c>
      <c r="L20" s="4">
        <v>1.701E-3</v>
      </c>
      <c r="M20">
        <v>43</v>
      </c>
    </row>
    <row r="21" spans="2:13" x14ac:dyDescent="0.25">
      <c r="B21" t="s">
        <v>113</v>
      </c>
      <c r="C21">
        <v>1</v>
      </c>
      <c r="D21">
        <v>12</v>
      </c>
      <c r="E21">
        <v>2</v>
      </c>
    </row>
    <row r="22" spans="2:13" x14ac:dyDescent="0.25">
      <c r="B22" t="s">
        <v>43</v>
      </c>
      <c r="C22">
        <v>2</v>
      </c>
      <c r="D22">
        <v>12</v>
      </c>
      <c r="E22">
        <v>2</v>
      </c>
      <c r="H22" t="s">
        <v>89</v>
      </c>
    </row>
    <row r="23" spans="2:13" x14ac:dyDescent="0.25">
      <c r="B23" t="s">
        <v>122</v>
      </c>
      <c r="C23">
        <v>3</v>
      </c>
      <c r="D23">
        <v>12</v>
      </c>
      <c r="E23">
        <v>2</v>
      </c>
      <c r="G23" t="s">
        <v>90</v>
      </c>
      <c r="H23">
        <f>MAX(I18:K20)</f>
        <v>44.044348100000001</v>
      </c>
    </row>
    <row r="24" spans="2:13" x14ac:dyDescent="0.25">
      <c r="B24" t="s">
        <v>21</v>
      </c>
      <c r="C24">
        <v>3</v>
      </c>
      <c r="D24">
        <v>30</v>
      </c>
      <c r="E24">
        <v>3</v>
      </c>
      <c r="G24" t="s">
        <v>91</v>
      </c>
      <c r="H24">
        <f>MIN(I18:K20)</f>
        <v>0.62384050000000002</v>
      </c>
    </row>
    <row r="25" spans="2:13" x14ac:dyDescent="0.25">
      <c r="B25" t="s">
        <v>94</v>
      </c>
      <c r="C25">
        <v>1</v>
      </c>
      <c r="D25">
        <v>24</v>
      </c>
      <c r="E25">
        <v>3</v>
      </c>
    </row>
    <row r="26" spans="2:13" x14ac:dyDescent="0.25">
      <c r="B26" t="s">
        <v>108</v>
      </c>
      <c r="C26">
        <v>0</v>
      </c>
      <c r="D26">
        <v>12</v>
      </c>
      <c r="E26">
        <v>2</v>
      </c>
    </row>
    <row r="27" spans="2:13" x14ac:dyDescent="0.25">
      <c r="B27" t="s">
        <v>44</v>
      </c>
      <c r="C27">
        <v>3</v>
      </c>
      <c r="D27">
        <v>12</v>
      </c>
      <c r="E27">
        <v>2</v>
      </c>
    </row>
    <row r="28" spans="2:13" x14ac:dyDescent="0.25">
      <c r="B28" t="s">
        <v>45</v>
      </c>
      <c r="C28">
        <v>3</v>
      </c>
      <c r="D28">
        <v>2.4</v>
      </c>
      <c r="E28">
        <v>1</v>
      </c>
    </row>
    <row r="29" spans="2:13" x14ac:dyDescent="0.25">
      <c r="B29" t="s">
        <v>95</v>
      </c>
      <c r="C29">
        <v>1</v>
      </c>
      <c r="D29">
        <v>6.75</v>
      </c>
      <c r="E29">
        <v>1</v>
      </c>
    </row>
    <row r="30" spans="2:13" x14ac:dyDescent="0.25">
      <c r="B30" t="s">
        <v>114</v>
      </c>
      <c r="C30">
        <v>3</v>
      </c>
      <c r="D30">
        <v>24.3</v>
      </c>
      <c r="E30">
        <v>3</v>
      </c>
    </row>
    <row r="31" spans="2:13" x14ac:dyDescent="0.25">
      <c r="B31" t="s">
        <v>46</v>
      </c>
      <c r="C31">
        <v>3</v>
      </c>
      <c r="D31">
        <v>36</v>
      </c>
      <c r="E31">
        <v>3</v>
      </c>
    </row>
    <row r="32" spans="2:13" x14ac:dyDescent="0.25">
      <c r="B32" t="s">
        <v>47</v>
      </c>
      <c r="C32">
        <v>3</v>
      </c>
      <c r="D32">
        <v>12</v>
      </c>
      <c r="E32">
        <v>2</v>
      </c>
    </row>
    <row r="33" spans="2:5" x14ac:dyDescent="0.25">
      <c r="B33" t="s">
        <v>22</v>
      </c>
      <c r="C33">
        <v>3</v>
      </c>
      <c r="D33">
        <v>9.6</v>
      </c>
      <c r="E33">
        <v>1</v>
      </c>
    </row>
    <row r="34" spans="2:5" x14ac:dyDescent="0.25">
      <c r="B34" t="s">
        <v>48</v>
      </c>
      <c r="C34">
        <v>3</v>
      </c>
      <c r="D34">
        <v>12</v>
      </c>
      <c r="E34">
        <v>2</v>
      </c>
    </row>
    <row r="35" spans="2:5" x14ac:dyDescent="0.25">
      <c r="B35" t="s">
        <v>48</v>
      </c>
      <c r="C35">
        <v>3</v>
      </c>
      <c r="D35">
        <v>12</v>
      </c>
      <c r="E35">
        <v>2</v>
      </c>
    </row>
    <row r="36" spans="2:5" x14ac:dyDescent="0.25">
      <c r="B36" t="s">
        <v>23</v>
      </c>
      <c r="C36">
        <v>3</v>
      </c>
      <c r="D36">
        <v>12</v>
      </c>
      <c r="E36">
        <v>2</v>
      </c>
    </row>
    <row r="37" spans="2:5" x14ac:dyDescent="0.25">
      <c r="B37" t="s">
        <v>4</v>
      </c>
      <c r="C37">
        <v>0</v>
      </c>
      <c r="D37">
        <v>12</v>
      </c>
      <c r="E37">
        <v>2</v>
      </c>
    </row>
    <row r="38" spans="2:5" x14ac:dyDescent="0.25">
      <c r="B38" t="s">
        <v>5</v>
      </c>
      <c r="C38">
        <v>0</v>
      </c>
      <c r="D38">
        <v>6.3</v>
      </c>
      <c r="E38">
        <v>1</v>
      </c>
    </row>
    <row r="39" spans="2:5" x14ac:dyDescent="0.25">
      <c r="B39" t="s">
        <v>49</v>
      </c>
      <c r="C39">
        <v>3</v>
      </c>
      <c r="D39">
        <v>14.4</v>
      </c>
      <c r="E39">
        <v>2</v>
      </c>
    </row>
    <row r="40" spans="2:5" x14ac:dyDescent="0.25">
      <c r="B40" t="s">
        <v>49</v>
      </c>
      <c r="C40">
        <v>3</v>
      </c>
      <c r="D40">
        <v>14.4</v>
      </c>
      <c r="E40">
        <v>2</v>
      </c>
    </row>
    <row r="41" spans="2:5" x14ac:dyDescent="0.25">
      <c r="B41" t="s">
        <v>24</v>
      </c>
      <c r="C41">
        <v>3</v>
      </c>
      <c r="D41">
        <v>6</v>
      </c>
      <c r="E41">
        <v>1</v>
      </c>
    </row>
    <row r="42" spans="2:5" x14ac:dyDescent="0.25">
      <c r="B42" t="s">
        <v>50</v>
      </c>
      <c r="C42">
        <v>3</v>
      </c>
      <c r="D42">
        <v>72</v>
      </c>
      <c r="E42">
        <v>3</v>
      </c>
    </row>
    <row r="43" spans="2:5" x14ac:dyDescent="0.25">
      <c r="B43" t="s">
        <v>109</v>
      </c>
      <c r="C43">
        <v>0</v>
      </c>
      <c r="D43">
        <v>12</v>
      </c>
      <c r="E43">
        <v>2</v>
      </c>
    </row>
    <row r="44" spans="2:5" x14ac:dyDescent="0.25">
      <c r="B44" t="s">
        <v>51</v>
      </c>
      <c r="C44">
        <v>3</v>
      </c>
      <c r="D44">
        <v>24</v>
      </c>
      <c r="E44">
        <v>3</v>
      </c>
    </row>
    <row r="45" spans="2:5" x14ac:dyDescent="0.25">
      <c r="B45" t="s">
        <v>115</v>
      </c>
      <c r="C45">
        <v>1</v>
      </c>
      <c r="D45">
        <v>36</v>
      </c>
      <c r="E45">
        <v>3</v>
      </c>
    </row>
    <row r="46" spans="2:5" x14ac:dyDescent="0.25">
      <c r="B46" t="s">
        <v>6</v>
      </c>
      <c r="C46">
        <v>0</v>
      </c>
      <c r="D46">
        <v>12</v>
      </c>
      <c r="E46">
        <v>2</v>
      </c>
    </row>
    <row r="47" spans="2:5" x14ac:dyDescent="0.25">
      <c r="B47" t="s">
        <v>52</v>
      </c>
      <c r="C47">
        <v>3</v>
      </c>
      <c r="D47">
        <v>9.6</v>
      </c>
      <c r="E47">
        <v>1</v>
      </c>
    </row>
    <row r="48" spans="2:5" x14ac:dyDescent="0.25">
      <c r="B48" t="s">
        <v>7</v>
      </c>
      <c r="C48">
        <v>0</v>
      </c>
      <c r="D48">
        <v>12</v>
      </c>
      <c r="E48">
        <v>2</v>
      </c>
    </row>
    <row r="49" spans="2:5" x14ac:dyDescent="0.25">
      <c r="B49" t="s">
        <v>123</v>
      </c>
      <c r="C49">
        <v>3</v>
      </c>
      <c r="D49">
        <v>4.0500000000000007</v>
      </c>
      <c r="E49">
        <v>1</v>
      </c>
    </row>
    <row r="50" spans="2:5" x14ac:dyDescent="0.25">
      <c r="B50" t="s">
        <v>8</v>
      </c>
      <c r="C50">
        <v>3</v>
      </c>
      <c r="D50">
        <v>9.6</v>
      </c>
      <c r="E50">
        <v>1</v>
      </c>
    </row>
    <row r="51" spans="2:5" x14ac:dyDescent="0.25">
      <c r="B51" t="s">
        <v>8</v>
      </c>
      <c r="C51">
        <v>0</v>
      </c>
      <c r="D51">
        <v>18</v>
      </c>
      <c r="E51">
        <v>3</v>
      </c>
    </row>
    <row r="52" spans="2:5" x14ac:dyDescent="0.25">
      <c r="B52" t="s">
        <v>8</v>
      </c>
      <c r="C52">
        <v>1</v>
      </c>
      <c r="D52">
        <v>30</v>
      </c>
      <c r="E52">
        <v>3</v>
      </c>
    </row>
    <row r="53" spans="2:5" x14ac:dyDescent="0.25">
      <c r="B53" t="s">
        <v>53</v>
      </c>
      <c r="C53">
        <v>3</v>
      </c>
      <c r="D53">
        <v>7.2</v>
      </c>
      <c r="E53">
        <v>1</v>
      </c>
    </row>
    <row r="54" spans="2:5" x14ac:dyDescent="0.25">
      <c r="B54" t="s">
        <v>53</v>
      </c>
      <c r="C54">
        <v>3</v>
      </c>
      <c r="D54">
        <v>12</v>
      </c>
      <c r="E54">
        <v>2</v>
      </c>
    </row>
    <row r="55" spans="2:5" x14ac:dyDescent="0.25">
      <c r="B55" t="s">
        <v>53</v>
      </c>
      <c r="C55">
        <v>1</v>
      </c>
      <c r="D55">
        <v>24</v>
      </c>
      <c r="E55">
        <v>3</v>
      </c>
    </row>
    <row r="56" spans="2:5" x14ac:dyDescent="0.25">
      <c r="B56" t="s">
        <v>96</v>
      </c>
      <c r="C56">
        <v>1</v>
      </c>
      <c r="D56">
        <v>15.6</v>
      </c>
      <c r="E56">
        <v>2</v>
      </c>
    </row>
    <row r="57" spans="2:5" x14ac:dyDescent="0.25">
      <c r="B57" t="s">
        <v>9</v>
      </c>
      <c r="C57">
        <v>0</v>
      </c>
      <c r="D57">
        <v>18</v>
      </c>
      <c r="E57">
        <v>3</v>
      </c>
    </row>
    <row r="58" spans="2:5" x14ac:dyDescent="0.25">
      <c r="B58" t="s">
        <v>10</v>
      </c>
      <c r="C58">
        <v>0</v>
      </c>
      <c r="D58">
        <v>48</v>
      </c>
      <c r="E58">
        <v>3</v>
      </c>
    </row>
    <row r="59" spans="2:5" x14ac:dyDescent="0.25">
      <c r="B59" t="s">
        <v>97</v>
      </c>
      <c r="C59">
        <v>1</v>
      </c>
      <c r="D59">
        <v>24</v>
      </c>
      <c r="E59">
        <v>3</v>
      </c>
    </row>
    <row r="60" spans="2:5" x14ac:dyDescent="0.25">
      <c r="B60" t="s">
        <v>116</v>
      </c>
      <c r="C60">
        <v>3</v>
      </c>
      <c r="D60">
        <v>12</v>
      </c>
      <c r="E60">
        <v>2</v>
      </c>
    </row>
    <row r="61" spans="2:5" x14ac:dyDescent="0.25">
      <c r="B61" t="s">
        <v>98</v>
      </c>
      <c r="C61">
        <v>1</v>
      </c>
      <c r="D61">
        <v>9</v>
      </c>
      <c r="E61">
        <v>1</v>
      </c>
    </row>
    <row r="62" spans="2:5" x14ac:dyDescent="0.25">
      <c r="B62" t="s">
        <v>99</v>
      </c>
      <c r="C62">
        <v>1</v>
      </c>
      <c r="D62">
        <v>13.5</v>
      </c>
      <c r="E62">
        <v>2</v>
      </c>
    </row>
    <row r="63" spans="2:5" x14ac:dyDescent="0.25">
      <c r="B63" t="s">
        <v>54</v>
      </c>
      <c r="C63">
        <v>3</v>
      </c>
      <c r="D63">
        <v>36</v>
      </c>
      <c r="E63">
        <v>3</v>
      </c>
    </row>
    <row r="64" spans="2:5" x14ac:dyDescent="0.25">
      <c r="B64" t="s">
        <v>100</v>
      </c>
      <c r="C64">
        <v>1</v>
      </c>
      <c r="D64">
        <v>12</v>
      </c>
      <c r="E64">
        <v>2</v>
      </c>
    </row>
    <row r="65" spans="2:5" x14ac:dyDescent="0.25">
      <c r="B65" t="s">
        <v>101</v>
      </c>
      <c r="C65">
        <v>1</v>
      </c>
      <c r="D65">
        <v>36</v>
      </c>
      <c r="E65">
        <v>3</v>
      </c>
    </row>
    <row r="66" spans="2:5" x14ac:dyDescent="0.25">
      <c r="B66" t="s">
        <v>55</v>
      </c>
      <c r="C66">
        <v>3</v>
      </c>
      <c r="D66">
        <v>24</v>
      </c>
      <c r="E66">
        <v>3</v>
      </c>
    </row>
    <row r="67" spans="2:5" x14ac:dyDescent="0.25">
      <c r="B67" t="s">
        <v>117</v>
      </c>
      <c r="C67">
        <v>3</v>
      </c>
      <c r="D67">
        <v>18</v>
      </c>
      <c r="E67">
        <v>3</v>
      </c>
    </row>
    <row r="68" spans="2:5" x14ac:dyDescent="0.25">
      <c r="B68" t="s">
        <v>25</v>
      </c>
      <c r="C68">
        <v>1</v>
      </c>
      <c r="D68">
        <v>6</v>
      </c>
      <c r="E68">
        <v>1</v>
      </c>
    </row>
    <row r="69" spans="2:5" x14ac:dyDescent="0.25">
      <c r="B69" t="s">
        <v>25</v>
      </c>
      <c r="C69">
        <v>3</v>
      </c>
      <c r="D69">
        <v>19.2</v>
      </c>
      <c r="E69">
        <v>3</v>
      </c>
    </row>
    <row r="70" spans="2:5" x14ac:dyDescent="0.25">
      <c r="B70" t="s">
        <v>11</v>
      </c>
      <c r="C70">
        <v>0</v>
      </c>
      <c r="D70">
        <v>12</v>
      </c>
      <c r="E70">
        <v>2</v>
      </c>
    </row>
    <row r="71" spans="2:5" x14ac:dyDescent="0.25">
      <c r="B71" t="s">
        <v>11</v>
      </c>
      <c r="C71">
        <v>1</v>
      </c>
      <c r="D71">
        <v>12</v>
      </c>
      <c r="E71">
        <v>2</v>
      </c>
    </row>
    <row r="72" spans="2:5" x14ac:dyDescent="0.25">
      <c r="B72" t="s">
        <v>56</v>
      </c>
      <c r="C72">
        <v>3</v>
      </c>
      <c r="D72">
        <v>9</v>
      </c>
      <c r="E72">
        <v>1</v>
      </c>
    </row>
    <row r="73" spans="2:5" x14ac:dyDescent="0.25">
      <c r="B73" t="s">
        <v>26</v>
      </c>
      <c r="C73">
        <v>3</v>
      </c>
      <c r="D73">
        <v>4.8</v>
      </c>
      <c r="E73">
        <v>1</v>
      </c>
    </row>
    <row r="74" spans="2:5" x14ac:dyDescent="0.25">
      <c r="B74" t="s">
        <v>124</v>
      </c>
      <c r="C74">
        <v>3</v>
      </c>
      <c r="D74">
        <v>60</v>
      </c>
      <c r="E74">
        <v>3</v>
      </c>
    </row>
    <row r="75" spans="2:5" x14ac:dyDescent="0.25">
      <c r="B75" t="s">
        <v>57</v>
      </c>
      <c r="C75">
        <v>3</v>
      </c>
      <c r="D75">
        <v>21.312000000000001</v>
      </c>
      <c r="E75">
        <v>3</v>
      </c>
    </row>
    <row r="76" spans="2:5" x14ac:dyDescent="0.25">
      <c r="B76" t="s">
        <v>102</v>
      </c>
      <c r="C76">
        <v>1</v>
      </c>
      <c r="D76">
        <v>12</v>
      </c>
      <c r="E76">
        <v>2</v>
      </c>
    </row>
    <row r="77" spans="2:5" x14ac:dyDescent="0.25">
      <c r="B77" t="s">
        <v>58</v>
      </c>
      <c r="C77">
        <v>3</v>
      </c>
      <c r="D77">
        <v>9</v>
      </c>
      <c r="E77">
        <v>1</v>
      </c>
    </row>
    <row r="78" spans="2:5" x14ac:dyDescent="0.25">
      <c r="B78" t="s">
        <v>59</v>
      </c>
      <c r="C78">
        <v>3</v>
      </c>
      <c r="D78">
        <v>12</v>
      </c>
      <c r="E78">
        <v>2</v>
      </c>
    </row>
    <row r="79" spans="2:5" x14ac:dyDescent="0.25">
      <c r="B79" t="s">
        <v>103</v>
      </c>
      <c r="C79">
        <v>1</v>
      </c>
      <c r="D79">
        <v>18</v>
      </c>
      <c r="E79">
        <v>3</v>
      </c>
    </row>
    <row r="80" spans="2:5" x14ac:dyDescent="0.25">
      <c r="B80" t="s">
        <v>60</v>
      </c>
      <c r="C80">
        <v>1</v>
      </c>
      <c r="D80">
        <v>72</v>
      </c>
      <c r="E80">
        <v>3</v>
      </c>
    </row>
    <row r="81" spans="2:5" x14ac:dyDescent="0.25">
      <c r="B81" t="s">
        <v>61</v>
      </c>
      <c r="C81">
        <v>1</v>
      </c>
      <c r="D81">
        <v>4.8</v>
      </c>
      <c r="E81">
        <v>1</v>
      </c>
    </row>
    <row r="82" spans="2:5" x14ac:dyDescent="0.25">
      <c r="B82" t="s">
        <v>12</v>
      </c>
      <c r="C82">
        <v>0</v>
      </c>
      <c r="D82">
        <v>9</v>
      </c>
      <c r="E82">
        <v>1</v>
      </c>
    </row>
    <row r="83" spans="2:5" x14ac:dyDescent="0.25">
      <c r="B83" t="s">
        <v>27</v>
      </c>
      <c r="C83">
        <v>3</v>
      </c>
      <c r="D83">
        <v>4.8</v>
      </c>
      <c r="E83">
        <v>1</v>
      </c>
    </row>
    <row r="84" spans="2:5" x14ac:dyDescent="0.25">
      <c r="B84" t="s">
        <v>62</v>
      </c>
      <c r="C84">
        <v>3</v>
      </c>
      <c r="D84">
        <v>6</v>
      </c>
      <c r="E84">
        <v>1</v>
      </c>
    </row>
    <row r="85" spans="2:5" x14ac:dyDescent="0.25">
      <c r="B85" t="s">
        <v>28</v>
      </c>
      <c r="C85">
        <v>3</v>
      </c>
      <c r="D85">
        <v>12</v>
      </c>
      <c r="E85">
        <v>2</v>
      </c>
    </row>
    <row r="86" spans="2:5" x14ac:dyDescent="0.25">
      <c r="B86" t="s">
        <v>13</v>
      </c>
      <c r="C86">
        <v>0</v>
      </c>
      <c r="D86">
        <v>12</v>
      </c>
      <c r="E86">
        <v>2</v>
      </c>
    </row>
    <row r="87" spans="2:5" x14ac:dyDescent="0.25">
      <c r="B87" t="s">
        <v>104</v>
      </c>
      <c r="C87">
        <v>1</v>
      </c>
      <c r="D87">
        <v>28.8</v>
      </c>
      <c r="E87">
        <v>3</v>
      </c>
    </row>
    <row r="88" spans="2:5" x14ac:dyDescent="0.25">
      <c r="B88" t="s">
        <v>63</v>
      </c>
      <c r="C88">
        <v>3</v>
      </c>
      <c r="D88">
        <v>6</v>
      </c>
      <c r="E88">
        <v>1</v>
      </c>
    </row>
    <row r="89" spans="2:5" x14ac:dyDescent="0.25">
      <c r="B89" t="s">
        <v>64</v>
      </c>
      <c r="C89">
        <v>1</v>
      </c>
      <c r="D89">
        <v>6</v>
      </c>
      <c r="E89">
        <v>1</v>
      </c>
    </row>
    <row r="90" spans="2:5" x14ac:dyDescent="0.25">
      <c r="B90" t="s">
        <v>110</v>
      </c>
      <c r="C90">
        <v>0</v>
      </c>
      <c r="D90">
        <v>24</v>
      </c>
      <c r="E90">
        <v>3</v>
      </c>
    </row>
    <row r="91" spans="2:5" x14ac:dyDescent="0.25">
      <c r="B91" t="s">
        <v>118</v>
      </c>
      <c r="C91">
        <v>3</v>
      </c>
      <c r="D91">
        <v>10.8</v>
      </c>
      <c r="E91">
        <v>1</v>
      </c>
    </row>
    <row r="92" spans="2:5" x14ac:dyDescent="0.25">
      <c r="B92" t="s">
        <v>125</v>
      </c>
      <c r="C92">
        <v>3</v>
      </c>
      <c r="D92">
        <v>18</v>
      </c>
      <c r="E92">
        <v>3</v>
      </c>
    </row>
    <row r="93" spans="2:5" x14ac:dyDescent="0.25">
      <c r="B93" t="s">
        <v>29</v>
      </c>
      <c r="C93">
        <v>3</v>
      </c>
      <c r="D93">
        <v>4.7</v>
      </c>
      <c r="E93">
        <v>1</v>
      </c>
    </row>
    <row r="94" spans="2:5" x14ac:dyDescent="0.25">
      <c r="B94" t="s">
        <v>30</v>
      </c>
      <c r="C94">
        <v>3</v>
      </c>
      <c r="D94">
        <v>3.6</v>
      </c>
      <c r="E94">
        <v>1</v>
      </c>
    </row>
    <row r="95" spans="2:5" x14ac:dyDescent="0.25">
      <c r="B95" t="s">
        <v>31</v>
      </c>
      <c r="C95">
        <v>3</v>
      </c>
      <c r="D95">
        <v>3.6</v>
      </c>
      <c r="E95">
        <v>1</v>
      </c>
    </row>
    <row r="96" spans="2:5" x14ac:dyDescent="0.25">
      <c r="B96" t="s">
        <v>14</v>
      </c>
      <c r="C96">
        <v>0</v>
      </c>
      <c r="D96">
        <v>12</v>
      </c>
      <c r="E96">
        <v>2</v>
      </c>
    </row>
    <row r="97" spans="1:5" x14ac:dyDescent="0.25">
      <c r="B97" t="s">
        <v>65</v>
      </c>
      <c r="C97">
        <v>3</v>
      </c>
      <c r="D97">
        <v>12</v>
      </c>
      <c r="E97">
        <v>2</v>
      </c>
    </row>
    <row r="98" spans="1:5" x14ac:dyDescent="0.25">
      <c r="B98" t="s">
        <v>32</v>
      </c>
      <c r="C98">
        <v>3</v>
      </c>
      <c r="D98">
        <v>12</v>
      </c>
      <c r="E98">
        <v>2</v>
      </c>
    </row>
    <row r="99" spans="1:5" x14ac:dyDescent="0.25">
      <c r="B99" t="s">
        <v>66</v>
      </c>
      <c r="C99">
        <v>3</v>
      </c>
      <c r="D99">
        <v>12</v>
      </c>
      <c r="E99">
        <v>2</v>
      </c>
    </row>
    <row r="100" spans="1:5" x14ac:dyDescent="0.25">
      <c r="B100" t="s">
        <v>15</v>
      </c>
      <c r="C100">
        <v>0</v>
      </c>
      <c r="D100">
        <v>72</v>
      </c>
      <c r="E100">
        <v>3</v>
      </c>
    </row>
    <row r="101" spans="1:5" x14ac:dyDescent="0.25">
      <c r="B101" t="s">
        <v>33</v>
      </c>
      <c r="C101">
        <v>3</v>
      </c>
      <c r="D101">
        <v>3.6</v>
      </c>
      <c r="E101">
        <v>1</v>
      </c>
    </row>
    <row r="102" spans="1:5" x14ac:dyDescent="0.25">
      <c r="B102" t="s">
        <v>67</v>
      </c>
      <c r="C102">
        <v>1</v>
      </c>
      <c r="D102">
        <v>18</v>
      </c>
      <c r="E102">
        <v>3</v>
      </c>
    </row>
    <row r="103" spans="1:5" x14ac:dyDescent="0.25">
      <c r="B103" t="s">
        <v>34</v>
      </c>
      <c r="C103">
        <v>3</v>
      </c>
      <c r="D103">
        <v>10.8</v>
      </c>
      <c r="E103">
        <v>1</v>
      </c>
    </row>
    <row r="104" spans="1:5" x14ac:dyDescent="0.25">
      <c r="B104" t="s">
        <v>120</v>
      </c>
      <c r="C104">
        <v>3</v>
      </c>
      <c r="D104">
        <v>12</v>
      </c>
      <c r="E104">
        <v>2</v>
      </c>
    </row>
    <row r="105" spans="1:5" x14ac:dyDescent="0.25">
      <c r="B105" t="s">
        <v>35</v>
      </c>
      <c r="C105">
        <v>3</v>
      </c>
      <c r="D105">
        <v>12</v>
      </c>
      <c r="E105">
        <v>2</v>
      </c>
    </row>
    <row r="106" spans="1:5" x14ac:dyDescent="0.25">
      <c r="B106" t="s">
        <v>119</v>
      </c>
      <c r="C106">
        <v>3</v>
      </c>
      <c r="D106">
        <v>36</v>
      </c>
      <c r="E106">
        <v>3</v>
      </c>
    </row>
    <row r="107" spans="1:5" x14ac:dyDescent="0.25">
      <c r="B107" t="s">
        <v>36</v>
      </c>
      <c r="C107">
        <v>3</v>
      </c>
      <c r="D107">
        <v>24</v>
      </c>
      <c r="E107">
        <v>3</v>
      </c>
    </row>
    <row r="108" spans="1:5" x14ac:dyDescent="0.25">
      <c r="B108" t="s">
        <v>16</v>
      </c>
      <c r="C108">
        <v>0</v>
      </c>
      <c r="D108">
        <v>18</v>
      </c>
      <c r="E108">
        <v>3</v>
      </c>
    </row>
    <row r="109" spans="1:5" x14ac:dyDescent="0.25">
      <c r="B109" t="s">
        <v>37</v>
      </c>
      <c r="C109">
        <v>3</v>
      </c>
      <c r="D109">
        <v>4.32</v>
      </c>
      <c r="E109">
        <v>1</v>
      </c>
    </row>
    <row r="110" spans="1:5" x14ac:dyDescent="0.25">
      <c r="B110" t="s">
        <v>105</v>
      </c>
      <c r="C110">
        <v>1</v>
      </c>
      <c r="D110">
        <v>24</v>
      </c>
      <c r="E110">
        <v>3</v>
      </c>
    </row>
    <row r="111" spans="1:5" x14ac:dyDescent="0.25">
      <c r="A111" s="6"/>
      <c r="B111" t="s">
        <v>68</v>
      </c>
      <c r="C111">
        <v>3</v>
      </c>
      <c r="D111">
        <v>12</v>
      </c>
      <c r="E111">
        <v>2</v>
      </c>
    </row>
    <row r="112" spans="1:5" x14ac:dyDescent="0.25">
      <c r="A112" s="6"/>
      <c r="B112" t="s">
        <v>17</v>
      </c>
      <c r="C112">
        <v>0</v>
      </c>
      <c r="D112">
        <v>14.4</v>
      </c>
      <c r="E112">
        <v>2</v>
      </c>
    </row>
    <row r="113" spans="1:5" x14ac:dyDescent="0.25">
      <c r="A113" s="6"/>
      <c r="B113" t="s">
        <v>38</v>
      </c>
      <c r="C113">
        <v>3</v>
      </c>
      <c r="D113">
        <v>12</v>
      </c>
      <c r="E113">
        <v>2</v>
      </c>
    </row>
    <row r="114" spans="1:5" x14ac:dyDescent="0.25">
      <c r="A114" s="6"/>
      <c r="B114" t="s">
        <v>69</v>
      </c>
      <c r="C114">
        <v>3</v>
      </c>
      <c r="D114">
        <v>12</v>
      </c>
      <c r="E114">
        <v>2</v>
      </c>
    </row>
    <row r="115" spans="1:5" x14ac:dyDescent="0.25">
      <c r="A115" s="6"/>
      <c r="B115" t="s">
        <v>106</v>
      </c>
      <c r="C115">
        <v>1</v>
      </c>
      <c r="D115">
        <v>28.8</v>
      </c>
      <c r="E115">
        <v>3</v>
      </c>
    </row>
    <row r="116" spans="1:5" x14ac:dyDescent="0.25">
      <c r="A116" s="6"/>
      <c r="B116" t="s">
        <v>18</v>
      </c>
      <c r="C116">
        <v>0</v>
      </c>
      <c r="D116">
        <v>12</v>
      </c>
      <c r="E116">
        <v>2</v>
      </c>
    </row>
  </sheetData>
  <sortState ref="B2:E116">
    <sortCondition ref="B2:B116"/>
    <sortCondition ref="D2:D1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diagnostic populations (normal)</vt:lpstr>
      <vt:lpstr>normal</vt:lpstr>
      <vt:lpstr>conservative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Stevan Nikolin</dc:creator>
  <cp:lastModifiedBy>Stevan Nikolin</cp:lastModifiedBy>
  <dcterms:created xsi:type="dcterms:W3CDTF">2017-05-19T06:33:30Z</dcterms:created>
  <dcterms:modified xsi:type="dcterms:W3CDTF">2017-07-10T00:59:01Z</dcterms:modified>
</cp:coreProperties>
</file>