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nali\000 La Vita Nuova\000 THE HNI\NISM\PGCDS\TERM 1\003 Applied Econometrics\assignment #2 - time series analysis\data\Redbus modelling data\"/>
    </mc:Choice>
  </mc:AlternateContent>
  <bookViews>
    <workbookView xWindow="240" yWindow="60" windowWidth="20115" windowHeight="8010" activeTab="3"/>
  </bookViews>
  <sheets>
    <sheet name="Pivot_table" sheetId="4" r:id="rId1"/>
    <sheet name="Spots_data" sheetId="1" r:id="rId2"/>
    <sheet name="Traffic_data" sheetId="2" r:id="rId3"/>
    <sheet name="Consolidated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AD4" i="3" l="1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3" i="3"/>
  <c r="BP3" i="3"/>
  <c r="BO3" i="3"/>
  <c r="BN3" i="3"/>
  <c r="BM3" i="3"/>
  <c r="BL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J3" i="3"/>
  <c r="BI3" i="3"/>
  <c r="BH3" i="3"/>
  <c r="BG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3" i="3"/>
  <c r="AO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3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3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3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3" i="3"/>
  <c r="BC111" i="2" l="1"/>
  <c r="BD111" i="3" s="1"/>
  <c r="BB111" i="2"/>
  <c r="BC111" i="3" s="1"/>
  <c r="BA111" i="2"/>
  <c r="BB111" i="3" s="1"/>
  <c r="AZ111" i="2"/>
  <c r="BA111" i="3" s="1"/>
  <c r="AY111" i="2"/>
  <c r="AZ111" i="3" s="1"/>
  <c r="AX111" i="2"/>
  <c r="AY111" i="3" s="1"/>
  <c r="AW111" i="2"/>
  <c r="AX111" i="3" s="1"/>
  <c r="AV111" i="2"/>
  <c r="AW111" i="3" s="1"/>
  <c r="AU111" i="2"/>
  <c r="AV111" i="3" s="1"/>
  <c r="AT111" i="2"/>
  <c r="AU111" i="3" s="1"/>
  <c r="AS111" i="2"/>
  <c r="AT111" i="3" s="1"/>
  <c r="AR111" i="2"/>
  <c r="AS111" i="3" s="1"/>
  <c r="AQ111" i="2"/>
  <c r="AR111" i="3" s="1"/>
  <c r="BC110" i="2"/>
  <c r="BD110" i="3" s="1"/>
  <c r="BB110" i="2"/>
  <c r="BC110" i="3" s="1"/>
  <c r="BA110" i="2"/>
  <c r="BB110" i="3" s="1"/>
  <c r="AZ110" i="2"/>
  <c r="BA110" i="3" s="1"/>
  <c r="AY110" i="2"/>
  <c r="AZ110" i="3" s="1"/>
  <c r="AX110" i="2"/>
  <c r="AY110" i="3" s="1"/>
  <c r="AW110" i="2"/>
  <c r="AX110" i="3" s="1"/>
  <c r="AV110" i="2"/>
  <c r="AW110" i="3" s="1"/>
  <c r="AU110" i="2"/>
  <c r="AV110" i="3" s="1"/>
  <c r="AT110" i="2"/>
  <c r="AU110" i="3" s="1"/>
  <c r="AS110" i="2"/>
  <c r="AT110" i="3" s="1"/>
  <c r="AR110" i="2"/>
  <c r="AS110" i="3" s="1"/>
  <c r="AQ110" i="2"/>
  <c r="AR110" i="3" s="1"/>
  <c r="BC109" i="2"/>
  <c r="BD109" i="3" s="1"/>
  <c r="BB109" i="2"/>
  <c r="BC109" i="3" s="1"/>
  <c r="BA109" i="2"/>
  <c r="BB109" i="3" s="1"/>
  <c r="AZ109" i="2"/>
  <c r="BA109" i="3" s="1"/>
  <c r="AY109" i="2"/>
  <c r="AZ109" i="3" s="1"/>
  <c r="AX109" i="2"/>
  <c r="AY109" i="3" s="1"/>
  <c r="AW109" i="2"/>
  <c r="AX109" i="3" s="1"/>
  <c r="AV109" i="2"/>
  <c r="AW109" i="3" s="1"/>
  <c r="AU109" i="2"/>
  <c r="AV109" i="3" s="1"/>
  <c r="AT109" i="2"/>
  <c r="AU109" i="3" s="1"/>
  <c r="AS109" i="2"/>
  <c r="AT109" i="3" s="1"/>
  <c r="AR109" i="2"/>
  <c r="AS109" i="3" s="1"/>
  <c r="AQ109" i="2"/>
  <c r="AR109" i="3" s="1"/>
  <c r="BC108" i="2"/>
  <c r="BD108" i="3" s="1"/>
  <c r="BB108" i="2"/>
  <c r="BC108" i="3" s="1"/>
  <c r="BA108" i="2"/>
  <c r="BB108" i="3" s="1"/>
  <c r="AZ108" i="2"/>
  <c r="BA108" i="3" s="1"/>
  <c r="AY108" i="2"/>
  <c r="AZ108" i="3" s="1"/>
  <c r="AX108" i="2"/>
  <c r="AY108" i="3" s="1"/>
  <c r="AW108" i="2"/>
  <c r="AX108" i="3" s="1"/>
  <c r="AV108" i="2"/>
  <c r="AW108" i="3" s="1"/>
  <c r="AU108" i="2"/>
  <c r="AV108" i="3" s="1"/>
  <c r="AT108" i="2"/>
  <c r="AU108" i="3" s="1"/>
  <c r="AS108" i="2"/>
  <c r="AT108" i="3" s="1"/>
  <c r="AR108" i="2"/>
  <c r="AS108" i="3" s="1"/>
  <c r="AQ108" i="2"/>
  <c r="AR108" i="3" s="1"/>
  <c r="BC107" i="2"/>
  <c r="BD107" i="3" s="1"/>
  <c r="BB107" i="2"/>
  <c r="BC107" i="3" s="1"/>
  <c r="BA107" i="2"/>
  <c r="BB107" i="3" s="1"/>
  <c r="AZ107" i="2"/>
  <c r="BA107" i="3" s="1"/>
  <c r="AY107" i="2"/>
  <c r="AZ107" i="3" s="1"/>
  <c r="AX107" i="2"/>
  <c r="AY107" i="3" s="1"/>
  <c r="AW107" i="2"/>
  <c r="AX107" i="3" s="1"/>
  <c r="AV107" i="2"/>
  <c r="AW107" i="3" s="1"/>
  <c r="AU107" i="2"/>
  <c r="AV107" i="3" s="1"/>
  <c r="AT107" i="2"/>
  <c r="AU107" i="3" s="1"/>
  <c r="AS107" i="2"/>
  <c r="AT107" i="3" s="1"/>
  <c r="AR107" i="2"/>
  <c r="AS107" i="3" s="1"/>
  <c r="AQ107" i="2"/>
  <c r="AR107" i="3" s="1"/>
  <c r="BC106" i="2"/>
  <c r="BD106" i="3" s="1"/>
  <c r="BB106" i="2"/>
  <c r="BC106" i="3" s="1"/>
  <c r="BA106" i="2"/>
  <c r="BB106" i="3" s="1"/>
  <c r="AZ106" i="2"/>
  <c r="BA106" i="3" s="1"/>
  <c r="AY106" i="2"/>
  <c r="AZ106" i="3" s="1"/>
  <c r="AX106" i="2"/>
  <c r="AY106" i="3" s="1"/>
  <c r="AW106" i="2"/>
  <c r="AX106" i="3" s="1"/>
  <c r="AV106" i="2"/>
  <c r="AW106" i="3" s="1"/>
  <c r="AU106" i="2"/>
  <c r="AV106" i="3" s="1"/>
  <c r="AT106" i="2"/>
  <c r="AU106" i="3" s="1"/>
  <c r="AS106" i="2"/>
  <c r="AT106" i="3" s="1"/>
  <c r="AR106" i="2"/>
  <c r="AS106" i="3" s="1"/>
  <c r="AQ106" i="2"/>
  <c r="AR106" i="3" s="1"/>
  <c r="BC105" i="2"/>
  <c r="BD105" i="3" s="1"/>
  <c r="BB105" i="2"/>
  <c r="BC105" i="3" s="1"/>
  <c r="BA105" i="2"/>
  <c r="BB105" i="3" s="1"/>
  <c r="AZ105" i="2"/>
  <c r="BA105" i="3" s="1"/>
  <c r="AY105" i="2"/>
  <c r="AZ105" i="3" s="1"/>
  <c r="AX105" i="2"/>
  <c r="AY105" i="3" s="1"/>
  <c r="AW105" i="2"/>
  <c r="AX105" i="3" s="1"/>
  <c r="AV105" i="2"/>
  <c r="AW105" i="3" s="1"/>
  <c r="AU105" i="2"/>
  <c r="AV105" i="3" s="1"/>
  <c r="AT105" i="2"/>
  <c r="AU105" i="3" s="1"/>
  <c r="AS105" i="2"/>
  <c r="AT105" i="3" s="1"/>
  <c r="AR105" i="2"/>
  <c r="AS105" i="3" s="1"/>
  <c r="AQ105" i="2"/>
  <c r="AR105" i="3" s="1"/>
  <c r="BC104" i="2"/>
  <c r="BD104" i="3" s="1"/>
  <c r="BB104" i="2"/>
  <c r="BC104" i="3" s="1"/>
  <c r="BA104" i="2"/>
  <c r="BB104" i="3" s="1"/>
  <c r="AZ104" i="2"/>
  <c r="BA104" i="3" s="1"/>
  <c r="AY104" i="2"/>
  <c r="AZ104" i="3" s="1"/>
  <c r="AX104" i="2"/>
  <c r="AY104" i="3" s="1"/>
  <c r="AW104" i="2"/>
  <c r="AX104" i="3" s="1"/>
  <c r="AV104" i="2"/>
  <c r="AW104" i="3" s="1"/>
  <c r="AU104" i="2"/>
  <c r="AV104" i="3" s="1"/>
  <c r="AT104" i="2"/>
  <c r="AU104" i="3" s="1"/>
  <c r="AS104" i="2"/>
  <c r="AT104" i="3" s="1"/>
  <c r="AR104" i="2"/>
  <c r="AS104" i="3" s="1"/>
  <c r="AQ104" i="2"/>
  <c r="AR104" i="3" s="1"/>
  <c r="BC103" i="2"/>
  <c r="BD103" i="3" s="1"/>
  <c r="BB103" i="2"/>
  <c r="BC103" i="3" s="1"/>
  <c r="BA103" i="2"/>
  <c r="BB103" i="3" s="1"/>
  <c r="AZ103" i="2"/>
  <c r="BA103" i="3" s="1"/>
  <c r="AY103" i="2"/>
  <c r="AZ103" i="3" s="1"/>
  <c r="AX103" i="2"/>
  <c r="AY103" i="3" s="1"/>
  <c r="AW103" i="2"/>
  <c r="AX103" i="3" s="1"/>
  <c r="AV103" i="2"/>
  <c r="AW103" i="3" s="1"/>
  <c r="AU103" i="2"/>
  <c r="AV103" i="3" s="1"/>
  <c r="AT103" i="2"/>
  <c r="AU103" i="3" s="1"/>
  <c r="AS103" i="2"/>
  <c r="AT103" i="3" s="1"/>
  <c r="AR103" i="2"/>
  <c r="AS103" i="3" s="1"/>
  <c r="AQ103" i="2"/>
  <c r="AR103" i="3" s="1"/>
  <c r="BC102" i="2"/>
  <c r="BD102" i="3" s="1"/>
  <c r="BB102" i="2"/>
  <c r="BC102" i="3" s="1"/>
  <c r="BA102" i="2"/>
  <c r="BB102" i="3" s="1"/>
  <c r="AZ102" i="2"/>
  <c r="BA102" i="3" s="1"/>
  <c r="AY102" i="2"/>
  <c r="AZ102" i="3" s="1"/>
  <c r="AX102" i="2"/>
  <c r="AY102" i="3" s="1"/>
  <c r="AW102" i="2"/>
  <c r="AX102" i="3" s="1"/>
  <c r="AV102" i="2"/>
  <c r="AW102" i="3" s="1"/>
  <c r="AU102" i="2"/>
  <c r="AV102" i="3" s="1"/>
  <c r="AT102" i="2"/>
  <c r="AU102" i="3" s="1"/>
  <c r="AS102" i="2"/>
  <c r="AT102" i="3" s="1"/>
  <c r="AR102" i="2"/>
  <c r="AS102" i="3" s="1"/>
  <c r="AQ102" i="2"/>
  <c r="AR102" i="3" s="1"/>
  <c r="BC101" i="2"/>
  <c r="BD101" i="3" s="1"/>
  <c r="BB101" i="2"/>
  <c r="BC101" i="3" s="1"/>
  <c r="BA101" i="2"/>
  <c r="BB101" i="3" s="1"/>
  <c r="AZ101" i="2"/>
  <c r="BA101" i="3" s="1"/>
  <c r="AY101" i="2"/>
  <c r="AZ101" i="3" s="1"/>
  <c r="AX101" i="2"/>
  <c r="AY101" i="3" s="1"/>
  <c r="AW101" i="2"/>
  <c r="AX101" i="3" s="1"/>
  <c r="AV101" i="2"/>
  <c r="AW101" i="3" s="1"/>
  <c r="AU101" i="2"/>
  <c r="AV101" i="3" s="1"/>
  <c r="AT101" i="2"/>
  <c r="AU101" i="3" s="1"/>
  <c r="AS101" i="2"/>
  <c r="AT101" i="3" s="1"/>
  <c r="AR101" i="2"/>
  <c r="AS101" i="3" s="1"/>
  <c r="AQ101" i="2"/>
  <c r="AR101" i="3" s="1"/>
  <c r="BC100" i="2"/>
  <c r="BD100" i="3" s="1"/>
  <c r="BB100" i="2"/>
  <c r="BC100" i="3" s="1"/>
  <c r="BA100" i="2"/>
  <c r="BB100" i="3" s="1"/>
  <c r="AZ100" i="2"/>
  <c r="BA100" i="3" s="1"/>
  <c r="AY100" i="2"/>
  <c r="AZ100" i="3" s="1"/>
  <c r="AX100" i="2"/>
  <c r="AY100" i="3" s="1"/>
  <c r="AW100" i="2"/>
  <c r="AX100" i="3" s="1"/>
  <c r="AV100" i="2"/>
  <c r="AW100" i="3" s="1"/>
  <c r="AU100" i="2"/>
  <c r="AV100" i="3" s="1"/>
  <c r="AT100" i="2"/>
  <c r="AU100" i="3" s="1"/>
  <c r="AS100" i="2"/>
  <c r="AT100" i="3" s="1"/>
  <c r="AR100" i="2"/>
  <c r="AS100" i="3" s="1"/>
  <c r="AQ100" i="2"/>
  <c r="AR100" i="3" s="1"/>
  <c r="BC99" i="2"/>
  <c r="BD99" i="3" s="1"/>
  <c r="BB99" i="2"/>
  <c r="BC99" i="3" s="1"/>
  <c r="BA99" i="2"/>
  <c r="BB99" i="3" s="1"/>
  <c r="AZ99" i="2"/>
  <c r="BA99" i="3" s="1"/>
  <c r="AY99" i="2"/>
  <c r="AZ99" i="3" s="1"/>
  <c r="AX99" i="2"/>
  <c r="AY99" i="3" s="1"/>
  <c r="AW99" i="2"/>
  <c r="AX99" i="3" s="1"/>
  <c r="AV99" i="2"/>
  <c r="AW99" i="3" s="1"/>
  <c r="AU99" i="2"/>
  <c r="AV99" i="3" s="1"/>
  <c r="AT99" i="2"/>
  <c r="AU99" i="3" s="1"/>
  <c r="AS99" i="2"/>
  <c r="AT99" i="3" s="1"/>
  <c r="AR99" i="2"/>
  <c r="AS99" i="3" s="1"/>
  <c r="AQ99" i="2"/>
  <c r="AR99" i="3" s="1"/>
  <c r="BC98" i="2"/>
  <c r="BD98" i="3" s="1"/>
  <c r="BB98" i="2"/>
  <c r="BC98" i="3" s="1"/>
  <c r="BA98" i="2"/>
  <c r="BB98" i="3" s="1"/>
  <c r="AZ98" i="2"/>
  <c r="BA98" i="3" s="1"/>
  <c r="AY98" i="2"/>
  <c r="AZ98" i="3" s="1"/>
  <c r="AX98" i="2"/>
  <c r="AY98" i="3" s="1"/>
  <c r="AW98" i="2"/>
  <c r="AX98" i="3" s="1"/>
  <c r="AV98" i="2"/>
  <c r="AW98" i="3" s="1"/>
  <c r="AU98" i="2"/>
  <c r="AV98" i="3" s="1"/>
  <c r="AT98" i="2"/>
  <c r="AU98" i="3" s="1"/>
  <c r="AS98" i="2"/>
  <c r="AT98" i="3" s="1"/>
  <c r="AR98" i="2"/>
  <c r="AS98" i="3" s="1"/>
  <c r="AQ98" i="2"/>
  <c r="AR98" i="3" s="1"/>
  <c r="BC97" i="2"/>
  <c r="BD97" i="3" s="1"/>
  <c r="BB97" i="2"/>
  <c r="BC97" i="3" s="1"/>
  <c r="BA97" i="2"/>
  <c r="BB97" i="3" s="1"/>
  <c r="AZ97" i="2"/>
  <c r="BA97" i="3" s="1"/>
  <c r="AY97" i="2"/>
  <c r="AZ97" i="3" s="1"/>
  <c r="AX97" i="2"/>
  <c r="AY97" i="3" s="1"/>
  <c r="AW97" i="2"/>
  <c r="AX97" i="3" s="1"/>
  <c r="AV97" i="2"/>
  <c r="AW97" i="3" s="1"/>
  <c r="AU97" i="2"/>
  <c r="AV97" i="3" s="1"/>
  <c r="AT97" i="2"/>
  <c r="AU97" i="3" s="1"/>
  <c r="AS97" i="2"/>
  <c r="AT97" i="3" s="1"/>
  <c r="AR97" i="2"/>
  <c r="AS97" i="3" s="1"/>
  <c r="AQ97" i="2"/>
  <c r="AR97" i="3" s="1"/>
  <c r="BC96" i="2"/>
  <c r="BD96" i="3" s="1"/>
  <c r="BB96" i="2"/>
  <c r="BC96" i="3" s="1"/>
  <c r="BA96" i="2"/>
  <c r="BB96" i="3" s="1"/>
  <c r="AZ96" i="2"/>
  <c r="BA96" i="3" s="1"/>
  <c r="AY96" i="2"/>
  <c r="AZ96" i="3" s="1"/>
  <c r="AX96" i="2"/>
  <c r="AY96" i="3" s="1"/>
  <c r="AW96" i="2"/>
  <c r="AX96" i="3" s="1"/>
  <c r="AV96" i="2"/>
  <c r="AW96" i="3" s="1"/>
  <c r="AU96" i="2"/>
  <c r="AV96" i="3" s="1"/>
  <c r="AT96" i="2"/>
  <c r="AU96" i="3" s="1"/>
  <c r="AS96" i="2"/>
  <c r="AT96" i="3" s="1"/>
  <c r="AR96" i="2"/>
  <c r="AS96" i="3" s="1"/>
  <c r="AQ96" i="2"/>
  <c r="AR96" i="3" s="1"/>
  <c r="BC95" i="2"/>
  <c r="BD95" i="3" s="1"/>
  <c r="BB95" i="2"/>
  <c r="BC95" i="3" s="1"/>
  <c r="BA95" i="2"/>
  <c r="BB95" i="3" s="1"/>
  <c r="AZ95" i="2"/>
  <c r="BA95" i="3" s="1"/>
  <c r="AY95" i="2"/>
  <c r="AZ95" i="3" s="1"/>
  <c r="AX95" i="2"/>
  <c r="AY95" i="3" s="1"/>
  <c r="AW95" i="2"/>
  <c r="AX95" i="3" s="1"/>
  <c r="AV95" i="2"/>
  <c r="AW95" i="3" s="1"/>
  <c r="AU95" i="2"/>
  <c r="AV95" i="3" s="1"/>
  <c r="AT95" i="2"/>
  <c r="AU95" i="3" s="1"/>
  <c r="AS95" i="2"/>
  <c r="AT95" i="3" s="1"/>
  <c r="AR95" i="2"/>
  <c r="AS95" i="3" s="1"/>
  <c r="AQ95" i="2"/>
  <c r="AR95" i="3" s="1"/>
  <c r="BC94" i="2"/>
  <c r="BD94" i="3" s="1"/>
  <c r="BB94" i="2"/>
  <c r="BC94" i="3" s="1"/>
  <c r="BA94" i="2"/>
  <c r="BB94" i="3" s="1"/>
  <c r="AZ94" i="2"/>
  <c r="BA94" i="3" s="1"/>
  <c r="AY94" i="2"/>
  <c r="AZ94" i="3" s="1"/>
  <c r="AX94" i="2"/>
  <c r="AY94" i="3" s="1"/>
  <c r="AW94" i="2"/>
  <c r="AX94" i="3" s="1"/>
  <c r="AV94" i="2"/>
  <c r="AW94" i="3" s="1"/>
  <c r="AU94" i="2"/>
  <c r="AV94" i="3" s="1"/>
  <c r="AT94" i="2"/>
  <c r="AU94" i="3" s="1"/>
  <c r="AS94" i="2"/>
  <c r="AT94" i="3" s="1"/>
  <c r="AR94" i="2"/>
  <c r="AS94" i="3" s="1"/>
  <c r="AQ94" i="2"/>
  <c r="AR94" i="3" s="1"/>
  <c r="BC93" i="2"/>
  <c r="BD93" i="3" s="1"/>
  <c r="BB93" i="2"/>
  <c r="BC93" i="3" s="1"/>
  <c r="BA93" i="2"/>
  <c r="BB93" i="3" s="1"/>
  <c r="AZ93" i="2"/>
  <c r="BA93" i="3" s="1"/>
  <c r="AY93" i="2"/>
  <c r="AZ93" i="3" s="1"/>
  <c r="AX93" i="2"/>
  <c r="AY93" i="3" s="1"/>
  <c r="AW93" i="2"/>
  <c r="AX93" i="3" s="1"/>
  <c r="AV93" i="2"/>
  <c r="AW93" i="3" s="1"/>
  <c r="AU93" i="2"/>
  <c r="AV93" i="3" s="1"/>
  <c r="AT93" i="2"/>
  <c r="AU93" i="3" s="1"/>
  <c r="AS93" i="2"/>
  <c r="AT93" i="3" s="1"/>
  <c r="AR93" i="2"/>
  <c r="AS93" i="3" s="1"/>
  <c r="AQ93" i="2"/>
  <c r="AR93" i="3" s="1"/>
  <c r="BC92" i="2"/>
  <c r="BD92" i="3" s="1"/>
  <c r="BB92" i="2"/>
  <c r="BC92" i="3" s="1"/>
  <c r="BA92" i="2"/>
  <c r="BB92" i="3" s="1"/>
  <c r="AZ92" i="2"/>
  <c r="BA92" i="3" s="1"/>
  <c r="AY92" i="2"/>
  <c r="AZ92" i="3" s="1"/>
  <c r="AX92" i="2"/>
  <c r="AY92" i="3" s="1"/>
  <c r="AW92" i="2"/>
  <c r="AX92" i="3" s="1"/>
  <c r="AV92" i="2"/>
  <c r="AW92" i="3" s="1"/>
  <c r="AU92" i="2"/>
  <c r="AV92" i="3" s="1"/>
  <c r="AT92" i="2"/>
  <c r="AU92" i="3" s="1"/>
  <c r="AS92" i="2"/>
  <c r="AT92" i="3" s="1"/>
  <c r="AR92" i="2"/>
  <c r="AS92" i="3" s="1"/>
  <c r="AQ92" i="2"/>
  <c r="AR92" i="3" s="1"/>
  <c r="BC91" i="2"/>
  <c r="BD91" i="3" s="1"/>
  <c r="BB91" i="2"/>
  <c r="BC91" i="3" s="1"/>
  <c r="BA91" i="2"/>
  <c r="BB91" i="3" s="1"/>
  <c r="AZ91" i="2"/>
  <c r="BA91" i="3" s="1"/>
  <c r="AY91" i="2"/>
  <c r="AZ91" i="3" s="1"/>
  <c r="AX91" i="2"/>
  <c r="AY91" i="3" s="1"/>
  <c r="AW91" i="2"/>
  <c r="AX91" i="3" s="1"/>
  <c r="AV91" i="2"/>
  <c r="AW91" i="3" s="1"/>
  <c r="AU91" i="2"/>
  <c r="AV91" i="3" s="1"/>
  <c r="AT91" i="2"/>
  <c r="AU91" i="3" s="1"/>
  <c r="AS91" i="2"/>
  <c r="AT91" i="3" s="1"/>
  <c r="AR91" i="2"/>
  <c r="AS91" i="3" s="1"/>
  <c r="AQ91" i="2"/>
  <c r="AR91" i="3" s="1"/>
  <c r="BC90" i="2"/>
  <c r="BD90" i="3" s="1"/>
  <c r="BB90" i="2"/>
  <c r="BC90" i="3" s="1"/>
  <c r="BA90" i="2"/>
  <c r="BB90" i="3" s="1"/>
  <c r="AZ90" i="2"/>
  <c r="BA90" i="3" s="1"/>
  <c r="AY90" i="2"/>
  <c r="AZ90" i="3" s="1"/>
  <c r="AX90" i="2"/>
  <c r="AY90" i="3" s="1"/>
  <c r="AW90" i="2"/>
  <c r="AX90" i="3" s="1"/>
  <c r="AV90" i="2"/>
  <c r="AW90" i="3" s="1"/>
  <c r="AU90" i="2"/>
  <c r="AV90" i="3" s="1"/>
  <c r="AT90" i="2"/>
  <c r="AU90" i="3" s="1"/>
  <c r="AS90" i="2"/>
  <c r="AT90" i="3" s="1"/>
  <c r="AR90" i="2"/>
  <c r="AS90" i="3" s="1"/>
  <c r="AQ90" i="2"/>
  <c r="AR90" i="3" s="1"/>
  <c r="BC89" i="2"/>
  <c r="BD89" i="3" s="1"/>
  <c r="BB89" i="2"/>
  <c r="BC89" i="3" s="1"/>
  <c r="BA89" i="2"/>
  <c r="BB89" i="3" s="1"/>
  <c r="AZ89" i="2"/>
  <c r="BA89" i="3" s="1"/>
  <c r="AY89" i="2"/>
  <c r="AZ89" i="3" s="1"/>
  <c r="AX89" i="2"/>
  <c r="AY89" i="3" s="1"/>
  <c r="AW89" i="2"/>
  <c r="AX89" i="3" s="1"/>
  <c r="AV89" i="2"/>
  <c r="AW89" i="3" s="1"/>
  <c r="AU89" i="2"/>
  <c r="AV89" i="3" s="1"/>
  <c r="AT89" i="2"/>
  <c r="AU89" i="3" s="1"/>
  <c r="AS89" i="2"/>
  <c r="AT89" i="3" s="1"/>
  <c r="AR89" i="2"/>
  <c r="AS89" i="3" s="1"/>
  <c r="AQ89" i="2"/>
  <c r="AR89" i="3" s="1"/>
  <c r="BC88" i="2"/>
  <c r="BD88" i="3" s="1"/>
  <c r="BB88" i="2"/>
  <c r="BC88" i="3" s="1"/>
  <c r="BA88" i="2"/>
  <c r="BB88" i="3" s="1"/>
  <c r="AZ88" i="2"/>
  <c r="BA88" i="3" s="1"/>
  <c r="AY88" i="2"/>
  <c r="AZ88" i="3" s="1"/>
  <c r="AX88" i="2"/>
  <c r="AY88" i="3" s="1"/>
  <c r="AW88" i="2"/>
  <c r="AX88" i="3" s="1"/>
  <c r="AV88" i="2"/>
  <c r="AW88" i="3" s="1"/>
  <c r="AU88" i="2"/>
  <c r="AV88" i="3" s="1"/>
  <c r="AT88" i="2"/>
  <c r="AU88" i="3" s="1"/>
  <c r="AS88" i="2"/>
  <c r="AT88" i="3" s="1"/>
  <c r="AR88" i="2"/>
  <c r="AS88" i="3" s="1"/>
  <c r="AQ88" i="2"/>
  <c r="AR88" i="3" s="1"/>
  <c r="BC87" i="2"/>
  <c r="BD87" i="3" s="1"/>
  <c r="BB87" i="2"/>
  <c r="BC87" i="3" s="1"/>
  <c r="BA87" i="2"/>
  <c r="BB87" i="3" s="1"/>
  <c r="AZ87" i="2"/>
  <c r="BA87" i="3" s="1"/>
  <c r="AY87" i="2"/>
  <c r="AZ87" i="3" s="1"/>
  <c r="AX87" i="2"/>
  <c r="AY87" i="3" s="1"/>
  <c r="AW87" i="2"/>
  <c r="AX87" i="3" s="1"/>
  <c r="AV87" i="2"/>
  <c r="AW87" i="3" s="1"/>
  <c r="AU87" i="2"/>
  <c r="AV87" i="3" s="1"/>
  <c r="AT87" i="2"/>
  <c r="AU87" i="3" s="1"/>
  <c r="AS87" i="2"/>
  <c r="AT87" i="3" s="1"/>
  <c r="AR87" i="2"/>
  <c r="AS87" i="3" s="1"/>
  <c r="AQ87" i="2"/>
  <c r="AR87" i="3" s="1"/>
  <c r="BC86" i="2"/>
  <c r="BD86" i="3" s="1"/>
  <c r="BB86" i="2"/>
  <c r="BC86" i="3" s="1"/>
  <c r="BA86" i="2"/>
  <c r="BB86" i="3" s="1"/>
  <c r="AZ86" i="2"/>
  <c r="BA86" i="3" s="1"/>
  <c r="AY86" i="2"/>
  <c r="AZ86" i="3" s="1"/>
  <c r="AX86" i="2"/>
  <c r="AY86" i="3" s="1"/>
  <c r="AW86" i="2"/>
  <c r="AX86" i="3" s="1"/>
  <c r="AV86" i="2"/>
  <c r="AW86" i="3" s="1"/>
  <c r="AU86" i="2"/>
  <c r="AV86" i="3" s="1"/>
  <c r="AT86" i="2"/>
  <c r="AU86" i="3" s="1"/>
  <c r="AS86" i="2"/>
  <c r="AT86" i="3" s="1"/>
  <c r="AR86" i="2"/>
  <c r="AS86" i="3" s="1"/>
  <c r="AQ86" i="2"/>
  <c r="AR86" i="3" s="1"/>
  <c r="BC85" i="2"/>
  <c r="BD85" i="3" s="1"/>
  <c r="BB85" i="2"/>
  <c r="BC85" i="3" s="1"/>
  <c r="BA85" i="2"/>
  <c r="BB85" i="3" s="1"/>
  <c r="AZ85" i="2"/>
  <c r="BA85" i="3" s="1"/>
  <c r="AY85" i="2"/>
  <c r="AZ85" i="3" s="1"/>
  <c r="AX85" i="2"/>
  <c r="AY85" i="3" s="1"/>
  <c r="AW85" i="2"/>
  <c r="AX85" i="3" s="1"/>
  <c r="AV85" i="2"/>
  <c r="AW85" i="3" s="1"/>
  <c r="AU85" i="2"/>
  <c r="AV85" i="3" s="1"/>
  <c r="AT85" i="2"/>
  <c r="AU85" i="3" s="1"/>
  <c r="AS85" i="2"/>
  <c r="AT85" i="3" s="1"/>
  <c r="AR85" i="2"/>
  <c r="AS85" i="3" s="1"/>
  <c r="AQ85" i="2"/>
  <c r="AR85" i="3" s="1"/>
  <c r="BC84" i="2"/>
  <c r="BD84" i="3" s="1"/>
  <c r="BB84" i="2"/>
  <c r="BC84" i="3" s="1"/>
  <c r="BA84" i="2"/>
  <c r="BB84" i="3" s="1"/>
  <c r="AZ84" i="2"/>
  <c r="BA84" i="3" s="1"/>
  <c r="AY84" i="2"/>
  <c r="AZ84" i="3" s="1"/>
  <c r="AX84" i="2"/>
  <c r="AY84" i="3" s="1"/>
  <c r="AW84" i="2"/>
  <c r="AX84" i="3" s="1"/>
  <c r="AV84" i="2"/>
  <c r="AW84" i="3" s="1"/>
  <c r="AU84" i="2"/>
  <c r="AV84" i="3" s="1"/>
  <c r="AT84" i="2"/>
  <c r="AU84" i="3" s="1"/>
  <c r="AS84" i="2"/>
  <c r="AT84" i="3" s="1"/>
  <c r="AR84" i="2"/>
  <c r="AS84" i="3" s="1"/>
  <c r="AQ84" i="2"/>
  <c r="AR84" i="3" s="1"/>
  <c r="BC83" i="2"/>
  <c r="BD83" i="3" s="1"/>
  <c r="BB83" i="2"/>
  <c r="BC83" i="3" s="1"/>
  <c r="BA83" i="2"/>
  <c r="BB83" i="3" s="1"/>
  <c r="AZ83" i="2"/>
  <c r="BA83" i="3" s="1"/>
  <c r="AY83" i="2"/>
  <c r="AZ83" i="3" s="1"/>
  <c r="AX83" i="2"/>
  <c r="AY83" i="3" s="1"/>
  <c r="AW83" i="2"/>
  <c r="AX83" i="3" s="1"/>
  <c r="AV83" i="2"/>
  <c r="AW83" i="3" s="1"/>
  <c r="AU83" i="2"/>
  <c r="AV83" i="3" s="1"/>
  <c r="AT83" i="2"/>
  <c r="AU83" i="3" s="1"/>
  <c r="AS83" i="2"/>
  <c r="AT83" i="3" s="1"/>
  <c r="AR83" i="2"/>
  <c r="AS83" i="3" s="1"/>
  <c r="AQ83" i="2"/>
  <c r="AR83" i="3" s="1"/>
  <c r="BC82" i="2"/>
  <c r="BD82" i="3" s="1"/>
  <c r="BB82" i="2"/>
  <c r="BC82" i="3" s="1"/>
  <c r="BA82" i="2"/>
  <c r="BB82" i="3" s="1"/>
  <c r="AZ82" i="2"/>
  <c r="BA82" i="3" s="1"/>
  <c r="AY82" i="2"/>
  <c r="AZ82" i="3" s="1"/>
  <c r="AX82" i="2"/>
  <c r="AY82" i="3" s="1"/>
  <c r="AW82" i="2"/>
  <c r="AX82" i="3" s="1"/>
  <c r="AV82" i="2"/>
  <c r="AW82" i="3" s="1"/>
  <c r="AU82" i="2"/>
  <c r="AV82" i="3" s="1"/>
  <c r="AT82" i="2"/>
  <c r="AU82" i="3" s="1"/>
  <c r="AS82" i="2"/>
  <c r="AT82" i="3" s="1"/>
  <c r="AR82" i="2"/>
  <c r="AS82" i="3" s="1"/>
  <c r="AQ82" i="2"/>
  <c r="AR82" i="3" s="1"/>
  <c r="BC81" i="2"/>
  <c r="BD81" i="3" s="1"/>
  <c r="BB81" i="2"/>
  <c r="BC81" i="3" s="1"/>
  <c r="BA81" i="2"/>
  <c r="BB81" i="3" s="1"/>
  <c r="AZ81" i="2"/>
  <c r="BA81" i="3" s="1"/>
  <c r="AY81" i="2"/>
  <c r="AZ81" i="3" s="1"/>
  <c r="AX81" i="2"/>
  <c r="AY81" i="3" s="1"/>
  <c r="AW81" i="2"/>
  <c r="AX81" i="3" s="1"/>
  <c r="AV81" i="2"/>
  <c r="AW81" i="3" s="1"/>
  <c r="AU81" i="2"/>
  <c r="AV81" i="3" s="1"/>
  <c r="AT81" i="2"/>
  <c r="AU81" i="3" s="1"/>
  <c r="AS81" i="2"/>
  <c r="AT81" i="3" s="1"/>
  <c r="AR81" i="2"/>
  <c r="AS81" i="3" s="1"/>
  <c r="AQ81" i="2"/>
  <c r="AR81" i="3" s="1"/>
  <c r="BC80" i="2"/>
  <c r="BD80" i="3" s="1"/>
  <c r="BB80" i="2"/>
  <c r="BC80" i="3" s="1"/>
  <c r="BA80" i="2"/>
  <c r="BB80" i="3" s="1"/>
  <c r="AZ80" i="2"/>
  <c r="BA80" i="3" s="1"/>
  <c r="AY80" i="2"/>
  <c r="AZ80" i="3" s="1"/>
  <c r="AX80" i="2"/>
  <c r="AY80" i="3" s="1"/>
  <c r="AW80" i="2"/>
  <c r="AX80" i="3" s="1"/>
  <c r="AV80" i="2"/>
  <c r="AW80" i="3" s="1"/>
  <c r="AU80" i="2"/>
  <c r="AV80" i="3" s="1"/>
  <c r="AT80" i="2"/>
  <c r="AU80" i="3" s="1"/>
  <c r="AS80" i="2"/>
  <c r="AT80" i="3" s="1"/>
  <c r="AR80" i="2"/>
  <c r="AS80" i="3" s="1"/>
  <c r="AQ80" i="2"/>
  <c r="AR80" i="3" s="1"/>
  <c r="BC79" i="2"/>
  <c r="BD79" i="3" s="1"/>
  <c r="BB79" i="2"/>
  <c r="BC79" i="3" s="1"/>
  <c r="BA79" i="2"/>
  <c r="BB79" i="3" s="1"/>
  <c r="AZ79" i="2"/>
  <c r="BA79" i="3" s="1"/>
  <c r="AY79" i="2"/>
  <c r="AZ79" i="3" s="1"/>
  <c r="AX79" i="2"/>
  <c r="AY79" i="3" s="1"/>
  <c r="AW79" i="2"/>
  <c r="AX79" i="3" s="1"/>
  <c r="AV79" i="2"/>
  <c r="AW79" i="3" s="1"/>
  <c r="AU79" i="2"/>
  <c r="AV79" i="3" s="1"/>
  <c r="AT79" i="2"/>
  <c r="AU79" i="3" s="1"/>
  <c r="AS79" i="2"/>
  <c r="AT79" i="3" s="1"/>
  <c r="AR79" i="2"/>
  <c r="AS79" i="3" s="1"/>
  <c r="AQ79" i="2"/>
  <c r="AR79" i="3" s="1"/>
  <c r="BC78" i="2"/>
  <c r="BD78" i="3" s="1"/>
  <c r="BB78" i="2"/>
  <c r="BC78" i="3" s="1"/>
  <c r="BA78" i="2"/>
  <c r="BB78" i="3" s="1"/>
  <c r="AZ78" i="2"/>
  <c r="BA78" i="3" s="1"/>
  <c r="AY78" i="2"/>
  <c r="AZ78" i="3" s="1"/>
  <c r="AX78" i="2"/>
  <c r="AY78" i="3" s="1"/>
  <c r="AW78" i="2"/>
  <c r="AX78" i="3" s="1"/>
  <c r="AV78" i="2"/>
  <c r="AW78" i="3" s="1"/>
  <c r="AU78" i="2"/>
  <c r="AV78" i="3" s="1"/>
  <c r="AT78" i="2"/>
  <c r="AU78" i="3" s="1"/>
  <c r="AS78" i="2"/>
  <c r="AT78" i="3" s="1"/>
  <c r="AR78" i="2"/>
  <c r="AS78" i="3" s="1"/>
  <c r="AQ78" i="2"/>
  <c r="AR78" i="3" s="1"/>
  <c r="BC77" i="2"/>
  <c r="BD77" i="3" s="1"/>
  <c r="BB77" i="2"/>
  <c r="BC77" i="3" s="1"/>
  <c r="BA77" i="2"/>
  <c r="BB77" i="3" s="1"/>
  <c r="AZ77" i="2"/>
  <c r="BA77" i="3" s="1"/>
  <c r="AY77" i="2"/>
  <c r="AZ77" i="3" s="1"/>
  <c r="AX77" i="2"/>
  <c r="AY77" i="3" s="1"/>
  <c r="AW77" i="2"/>
  <c r="AX77" i="3" s="1"/>
  <c r="AV77" i="2"/>
  <c r="AW77" i="3" s="1"/>
  <c r="AU77" i="2"/>
  <c r="AV77" i="3" s="1"/>
  <c r="AT77" i="2"/>
  <c r="AU77" i="3" s="1"/>
  <c r="AS77" i="2"/>
  <c r="AT77" i="3" s="1"/>
  <c r="AR77" i="2"/>
  <c r="AS77" i="3" s="1"/>
  <c r="AQ77" i="2"/>
  <c r="AR77" i="3" s="1"/>
  <c r="BC76" i="2"/>
  <c r="BD76" i="3" s="1"/>
  <c r="BB76" i="2"/>
  <c r="BC76" i="3" s="1"/>
  <c r="BA76" i="2"/>
  <c r="BB76" i="3" s="1"/>
  <c r="AZ76" i="2"/>
  <c r="BA76" i="3" s="1"/>
  <c r="AY76" i="2"/>
  <c r="AZ76" i="3" s="1"/>
  <c r="AX76" i="2"/>
  <c r="AY76" i="3" s="1"/>
  <c r="AW76" i="2"/>
  <c r="AX76" i="3" s="1"/>
  <c r="AV76" i="2"/>
  <c r="AW76" i="3" s="1"/>
  <c r="AU76" i="2"/>
  <c r="AV76" i="3" s="1"/>
  <c r="AT76" i="2"/>
  <c r="AU76" i="3" s="1"/>
  <c r="AS76" i="2"/>
  <c r="AT76" i="3" s="1"/>
  <c r="AR76" i="2"/>
  <c r="AS76" i="3" s="1"/>
  <c r="AQ76" i="2"/>
  <c r="AR76" i="3" s="1"/>
  <c r="BC75" i="2"/>
  <c r="BD75" i="3" s="1"/>
  <c r="BB75" i="2"/>
  <c r="BC75" i="3" s="1"/>
  <c r="BA75" i="2"/>
  <c r="BB75" i="3" s="1"/>
  <c r="AZ75" i="2"/>
  <c r="BA75" i="3" s="1"/>
  <c r="AY75" i="2"/>
  <c r="AZ75" i="3" s="1"/>
  <c r="AX75" i="2"/>
  <c r="AY75" i="3" s="1"/>
  <c r="AW75" i="2"/>
  <c r="AX75" i="3" s="1"/>
  <c r="AV75" i="2"/>
  <c r="AW75" i="3" s="1"/>
  <c r="AU75" i="2"/>
  <c r="AV75" i="3" s="1"/>
  <c r="AT75" i="2"/>
  <c r="AU75" i="3" s="1"/>
  <c r="AS75" i="2"/>
  <c r="AT75" i="3" s="1"/>
  <c r="AR75" i="2"/>
  <c r="AS75" i="3" s="1"/>
  <c r="AQ75" i="2"/>
  <c r="AR75" i="3" s="1"/>
  <c r="BC74" i="2"/>
  <c r="BD74" i="3" s="1"/>
  <c r="BB74" i="2"/>
  <c r="BC74" i="3" s="1"/>
  <c r="BA74" i="2"/>
  <c r="BB74" i="3" s="1"/>
  <c r="AZ74" i="2"/>
  <c r="BA74" i="3" s="1"/>
  <c r="AY74" i="2"/>
  <c r="AZ74" i="3" s="1"/>
  <c r="AX74" i="2"/>
  <c r="AY74" i="3" s="1"/>
  <c r="AW74" i="2"/>
  <c r="AX74" i="3" s="1"/>
  <c r="AV74" i="2"/>
  <c r="AW74" i="3" s="1"/>
  <c r="AU74" i="2"/>
  <c r="AV74" i="3" s="1"/>
  <c r="AT74" i="2"/>
  <c r="AU74" i="3" s="1"/>
  <c r="AS74" i="2"/>
  <c r="AT74" i="3" s="1"/>
  <c r="AR74" i="2"/>
  <c r="AS74" i="3" s="1"/>
  <c r="AQ74" i="2"/>
  <c r="AR74" i="3" s="1"/>
  <c r="BC73" i="2"/>
  <c r="BD73" i="3" s="1"/>
  <c r="BB73" i="2"/>
  <c r="BC73" i="3" s="1"/>
  <c r="BA73" i="2"/>
  <c r="BB73" i="3" s="1"/>
  <c r="AZ73" i="2"/>
  <c r="BA73" i="3" s="1"/>
  <c r="AY73" i="2"/>
  <c r="AZ73" i="3" s="1"/>
  <c r="AX73" i="2"/>
  <c r="AY73" i="3" s="1"/>
  <c r="AW73" i="2"/>
  <c r="AX73" i="3" s="1"/>
  <c r="AV73" i="2"/>
  <c r="AW73" i="3" s="1"/>
  <c r="AU73" i="2"/>
  <c r="AV73" i="3" s="1"/>
  <c r="AT73" i="2"/>
  <c r="AU73" i="3" s="1"/>
  <c r="AS73" i="2"/>
  <c r="AT73" i="3" s="1"/>
  <c r="AR73" i="2"/>
  <c r="AS73" i="3" s="1"/>
  <c r="AQ73" i="2"/>
  <c r="AR73" i="3" s="1"/>
  <c r="BC72" i="2"/>
  <c r="BD72" i="3" s="1"/>
  <c r="BB72" i="2"/>
  <c r="BC72" i="3" s="1"/>
  <c r="BA72" i="2"/>
  <c r="BB72" i="3" s="1"/>
  <c r="AZ72" i="2"/>
  <c r="BA72" i="3" s="1"/>
  <c r="AY72" i="2"/>
  <c r="AZ72" i="3" s="1"/>
  <c r="AX72" i="2"/>
  <c r="AY72" i="3" s="1"/>
  <c r="AW72" i="2"/>
  <c r="AX72" i="3" s="1"/>
  <c r="AV72" i="2"/>
  <c r="AW72" i="3" s="1"/>
  <c r="AU72" i="2"/>
  <c r="AV72" i="3" s="1"/>
  <c r="AT72" i="2"/>
  <c r="AU72" i="3" s="1"/>
  <c r="AS72" i="2"/>
  <c r="AT72" i="3" s="1"/>
  <c r="AR72" i="2"/>
  <c r="AS72" i="3" s="1"/>
  <c r="AQ72" i="2"/>
  <c r="AR72" i="3" s="1"/>
  <c r="BC71" i="2"/>
  <c r="BD71" i="3" s="1"/>
  <c r="BB71" i="2"/>
  <c r="BC71" i="3" s="1"/>
  <c r="BA71" i="2"/>
  <c r="BB71" i="3" s="1"/>
  <c r="AZ71" i="2"/>
  <c r="BA71" i="3" s="1"/>
  <c r="AY71" i="2"/>
  <c r="AZ71" i="3" s="1"/>
  <c r="AX71" i="2"/>
  <c r="AY71" i="3" s="1"/>
  <c r="AW71" i="2"/>
  <c r="AX71" i="3" s="1"/>
  <c r="AV71" i="2"/>
  <c r="AW71" i="3" s="1"/>
  <c r="AU71" i="2"/>
  <c r="AV71" i="3" s="1"/>
  <c r="AT71" i="2"/>
  <c r="AU71" i="3" s="1"/>
  <c r="AS71" i="2"/>
  <c r="AT71" i="3" s="1"/>
  <c r="AR71" i="2"/>
  <c r="AS71" i="3" s="1"/>
  <c r="AQ71" i="2"/>
  <c r="AR71" i="3" s="1"/>
  <c r="BC70" i="2"/>
  <c r="BD70" i="3" s="1"/>
  <c r="BB70" i="2"/>
  <c r="BC70" i="3" s="1"/>
  <c r="BA70" i="2"/>
  <c r="BB70" i="3" s="1"/>
  <c r="AZ70" i="2"/>
  <c r="BA70" i="3" s="1"/>
  <c r="AY70" i="2"/>
  <c r="AZ70" i="3" s="1"/>
  <c r="AX70" i="2"/>
  <c r="AY70" i="3" s="1"/>
  <c r="AW70" i="2"/>
  <c r="AX70" i="3" s="1"/>
  <c r="AV70" i="2"/>
  <c r="AW70" i="3" s="1"/>
  <c r="AU70" i="2"/>
  <c r="AV70" i="3" s="1"/>
  <c r="AT70" i="2"/>
  <c r="AU70" i="3" s="1"/>
  <c r="AS70" i="2"/>
  <c r="AT70" i="3" s="1"/>
  <c r="AR70" i="2"/>
  <c r="AS70" i="3" s="1"/>
  <c r="AQ70" i="2"/>
  <c r="AR70" i="3" s="1"/>
  <c r="BC69" i="2"/>
  <c r="BD69" i="3" s="1"/>
  <c r="BB69" i="2"/>
  <c r="BC69" i="3" s="1"/>
  <c r="BA69" i="2"/>
  <c r="BB69" i="3" s="1"/>
  <c r="AZ69" i="2"/>
  <c r="BA69" i="3" s="1"/>
  <c r="AY69" i="2"/>
  <c r="AZ69" i="3" s="1"/>
  <c r="AX69" i="2"/>
  <c r="AY69" i="3" s="1"/>
  <c r="AW69" i="2"/>
  <c r="AX69" i="3" s="1"/>
  <c r="AV69" i="2"/>
  <c r="AW69" i="3" s="1"/>
  <c r="AU69" i="2"/>
  <c r="AV69" i="3" s="1"/>
  <c r="AT69" i="2"/>
  <c r="AU69" i="3" s="1"/>
  <c r="AS69" i="2"/>
  <c r="AT69" i="3" s="1"/>
  <c r="AR69" i="2"/>
  <c r="AS69" i="3" s="1"/>
  <c r="AQ69" i="2"/>
  <c r="AR69" i="3" s="1"/>
  <c r="BC68" i="2"/>
  <c r="BD68" i="3" s="1"/>
  <c r="BB68" i="2"/>
  <c r="BC68" i="3" s="1"/>
  <c r="BA68" i="2"/>
  <c r="BB68" i="3" s="1"/>
  <c r="AZ68" i="2"/>
  <c r="BA68" i="3" s="1"/>
  <c r="AY68" i="2"/>
  <c r="AZ68" i="3" s="1"/>
  <c r="AX68" i="2"/>
  <c r="AY68" i="3" s="1"/>
  <c r="AW68" i="2"/>
  <c r="AX68" i="3" s="1"/>
  <c r="AV68" i="2"/>
  <c r="AW68" i="3" s="1"/>
  <c r="AU68" i="2"/>
  <c r="AV68" i="3" s="1"/>
  <c r="AT68" i="2"/>
  <c r="AU68" i="3" s="1"/>
  <c r="AS68" i="2"/>
  <c r="AT68" i="3" s="1"/>
  <c r="AR68" i="2"/>
  <c r="AS68" i="3" s="1"/>
  <c r="AQ68" i="2"/>
  <c r="AR68" i="3" s="1"/>
  <c r="BC67" i="2"/>
  <c r="BD67" i="3" s="1"/>
  <c r="BB67" i="2"/>
  <c r="BC67" i="3" s="1"/>
  <c r="BA67" i="2"/>
  <c r="BB67" i="3" s="1"/>
  <c r="AZ67" i="2"/>
  <c r="BA67" i="3" s="1"/>
  <c r="AY67" i="2"/>
  <c r="AZ67" i="3" s="1"/>
  <c r="AX67" i="2"/>
  <c r="AY67" i="3" s="1"/>
  <c r="AW67" i="2"/>
  <c r="AX67" i="3" s="1"/>
  <c r="AV67" i="2"/>
  <c r="AW67" i="3" s="1"/>
  <c r="AU67" i="2"/>
  <c r="AV67" i="3" s="1"/>
  <c r="AT67" i="2"/>
  <c r="AU67" i="3" s="1"/>
  <c r="AS67" i="2"/>
  <c r="AT67" i="3" s="1"/>
  <c r="AR67" i="2"/>
  <c r="AS67" i="3" s="1"/>
  <c r="AQ67" i="2"/>
  <c r="AR67" i="3" s="1"/>
  <c r="BC66" i="2"/>
  <c r="BD66" i="3" s="1"/>
  <c r="BB66" i="2"/>
  <c r="BC66" i="3" s="1"/>
  <c r="BA66" i="2"/>
  <c r="BB66" i="3" s="1"/>
  <c r="AZ66" i="2"/>
  <c r="BA66" i="3" s="1"/>
  <c r="AY66" i="2"/>
  <c r="AZ66" i="3" s="1"/>
  <c r="AX66" i="2"/>
  <c r="AY66" i="3" s="1"/>
  <c r="AW66" i="2"/>
  <c r="AX66" i="3" s="1"/>
  <c r="AV66" i="2"/>
  <c r="AW66" i="3" s="1"/>
  <c r="AU66" i="2"/>
  <c r="AV66" i="3" s="1"/>
  <c r="AT66" i="2"/>
  <c r="AU66" i="3" s="1"/>
  <c r="AS66" i="2"/>
  <c r="AT66" i="3" s="1"/>
  <c r="AR66" i="2"/>
  <c r="AS66" i="3" s="1"/>
  <c r="AQ66" i="2"/>
  <c r="AR66" i="3" s="1"/>
  <c r="BC65" i="2"/>
  <c r="BD65" i="3" s="1"/>
  <c r="BB65" i="2"/>
  <c r="BC65" i="3" s="1"/>
  <c r="BA65" i="2"/>
  <c r="BB65" i="3" s="1"/>
  <c r="AZ65" i="2"/>
  <c r="BA65" i="3" s="1"/>
  <c r="AY65" i="2"/>
  <c r="AZ65" i="3" s="1"/>
  <c r="AX65" i="2"/>
  <c r="AY65" i="3" s="1"/>
  <c r="AW65" i="2"/>
  <c r="AX65" i="3" s="1"/>
  <c r="AV65" i="2"/>
  <c r="AW65" i="3" s="1"/>
  <c r="AU65" i="2"/>
  <c r="AV65" i="3" s="1"/>
  <c r="AT65" i="2"/>
  <c r="AU65" i="3" s="1"/>
  <c r="AS65" i="2"/>
  <c r="AT65" i="3" s="1"/>
  <c r="AR65" i="2"/>
  <c r="AS65" i="3" s="1"/>
  <c r="AQ65" i="2"/>
  <c r="AR65" i="3" s="1"/>
  <c r="BC64" i="2"/>
  <c r="BD64" i="3" s="1"/>
  <c r="BB64" i="2"/>
  <c r="BC64" i="3" s="1"/>
  <c r="BA64" i="2"/>
  <c r="BB64" i="3" s="1"/>
  <c r="AZ64" i="2"/>
  <c r="BA64" i="3" s="1"/>
  <c r="AY64" i="2"/>
  <c r="AZ64" i="3" s="1"/>
  <c r="AX64" i="2"/>
  <c r="AY64" i="3" s="1"/>
  <c r="AW64" i="2"/>
  <c r="AX64" i="3" s="1"/>
  <c r="AV64" i="2"/>
  <c r="AW64" i="3" s="1"/>
  <c r="AU64" i="2"/>
  <c r="AV64" i="3" s="1"/>
  <c r="AT64" i="2"/>
  <c r="AU64" i="3" s="1"/>
  <c r="AS64" i="2"/>
  <c r="AT64" i="3" s="1"/>
  <c r="AR64" i="2"/>
  <c r="AS64" i="3" s="1"/>
  <c r="AQ64" i="2"/>
  <c r="AR64" i="3" s="1"/>
  <c r="BC63" i="2"/>
  <c r="BD63" i="3" s="1"/>
  <c r="BB63" i="2"/>
  <c r="BC63" i="3" s="1"/>
  <c r="BA63" i="2"/>
  <c r="BB63" i="3" s="1"/>
  <c r="AZ63" i="2"/>
  <c r="BA63" i="3" s="1"/>
  <c r="AY63" i="2"/>
  <c r="AZ63" i="3" s="1"/>
  <c r="AX63" i="2"/>
  <c r="AY63" i="3" s="1"/>
  <c r="AW63" i="2"/>
  <c r="AX63" i="3" s="1"/>
  <c r="AV63" i="2"/>
  <c r="AW63" i="3" s="1"/>
  <c r="AU63" i="2"/>
  <c r="AV63" i="3" s="1"/>
  <c r="AT63" i="2"/>
  <c r="AU63" i="3" s="1"/>
  <c r="AS63" i="2"/>
  <c r="AT63" i="3" s="1"/>
  <c r="AR63" i="2"/>
  <c r="AS63" i="3" s="1"/>
  <c r="AQ63" i="2"/>
  <c r="AR63" i="3" s="1"/>
  <c r="BC62" i="2"/>
  <c r="BD62" i="3" s="1"/>
  <c r="BB62" i="2"/>
  <c r="BC62" i="3" s="1"/>
  <c r="BA62" i="2"/>
  <c r="BB62" i="3" s="1"/>
  <c r="AZ62" i="2"/>
  <c r="BA62" i="3" s="1"/>
  <c r="AY62" i="2"/>
  <c r="AZ62" i="3" s="1"/>
  <c r="AX62" i="2"/>
  <c r="AY62" i="3" s="1"/>
  <c r="AW62" i="2"/>
  <c r="AX62" i="3" s="1"/>
  <c r="AV62" i="2"/>
  <c r="AW62" i="3" s="1"/>
  <c r="AU62" i="2"/>
  <c r="AV62" i="3" s="1"/>
  <c r="AT62" i="2"/>
  <c r="AU62" i="3" s="1"/>
  <c r="AS62" i="2"/>
  <c r="AT62" i="3" s="1"/>
  <c r="AR62" i="2"/>
  <c r="AS62" i="3" s="1"/>
  <c r="AQ62" i="2"/>
  <c r="AR62" i="3" s="1"/>
  <c r="BC61" i="2"/>
  <c r="BD61" i="3" s="1"/>
  <c r="BB61" i="2"/>
  <c r="BC61" i="3" s="1"/>
  <c r="BA61" i="2"/>
  <c r="BB61" i="3" s="1"/>
  <c r="AZ61" i="2"/>
  <c r="BA61" i="3" s="1"/>
  <c r="AY61" i="2"/>
  <c r="AZ61" i="3" s="1"/>
  <c r="AX61" i="2"/>
  <c r="AY61" i="3" s="1"/>
  <c r="AW61" i="2"/>
  <c r="AX61" i="3" s="1"/>
  <c r="AV61" i="2"/>
  <c r="AW61" i="3" s="1"/>
  <c r="AU61" i="2"/>
  <c r="AV61" i="3" s="1"/>
  <c r="AT61" i="2"/>
  <c r="AU61" i="3" s="1"/>
  <c r="AS61" i="2"/>
  <c r="AT61" i="3" s="1"/>
  <c r="AR61" i="2"/>
  <c r="AS61" i="3" s="1"/>
  <c r="AQ61" i="2"/>
  <c r="AR61" i="3" s="1"/>
  <c r="BC60" i="2"/>
  <c r="BD60" i="3" s="1"/>
  <c r="BB60" i="2"/>
  <c r="BC60" i="3" s="1"/>
  <c r="BA60" i="2"/>
  <c r="BB60" i="3" s="1"/>
  <c r="AZ60" i="2"/>
  <c r="BA60" i="3" s="1"/>
  <c r="AY60" i="2"/>
  <c r="AZ60" i="3" s="1"/>
  <c r="AX60" i="2"/>
  <c r="AY60" i="3" s="1"/>
  <c r="AW60" i="2"/>
  <c r="AX60" i="3" s="1"/>
  <c r="AV60" i="2"/>
  <c r="AW60" i="3" s="1"/>
  <c r="AU60" i="2"/>
  <c r="AV60" i="3" s="1"/>
  <c r="AT60" i="2"/>
  <c r="AU60" i="3" s="1"/>
  <c r="AS60" i="2"/>
  <c r="AT60" i="3" s="1"/>
  <c r="AR60" i="2"/>
  <c r="AS60" i="3" s="1"/>
  <c r="AQ60" i="2"/>
  <c r="AR60" i="3" s="1"/>
  <c r="BC59" i="2"/>
  <c r="BD59" i="3" s="1"/>
  <c r="BB59" i="2"/>
  <c r="BC59" i="3" s="1"/>
  <c r="BA59" i="2"/>
  <c r="BB59" i="3" s="1"/>
  <c r="AZ59" i="2"/>
  <c r="BA59" i="3" s="1"/>
  <c r="AY59" i="2"/>
  <c r="AZ59" i="3" s="1"/>
  <c r="AX59" i="2"/>
  <c r="AY59" i="3" s="1"/>
  <c r="AW59" i="2"/>
  <c r="AX59" i="3" s="1"/>
  <c r="AV59" i="2"/>
  <c r="AW59" i="3" s="1"/>
  <c r="AU59" i="2"/>
  <c r="AV59" i="3" s="1"/>
  <c r="AT59" i="2"/>
  <c r="AU59" i="3" s="1"/>
  <c r="AS59" i="2"/>
  <c r="AT59" i="3" s="1"/>
  <c r="AR59" i="2"/>
  <c r="AS59" i="3" s="1"/>
  <c r="AQ59" i="2"/>
  <c r="AR59" i="3" s="1"/>
  <c r="BC58" i="2"/>
  <c r="BD58" i="3" s="1"/>
  <c r="BB58" i="2"/>
  <c r="BC58" i="3" s="1"/>
  <c r="BA58" i="2"/>
  <c r="BB58" i="3" s="1"/>
  <c r="AZ58" i="2"/>
  <c r="BA58" i="3" s="1"/>
  <c r="AY58" i="2"/>
  <c r="AZ58" i="3" s="1"/>
  <c r="AX58" i="2"/>
  <c r="AY58" i="3" s="1"/>
  <c r="AW58" i="2"/>
  <c r="AX58" i="3" s="1"/>
  <c r="AV58" i="2"/>
  <c r="AW58" i="3" s="1"/>
  <c r="AU58" i="2"/>
  <c r="AV58" i="3" s="1"/>
  <c r="AT58" i="2"/>
  <c r="AU58" i="3" s="1"/>
  <c r="AS58" i="2"/>
  <c r="AT58" i="3" s="1"/>
  <c r="AR58" i="2"/>
  <c r="AS58" i="3" s="1"/>
  <c r="AQ58" i="2"/>
  <c r="AR58" i="3" s="1"/>
  <c r="BC57" i="2"/>
  <c r="BD57" i="3" s="1"/>
  <c r="BB57" i="2"/>
  <c r="BC57" i="3" s="1"/>
  <c r="BA57" i="2"/>
  <c r="BB57" i="3" s="1"/>
  <c r="AZ57" i="2"/>
  <c r="BA57" i="3" s="1"/>
  <c r="AY57" i="2"/>
  <c r="AZ57" i="3" s="1"/>
  <c r="AX57" i="2"/>
  <c r="AY57" i="3" s="1"/>
  <c r="AW57" i="2"/>
  <c r="AX57" i="3" s="1"/>
  <c r="AV57" i="2"/>
  <c r="AW57" i="3" s="1"/>
  <c r="AU57" i="2"/>
  <c r="AV57" i="3" s="1"/>
  <c r="AT57" i="2"/>
  <c r="AU57" i="3" s="1"/>
  <c r="AS57" i="2"/>
  <c r="AT57" i="3" s="1"/>
  <c r="AR57" i="2"/>
  <c r="AS57" i="3" s="1"/>
  <c r="AQ57" i="2"/>
  <c r="AR57" i="3" s="1"/>
  <c r="BC56" i="2"/>
  <c r="BD56" i="3" s="1"/>
  <c r="BB56" i="2"/>
  <c r="BC56" i="3" s="1"/>
  <c r="BA56" i="2"/>
  <c r="BB56" i="3" s="1"/>
  <c r="AZ56" i="2"/>
  <c r="BA56" i="3" s="1"/>
  <c r="AY56" i="2"/>
  <c r="AZ56" i="3" s="1"/>
  <c r="AX56" i="2"/>
  <c r="AY56" i="3" s="1"/>
  <c r="AW56" i="2"/>
  <c r="AX56" i="3" s="1"/>
  <c r="AV56" i="2"/>
  <c r="AW56" i="3" s="1"/>
  <c r="AU56" i="2"/>
  <c r="AV56" i="3" s="1"/>
  <c r="AT56" i="2"/>
  <c r="AU56" i="3" s="1"/>
  <c r="AS56" i="2"/>
  <c r="AT56" i="3" s="1"/>
  <c r="AR56" i="2"/>
  <c r="AS56" i="3" s="1"/>
  <c r="AQ56" i="2"/>
  <c r="AR56" i="3" s="1"/>
  <c r="BC55" i="2"/>
  <c r="BD55" i="3" s="1"/>
  <c r="BB55" i="2"/>
  <c r="BC55" i="3" s="1"/>
  <c r="BA55" i="2"/>
  <c r="BB55" i="3" s="1"/>
  <c r="AZ55" i="2"/>
  <c r="BA55" i="3" s="1"/>
  <c r="AY55" i="2"/>
  <c r="AZ55" i="3" s="1"/>
  <c r="AX55" i="2"/>
  <c r="AY55" i="3" s="1"/>
  <c r="AW55" i="2"/>
  <c r="AX55" i="3" s="1"/>
  <c r="AV55" i="2"/>
  <c r="AW55" i="3" s="1"/>
  <c r="AU55" i="2"/>
  <c r="AV55" i="3" s="1"/>
  <c r="AT55" i="2"/>
  <c r="AU55" i="3" s="1"/>
  <c r="AS55" i="2"/>
  <c r="AT55" i="3" s="1"/>
  <c r="AR55" i="2"/>
  <c r="AS55" i="3" s="1"/>
  <c r="AQ55" i="2"/>
  <c r="AR55" i="3" s="1"/>
  <c r="BC54" i="2"/>
  <c r="BD54" i="3" s="1"/>
  <c r="BB54" i="2"/>
  <c r="BC54" i="3" s="1"/>
  <c r="BA54" i="2"/>
  <c r="BB54" i="3" s="1"/>
  <c r="AZ54" i="2"/>
  <c r="BA54" i="3" s="1"/>
  <c r="AY54" i="2"/>
  <c r="AZ54" i="3" s="1"/>
  <c r="AX54" i="2"/>
  <c r="AY54" i="3" s="1"/>
  <c r="AW54" i="2"/>
  <c r="AX54" i="3" s="1"/>
  <c r="AV54" i="2"/>
  <c r="AW54" i="3" s="1"/>
  <c r="AU54" i="2"/>
  <c r="AV54" i="3" s="1"/>
  <c r="AT54" i="2"/>
  <c r="AU54" i="3" s="1"/>
  <c r="AS54" i="2"/>
  <c r="AT54" i="3" s="1"/>
  <c r="AR54" i="2"/>
  <c r="AS54" i="3" s="1"/>
  <c r="AQ54" i="2"/>
  <c r="AR54" i="3" s="1"/>
  <c r="BC53" i="2"/>
  <c r="BD53" i="3" s="1"/>
  <c r="BB53" i="2"/>
  <c r="BC53" i="3" s="1"/>
  <c r="BA53" i="2"/>
  <c r="BB53" i="3" s="1"/>
  <c r="AZ53" i="2"/>
  <c r="BA53" i="3" s="1"/>
  <c r="AY53" i="2"/>
  <c r="AZ53" i="3" s="1"/>
  <c r="AX53" i="2"/>
  <c r="AY53" i="3" s="1"/>
  <c r="AW53" i="2"/>
  <c r="AX53" i="3" s="1"/>
  <c r="AV53" i="2"/>
  <c r="AW53" i="3" s="1"/>
  <c r="AU53" i="2"/>
  <c r="AV53" i="3" s="1"/>
  <c r="AT53" i="2"/>
  <c r="AU53" i="3" s="1"/>
  <c r="AS53" i="2"/>
  <c r="AT53" i="3" s="1"/>
  <c r="AR53" i="2"/>
  <c r="AS53" i="3" s="1"/>
  <c r="AQ53" i="2"/>
  <c r="AR53" i="3" s="1"/>
  <c r="BC52" i="2"/>
  <c r="BD52" i="3" s="1"/>
  <c r="BB52" i="2"/>
  <c r="BC52" i="3" s="1"/>
  <c r="BA52" i="2"/>
  <c r="BB52" i="3" s="1"/>
  <c r="AZ52" i="2"/>
  <c r="BA52" i="3" s="1"/>
  <c r="AY52" i="2"/>
  <c r="AZ52" i="3" s="1"/>
  <c r="AX52" i="2"/>
  <c r="AY52" i="3" s="1"/>
  <c r="AW52" i="2"/>
  <c r="AX52" i="3" s="1"/>
  <c r="AV52" i="2"/>
  <c r="AW52" i="3" s="1"/>
  <c r="AU52" i="2"/>
  <c r="AV52" i="3" s="1"/>
  <c r="AT52" i="2"/>
  <c r="AU52" i="3" s="1"/>
  <c r="AS52" i="2"/>
  <c r="AT52" i="3" s="1"/>
  <c r="AR52" i="2"/>
  <c r="AS52" i="3" s="1"/>
  <c r="AQ52" i="2"/>
  <c r="AR52" i="3" s="1"/>
  <c r="BC51" i="2"/>
  <c r="BD51" i="3" s="1"/>
  <c r="BB51" i="2"/>
  <c r="BC51" i="3" s="1"/>
  <c r="BA51" i="2"/>
  <c r="BB51" i="3" s="1"/>
  <c r="AZ51" i="2"/>
  <c r="BA51" i="3" s="1"/>
  <c r="AY51" i="2"/>
  <c r="AZ51" i="3" s="1"/>
  <c r="AX51" i="2"/>
  <c r="AY51" i="3" s="1"/>
  <c r="AW51" i="2"/>
  <c r="AX51" i="3" s="1"/>
  <c r="AV51" i="2"/>
  <c r="AW51" i="3" s="1"/>
  <c r="AU51" i="2"/>
  <c r="AV51" i="3" s="1"/>
  <c r="AT51" i="2"/>
  <c r="AU51" i="3" s="1"/>
  <c r="AS51" i="2"/>
  <c r="AT51" i="3" s="1"/>
  <c r="AR51" i="2"/>
  <c r="AS51" i="3" s="1"/>
  <c r="AQ51" i="2"/>
  <c r="AR51" i="3" s="1"/>
  <c r="BC50" i="2"/>
  <c r="BD50" i="3" s="1"/>
  <c r="BB50" i="2"/>
  <c r="BC50" i="3" s="1"/>
  <c r="BA50" i="2"/>
  <c r="BB50" i="3" s="1"/>
  <c r="AZ50" i="2"/>
  <c r="BA50" i="3" s="1"/>
  <c r="AY50" i="2"/>
  <c r="AZ50" i="3" s="1"/>
  <c r="AX50" i="2"/>
  <c r="AY50" i="3" s="1"/>
  <c r="AW50" i="2"/>
  <c r="AX50" i="3" s="1"/>
  <c r="AV50" i="2"/>
  <c r="AW50" i="3" s="1"/>
  <c r="AU50" i="2"/>
  <c r="AV50" i="3" s="1"/>
  <c r="AT50" i="2"/>
  <c r="AU50" i="3" s="1"/>
  <c r="AS50" i="2"/>
  <c r="AT50" i="3" s="1"/>
  <c r="AR50" i="2"/>
  <c r="AS50" i="3" s="1"/>
  <c r="AQ50" i="2"/>
  <c r="AR50" i="3" s="1"/>
  <c r="BC49" i="2"/>
  <c r="BD49" i="3" s="1"/>
  <c r="BB49" i="2"/>
  <c r="BC49" i="3" s="1"/>
  <c r="BA49" i="2"/>
  <c r="BB49" i="3" s="1"/>
  <c r="AZ49" i="2"/>
  <c r="BA49" i="3" s="1"/>
  <c r="AY49" i="2"/>
  <c r="AZ49" i="3" s="1"/>
  <c r="AX49" i="2"/>
  <c r="AY49" i="3" s="1"/>
  <c r="AW49" i="2"/>
  <c r="AX49" i="3" s="1"/>
  <c r="AV49" i="2"/>
  <c r="AW49" i="3" s="1"/>
  <c r="AU49" i="2"/>
  <c r="AV49" i="3" s="1"/>
  <c r="AT49" i="2"/>
  <c r="AU49" i="3" s="1"/>
  <c r="AS49" i="2"/>
  <c r="AT49" i="3" s="1"/>
  <c r="AR49" i="2"/>
  <c r="AS49" i="3" s="1"/>
  <c r="AQ49" i="2"/>
  <c r="AR49" i="3" s="1"/>
  <c r="BC48" i="2"/>
  <c r="BD48" i="3" s="1"/>
  <c r="BB48" i="2"/>
  <c r="BC48" i="3" s="1"/>
  <c r="BA48" i="2"/>
  <c r="BB48" i="3" s="1"/>
  <c r="AZ48" i="2"/>
  <c r="BA48" i="3" s="1"/>
  <c r="AY48" i="2"/>
  <c r="AZ48" i="3" s="1"/>
  <c r="AX48" i="2"/>
  <c r="AY48" i="3" s="1"/>
  <c r="AW48" i="2"/>
  <c r="AX48" i="3" s="1"/>
  <c r="AV48" i="2"/>
  <c r="AW48" i="3" s="1"/>
  <c r="AU48" i="2"/>
  <c r="AV48" i="3" s="1"/>
  <c r="AT48" i="2"/>
  <c r="AU48" i="3" s="1"/>
  <c r="AS48" i="2"/>
  <c r="AT48" i="3" s="1"/>
  <c r="AR48" i="2"/>
  <c r="AS48" i="3" s="1"/>
  <c r="AQ48" i="2"/>
  <c r="AR48" i="3" s="1"/>
  <c r="BC47" i="2"/>
  <c r="BD47" i="3" s="1"/>
  <c r="BB47" i="2"/>
  <c r="BC47" i="3" s="1"/>
  <c r="BA47" i="2"/>
  <c r="BB47" i="3" s="1"/>
  <c r="AZ47" i="2"/>
  <c r="BA47" i="3" s="1"/>
  <c r="AY47" i="2"/>
  <c r="AZ47" i="3" s="1"/>
  <c r="AX47" i="2"/>
  <c r="AY47" i="3" s="1"/>
  <c r="AW47" i="2"/>
  <c r="AX47" i="3" s="1"/>
  <c r="AV47" i="2"/>
  <c r="AW47" i="3" s="1"/>
  <c r="AU47" i="2"/>
  <c r="AV47" i="3" s="1"/>
  <c r="AT47" i="2"/>
  <c r="AU47" i="3" s="1"/>
  <c r="AS47" i="2"/>
  <c r="AT47" i="3" s="1"/>
  <c r="AR47" i="2"/>
  <c r="AS47" i="3" s="1"/>
  <c r="AQ47" i="2"/>
  <c r="AR47" i="3" s="1"/>
  <c r="BC46" i="2"/>
  <c r="BD46" i="3" s="1"/>
  <c r="BB46" i="2"/>
  <c r="BC46" i="3" s="1"/>
  <c r="BA46" i="2"/>
  <c r="BB46" i="3" s="1"/>
  <c r="AZ46" i="2"/>
  <c r="BA46" i="3" s="1"/>
  <c r="AY46" i="2"/>
  <c r="AZ46" i="3" s="1"/>
  <c r="AX46" i="2"/>
  <c r="AY46" i="3" s="1"/>
  <c r="AW46" i="2"/>
  <c r="AX46" i="3" s="1"/>
  <c r="AV46" i="2"/>
  <c r="AW46" i="3" s="1"/>
  <c r="AU46" i="2"/>
  <c r="AV46" i="3" s="1"/>
  <c r="AT46" i="2"/>
  <c r="AU46" i="3" s="1"/>
  <c r="AS46" i="2"/>
  <c r="AT46" i="3" s="1"/>
  <c r="AR46" i="2"/>
  <c r="AS46" i="3" s="1"/>
  <c r="AQ46" i="2"/>
  <c r="AR46" i="3" s="1"/>
  <c r="BC45" i="2"/>
  <c r="BD45" i="3" s="1"/>
  <c r="BB45" i="2"/>
  <c r="BC45" i="3" s="1"/>
  <c r="BA45" i="2"/>
  <c r="BB45" i="3" s="1"/>
  <c r="AZ45" i="2"/>
  <c r="BA45" i="3" s="1"/>
  <c r="AY45" i="2"/>
  <c r="AZ45" i="3" s="1"/>
  <c r="AX45" i="2"/>
  <c r="AY45" i="3" s="1"/>
  <c r="AW45" i="2"/>
  <c r="AX45" i="3" s="1"/>
  <c r="AV45" i="2"/>
  <c r="AW45" i="3" s="1"/>
  <c r="AU45" i="2"/>
  <c r="AV45" i="3" s="1"/>
  <c r="AT45" i="2"/>
  <c r="AU45" i="3" s="1"/>
  <c r="AS45" i="2"/>
  <c r="AT45" i="3" s="1"/>
  <c r="AR45" i="2"/>
  <c r="AS45" i="3" s="1"/>
  <c r="AQ45" i="2"/>
  <c r="AR45" i="3" s="1"/>
  <c r="BC44" i="2"/>
  <c r="BD44" i="3" s="1"/>
  <c r="BB44" i="2"/>
  <c r="BC44" i="3" s="1"/>
  <c r="BA44" i="2"/>
  <c r="BB44" i="3" s="1"/>
  <c r="AZ44" i="2"/>
  <c r="BA44" i="3" s="1"/>
  <c r="AY44" i="2"/>
  <c r="AZ44" i="3" s="1"/>
  <c r="AX44" i="2"/>
  <c r="AY44" i="3" s="1"/>
  <c r="AW44" i="2"/>
  <c r="AX44" i="3" s="1"/>
  <c r="AV44" i="2"/>
  <c r="AW44" i="3" s="1"/>
  <c r="AU44" i="2"/>
  <c r="AV44" i="3" s="1"/>
  <c r="AT44" i="2"/>
  <c r="AU44" i="3" s="1"/>
  <c r="AS44" i="2"/>
  <c r="AT44" i="3" s="1"/>
  <c r="AR44" i="2"/>
  <c r="AS44" i="3" s="1"/>
  <c r="AQ44" i="2"/>
  <c r="AR44" i="3" s="1"/>
  <c r="BC43" i="2"/>
  <c r="BD43" i="3" s="1"/>
  <c r="BB43" i="2"/>
  <c r="BC43" i="3" s="1"/>
  <c r="BA43" i="2"/>
  <c r="BB43" i="3" s="1"/>
  <c r="AZ43" i="2"/>
  <c r="BA43" i="3" s="1"/>
  <c r="AY43" i="2"/>
  <c r="AZ43" i="3" s="1"/>
  <c r="AX43" i="2"/>
  <c r="AY43" i="3" s="1"/>
  <c r="AW43" i="2"/>
  <c r="AX43" i="3" s="1"/>
  <c r="AV43" i="2"/>
  <c r="AW43" i="3" s="1"/>
  <c r="AU43" i="2"/>
  <c r="AV43" i="3" s="1"/>
  <c r="AT43" i="2"/>
  <c r="AU43" i="3" s="1"/>
  <c r="AS43" i="2"/>
  <c r="AT43" i="3" s="1"/>
  <c r="AR43" i="2"/>
  <c r="AS43" i="3" s="1"/>
  <c r="AQ43" i="2"/>
  <c r="AR43" i="3" s="1"/>
  <c r="BC42" i="2"/>
  <c r="BD42" i="3" s="1"/>
  <c r="BB42" i="2"/>
  <c r="BC42" i="3" s="1"/>
  <c r="BA42" i="2"/>
  <c r="BB42" i="3" s="1"/>
  <c r="AZ42" i="2"/>
  <c r="BA42" i="3" s="1"/>
  <c r="AY42" i="2"/>
  <c r="AZ42" i="3" s="1"/>
  <c r="AX42" i="2"/>
  <c r="AY42" i="3" s="1"/>
  <c r="AW42" i="2"/>
  <c r="AX42" i="3" s="1"/>
  <c r="AV42" i="2"/>
  <c r="AW42" i="3" s="1"/>
  <c r="AU42" i="2"/>
  <c r="AV42" i="3" s="1"/>
  <c r="AT42" i="2"/>
  <c r="AU42" i="3" s="1"/>
  <c r="AS42" i="2"/>
  <c r="AT42" i="3" s="1"/>
  <c r="AR42" i="2"/>
  <c r="AS42" i="3" s="1"/>
  <c r="AQ42" i="2"/>
  <c r="AR42" i="3" s="1"/>
  <c r="BC41" i="2"/>
  <c r="BD41" i="3" s="1"/>
  <c r="BB41" i="2"/>
  <c r="BC41" i="3" s="1"/>
  <c r="BA41" i="2"/>
  <c r="BB41" i="3" s="1"/>
  <c r="AZ41" i="2"/>
  <c r="BA41" i="3" s="1"/>
  <c r="AY41" i="2"/>
  <c r="AZ41" i="3" s="1"/>
  <c r="AX41" i="2"/>
  <c r="AY41" i="3" s="1"/>
  <c r="AW41" i="2"/>
  <c r="AX41" i="3" s="1"/>
  <c r="AV41" i="2"/>
  <c r="AW41" i="3" s="1"/>
  <c r="AU41" i="2"/>
  <c r="AV41" i="3" s="1"/>
  <c r="AT41" i="2"/>
  <c r="AU41" i="3" s="1"/>
  <c r="AS41" i="2"/>
  <c r="AT41" i="3" s="1"/>
  <c r="AR41" i="2"/>
  <c r="AS41" i="3" s="1"/>
  <c r="AQ41" i="2"/>
  <c r="AR41" i="3" s="1"/>
  <c r="BC40" i="2"/>
  <c r="BD40" i="3" s="1"/>
  <c r="BB40" i="2"/>
  <c r="BC40" i="3" s="1"/>
  <c r="BA40" i="2"/>
  <c r="BB40" i="3" s="1"/>
  <c r="AZ40" i="2"/>
  <c r="BA40" i="3" s="1"/>
  <c r="AY40" i="2"/>
  <c r="AZ40" i="3" s="1"/>
  <c r="AX40" i="2"/>
  <c r="AY40" i="3" s="1"/>
  <c r="AW40" i="2"/>
  <c r="AX40" i="3" s="1"/>
  <c r="AV40" i="2"/>
  <c r="AW40" i="3" s="1"/>
  <c r="AU40" i="2"/>
  <c r="AV40" i="3" s="1"/>
  <c r="AT40" i="2"/>
  <c r="AU40" i="3" s="1"/>
  <c r="AS40" i="2"/>
  <c r="AT40" i="3" s="1"/>
  <c r="AR40" i="2"/>
  <c r="AS40" i="3" s="1"/>
  <c r="AQ40" i="2"/>
  <c r="AR40" i="3" s="1"/>
  <c r="BC39" i="2"/>
  <c r="BD39" i="3" s="1"/>
  <c r="BB39" i="2"/>
  <c r="BC39" i="3" s="1"/>
  <c r="BA39" i="2"/>
  <c r="BB39" i="3" s="1"/>
  <c r="AZ39" i="2"/>
  <c r="BA39" i="3" s="1"/>
  <c r="AY39" i="2"/>
  <c r="AZ39" i="3" s="1"/>
  <c r="AX39" i="2"/>
  <c r="AY39" i="3" s="1"/>
  <c r="AW39" i="2"/>
  <c r="AX39" i="3" s="1"/>
  <c r="AV39" i="2"/>
  <c r="AW39" i="3" s="1"/>
  <c r="AU39" i="2"/>
  <c r="AV39" i="3" s="1"/>
  <c r="AT39" i="2"/>
  <c r="AU39" i="3" s="1"/>
  <c r="AS39" i="2"/>
  <c r="AT39" i="3" s="1"/>
  <c r="AR39" i="2"/>
  <c r="AS39" i="3" s="1"/>
  <c r="AQ39" i="2"/>
  <c r="AR39" i="3" s="1"/>
  <c r="BC38" i="2"/>
  <c r="BD38" i="3" s="1"/>
  <c r="BB38" i="2"/>
  <c r="BC38" i="3" s="1"/>
  <c r="BA38" i="2"/>
  <c r="BB38" i="3" s="1"/>
  <c r="AZ38" i="2"/>
  <c r="BA38" i="3" s="1"/>
  <c r="AY38" i="2"/>
  <c r="AZ38" i="3" s="1"/>
  <c r="AX38" i="2"/>
  <c r="AY38" i="3" s="1"/>
  <c r="AW38" i="2"/>
  <c r="AX38" i="3" s="1"/>
  <c r="AV38" i="2"/>
  <c r="AW38" i="3" s="1"/>
  <c r="AU38" i="2"/>
  <c r="AV38" i="3" s="1"/>
  <c r="AT38" i="2"/>
  <c r="AU38" i="3" s="1"/>
  <c r="AS38" i="2"/>
  <c r="AT38" i="3" s="1"/>
  <c r="AR38" i="2"/>
  <c r="AS38" i="3" s="1"/>
  <c r="AQ38" i="2"/>
  <c r="AR38" i="3" s="1"/>
  <c r="BC37" i="2"/>
  <c r="BD37" i="3" s="1"/>
  <c r="BB37" i="2"/>
  <c r="BC37" i="3" s="1"/>
  <c r="BA37" i="2"/>
  <c r="BB37" i="3" s="1"/>
  <c r="AZ37" i="2"/>
  <c r="BA37" i="3" s="1"/>
  <c r="AY37" i="2"/>
  <c r="AZ37" i="3" s="1"/>
  <c r="AX37" i="2"/>
  <c r="AY37" i="3" s="1"/>
  <c r="AW37" i="2"/>
  <c r="AX37" i="3" s="1"/>
  <c r="AV37" i="2"/>
  <c r="AW37" i="3" s="1"/>
  <c r="AU37" i="2"/>
  <c r="AV37" i="3" s="1"/>
  <c r="AT37" i="2"/>
  <c r="AU37" i="3" s="1"/>
  <c r="AS37" i="2"/>
  <c r="AT37" i="3" s="1"/>
  <c r="AR37" i="2"/>
  <c r="AS37" i="3" s="1"/>
  <c r="AQ37" i="2"/>
  <c r="AR37" i="3" s="1"/>
  <c r="BC36" i="2"/>
  <c r="BD36" i="3" s="1"/>
  <c r="BB36" i="2"/>
  <c r="BC36" i="3" s="1"/>
  <c r="BA36" i="2"/>
  <c r="BB36" i="3" s="1"/>
  <c r="AZ36" i="2"/>
  <c r="BA36" i="3" s="1"/>
  <c r="AY36" i="2"/>
  <c r="AZ36" i="3" s="1"/>
  <c r="AX36" i="2"/>
  <c r="AY36" i="3" s="1"/>
  <c r="AW36" i="2"/>
  <c r="AX36" i="3" s="1"/>
  <c r="AV36" i="2"/>
  <c r="AW36" i="3" s="1"/>
  <c r="AU36" i="2"/>
  <c r="AV36" i="3" s="1"/>
  <c r="AT36" i="2"/>
  <c r="AU36" i="3" s="1"/>
  <c r="AS36" i="2"/>
  <c r="AT36" i="3" s="1"/>
  <c r="AR36" i="2"/>
  <c r="AS36" i="3" s="1"/>
  <c r="AQ36" i="2"/>
  <c r="AR36" i="3" s="1"/>
  <c r="BC35" i="2"/>
  <c r="BD35" i="3" s="1"/>
  <c r="BB35" i="2"/>
  <c r="BC35" i="3" s="1"/>
  <c r="BA35" i="2"/>
  <c r="BB35" i="3" s="1"/>
  <c r="AZ35" i="2"/>
  <c r="BA35" i="3" s="1"/>
  <c r="AY35" i="2"/>
  <c r="AZ35" i="3" s="1"/>
  <c r="AX35" i="2"/>
  <c r="AY35" i="3" s="1"/>
  <c r="AW35" i="2"/>
  <c r="AX35" i="3" s="1"/>
  <c r="AV35" i="2"/>
  <c r="AW35" i="3" s="1"/>
  <c r="AU35" i="2"/>
  <c r="AV35" i="3" s="1"/>
  <c r="AT35" i="2"/>
  <c r="AU35" i="3" s="1"/>
  <c r="AS35" i="2"/>
  <c r="AT35" i="3" s="1"/>
  <c r="AR35" i="2"/>
  <c r="AS35" i="3" s="1"/>
  <c r="AQ35" i="2"/>
  <c r="AR35" i="3" s="1"/>
  <c r="BC34" i="2"/>
  <c r="BD34" i="3" s="1"/>
  <c r="BB34" i="2"/>
  <c r="BC34" i="3" s="1"/>
  <c r="BA34" i="2"/>
  <c r="BB34" i="3" s="1"/>
  <c r="AZ34" i="2"/>
  <c r="BA34" i="3" s="1"/>
  <c r="AY34" i="2"/>
  <c r="AZ34" i="3" s="1"/>
  <c r="AX34" i="2"/>
  <c r="AY34" i="3" s="1"/>
  <c r="AW34" i="2"/>
  <c r="AX34" i="3" s="1"/>
  <c r="AV34" i="2"/>
  <c r="AW34" i="3" s="1"/>
  <c r="AU34" i="2"/>
  <c r="AV34" i="3" s="1"/>
  <c r="AT34" i="2"/>
  <c r="AU34" i="3" s="1"/>
  <c r="AS34" i="2"/>
  <c r="AT34" i="3" s="1"/>
  <c r="AR34" i="2"/>
  <c r="AS34" i="3" s="1"/>
  <c r="AQ34" i="2"/>
  <c r="AR34" i="3" s="1"/>
  <c r="BC33" i="2"/>
  <c r="BD33" i="3" s="1"/>
  <c r="BB33" i="2"/>
  <c r="BC33" i="3" s="1"/>
  <c r="BA33" i="2"/>
  <c r="BB33" i="3" s="1"/>
  <c r="AZ33" i="2"/>
  <c r="BA33" i="3" s="1"/>
  <c r="AY33" i="2"/>
  <c r="AZ33" i="3" s="1"/>
  <c r="AX33" i="2"/>
  <c r="AY33" i="3" s="1"/>
  <c r="AW33" i="2"/>
  <c r="AX33" i="3" s="1"/>
  <c r="AV33" i="2"/>
  <c r="AW33" i="3" s="1"/>
  <c r="AU33" i="2"/>
  <c r="AV33" i="3" s="1"/>
  <c r="AT33" i="2"/>
  <c r="AU33" i="3" s="1"/>
  <c r="AS33" i="2"/>
  <c r="AT33" i="3" s="1"/>
  <c r="AR33" i="2"/>
  <c r="AS33" i="3" s="1"/>
  <c r="AQ33" i="2"/>
  <c r="AR33" i="3" s="1"/>
  <c r="BC32" i="2"/>
  <c r="BD32" i="3" s="1"/>
  <c r="BB32" i="2"/>
  <c r="BC32" i="3" s="1"/>
  <c r="BA32" i="2"/>
  <c r="BB32" i="3" s="1"/>
  <c r="AZ32" i="2"/>
  <c r="BA32" i="3" s="1"/>
  <c r="AY32" i="2"/>
  <c r="AZ32" i="3" s="1"/>
  <c r="AX32" i="2"/>
  <c r="AY32" i="3" s="1"/>
  <c r="AW32" i="2"/>
  <c r="AX32" i="3" s="1"/>
  <c r="AV32" i="2"/>
  <c r="AW32" i="3" s="1"/>
  <c r="AU32" i="2"/>
  <c r="AV32" i="3" s="1"/>
  <c r="AT32" i="2"/>
  <c r="AU32" i="3" s="1"/>
  <c r="AS32" i="2"/>
  <c r="AT32" i="3" s="1"/>
  <c r="AR32" i="2"/>
  <c r="AS32" i="3" s="1"/>
  <c r="AQ32" i="2"/>
  <c r="AR32" i="3" s="1"/>
  <c r="BC31" i="2"/>
  <c r="BD31" i="3" s="1"/>
  <c r="BB31" i="2"/>
  <c r="BC31" i="3" s="1"/>
  <c r="BA31" i="2"/>
  <c r="BB31" i="3" s="1"/>
  <c r="AZ31" i="2"/>
  <c r="BA31" i="3" s="1"/>
  <c r="AY31" i="2"/>
  <c r="AZ31" i="3" s="1"/>
  <c r="AX31" i="2"/>
  <c r="AY31" i="3" s="1"/>
  <c r="AW31" i="2"/>
  <c r="AX31" i="3" s="1"/>
  <c r="AV31" i="2"/>
  <c r="AW31" i="3" s="1"/>
  <c r="AU31" i="2"/>
  <c r="AV31" i="3" s="1"/>
  <c r="AT31" i="2"/>
  <c r="AU31" i="3" s="1"/>
  <c r="AS31" i="2"/>
  <c r="AT31" i="3" s="1"/>
  <c r="AR31" i="2"/>
  <c r="AS31" i="3" s="1"/>
  <c r="AQ31" i="2"/>
  <c r="AR31" i="3" s="1"/>
  <c r="BC30" i="2"/>
  <c r="BD30" i="3" s="1"/>
  <c r="BB30" i="2"/>
  <c r="BC30" i="3" s="1"/>
  <c r="BA30" i="2"/>
  <c r="BB30" i="3" s="1"/>
  <c r="AZ30" i="2"/>
  <c r="BA30" i="3" s="1"/>
  <c r="AY30" i="2"/>
  <c r="AZ30" i="3" s="1"/>
  <c r="AX30" i="2"/>
  <c r="AY30" i="3" s="1"/>
  <c r="AW30" i="2"/>
  <c r="AX30" i="3" s="1"/>
  <c r="AV30" i="2"/>
  <c r="AW30" i="3" s="1"/>
  <c r="AU30" i="2"/>
  <c r="AV30" i="3" s="1"/>
  <c r="AT30" i="2"/>
  <c r="AU30" i="3" s="1"/>
  <c r="AS30" i="2"/>
  <c r="AT30" i="3" s="1"/>
  <c r="AR30" i="2"/>
  <c r="AS30" i="3" s="1"/>
  <c r="AQ30" i="2"/>
  <c r="AR30" i="3" s="1"/>
  <c r="BC29" i="2"/>
  <c r="BD29" i="3" s="1"/>
  <c r="BB29" i="2"/>
  <c r="BC29" i="3" s="1"/>
  <c r="BA29" i="2"/>
  <c r="BB29" i="3" s="1"/>
  <c r="AZ29" i="2"/>
  <c r="BA29" i="3" s="1"/>
  <c r="AY29" i="2"/>
  <c r="AZ29" i="3" s="1"/>
  <c r="AX29" i="2"/>
  <c r="AY29" i="3" s="1"/>
  <c r="AW29" i="2"/>
  <c r="AX29" i="3" s="1"/>
  <c r="AV29" i="2"/>
  <c r="AW29" i="3" s="1"/>
  <c r="AU29" i="2"/>
  <c r="AV29" i="3" s="1"/>
  <c r="AT29" i="2"/>
  <c r="AU29" i="3" s="1"/>
  <c r="AS29" i="2"/>
  <c r="AT29" i="3" s="1"/>
  <c r="AR29" i="2"/>
  <c r="AS29" i="3" s="1"/>
  <c r="AQ29" i="2"/>
  <c r="AR29" i="3" s="1"/>
  <c r="BC28" i="2"/>
  <c r="BD28" i="3" s="1"/>
  <c r="BB28" i="2"/>
  <c r="BC28" i="3" s="1"/>
  <c r="BA28" i="2"/>
  <c r="BB28" i="3" s="1"/>
  <c r="AZ28" i="2"/>
  <c r="BA28" i="3" s="1"/>
  <c r="AY28" i="2"/>
  <c r="AZ28" i="3" s="1"/>
  <c r="AX28" i="2"/>
  <c r="AY28" i="3" s="1"/>
  <c r="AW28" i="2"/>
  <c r="AX28" i="3" s="1"/>
  <c r="AV28" i="2"/>
  <c r="AW28" i="3" s="1"/>
  <c r="AU28" i="2"/>
  <c r="AV28" i="3" s="1"/>
  <c r="AT28" i="2"/>
  <c r="AU28" i="3" s="1"/>
  <c r="AS28" i="2"/>
  <c r="AT28" i="3" s="1"/>
  <c r="AR28" i="2"/>
  <c r="AS28" i="3" s="1"/>
  <c r="AQ28" i="2"/>
  <c r="AR28" i="3" s="1"/>
  <c r="BC27" i="2"/>
  <c r="BD27" i="3" s="1"/>
  <c r="BB27" i="2"/>
  <c r="BC27" i="3" s="1"/>
  <c r="BA27" i="2"/>
  <c r="BB27" i="3" s="1"/>
  <c r="AZ27" i="2"/>
  <c r="BA27" i="3" s="1"/>
  <c r="AY27" i="2"/>
  <c r="AZ27" i="3" s="1"/>
  <c r="AX27" i="2"/>
  <c r="AY27" i="3" s="1"/>
  <c r="AW27" i="2"/>
  <c r="AX27" i="3" s="1"/>
  <c r="AV27" i="2"/>
  <c r="AW27" i="3" s="1"/>
  <c r="AU27" i="2"/>
  <c r="AV27" i="3" s="1"/>
  <c r="AT27" i="2"/>
  <c r="AU27" i="3" s="1"/>
  <c r="AS27" i="2"/>
  <c r="AT27" i="3" s="1"/>
  <c r="AR27" i="2"/>
  <c r="AS27" i="3" s="1"/>
  <c r="AQ27" i="2"/>
  <c r="AR27" i="3" s="1"/>
  <c r="BC26" i="2"/>
  <c r="BD26" i="3" s="1"/>
  <c r="BB26" i="2"/>
  <c r="BC26" i="3" s="1"/>
  <c r="BA26" i="2"/>
  <c r="BB26" i="3" s="1"/>
  <c r="AZ26" i="2"/>
  <c r="BA26" i="3" s="1"/>
  <c r="AY26" i="2"/>
  <c r="AZ26" i="3" s="1"/>
  <c r="AX26" i="2"/>
  <c r="AY26" i="3" s="1"/>
  <c r="AW26" i="2"/>
  <c r="AX26" i="3" s="1"/>
  <c r="AV26" i="2"/>
  <c r="AW26" i="3" s="1"/>
  <c r="AU26" i="2"/>
  <c r="AV26" i="3" s="1"/>
  <c r="AT26" i="2"/>
  <c r="AU26" i="3" s="1"/>
  <c r="AS26" i="2"/>
  <c r="AT26" i="3" s="1"/>
  <c r="AR26" i="2"/>
  <c r="AS26" i="3" s="1"/>
  <c r="AQ26" i="2"/>
  <c r="AR26" i="3" s="1"/>
  <c r="BC25" i="2"/>
  <c r="BD25" i="3" s="1"/>
  <c r="BB25" i="2"/>
  <c r="BC25" i="3" s="1"/>
  <c r="BA25" i="2"/>
  <c r="BB25" i="3" s="1"/>
  <c r="AZ25" i="2"/>
  <c r="BA25" i="3" s="1"/>
  <c r="AY25" i="2"/>
  <c r="AZ25" i="3" s="1"/>
  <c r="AX25" i="2"/>
  <c r="AY25" i="3" s="1"/>
  <c r="AW25" i="2"/>
  <c r="AX25" i="3" s="1"/>
  <c r="AV25" i="2"/>
  <c r="AW25" i="3" s="1"/>
  <c r="AU25" i="2"/>
  <c r="AV25" i="3" s="1"/>
  <c r="AT25" i="2"/>
  <c r="AU25" i="3" s="1"/>
  <c r="AS25" i="2"/>
  <c r="AT25" i="3" s="1"/>
  <c r="AR25" i="2"/>
  <c r="AS25" i="3" s="1"/>
  <c r="AQ25" i="2"/>
  <c r="AR25" i="3" s="1"/>
  <c r="BC24" i="2"/>
  <c r="BD24" i="3" s="1"/>
  <c r="BB24" i="2"/>
  <c r="BC24" i="3" s="1"/>
  <c r="BA24" i="2"/>
  <c r="BB24" i="3" s="1"/>
  <c r="AZ24" i="2"/>
  <c r="BA24" i="3" s="1"/>
  <c r="AY24" i="2"/>
  <c r="AZ24" i="3" s="1"/>
  <c r="AX24" i="2"/>
  <c r="AY24" i="3" s="1"/>
  <c r="AW24" i="2"/>
  <c r="AX24" i="3" s="1"/>
  <c r="AV24" i="2"/>
  <c r="AW24" i="3" s="1"/>
  <c r="AU24" i="2"/>
  <c r="AV24" i="3" s="1"/>
  <c r="AT24" i="2"/>
  <c r="AU24" i="3" s="1"/>
  <c r="AS24" i="2"/>
  <c r="AT24" i="3" s="1"/>
  <c r="AR24" i="2"/>
  <c r="AS24" i="3" s="1"/>
  <c r="AQ24" i="2"/>
  <c r="AR24" i="3" s="1"/>
  <c r="BC23" i="2"/>
  <c r="BD23" i="3" s="1"/>
  <c r="BB23" i="2"/>
  <c r="BC23" i="3" s="1"/>
  <c r="BA23" i="2"/>
  <c r="BB23" i="3" s="1"/>
  <c r="AZ23" i="2"/>
  <c r="BA23" i="3" s="1"/>
  <c r="AY23" i="2"/>
  <c r="AZ23" i="3" s="1"/>
  <c r="AX23" i="2"/>
  <c r="AY23" i="3" s="1"/>
  <c r="AW23" i="2"/>
  <c r="AX23" i="3" s="1"/>
  <c r="AV23" i="2"/>
  <c r="AW23" i="3" s="1"/>
  <c r="AU23" i="2"/>
  <c r="AV23" i="3" s="1"/>
  <c r="AT23" i="2"/>
  <c r="AU23" i="3" s="1"/>
  <c r="AS23" i="2"/>
  <c r="AT23" i="3" s="1"/>
  <c r="AR23" i="2"/>
  <c r="AS23" i="3" s="1"/>
  <c r="AQ23" i="2"/>
  <c r="AR23" i="3" s="1"/>
  <c r="BC22" i="2"/>
  <c r="BD22" i="3" s="1"/>
  <c r="BB22" i="2"/>
  <c r="BC22" i="3" s="1"/>
  <c r="BA22" i="2"/>
  <c r="BB22" i="3" s="1"/>
  <c r="AZ22" i="2"/>
  <c r="BA22" i="3" s="1"/>
  <c r="AY22" i="2"/>
  <c r="AZ22" i="3" s="1"/>
  <c r="AX22" i="2"/>
  <c r="AY22" i="3" s="1"/>
  <c r="AW22" i="2"/>
  <c r="AX22" i="3" s="1"/>
  <c r="AV22" i="2"/>
  <c r="AW22" i="3" s="1"/>
  <c r="AU22" i="2"/>
  <c r="AV22" i="3" s="1"/>
  <c r="AT22" i="2"/>
  <c r="AU22" i="3" s="1"/>
  <c r="AS22" i="2"/>
  <c r="AT22" i="3" s="1"/>
  <c r="AR22" i="2"/>
  <c r="AS22" i="3" s="1"/>
  <c r="AQ22" i="2"/>
  <c r="AR22" i="3" s="1"/>
  <c r="BC21" i="2"/>
  <c r="BD21" i="3" s="1"/>
  <c r="BB21" i="2"/>
  <c r="BC21" i="3" s="1"/>
  <c r="BA21" i="2"/>
  <c r="BB21" i="3" s="1"/>
  <c r="AZ21" i="2"/>
  <c r="BA21" i="3" s="1"/>
  <c r="AY21" i="2"/>
  <c r="AZ21" i="3" s="1"/>
  <c r="AX21" i="2"/>
  <c r="AY21" i="3" s="1"/>
  <c r="AW21" i="2"/>
  <c r="AX21" i="3" s="1"/>
  <c r="AV21" i="2"/>
  <c r="AW21" i="3" s="1"/>
  <c r="AU21" i="2"/>
  <c r="AV21" i="3" s="1"/>
  <c r="AT21" i="2"/>
  <c r="AU21" i="3" s="1"/>
  <c r="AS21" i="2"/>
  <c r="AT21" i="3" s="1"/>
  <c r="AR21" i="2"/>
  <c r="AS21" i="3" s="1"/>
  <c r="AQ21" i="2"/>
  <c r="AR21" i="3" s="1"/>
  <c r="BC20" i="2"/>
  <c r="BD20" i="3" s="1"/>
  <c r="BB20" i="2"/>
  <c r="BC20" i="3" s="1"/>
  <c r="BA20" i="2"/>
  <c r="BB20" i="3" s="1"/>
  <c r="AZ20" i="2"/>
  <c r="BA20" i="3" s="1"/>
  <c r="AY20" i="2"/>
  <c r="AZ20" i="3" s="1"/>
  <c r="AX20" i="2"/>
  <c r="AY20" i="3" s="1"/>
  <c r="AW20" i="2"/>
  <c r="AX20" i="3" s="1"/>
  <c r="AV20" i="2"/>
  <c r="AW20" i="3" s="1"/>
  <c r="AU20" i="2"/>
  <c r="AV20" i="3" s="1"/>
  <c r="AT20" i="2"/>
  <c r="AU20" i="3" s="1"/>
  <c r="AS20" i="2"/>
  <c r="AT20" i="3" s="1"/>
  <c r="AR20" i="2"/>
  <c r="AS20" i="3" s="1"/>
  <c r="AQ20" i="2"/>
  <c r="AR20" i="3" s="1"/>
  <c r="BC19" i="2"/>
  <c r="BD19" i="3" s="1"/>
  <c r="BB19" i="2"/>
  <c r="BC19" i="3" s="1"/>
  <c r="BA19" i="2"/>
  <c r="BB19" i="3" s="1"/>
  <c r="AZ19" i="2"/>
  <c r="BA19" i="3" s="1"/>
  <c r="AY19" i="2"/>
  <c r="AZ19" i="3" s="1"/>
  <c r="AX19" i="2"/>
  <c r="AY19" i="3" s="1"/>
  <c r="AW19" i="2"/>
  <c r="AX19" i="3" s="1"/>
  <c r="AV19" i="2"/>
  <c r="AW19" i="3" s="1"/>
  <c r="AU19" i="2"/>
  <c r="AV19" i="3" s="1"/>
  <c r="AT19" i="2"/>
  <c r="AU19" i="3" s="1"/>
  <c r="AS19" i="2"/>
  <c r="AT19" i="3" s="1"/>
  <c r="AR19" i="2"/>
  <c r="AS19" i="3" s="1"/>
  <c r="AQ19" i="2"/>
  <c r="AR19" i="3" s="1"/>
  <c r="BC18" i="2"/>
  <c r="BD18" i="3" s="1"/>
  <c r="BB18" i="2"/>
  <c r="BC18" i="3" s="1"/>
  <c r="BA18" i="2"/>
  <c r="BB18" i="3" s="1"/>
  <c r="AZ18" i="2"/>
  <c r="BA18" i="3" s="1"/>
  <c r="AY18" i="2"/>
  <c r="AZ18" i="3" s="1"/>
  <c r="AX18" i="2"/>
  <c r="AY18" i="3" s="1"/>
  <c r="AW18" i="2"/>
  <c r="AX18" i="3" s="1"/>
  <c r="AV18" i="2"/>
  <c r="AW18" i="3" s="1"/>
  <c r="AU18" i="2"/>
  <c r="AV18" i="3" s="1"/>
  <c r="AT18" i="2"/>
  <c r="AU18" i="3" s="1"/>
  <c r="AS18" i="2"/>
  <c r="AT18" i="3" s="1"/>
  <c r="AR18" i="2"/>
  <c r="AS18" i="3" s="1"/>
  <c r="AQ18" i="2"/>
  <c r="AR18" i="3" s="1"/>
  <c r="BC17" i="2"/>
  <c r="BD17" i="3" s="1"/>
  <c r="BB17" i="2"/>
  <c r="BC17" i="3" s="1"/>
  <c r="BA17" i="2"/>
  <c r="BB17" i="3" s="1"/>
  <c r="AZ17" i="2"/>
  <c r="BA17" i="3" s="1"/>
  <c r="AY17" i="2"/>
  <c r="AZ17" i="3" s="1"/>
  <c r="AX17" i="2"/>
  <c r="AY17" i="3" s="1"/>
  <c r="AW17" i="2"/>
  <c r="AX17" i="3" s="1"/>
  <c r="AV17" i="2"/>
  <c r="AW17" i="3" s="1"/>
  <c r="AU17" i="2"/>
  <c r="AV17" i="3" s="1"/>
  <c r="AT17" i="2"/>
  <c r="AU17" i="3" s="1"/>
  <c r="AS17" i="2"/>
  <c r="AT17" i="3" s="1"/>
  <c r="AR17" i="2"/>
  <c r="AS17" i="3" s="1"/>
  <c r="AQ17" i="2"/>
  <c r="AR17" i="3" s="1"/>
  <c r="BC16" i="2"/>
  <c r="BD16" i="3" s="1"/>
  <c r="BB16" i="2"/>
  <c r="BC16" i="3" s="1"/>
  <c r="BA16" i="2"/>
  <c r="BB16" i="3" s="1"/>
  <c r="AZ16" i="2"/>
  <c r="BA16" i="3" s="1"/>
  <c r="AY16" i="2"/>
  <c r="AZ16" i="3" s="1"/>
  <c r="AX16" i="2"/>
  <c r="AY16" i="3" s="1"/>
  <c r="AW16" i="2"/>
  <c r="AX16" i="3" s="1"/>
  <c r="AV16" i="2"/>
  <c r="AW16" i="3" s="1"/>
  <c r="AU16" i="2"/>
  <c r="AV16" i="3" s="1"/>
  <c r="AT16" i="2"/>
  <c r="AU16" i="3" s="1"/>
  <c r="AS16" i="2"/>
  <c r="AT16" i="3" s="1"/>
  <c r="AR16" i="2"/>
  <c r="AS16" i="3" s="1"/>
  <c r="AQ16" i="2"/>
  <c r="AR16" i="3" s="1"/>
  <c r="BC15" i="2"/>
  <c r="BD15" i="3" s="1"/>
  <c r="BB15" i="2"/>
  <c r="BC15" i="3" s="1"/>
  <c r="BA15" i="2"/>
  <c r="BB15" i="3" s="1"/>
  <c r="AZ15" i="2"/>
  <c r="BA15" i="3" s="1"/>
  <c r="AY15" i="2"/>
  <c r="AZ15" i="3" s="1"/>
  <c r="AX15" i="2"/>
  <c r="AY15" i="3" s="1"/>
  <c r="AW15" i="2"/>
  <c r="AX15" i="3" s="1"/>
  <c r="AV15" i="2"/>
  <c r="AW15" i="3" s="1"/>
  <c r="AU15" i="2"/>
  <c r="AV15" i="3" s="1"/>
  <c r="AT15" i="2"/>
  <c r="AU15" i="3" s="1"/>
  <c r="AS15" i="2"/>
  <c r="AT15" i="3" s="1"/>
  <c r="AR15" i="2"/>
  <c r="AS15" i="3" s="1"/>
  <c r="AQ15" i="2"/>
  <c r="AR15" i="3" s="1"/>
  <c r="BC14" i="2"/>
  <c r="BD14" i="3" s="1"/>
  <c r="BB14" i="2"/>
  <c r="BC14" i="3" s="1"/>
  <c r="BA14" i="2"/>
  <c r="BB14" i="3" s="1"/>
  <c r="AZ14" i="2"/>
  <c r="BA14" i="3" s="1"/>
  <c r="AY14" i="2"/>
  <c r="AZ14" i="3" s="1"/>
  <c r="AX14" i="2"/>
  <c r="AY14" i="3" s="1"/>
  <c r="AW14" i="2"/>
  <c r="AX14" i="3" s="1"/>
  <c r="AV14" i="2"/>
  <c r="AW14" i="3" s="1"/>
  <c r="AU14" i="2"/>
  <c r="AV14" i="3" s="1"/>
  <c r="AT14" i="2"/>
  <c r="AU14" i="3" s="1"/>
  <c r="AS14" i="2"/>
  <c r="AT14" i="3" s="1"/>
  <c r="AR14" i="2"/>
  <c r="AS14" i="3" s="1"/>
  <c r="AQ14" i="2"/>
  <c r="AR14" i="3" s="1"/>
  <c r="BC13" i="2"/>
  <c r="BD13" i="3" s="1"/>
  <c r="BB13" i="2"/>
  <c r="BC13" i="3" s="1"/>
  <c r="BA13" i="2"/>
  <c r="BB13" i="3" s="1"/>
  <c r="AZ13" i="2"/>
  <c r="BA13" i="3" s="1"/>
  <c r="AY13" i="2"/>
  <c r="AZ13" i="3" s="1"/>
  <c r="AX13" i="2"/>
  <c r="AY13" i="3" s="1"/>
  <c r="AW13" i="2"/>
  <c r="AX13" i="3" s="1"/>
  <c r="AV13" i="2"/>
  <c r="AW13" i="3" s="1"/>
  <c r="AU13" i="2"/>
  <c r="AV13" i="3" s="1"/>
  <c r="AT13" i="2"/>
  <c r="AU13" i="3" s="1"/>
  <c r="AS13" i="2"/>
  <c r="AT13" i="3" s="1"/>
  <c r="AR13" i="2"/>
  <c r="AS13" i="3" s="1"/>
  <c r="AQ13" i="2"/>
  <c r="AR13" i="3" s="1"/>
  <c r="BC12" i="2"/>
  <c r="BD12" i="3" s="1"/>
  <c r="BB12" i="2"/>
  <c r="BC12" i="3" s="1"/>
  <c r="BA12" i="2"/>
  <c r="BB12" i="3" s="1"/>
  <c r="AZ12" i="2"/>
  <c r="BA12" i="3" s="1"/>
  <c r="AY12" i="2"/>
  <c r="AZ12" i="3" s="1"/>
  <c r="AX12" i="2"/>
  <c r="AY12" i="3" s="1"/>
  <c r="AW12" i="2"/>
  <c r="AX12" i="3" s="1"/>
  <c r="AV12" i="2"/>
  <c r="AW12" i="3" s="1"/>
  <c r="AU12" i="2"/>
  <c r="AV12" i="3" s="1"/>
  <c r="AT12" i="2"/>
  <c r="AU12" i="3" s="1"/>
  <c r="AS12" i="2"/>
  <c r="AT12" i="3" s="1"/>
  <c r="AR12" i="2"/>
  <c r="AS12" i="3" s="1"/>
  <c r="AQ12" i="2"/>
  <c r="AR12" i="3" s="1"/>
  <c r="BC11" i="2"/>
  <c r="BD11" i="3" s="1"/>
  <c r="BB11" i="2"/>
  <c r="BC11" i="3" s="1"/>
  <c r="BA11" i="2"/>
  <c r="BB11" i="3" s="1"/>
  <c r="AZ11" i="2"/>
  <c r="BA11" i="3" s="1"/>
  <c r="AY11" i="2"/>
  <c r="AZ11" i="3" s="1"/>
  <c r="AX11" i="2"/>
  <c r="AY11" i="3" s="1"/>
  <c r="AW11" i="2"/>
  <c r="AX11" i="3" s="1"/>
  <c r="AV11" i="2"/>
  <c r="AW11" i="3" s="1"/>
  <c r="AU11" i="2"/>
  <c r="AV11" i="3" s="1"/>
  <c r="AT11" i="2"/>
  <c r="AU11" i="3" s="1"/>
  <c r="AS11" i="2"/>
  <c r="AT11" i="3" s="1"/>
  <c r="AR11" i="2"/>
  <c r="AS11" i="3" s="1"/>
  <c r="AQ11" i="2"/>
  <c r="AR11" i="3" s="1"/>
  <c r="BC10" i="2"/>
  <c r="BD10" i="3" s="1"/>
  <c r="BB10" i="2"/>
  <c r="BC10" i="3" s="1"/>
  <c r="BA10" i="2"/>
  <c r="BB10" i="3" s="1"/>
  <c r="AZ10" i="2"/>
  <c r="BA10" i="3" s="1"/>
  <c r="AY10" i="2"/>
  <c r="AZ10" i="3" s="1"/>
  <c r="AX10" i="2"/>
  <c r="AY10" i="3" s="1"/>
  <c r="AW10" i="2"/>
  <c r="AX10" i="3" s="1"/>
  <c r="AV10" i="2"/>
  <c r="AW10" i="3" s="1"/>
  <c r="AU10" i="2"/>
  <c r="AV10" i="3" s="1"/>
  <c r="AT10" i="2"/>
  <c r="AU10" i="3" s="1"/>
  <c r="AS10" i="2"/>
  <c r="AT10" i="3" s="1"/>
  <c r="AR10" i="2"/>
  <c r="AS10" i="3" s="1"/>
  <c r="AQ10" i="2"/>
  <c r="AR10" i="3" s="1"/>
  <c r="BC9" i="2"/>
  <c r="BD9" i="3" s="1"/>
  <c r="BB9" i="2"/>
  <c r="BC9" i="3" s="1"/>
  <c r="BA9" i="2"/>
  <c r="BB9" i="3" s="1"/>
  <c r="AZ9" i="2"/>
  <c r="BA9" i="3" s="1"/>
  <c r="AY9" i="2"/>
  <c r="AZ9" i="3" s="1"/>
  <c r="AX9" i="2"/>
  <c r="AY9" i="3" s="1"/>
  <c r="AW9" i="2"/>
  <c r="AX9" i="3" s="1"/>
  <c r="AV9" i="2"/>
  <c r="AW9" i="3" s="1"/>
  <c r="AU9" i="2"/>
  <c r="AV9" i="3" s="1"/>
  <c r="AT9" i="2"/>
  <c r="AU9" i="3" s="1"/>
  <c r="AS9" i="2"/>
  <c r="AT9" i="3" s="1"/>
  <c r="AR9" i="2"/>
  <c r="AS9" i="3" s="1"/>
  <c r="AQ9" i="2"/>
  <c r="AR9" i="3" s="1"/>
  <c r="BC8" i="2"/>
  <c r="BD8" i="3" s="1"/>
  <c r="BB8" i="2"/>
  <c r="BC8" i="3" s="1"/>
  <c r="BA8" i="2"/>
  <c r="BB8" i="3" s="1"/>
  <c r="AZ8" i="2"/>
  <c r="BA8" i="3" s="1"/>
  <c r="AY8" i="2"/>
  <c r="AZ8" i="3" s="1"/>
  <c r="AX8" i="2"/>
  <c r="AY8" i="3" s="1"/>
  <c r="AW8" i="2"/>
  <c r="AX8" i="3" s="1"/>
  <c r="AV8" i="2"/>
  <c r="AW8" i="3" s="1"/>
  <c r="AU8" i="2"/>
  <c r="AV8" i="3" s="1"/>
  <c r="AT8" i="2"/>
  <c r="AU8" i="3" s="1"/>
  <c r="AS8" i="2"/>
  <c r="AT8" i="3" s="1"/>
  <c r="AR8" i="2"/>
  <c r="AS8" i="3" s="1"/>
  <c r="AQ8" i="2"/>
  <c r="AR8" i="3" s="1"/>
  <c r="BC7" i="2"/>
  <c r="BD7" i="3" s="1"/>
  <c r="BB7" i="2"/>
  <c r="BC7" i="3" s="1"/>
  <c r="BA7" i="2"/>
  <c r="BB7" i="3" s="1"/>
  <c r="AZ7" i="2"/>
  <c r="BA7" i="3" s="1"/>
  <c r="AY7" i="2"/>
  <c r="AZ7" i="3" s="1"/>
  <c r="AX7" i="2"/>
  <c r="AY7" i="3" s="1"/>
  <c r="AW7" i="2"/>
  <c r="AX7" i="3" s="1"/>
  <c r="AV7" i="2"/>
  <c r="AW7" i="3" s="1"/>
  <c r="AU7" i="2"/>
  <c r="AV7" i="3" s="1"/>
  <c r="AT7" i="2"/>
  <c r="AU7" i="3" s="1"/>
  <c r="AS7" i="2"/>
  <c r="AT7" i="3" s="1"/>
  <c r="AR7" i="2"/>
  <c r="AS7" i="3" s="1"/>
  <c r="AQ7" i="2"/>
  <c r="AR7" i="3" s="1"/>
  <c r="BC6" i="2"/>
  <c r="BD6" i="3" s="1"/>
  <c r="BB6" i="2"/>
  <c r="BC6" i="3" s="1"/>
  <c r="BA6" i="2"/>
  <c r="BB6" i="3" s="1"/>
  <c r="AZ6" i="2"/>
  <c r="BA6" i="3" s="1"/>
  <c r="AY6" i="2"/>
  <c r="AZ6" i="3" s="1"/>
  <c r="AX6" i="2"/>
  <c r="AY6" i="3" s="1"/>
  <c r="AW6" i="2"/>
  <c r="AX6" i="3" s="1"/>
  <c r="AV6" i="2"/>
  <c r="AW6" i="3" s="1"/>
  <c r="AU6" i="2"/>
  <c r="AV6" i="3" s="1"/>
  <c r="AT6" i="2"/>
  <c r="AU6" i="3" s="1"/>
  <c r="AS6" i="2"/>
  <c r="AT6" i="3" s="1"/>
  <c r="AR6" i="2"/>
  <c r="AS6" i="3" s="1"/>
  <c r="AQ6" i="2"/>
  <c r="AR6" i="3" s="1"/>
  <c r="BC5" i="2"/>
  <c r="BD5" i="3" s="1"/>
  <c r="BB5" i="2"/>
  <c r="BC5" i="3" s="1"/>
  <c r="BA5" i="2"/>
  <c r="BB5" i="3" s="1"/>
  <c r="AZ5" i="2"/>
  <c r="BA5" i="3" s="1"/>
  <c r="AY5" i="2"/>
  <c r="AZ5" i="3" s="1"/>
  <c r="AX5" i="2"/>
  <c r="AY5" i="3" s="1"/>
  <c r="AW5" i="2"/>
  <c r="AX5" i="3" s="1"/>
  <c r="AV5" i="2"/>
  <c r="AW5" i="3" s="1"/>
  <c r="AU5" i="2"/>
  <c r="AV5" i="3" s="1"/>
  <c r="AT5" i="2"/>
  <c r="AU5" i="3" s="1"/>
  <c r="AS5" i="2"/>
  <c r="AT5" i="3" s="1"/>
  <c r="AR5" i="2"/>
  <c r="AS5" i="3" s="1"/>
  <c r="AQ5" i="2"/>
  <c r="AR5" i="3" s="1"/>
  <c r="BC4" i="2"/>
  <c r="BD4" i="3" s="1"/>
  <c r="BB4" i="2"/>
  <c r="BC4" i="3" s="1"/>
  <c r="BA4" i="2"/>
  <c r="BB4" i="3" s="1"/>
  <c r="AZ4" i="2"/>
  <c r="BA4" i="3" s="1"/>
  <c r="AY4" i="2"/>
  <c r="AZ4" i="3" s="1"/>
  <c r="AX4" i="2"/>
  <c r="AY4" i="3" s="1"/>
  <c r="AW4" i="2"/>
  <c r="AX4" i="3" s="1"/>
  <c r="AV4" i="2"/>
  <c r="AW4" i="3" s="1"/>
  <c r="AU4" i="2"/>
  <c r="AV4" i="3" s="1"/>
  <c r="AT4" i="2"/>
  <c r="AU4" i="3" s="1"/>
  <c r="AS4" i="2"/>
  <c r="AT4" i="3" s="1"/>
  <c r="AR4" i="2"/>
  <c r="AS4" i="3" s="1"/>
  <c r="AQ4" i="2"/>
  <c r="AR4" i="3" s="1"/>
  <c r="BC3" i="2"/>
  <c r="BD3" i="3" s="1"/>
  <c r="BB3" i="2"/>
  <c r="BC3" i="3" s="1"/>
  <c r="BA3" i="2"/>
  <c r="BB3" i="3" s="1"/>
  <c r="AZ3" i="2"/>
  <c r="BA3" i="3" s="1"/>
  <c r="AY3" i="2"/>
  <c r="AZ3" i="3" s="1"/>
  <c r="AX3" i="2"/>
  <c r="AY3" i="3" s="1"/>
  <c r="AW3" i="2"/>
  <c r="AX3" i="3" s="1"/>
  <c r="AV3" i="2"/>
  <c r="AW3" i="3" s="1"/>
  <c r="AU3" i="2"/>
  <c r="AV3" i="3" s="1"/>
  <c r="AT3" i="2"/>
  <c r="AU3" i="3" s="1"/>
  <c r="AS3" i="2"/>
  <c r="AT3" i="3" s="1"/>
  <c r="AR3" i="2"/>
  <c r="AS3" i="3" s="1"/>
  <c r="AQ3" i="2"/>
  <c r="AR3" i="3" s="1"/>
</calcChain>
</file>

<file path=xl/sharedStrings.xml><?xml version="1.0" encoding="utf-8"?>
<sst xmlns="http://schemas.openxmlformats.org/spreadsheetml/2006/main" count="480" uniqueCount="58">
  <si>
    <t>Channel</t>
  </si>
  <si>
    <t xml:space="preserve"> Date</t>
  </si>
  <si>
    <t xml:space="preserve"> Day</t>
  </si>
  <si>
    <t xml:space="preserve"> Programme</t>
  </si>
  <si>
    <t>Gemini Movies</t>
  </si>
  <si>
    <t>Sun</t>
  </si>
  <si>
    <t>SIIMA SOUTH INDIA INTL MOVIES AWARDS-14</t>
  </si>
  <si>
    <t>KIRAN TV</t>
  </si>
  <si>
    <t>MICROMAX-SOUTH INDIAN INTL MOVIE AWARDS</t>
  </si>
  <si>
    <t>KTV</t>
  </si>
  <si>
    <t>Udaya Movies</t>
  </si>
  <si>
    <t>Total</t>
  </si>
  <si>
    <t>////</t>
  </si>
  <si>
    <t>Weighted TVR</t>
  </si>
  <si>
    <t>Total Visits - B2C Website</t>
  </si>
  <si>
    <t>Mobile Metrics</t>
  </si>
  <si>
    <t>Seats Sold</t>
  </si>
  <si>
    <t>Unique Visitors by State - B2C Website</t>
  </si>
  <si>
    <t>Unique Visitors by State - Mobile Website</t>
  </si>
  <si>
    <t>Unique Visitors by State - B2C (Mobile Website &amp; Website)</t>
  </si>
  <si>
    <t>Unique Visitors by State - Android app download by location</t>
  </si>
  <si>
    <t>Total Visits</t>
  </si>
  <si>
    <t>SEM Visits</t>
  </si>
  <si>
    <t>SEO Visits</t>
  </si>
  <si>
    <t>Direct Visits</t>
  </si>
  <si>
    <t>New Visitors</t>
  </si>
  <si>
    <t>Branded Impression Served (Google)</t>
  </si>
  <si>
    <t>Mobile Web UV</t>
  </si>
  <si>
    <t>App Downloads</t>
  </si>
  <si>
    <t>App Actives</t>
  </si>
  <si>
    <t>Cost per Download - FB (Rs)</t>
  </si>
  <si>
    <t>B2C Website</t>
  </si>
  <si>
    <t>Total Mob</t>
  </si>
  <si>
    <t>Mob App</t>
  </si>
  <si>
    <t>B2C Offline</t>
  </si>
  <si>
    <t>All States</t>
  </si>
  <si>
    <t>Karnataka</t>
  </si>
  <si>
    <t>Andhra Pradesh</t>
  </si>
  <si>
    <t>Tamil Nadu</t>
  </si>
  <si>
    <t>Kerala</t>
  </si>
  <si>
    <t>Maharashtra</t>
  </si>
  <si>
    <t>Gujarat</t>
  </si>
  <si>
    <t>Madhya Pradesh</t>
  </si>
  <si>
    <t>Delhi</t>
  </si>
  <si>
    <t>Rajasthan</t>
  </si>
  <si>
    <t>Uttar Pradesh</t>
  </si>
  <si>
    <t>West Bengal</t>
  </si>
  <si>
    <t>(not set)</t>
  </si>
  <si>
    <t>Thu</t>
  </si>
  <si>
    <t>Fri</t>
  </si>
  <si>
    <t>Sat</t>
  </si>
  <si>
    <t>Mon</t>
  </si>
  <si>
    <t>Tue</t>
  </si>
  <si>
    <t>Wed</t>
  </si>
  <si>
    <t>Date</t>
  </si>
  <si>
    <t>Day</t>
  </si>
  <si>
    <t>Grand Total</t>
  </si>
  <si>
    <t>Sum of Weighted TVR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</si>
</sst>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1" xfId="0" applyFont="1" applyFill="1" applyBorder="1" applyAlignment="1"/>
    <xf numFmtId="0" fontId="0" fillId="3" borderId="1" xfId="0" applyFill="1" applyBorder="1" applyAlignment="1">
      <alignment wrapText="1"/>
    </xf>
    <xf numFmtId="0" fontId="2" fillId="4" borderId="1" xfId="0" applyFont="1" applyFill="1" applyBorder="1"/>
    <xf numFmtId="0" fontId="2" fillId="5" borderId="1" xfId="0" applyFont="1" applyFill="1" applyBorder="1" applyAlignment="1"/>
    <xf numFmtId="0" fontId="0" fillId="5" borderId="1" xfId="0" applyFill="1" applyBorder="1" applyAlignment="1">
      <alignment wrapText="1"/>
    </xf>
    <xf numFmtId="0" fontId="2" fillId="6" borderId="0" xfId="0" applyFont="1" applyFill="1" applyAlignment="1"/>
    <xf numFmtId="0" fontId="0" fillId="6" borderId="0" xfId="0" applyFill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/>
    <xf numFmtId="165" fontId="0" fillId="0" borderId="0" xfId="1" applyNumberFormat="1" applyFont="1" applyFill="1" applyBorder="1" applyAlignment="1">
      <alignment wrapText="1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/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2" fillId="0" borderId="0" xfId="0" applyFont="1" applyAlignment="1">
      <alignment wrapText="1"/>
    </xf>
    <xf numFmtId="14" fontId="0" fillId="0" borderId="2" xfId="0" applyNumberFormat="1" applyFont="1" applyBorder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an" refreshedDate="42138.83945428241" createdVersion="4" refreshedVersion="4" minRefreshableVersion="3" recordCount="33">
  <cacheSource type="worksheet">
    <worksheetSource ref="A1:E34" sheet="Spots_data"/>
  </cacheSource>
  <cacheFields count="5">
    <cacheField name=" Date" numFmtId="14">
      <sharedItems containsSemiMixedTypes="0" containsNonDate="0" containsDate="1" containsString="0" minDate="2015-03-22T00:00:00" maxDate="2015-03-23T00:00:00" count="1">
        <d v="2015-03-22T00:00:00"/>
      </sharedItems>
    </cacheField>
    <cacheField name=" Day" numFmtId="0">
      <sharedItems count="1">
        <s v="Sun"/>
      </sharedItems>
    </cacheField>
    <cacheField name="Channel" numFmtId="0">
      <sharedItems/>
    </cacheField>
    <cacheField name=" Programme" numFmtId="0">
      <sharedItems/>
    </cacheField>
    <cacheField name="Weighted TVR" numFmtId="0">
      <sharedItems containsSemiMixedTypes="0" containsString="0" containsNumber="1" minValue="0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s v="Gemini Movies"/>
    <s v="SIIMA SOUTH INDIA INTL MOVIES AWARDS-14"/>
    <n v="0.04"/>
  </r>
  <r>
    <x v="0"/>
    <x v="0"/>
    <s v="Gemini Movies"/>
    <s v="SIIMA SOUTH INDIA INTL MOVIES AWARDS-14"/>
    <n v="0.05"/>
  </r>
  <r>
    <x v="0"/>
    <x v="0"/>
    <s v="Gemini Movies"/>
    <s v="SIIMA SOUTH INDIA INTL MOVIES AWARDS-14"/>
    <n v="0.02"/>
  </r>
  <r>
    <x v="0"/>
    <x v="0"/>
    <s v="Gemini Movies"/>
    <s v="SIIMA SOUTH INDIA INTL MOVIES AWARDS-14"/>
    <n v="0.06"/>
  </r>
  <r>
    <x v="0"/>
    <x v="0"/>
    <s v="Gemini Movies"/>
    <s v="SIIMA SOUTH INDIA INTL MOVIES AWARDS-14"/>
    <n v="0.05"/>
  </r>
  <r>
    <x v="0"/>
    <x v="0"/>
    <s v="Gemini Movies"/>
    <s v="SIIMA SOUTH INDIA INTL MOVIES AWARDS-14"/>
    <n v="0.02"/>
  </r>
  <r>
    <x v="0"/>
    <x v="0"/>
    <s v="Gemini Movies"/>
    <s v="SIIMA SOUTH INDIA INTL MOVIES AWARDS-14"/>
    <n v="0.02"/>
  </r>
  <r>
    <x v="0"/>
    <x v="0"/>
    <s v="Gemini Movies"/>
    <s v="SIIMA SOUTH INDIA INTL MOVIES AWARDS-14"/>
    <n v="0.04"/>
  </r>
  <r>
    <x v="0"/>
    <x v="0"/>
    <s v="KIRAN TV"/>
    <s v="MICROMAX-SOUTH INDIAN INTL MOVIE AWARDS"/>
    <n v="0"/>
  </r>
  <r>
    <x v="0"/>
    <x v="0"/>
    <s v="KIRAN TV"/>
    <s v="MICROMAX-SOUTH INDIAN INTL MOVIE AWARDS"/>
    <n v="0.01"/>
  </r>
  <r>
    <x v="0"/>
    <x v="0"/>
    <s v="KIRAN TV"/>
    <s v="MICROMAX-SOUTH INDIAN INTL MOVIE AWARDS"/>
    <n v="0.01"/>
  </r>
  <r>
    <x v="0"/>
    <x v="0"/>
    <s v="KIRAN TV"/>
    <s v="MICROMAX-SOUTH INDIAN INTL MOVIE AWARDS"/>
    <n v="0"/>
  </r>
  <r>
    <x v="0"/>
    <x v="0"/>
    <s v="KIRAN TV"/>
    <s v="MICROMAX-SOUTH INDIAN INTL MOVIE AWARDS"/>
    <n v="0"/>
  </r>
  <r>
    <x v="0"/>
    <x v="0"/>
    <s v="KIRAN TV"/>
    <s v="MICROMAX-SOUTH INDIAN INTL MOVIE AWARDS"/>
    <n v="0"/>
  </r>
  <r>
    <x v="0"/>
    <x v="0"/>
    <s v="KIRAN TV"/>
    <s v="MICROMAX-SOUTH INDIAN INTL MOVIE AWARDS"/>
    <n v="0.01"/>
  </r>
  <r>
    <x v="0"/>
    <x v="0"/>
    <s v="KIRAN TV"/>
    <s v="MICROMAX-SOUTH INDIAN INTL MOVIE AWARDS"/>
    <n v="0.01"/>
  </r>
  <r>
    <x v="0"/>
    <x v="0"/>
    <s v="KIRAN TV"/>
    <s v="MICROMAX-SOUTH INDIAN INTL MOVIE AWARDS"/>
    <n v="0.01"/>
  </r>
  <r>
    <x v="0"/>
    <x v="0"/>
    <s v="KTV"/>
    <s v="MICROMAX-SOUTH INDIAN INTL MOVIE AWARDS"/>
    <n v="0.05"/>
  </r>
  <r>
    <x v="0"/>
    <x v="0"/>
    <s v="KTV"/>
    <s v="MICROMAX-SOUTH INDIAN INTL MOVIE AWARDS"/>
    <n v="7.0000000000000007E-2"/>
  </r>
  <r>
    <x v="0"/>
    <x v="0"/>
    <s v="KTV"/>
    <s v="MICROMAX-SOUTH INDIAN INTL MOVIE AWARDS"/>
    <n v="0.12"/>
  </r>
  <r>
    <x v="0"/>
    <x v="0"/>
    <s v="KTV"/>
    <s v="MICROMAX-SOUTH INDIAN INTL MOVIE AWARDS"/>
    <n v="0.08"/>
  </r>
  <r>
    <x v="0"/>
    <x v="0"/>
    <s v="KTV"/>
    <s v="MICROMAX-SOUTH INDIAN INTL MOVIE AWARDS"/>
    <n v="0.1"/>
  </r>
  <r>
    <x v="0"/>
    <x v="0"/>
    <s v="KTV"/>
    <s v="MICROMAX-SOUTH INDIAN INTL MOVIE AWARDS"/>
    <n v="0.12"/>
  </r>
  <r>
    <x v="0"/>
    <x v="0"/>
    <s v="KTV"/>
    <s v="MICROMAX-SOUTH INDIAN INTL MOVIE AWARDS"/>
    <n v="0.1"/>
  </r>
  <r>
    <x v="0"/>
    <x v="0"/>
    <s v="KTV"/>
    <s v="MICROMAX-SOUTH INDIAN INTL MOVIE AWARDS"/>
    <n v="0.09"/>
  </r>
  <r>
    <x v="0"/>
    <x v="0"/>
    <s v="Udaya Movies"/>
    <s v="MICROMAX-SOUTH INDIAN INTL MOVIE AWARDS"/>
    <n v="0.1"/>
  </r>
  <r>
    <x v="0"/>
    <x v="0"/>
    <s v="Udaya Movies"/>
    <s v="MICROMAX-SOUTH INDIAN INTL MOVIE AWARDS"/>
    <n v="0.1"/>
  </r>
  <r>
    <x v="0"/>
    <x v="0"/>
    <s v="Udaya Movies"/>
    <s v="MICROMAX-SOUTH INDIAN INTL MOVIE AWARDS"/>
    <n v="0.05"/>
  </r>
  <r>
    <x v="0"/>
    <x v="0"/>
    <s v="Udaya Movies"/>
    <s v="MICROMAX-SOUTH INDIAN INTL MOVIE AWARDS"/>
    <n v="0.06"/>
  </r>
  <r>
    <x v="0"/>
    <x v="0"/>
    <s v="Udaya Movies"/>
    <s v="MICROMAX-SOUTH INDIAN INTL MOVIE AWARDS"/>
    <n v="0.06"/>
  </r>
  <r>
    <x v="0"/>
    <x v="0"/>
    <s v="Udaya Movies"/>
    <s v="MICROMAX-SOUTH INDIAN INTL MOVIE AWARDS"/>
    <n v="0.04"/>
  </r>
  <r>
    <x v="0"/>
    <x v="0"/>
    <s v="Udaya Movies"/>
    <s v="MICROMAX-SOUTH INDIAN INTL MOVIE AWARDS"/>
    <n v="0.05"/>
  </r>
  <r>
    <x v="0"/>
    <x v="0"/>
    <s v="Udaya Movies"/>
    <s v="MICROMAX-SOUTH INDIAN INTL MOVIE AWARDS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gridDropZones="1" multipleFieldFilters="0">
  <location ref="A3:C6" firstHeaderRow="2" firstDataRow="2" firstDataCol="2"/>
  <pivotFields count="5">
    <pivotField axis="axisRow" compact="0" numFmtId="14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0"/>
    <field x="1"/>
  </rowFields>
  <rowItems count="2">
    <i>
      <x/>
      <x/>
    </i>
    <i t="grand">
      <x/>
    </i>
  </rowItems>
  <colItems count="1">
    <i/>
  </colItems>
  <dataFields count="1">
    <dataField name="Sum of Weighted TV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7" customWidth="1"/>
    <col min="3" max="3" width="5.42578125" customWidth="1"/>
  </cols>
  <sheetData>
    <row r="3" spans="1:3" x14ac:dyDescent="0.25">
      <c r="A3" s="22" t="s">
        <v>57</v>
      </c>
    </row>
    <row r="4" spans="1:3" x14ac:dyDescent="0.25">
      <c r="A4" s="22" t="s">
        <v>1</v>
      </c>
      <c r="B4" s="22" t="s">
        <v>2</v>
      </c>
      <c r="C4" t="s">
        <v>11</v>
      </c>
    </row>
    <row r="5" spans="1:3" x14ac:dyDescent="0.25">
      <c r="A5" s="1">
        <v>42085</v>
      </c>
      <c r="B5" t="s">
        <v>5</v>
      </c>
      <c r="C5" s="23">
        <v>1.5800000000000003</v>
      </c>
    </row>
    <row r="6" spans="1:3" x14ac:dyDescent="0.25">
      <c r="A6" s="1" t="s">
        <v>56</v>
      </c>
      <c r="C6" s="23">
        <v>1.5800000000000003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opLeftCell="A12" workbookViewId="0">
      <selection activeCell="G34" sqref="G34"/>
    </sheetView>
  </sheetViews>
  <sheetFormatPr defaultRowHeight="15" x14ac:dyDescent="0.25"/>
  <cols>
    <col min="1" max="1" width="10.42578125" bestFit="1" customWidth="1"/>
    <col min="5" max="5" width="13.7109375" bestFit="1" customWidth="1"/>
  </cols>
  <sheetData>
    <row r="1" spans="1:5" x14ac:dyDescent="0.25">
      <c r="A1" s="2" t="s">
        <v>1</v>
      </c>
      <c r="B1" s="2" t="s">
        <v>2</v>
      </c>
      <c r="C1" s="2" t="s">
        <v>0</v>
      </c>
      <c r="D1" s="2" t="s">
        <v>3</v>
      </c>
      <c r="E1" s="2" t="s">
        <v>13</v>
      </c>
    </row>
    <row r="2" spans="1:5" x14ac:dyDescent="0.25">
      <c r="A2" s="1">
        <v>42085</v>
      </c>
      <c r="B2" t="s">
        <v>5</v>
      </c>
      <c r="C2" t="s">
        <v>4</v>
      </c>
      <c r="D2" t="s">
        <v>6</v>
      </c>
      <c r="E2">
        <v>0.04</v>
      </c>
    </row>
    <row r="3" spans="1:5" x14ac:dyDescent="0.25">
      <c r="A3" s="1">
        <v>42085</v>
      </c>
      <c r="B3" t="s">
        <v>5</v>
      </c>
      <c r="C3" t="s">
        <v>4</v>
      </c>
      <c r="D3" t="s">
        <v>6</v>
      </c>
      <c r="E3">
        <v>0.05</v>
      </c>
    </row>
    <row r="4" spans="1:5" x14ac:dyDescent="0.25">
      <c r="A4" s="1">
        <v>42085</v>
      </c>
      <c r="B4" t="s">
        <v>5</v>
      </c>
      <c r="C4" t="s">
        <v>4</v>
      </c>
      <c r="D4" t="s">
        <v>6</v>
      </c>
      <c r="E4">
        <v>0.02</v>
      </c>
    </row>
    <row r="5" spans="1:5" x14ac:dyDescent="0.25">
      <c r="A5" s="1">
        <v>42085</v>
      </c>
      <c r="B5" t="s">
        <v>5</v>
      </c>
      <c r="C5" t="s">
        <v>4</v>
      </c>
      <c r="D5" t="s">
        <v>6</v>
      </c>
      <c r="E5">
        <v>0.06</v>
      </c>
    </row>
    <row r="6" spans="1:5" x14ac:dyDescent="0.25">
      <c r="A6" s="1">
        <v>42085</v>
      </c>
      <c r="B6" t="s">
        <v>5</v>
      </c>
      <c r="C6" t="s">
        <v>4</v>
      </c>
      <c r="D6" t="s">
        <v>6</v>
      </c>
      <c r="E6">
        <v>0.05</v>
      </c>
    </row>
    <row r="7" spans="1:5" x14ac:dyDescent="0.25">
      <c r="A7" s="1">
        <v>42085</v>
      </c>
      <c r="B7" t="s">
        <v>5</v>
      </c>
      <c r="C7" t="s">
        <v>4</v>
      </c>
      <c r="D7" t="s">
        <v>6</v>
      </c>
      <c r="E7">
        <v>0.02</v>
      </c>
    </row>
    <row r="8" spans="1:5" x14ac:dyDescent="0.25">
      <c r="A8" s="1">
        <v>42085</v>
      </c>
      <c r="B8" t="s">
        <v>5</v>
      </c>
      <c r="C8" t="s">
        <v>4</v>
      </c>
      <c r="D8" t="s">
        <v>6</v>
      </c>
      <c r="E8">
        <v>0.02</v>
      </c>
    </row>
    <row r="9" spans="1:5" x14ac:dyDescent="0.25">
      <c r="A9" s="1">
        <v>42085</v>
      </c>
      <c r="B9" t="s">
        <v>5</v>
      </c>
      <c r="C9" t="s">
        <v>4</v>
      </c>
      <c r="D9" t="s">
        <v>6</v>
      </c>
      <c r="E9">
        <v>0.04</v>
      </c>
    </row>
    <row r="10" spans="1:5" x14ac:dyDescent="0.25">
      <c r="A10" s="1">
        <v>42085</v>
      </c>
      <c r="B10" t="s">
        <v>5</v>
      </c>
      <c r="C10" t="s">
        <v>7</v>
      </c>
      <c r="D10" t="s">
        <v>8</v>
      </c>
      <c r="E10">
        <v>0</v>
      </c>
    </row>
    <row r="11" spans="1:5" x14ac:dyDescent="0.25">
      <c r="A11" s="1">
        <v>42085</v>
      </c>
      <c r="B11" t="s">
        <v>5</v>
      </c>
      <c r="C11" t="s">
        <v>7</v>
      </c>
      <c r="D11" t="s">
        <v>8</v>
      </c>
      <c r="E11">
        <v>0.01</v>
      </c>
    </row>
    <row r="12" spans="1:5" x14ac:dyDescent="0.25">
      <c r="A12" s="1">
        <v>42085</v>
      </c>
      <c r="B12" t="s">
        <v>5</v>
      </c>
      <c r="C12" t="s">
        <v>7</v>
      </c>
      <c r="D12" t="s">
        <v>8</v>
      </c>
      <c r="E12">
        <v>0.01</v>
      </c>
    </row>
    <row r="13" spans="1:5" x14ac:dyDescent="0.25">
      <c r="A13" s="1">
        <v>42085</v>
      </c>
      <c r="B13" t="s">
        <v>5</v>
      </c>
      <c r="C13" t="s">
        <v>7</v>
      </c>
      <c r="D13" t="s">
        <v>8</v>
      </c>
      <c r="E13">
        <v>0</v>
      </c>
    </row>
    <row r="14" spans="1:5" x14ac:dyDescent="0.25">
      <c r="A14" s="1">
        <v>42085</v>
      </c>
      <c r="B14" t="s">
        <v>5</v>
      </c>
      <c r="C14" t="s">
        <v>7</v>
      </c>
      <c r="D14" t="s">
        <v>8</v>
      </c>
      <c r="E14">
        <v>0</v>
      </c>
    </row>
    <row r="15" spans="1:5" x14ac:dyDescent="0.25">
      <c r="A15" s="1">
        <v>42085</v>
      </c>
      <c r="B15" t="s">
        <v>5</v>
      </c>
      <c r="C15" t="s">
        <v>7</v>
      </c>
      <c r="D15" t="s">
        <v>8</v>
      </c>
      <c r="E15">
        <v>0</v>
      </c>
    </row>
    <row r="16" spans="1:5" x14ac:dyDescent="0.25">
      <c r="A16" s="1">
        <v>42085</v>
      </c>
      <c r="B16" t="s">
        <v>5</v>
      </c>
      <c r="C16" t="s">
        <v>7</v>
      </c>
      <c r="D16" t="s">
        <v>8</v>
      </c>
      <c r="E16">
        <v>0.01</v>
      </c>
    </row>
    <row r="17" spans="1:5" x14ac:dyDescent="0.25">
      <c r="A17" s="1">
        <v>42085</v>
      </c>
      <c r="B17" t="s">
        <v>5</v>
      </c>
      <c r="C17" t="s">
        <v>7</v>
      </c>
      <c r="D17" t="s">
        <v>8</v>
      </c>
      <c r="E17">
        <v>0.01</v>
      </c>
    </row>
    <row r="18" spans="1:5" x14ac:dyDescent="0.25">
      <c r="A18" s="1">
        <v>42085</v>
      </c>
      <c r="B18" t="s">
        <v>5</v>
      </c>
      <c r="C18" t="s">
        <v>7</v>
      </c>
      <c r="D18" t="s">
        <v>8</v>
      </c>
      <c r="E18">
        <v>0.01</v>
      </c>
    </row>
    <row r="19" spans="1:5" x14ac:dyDescent="0.25">
      <c r="A19" s="1">
        <v>42085</v>
      </c>
      <c r="B19" t="s">
        <v>5</v>
      </c>
      <c r="C19" t="s">
        <v>9</v>
      </c>
      <c r="D19" t="s">
        <v>8</v>
      </c>
      <c r="E19">
        <v>0.05</v>
      </c>
    </row>
    <row r="20" spans="1:5" x14ac:dyDescent="0.25">
      <c r="A20" s="1">
        <v>42085</v>
      </c>
      <c r="B20" t="s">
        <v>5</v>
      </c>
      <c r="C20" t="s">
        <v>9</v>
      </c>
      <c r="D20" t="s">
        <v>8</v>
      </c>
      <c r="E20">
        <v>7.0000000000000007E-2</v>
      </c>
    </row>
    <row r="21" spans="1:5" x14ac:dyDescent="0.25">
      <c r="A21" s="1">
        <v>42085</v>
      </c>
      <c r="B21" t="s">
        <v>5</v>
      </c>
      <c r="C21" t="s">
        <v>9</v>
      </c>
      <c r="D21" t="s">
        <v>8</v>
      </c>
      <c r="E21">
        <v>0.12</v>
      </c>
    </row>
    <row r="22" spans="1:5" x14ac:dyDescent="0.25">
      <c r="A22" s="1">
        <v>42085</v>
      </c>
      <c r="B22" t="s">
        <v>5</v>
      </c>
      <c r="C22" t="s">
        <v>9</v>
      </c>
      <c r="D22" t="s">
        <v>8</v>
      </c>
      <c r="E22">
        <v>0.08</v>
      </c>
    </row>
    <row r="23" spans="1:5" x14ac:dyDescent="0.25">
      <c r="A23" s="1">
        <v>42085</v>
      </c>
      <c r="B23" t="s">
        <v>5</v>
      </c>
      <c r="C23" t="s">
        <v>9</v>
      </c>
      <c r="D23" t="s">
        <v>8</v>
      </c>
      <c r="E23">
        <v>0.1</v>
      </c>
    </row>
    <row r="24" spans="1:5" x14ac:dyDescent="0.25">
      <c r="A24" s="1">
        <v>42085</v>
      </c>
      <c r="B24" t="s">
        <v>5</v>
      </c>
      <c r="C24" t="s">
        <v>9</v>
      </c>
      <c r="D24" t="s">
        <v>8</v>
      </c>
      <c r="E24">
        <v>0.12</v>
      </c>
    </row>
    <row r="25" spans="1:5" x14ac:dyDescent="0.25">
      <c r="A25" s="1">
        <v>42085</v>
      </c>
      <c r="B25" t="s">
        <v>5</v>
      </c>
      <c r="C25" t="s">
        <v>9</v>
      </c>
      <c r="D25" t="s">
        <v>8</v>
      </c>
      <c r="E25">
        <v>0.1</v>
      </c>
    </row>
    <row r="26" spans="1:5" x14ac:dyDescent="0.25">
      <c r="A26" s="1">
        <v>42085</v>
      </c>
      <c r="B26" t="s">
        <v>5</v>
      </c>
      <c r="C26" t="s">
        <v>9</v>
      </c>
      <c r="D26" t="s">
        <v>8</v>
      </c>
      <c r="E26">
        <v>0.09</v>
      </c>
    </row>
    <row r="27" spans="1:5" x14ac:dyDescent="0.25">
      <c r="A27" s="1">
        <v>42085</v>
      </c>
      <c r="B27" t="s">
        <v>5</v>
      </c>
      <c r="C27" t="s">
        <v>10</v>
      </c>
      <c r="D27" t="s">
        <v>8</v>
      </c>
      <c r="E27">
        <v>0.1</v>
      </c>
    </row>
    <row r="28" spans="1:5" x14ac:dyDescent="0.25">
      <c r="A28" s="1">
        <v>42085</v>
      </c>
      <c r="B28" t="s">
        <v>5</v>
      </c>
      <c r="C28" t="s">
        <v>10</v>
      </c>
      <c r="D28" t="s">
        <v>8</v>
      </c>
      <c r="E28">
        <v>0.1</v>
      </c>
    </row>
    <row r="29" spans="1:5" x14ac:dyDescent="0.25">
      <c r="A29" s="1">
        <v>42085</v>
      </c>
      <c r="B29" t="s">
        <v>5</v>
      </c>
      <c r="C29" t="s">
        <v>10</v>
      </c>
      <c r="D29" t="s">
        <v>8</v>
      </c>
      <c r="E29">
        <v>0.05</v>
      </c>
    </row>
    <row r="30" spans="1:5" x14ac:dyDescent="0.25">
      <c r="A30" s="1">
        <v>42085</v>
      </c>
      <c r="B30" t="s">
        <v>5</v>
      </c>
      <c r="C30" t="s">
        <v>10</v>
      </c>
      <c r="D30" t="s">
        <v>8</v>
      </c>
      <c r="E30">
        <v>0.06</v>
      </c>
    </row>
    <row r="31" spans="1:5" x14ac:dyDescent="0.25">
      <c r="A31" s="1">
        <v>42085</v>
      </c>
      <c r="B31" t="s">
        <v>5</v>
      </c>
      <c r="C31" t="s">
        <v>10</v>
      </c>
      <c r="D31" t="s">
        <v>8</v>
      </c>
      <c r="E31">
        <v>0.06</v>
      </c>
    </row>
    <row r="32" spans="1:5" x14ac:dyDescent="0.25">
      <c r="A32" s="1">
        <v>42085</v>
      </c>
      <c r="B32" t="s">
        <v>5</v>
      </c>
      <c r="C32" t="s">
        <v>10</v>
      </c>
      <c r="D32" t="s">
        <v>8</v>
      </c>
      <c r="E32">
        <v>0.04</v>
      </c>
    </row>
    <row r="33" spans="1:5" x14ac:dyDescent="0.25">
      <c r="A33" s="1">
        <v>42085</v>
      </c>
      <c r="B33" t="s">
        <v>5</v>
      </c>
      <c r="C33" t="s">
        <v>10</v>
      </c>
      <c r="D33" t="s">
        <v>8</v>
      </c>
      <c r="E33">
        <v>0.05</v>
      </c>
    </row>
    <row r="34" spans="1:5" x14ac:dyDescent="0.25">
      <c r="A34" s="1">
        <v>42085</v>
      </c>
      <c r="B34" t="s">
        <v>5</v>
      </c>
      <c r="C34" t="s">
        <v>10</v>
      </c>
      <c r="D34" t="s">
        <v>8</v>
      </c>
      <c r="E34">
        <v>0.04</v>
      </c>
    </row>
    <row r="370" spans="3:3" x14ac:dyDescent="0.25">
      <c r="C37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1"/>
  <sheetViews>
    <sheetView topLeftCell="F1" workbookViewId="0">
      <selection activeCell="G109" sqref="G109"/>
    </sheetView>
  </sheetViews>
  <sheetFormatPr defaultRowHeight="15" x14ac:dyDescent="0.25"/>
  <cols>
    <col min="1" max="1" width="10.42578125" bestFit="1" customWidth="1"/>
    <col min="7" max="7" width="10.5703125" customWidth="1"/>
    <col min="17" max="17" width="12.85546875" customWidth="1"/>
    <col min="43" max="43" width="55" customWidth="1"/>
  </cols>
  <sheetData>
    <row r="1" spans="1:68" s="3" customFormat="1" x14ac:dyDescent="0.25">
      <c r="C1" s="4" t="s">
        <v>14</v>
      </c>
      <c r="D1" s="5"/>
      <c r="E1" s="5"/>
      <c r="F1" s="5"/>
      <c r="G1" s="5"/>
      <c r="H1" s="5"/>
      <c r="I1" s="6" t="s">
        <v>15</v>
      </c>
      <c r="J1" s="6"/>
      <c r="K1" s="6"/>
      <c r="L1" s="6"/>
      <c r="M1" s="7" t="s">
        <v>16</v>
      </c>
      <c r="N1" s="8"/>
      <c r="O1" s="8"/>
      <c r="P1" s="8"/>
      <c r="Q1" s="9" t="s">
        <v>17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9" t="s">
        <v>18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9" t="s">
        <v>19</v>
      </c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9" t="s">
        <v>20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75" x14ac:dyDescent="0.25">
      <c r="A2" t="s">
        <v>54</v>
      </c>
      <c r="B2" t="s">
        <v>55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 t="s">
        <v>41</v>
      </c>
      <c r="X2" s="3" t="s">
        <v>42</v>
      </c>
      <c r="Y2" s="3" t="s">
        <v>43</v>
      </c>
      <c r="Z2" s="3" t="s">
        <v>44</v>
      </c>
      <c r="AA2" s="3" t="s">
        <v>45</v>
      </c>
      <c r="AB2" s="3" t="s">
        <v>46</v>
      </c>
      <c r="AC2" s="3" t="s">
        <v>47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35</v>
      </c>
      <c r="AR2" s="3" t="s">
        <v>36</v>
      </c>
      <c r="AS2" s="3" t="s">
        <v>37</v>
      </c>
      <c r="AT2" s="3" t="s">
        <v>38</v>
      </c>
      <c r="AU2" s="3" t="s">
        <v>39</v>
      </c>
      <c r="AV2" s="3" t="s">
        <v>40</v>
      </c>
      <c r="AW2" s="3" t="s">
        <v>41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35</v>
      </c>
      <c r="BE2" s="3" t="s">
        <v>36</v>
      </c>
      <c r="BF2" s="3" t="s">
        <v>37</v>
      </c>
      <c r="BG2" s="3" t="s">
        <v>38</v>
      </c>
      <c r="BH2" s="3" t="s">
        <v>39</v>
      </c>
      <c r="BI2" s="3" t="s">
        <v>40</v>
      </c>
      <c r="BJ2" s="3" t="s">
        <v>41</v>
      </c>
      <c r="BK2" s="3" t="s">
        <v>42</v>
      </c>
      <c r="BL2" s="3" t="s">
        <v>43</v>
      </c>
      <c r="BM2" s="3" t="s">
        <v>44</v>
      </c>
      <c r="BN2" s="3" t="s">
        <v>45</v>
      </c>
      <c r="BO2" s="3" t="s">
        <v>46</v>
      </c>
      <c r="BP2" s="3" t="s">
        <v>47</v>
      </c>
    </row>
    <row r="3" spans="1:68" s="11" customFormat="1" x14ac:dyDescent="0.25">
      <c r="A3" s="12">
        <v>42005</v>
      </c>
      <c r="B3" s="11" t="s">
        <v>48</v>
      </c>
      <c r="C3" s="13">
        <v>111589</v>
      </c>
      <c r="D3" s="14">
        <v>33423</v>
      </c>
      <c r="E3" s="15">
        <v>39968</v>
      </c>
      <c r="F3" s="15">
        <v>28857</v>
      </c>
      <c r="G3" s="15">
        <v>49405</v>
      </c>
      <c r="H3" s="16">
        <v>63057</v>
      </c>
      <c r="I3" s="17">
        <v>52928</v>
      </c>
      <c r="J3" s="18">
        <v>6642</v>
      </c>
      <c r="K3" s="19">
        <v>54694</v>
      </c>
      <c r="L3" s="19"/>
      <c r="M3" s="15">
        <v>15927</v>
      </c>
      <c r="N3" s="15">
        <v>10786</v>
      </c>
      <c r="O3" s="15">
        <v>7293</v>
      </c>
      <c r="P3" s="15">
        <v>682</v>
      </c>
      <c r="Q3" s="20">
        <v>83865</v>
      </c>
      <c r="R3" s="15">
        <v>22038</v>
      </c>
      <c r="S3" s="15">
        <v>2487</v>
      </c>
      <c r="T3" s="15">
        <v>15521</v>
      </c>
      <c r="U3" s="15">
        <v>2337</v>
      </c>
      <c r="V3" s="15">
        <v>15907</v>
      </c>
      <c r="W3" s="15">
        <v>2723</v>
      </c>
      <c r="X3" s="15">
        <v>1351</v>
      </c>
      <c r="Y3" s="15">
        <v>3537</v>
      </c>
      <c r="Z3" s="15">
        <v>729</v>
      </c>
      <c r="AA3" s="15">
        <v>986</v>
      </c>
      <c r="AB3" s="15">
        <v>1736</v>
      </c>
      <c r="AC3" s="15">
        <v>11769</v>
      </c>
      <c r="AD3" s="20">
        <v>48955</v>
      </c>
      <c r="AE3" s="15">
        <v>12128</v>
      </c>
      <c r="AF3" s="15">
        <v>345</v>
      </c>
      <c r="AG3" s="15">
        <v>5622</v>
      </c>
      <c r="AH3" s="15">
        <v>323</v>
      </c>
      <c r="AI3" s="15">
        <v>12333</v>
      </c>
      <c r="AJ3" s="15">
        <v>926</v>
      </c>
      <c r="AK3" s="15">
        <v>495</v>
      </c>
      <c r="AL3" s="15">
        <v>7217</v>
      </c>
      <c r="AM3" s="15">
        <v>485</v>
      </c>
      <c r="AN3" s="15">
        <v>259</v>
      </c>
      <c r="AO3" s="15">
        <v>1605</v>
      </c>
      <c r="AP3" s="15">
        <v>4739</v>
      </c>
      <c r="AQ3" s="21">
        <f t="shared" ref="AQ3:BC22" si="0">SUM(Q3,AD3)</f>
        <v>132820</v>
      </c>
      <c r="AR3" s="21">
        <f t="shared" si="0"/>
        <v>34166</v>
      </c>
      <c r="AS3" s="21">
        <f t="shared" si="0"/>
        <v>2832</v>
      </c>
      <c r="AT3" s="21">
        <f t="shared" si="0"/>
        <v>21143</v>
      </c>
      <c r="AU3" s="21">
        <f t="shared" si="0"/>
        <v>2660</v>
      </c>
      <c r="AV3" s="21">
        <f t="shared" si="0"/>
        <v>28240</v>
      </c>
      <c r="AW3" s="21">
        <f t="shared" si="0"/>
        <v>3649</v>
      </c>
      <c r="AX3" s="21">
        <f t="shared" si="0"/>
        <v>1846</v>
      </c>
      <c r="AY3" s="21">
        <f t="shared" si="0"/>
        <v>10754</v>
      </c>
      <c r="AZ3" s="21">
        <f t="shared" si="0"/>
        <v>1214</v>
      </c>
      <c r="BA3" s="21">
        <f t="shared" si="0"/>
        <v>1245</v>
      </c>
      <c r="BB3" s="21">
        <f t="shared" si="0"/>
        <v>3341</v>
      </c>
      <c r="BC3" s="21">
        <f t="shared" si="0"/>
        <v>16508</v>
      </c>
      <c r="BD3" s="20">
        <v>6354</v>
      </c>
      <c r="BE3" s="15">
        <v>1772</v>
      </c>
      <c r="BF3" s="15">
        <v>96</v>
      </c>
      <c r="BG3" s="15">
        <v>856</v>
      </c>
      <c r="BH3" s="15">
        <v>72</v>
      </c>
      <c r="BI3" s="15">
        <v>1676</v>
      </c>
      <c r="BJ3" s="15">
        <v>193</v>
      </c>
      <c r="BK3" s="15">
        <v>84</v>
      </c>
      <c r="BL3" s="15">
        <v>241</v>
      </c>
      <c r="BM3" s="15">
        <v>0</v>
      </c>
      <c r="BN3" s="15">
        <v>60</v>
      </c>
      <c r="BO3" s="15">
        <v>109</v>
      </c>
      <c r="BP3" s="15">
        <v>735</v>
      </c>
    </row>
    <row r="4" spans="1:68" s="11" customFormat="1" x14ac:dyDescent="0.25">
      <c r="A4" s="12">
        <v>42006</v>
      </c>
      <c r="B4" s="11" t="s">
        <v>49</v>
      </c>
      <c r="C4" s="13">
        <v>169784</v>
      </c>
      <c r="D4" s="14">
        <v>50960</v>
      </c>
      <c r="E4" s="15">
        <v>62084</v>
      </c>
      <c r="F4" s="15">
        <v>43513</v>
      </c>
      <c r="G4" s="15">
        <v>75081</v>
      </c>
      <c r="H4" s="16">
        <v>90813</v>
      </c>
      <c r="I4" s="17">
        <v>60629</v>
      </c>
      <c r="J4" s="18">
        <v>7796</v>
      </c>
      <c r="K4" s="19">
        <v>59200</v>
      </c>
      <c r="L4" s="19"/>
      <c r="M4" s="15">
        <v>21762</v>
      </c>
      <c r="N4" s="15">
        <v>11195</v>
      </c>
      <c r="O4" s="15">
        <v>7812</v>
      </c>
      <c r="P4" s="15">
        <v>1142</v>
      </c>
      <c r="Q4" s="20">
        <v>124469</v>
      </c>
      <c r="R4" s="15">
        <v>30914</v>
      </c>
      <c r="S4" s="15">
        <v>3902</v>
      </c>
      <c r="T4" s="15">
        <v>25811</v>
      </c>
      <c r="U4" s="15">
        <v>3344</v>
      </c>
      <c r="V4" s="15">
        <v>22274</v>
      </c>
      <c r="W4" s="15">
        <v>3580</v>
      </c>
      <c r="X4" s="15">
        <v>1865</v>
      </c>
      <c r="Y4" s="15">
        <v>4395</v>
      </c>
      <c r="Z4" s="15">
        <v>1201</v>
      </c>
      <c r="AA4" s="15">
        <v>1715</v>
      </c>
      <c r="AB4" s="15">
        <v>1972</v>
      </c>
      <c r="AC4" s="15">
        <v>17987</v>
      </c>
      <c r="AD4" s="20">
        <v>55975</v>
      </c>
      <c r="AE4" s="15">
        <v>13798</v>
      </c>
      <c r="AF4" s="15">
        <v>409</v>
      </c>
      <c r="AG4" s="15">
        <v>7033</v>
      </c>
      <c r="AH4" s="15">
        <v>442</v>
      </c>
      <c r="AI4" s="15">
        <v>13151</v>
      </c>
      <c r="AJ4" s="15">
        <v>1260</v>
      </c>
      <c r="AK4" s="15">
        <v>668</v>
      </c>
      <c r="AL4" s="15">
        <v>7658</v>
      </c>
      <c r="AM4" s="15">
        <v>517</v>
      </c>
      <c r="AN4" s="15">
        <v>355</v>
      </c>
      <c r="AO4" s="15">
        <v>1583</v>
      </c>
      <c r="AP4" s="15">
        <v>6236</v>
      </c>
      <c r="AQ4" s="21">
        <f t="shared" si="0"/>
        <v>180444</v>
      </c>
      <c r="AR4" s="21">
        <f t="shared" si="0"/>
        <v>44712</v>
      </c>
      <c r="AS4" s="21">
        <f t="shared" si="0"/>
        <v>4311</v>
      </c>
      <c r="AT4" s="21">
        <f t="shared" si="0"/>
        <v>32844</v>
      </c>
      <c r="AU4" s="21">
        <f t="shared" si="0"/>
        <v>3786</v>
      </c>
      <c r="AV4" s="21">
        <f t="shared" si="0"/>
        <v>35425</v>
      </c>
      <c r="AW4" s="21">
        <f t="shared" si="0"/>
        <v>4840</v>
      </c>
      <c r="AX4" s="21">
        <f t="shared" si="0"/>
        <v>2533</v>
      </c>
      <c r="AY4" s="21">
        <f t="shared" si="0"/>
        <v>12053</v>
      </c>
      <c r="AZ4" s="21">
        <f t="shared" si="0"/>
        <v>1718</v>
      </c>
      <c r="BA4" s="21">
        <f t="shared" si="0"/>
        <v>2070</v>
      </c>
      <c r="BB4" s="21">
        <f t="shared" si="0"/>
        <v>3555</v>
      </c>
      <c r="BC4" s="21">
        <f t="shared" si="0"/>
        <v>24223</v>
      </c>
      <c r="BD4" s="20">
        <v>8873</v>
      </c>
      <c r="BE4" s="15">
        <v>2110</v>
      </c>
      <c r="BF4" s="15">
        <v>109</v>
      </c>
      <c r="BG4" s="15">
        <v>1290</v>
      </c>
      <c r="BH4" s="15">
        <v>60</v>
      </c>
      <c r="BI4" s="15">
        <v>2206</v>
      </c>
      <c r="BJ4" s="15">
        <v>145</v>
      </c>
      <c r="BK4" s="15">
        <v>109</v>
      </c>
      <c r="BL4" s="15">
        <v>579</v>
      </c>
      <c r="BM4" s="15">
        <v>60</v>
      </c>
      <c r="BN4" s="15">
        <v>133</v>
      </c>
      <c r="BO4" s="15">
        <v>193</v>
      </c>
      <c r="BP4" s="15">
        <v>1374</v>
      </c>
    </row>
    <row r="5" spans="1:68" s="11" customFormat="1" x14ac:dyDescent="0.25">
      <c r="A5" s="12">
        <v>42007</v>
      </c>
      <c r="B5" s="11" t="s">
        <v>50</v>
      </c>
      <c r="C5" s="13">
        <v>159683</v>
      </c>
      <c r="D5" s="14">
        <v>50661</v>
      </c>
      <c r="E5" s="15">
        <v>56858</v>
      </c>
      <c r="F5" s="15">
        <v>39565</v>
      </c>
      <c r="G5" s="15">
        <v>72530</v>
      </c>
      <c r="H5" s="16">
        <v>89839</v>
      </c>
      <c r="I5" s="17">
        <v>68090</v>
      </c>
      <c r="J5" s="18">
        <v>7789</v>
      </c>
      <c r="K5" s="19">
        <v>62863</v>
      </c>
      <c r="L5" s="19"/>
      <c r="M5" s="15">
        <v>20275</v>
      </c>
      <c r="N5" s="15">
        <v>12403</v>
      </c>
      <c r="O5" s="15">
        <v>8429</v>
      </c>
      <c r="P5" s="15">
        <v>988</v>
      </c>
      <c r="Q5" s="20">
        <v>118788</v>
      </c>
      <c r="R5" s="15">
        <v>28127</v>
      </c>
      <c r="S5" s="15">
        <v>4545</v>
      </c>
      <c r="T5" s="15">
        <v>26390</v>
      </c>
      <c r="U5" s="15">
        <v>3687</v>
      </c>
      <c r="V5" s="15">
        <v>19637</v>
      </c>
      <c r="W5" s="15">
        <v>3387</v>
      </c>
      <c r="X5" s="15">
        <v>2101</v>
      </c>
      <c r="Y5" s="15">
        <v>4180</v>
      </c>
      <c r="Z5" s="15">
        <v>1050</v>
      </c>
      <c r="AA5" s="15">
        <v>1201</v>
      </c>
      <c r="AB5" s="15">
        <v>1822</v>
      </c>
      <c r="AC5" s="15">
        <v>17751</v>
      </c>
      <c r="AD5" s="20">
        <v>62699</v>
      </c>
      <c r="AE5" s="15">
        <v>15693</v>
      </c>
      <c r="AF5" s="15">
        <v>603</v>
      </c>
      <c r="AG5" s="15">
        <v>7690</v>
      </c>
      <c r="AH5" s="15">
        <v>388</v>
      </c>
      <c r="AI5" s="15">
        <v>15166</v>
      </c>
      <c r="AJ5" s="15">
        <v>916</v>
      </c>
      <c r="AK5" s="15">
        <v>883</v>
      </c>
      <c r="AL5" s="15">
        <v>8218</v>
      </c>
      <c r="AM5" s="15">
        <v>582</v>
      </c>
      <c r="AN5" s="15">
        <v>366</v>
      </c>
      <c r="AO5" s="15">
        <v>1971</v>
      </c>
      <c r="AP5" s="15">
        <v>7518</v>
      </c>
      <c r="AQ5" s="21">
        <f t="shared" si="0"/>
        <v>181487</v>
      </c>
      <c r="AR5" s="21">
        <f t="shared" si="0"/>
        <v>43820</v>
      </c>
      <c r="AS5" s="21">
        <f t="shared" si="0"/>
        <v>5148</v>
      </c>
      <c r="AT5" s="21">
        <f t="shared" si="0"/>
        <v>34080</v>
      </c>
      <c r="AU5" s="21">
        <f t="shared" si="0"/>
        <v>4075</v>
      </c>
      <c r="AV5" s="21">
        <f t="shared" si="0"/>
        <v>34803</v>
      </c>
      <c r="AW5" s="21">
        <f t="shared" si="0"/>
        <v>4303</v>
      </c>
      <c r="AX5" s="21">
        <f t="shared" si="0"/>
        <v>2984</v>
      </c>
      <c r="AY5" s="21">
        <f t="shared" si="0"/>
        <v>12398</v>
      </c>
      <c r="AZ5" s="21">
        <f t="shared" si="0"/>
        <v>1632</v>
      </c>
      <c r="BA5" s="21">
        <f t="shared" si="0"/>
        <v>1567</v>
      </c>
      <c r="BB5" s="21">
        <f t="shared" si="0"/>
        <v>3793</v>
      </c>
      <c r="BC5" s="21">
        <f t="shared" si="0"/>
        <v>25269</v>
      </c>
      <c r="BD5" s="20">
        <v>9151</v>
      </c>
      <c r="BE5" s="15">
        <v>2267</v>
      </c>
      <c r="BF5" s="15">
        <v>121</v>
      </c>
      <c r="BG5" s="15">
        <v>1399</v>
      </c>
      <c r="BH5" s="15">
        <v>109</v>
      </c>
      <c r="BI5" s="15">
        <v>2230</v>
      </c>
      <c r="BJ5" s="15">
        <v>205</v>
      </c>
      <c r="BK5" s="15">
        <v>169</v>
      </c>
      <c r="BL5" s="15">
        <v>446</v>
      </c>
      <c r="BM5" s="15">
        <v>72</v>
      </c>
      <c r="BN5" s="15">
        <v>36</v>
      </c>
      <c r="BO5" s="15">
        <v>145</v>
      </c>
      <c r="BP5" s="15">
        <v>1423</v>
      </c>
    </row>
    <row r="6" spans="1:68" s="11" customFormat="1" x14ac:dyDescent="0.25">
      <c r="A6" s="12">
        <v>42008</v>
      </c>
      <c r="B6" s="11" t="s">
        <v>5</v>
      </c>
      <c r="C6" s="13">
        <v>117756</v>
      </c>
      <c r="D6" s="14">
        <v>35016</v>
      </c>
      <c r="E6" s="15">
        <v>41658</v>
      </c>
      <c r="F6" s="15">
        <v>31228</v>
      </c>
      <c r="G6" s="15">
        <v>53116</v>
      </c>
      <c r="H6" s="16">
        <v>71560</v>
      </c>
      <c r="I6" s="17">
        <v>67741</v>
      </c>
      <c r="J6" s="18">
        <v>6633</v>
      </c>
      <c r="K6" s="19">
        <v>62785</v>
      </c>
      <c r="L6" s="19"/>
      <c r="M6" s="15">
        <v>14339</v>
      </c>
      <c r="N6" s="15">
        <v>10756</v>
      </c>
      <c r="O6" s="15">
        <v>7130</v>
      </c>
      <c r="P6" s="15">
        <v>729</v>
      </c>
      <c r="Q6" s="20">
        <v>88516</v>
      </c>
      <c r="R6" s="15">
        <v>23432</v>
      </c>
      <c r="S6" s="15">
        <v>3709</v>
      </c>
      <c r="T6" s="15">
        <v>19144</v>
      </c>
      <c r="U6" s="15">
        <v>2315</v>
      </c>
      <c r="V6" s="15">
        <v>14171</v>
      </c>
      <c r="W6" s="15">
        <v>1672</v>
      </c>
      <c r="X6" s="15">
        <v>1329</v>
      </c>
      <c r="Y6" s="15">
        <v>3516</v>
      </c>
      <c r="Z6" s="15">
        <v>643</v>
      </c>
      <c r="AA6" s="15">
        <v>750</v>
      </c>
      <c r="AB6" s="15">
        <v>1201</v>
      </c>
      <c r="AC6" s="15">
        <v>13699</v>
      </c>
      <c r="AD6" s="20">
        <v>63430</v>
      </c>
      <c r="AE6" s="15">
        <v>15823</v>
      </c>
      <c r="AF6" s="15">
        <v>732</v>
      </c>
      <c r="AG6" s="15">
        <v>8283</v>
      </c>
      <c r="AH6" s="15">
        <v>409</v>
      </c>
      <c r="AI6" s="15">
        <v>14670</v>
      </c>
      <c r="AJ6" s="15">
        <v>1400</v>
      </c>
      <c r="AK6" s="15">
        <v>786</v>
      </c>
      <c r="AL6" s="15">
        <v>8574</v>
      </c>
      <c r="AM6" s="15">
        <v>452</v>
      </c>
      <c r="AN6" s="15">
        <v>420</v>
      </c>
      <c r="AO6" s="15">
        <v>1519</v>
      </c>
      <c r="AP6" s="15">
        <v>7281</v>
      </c>
      <c r="AQ6" s="21">
        <f t="shared" si="0"/>
        <v>151946</v>
      </c>
      <c r="AR6" s="21">
        <f t="shared" si="0"/>
        <v>39255</v>
      </c>
      <c r="AS6" s="21">
        <f t="shared" si="0"/>
        <v>4441</v>
      </c>
      <c r="AT6" s="21">
        <f t="shared" si="0"/>
        <v>27427</v>
      </c>
      <c r="AU6" s="21">
        <f t="shared" si="0"/>
        <v>2724</v>
      </c>
      <c r="AV6" s="21">
        <f t="shared" si="0"/>
        <v>28841</v>
      </c>
      <c r="AW6" s="21">
        <f t="shared" si="0"/>
        <v>3072</v>
      </c>
      <c r="AX6" s="21">
        <f t="shared" si="0"/>
        <v>2115</v>
      </c>
      <c r="AY6" s="21">
        <f t="shared" si="0"/>
        <v>12090</v>
      </c>
      <c r="AZ6" s="21">
        <f t="shared" si="0"/>
        <v>1095</v>
      </c>
      <c r="BA6" s="21">
        <f t="shared" si="0"/>
        <v>1170</v>
      </c>
      <c r="BB6" s="21">
        <f t="shared" si="0"/>
        <v>2720</v>
      </c>
      <c r="BC6" s="21">
        <f t="shared" si="0"/>
        <v>20980</v>
      </c>
      <c r="BD6" s="20">
        <v>7993</v>
      </c>
      <c r="BE6" s="15">
        <v>2327</v>
      </c>
      <c r="BF6" s="15">
        <v>169</v>
      </c>
      <c r="BG6" s="15">
        <v>977</v>
      </c>
      <c r="BH6" s="15">
        <v>48</v>
      </c>
      <c r="BI6" s="15">
        <v>1833</v>
      </c>
      <c r="BJ6" s="15">
        <v>313</v>
      </c>
      <c r="BK6" s="15">
        <v>36</v>
      </c>
      <c r="BL6" s="15">
        <v>494</v>
      </c>
      <c r="BM6" s="15">
        <v>72</v>
      </c>
      <c r="BN6" s="15">
        <v>12</v>
      </c>
      <c r="BO6" s="15">
        <v>145</v>
      </c>
      <c r="BP6" s="15">
        <v>1145</v>
      </c>
    </row>
    <row r="7" spans="1:68" s="11" customFormat="1" x14ac:dyDescent="0.25">
      <c r="A7" s="12">
        <v>42009</v>
      </c>
      <c r="B7" s="11" t="s">
        <v>51</v>
      </c>
      <c r="C7" s="13">
        <v>157182</v>
      </c>
      <c r="D7" s="14">
        <v>46449</v>
      </c>
      <c r="E7" s="15">
        <v>58062</v>
      </c>
      <c r="F7" s="15">
        <v>40636</v>
      </c>
      <c r="G7" s="15">
        <v>69023</v>
      </c>
      <c r="H7" s="16">
        <v>79863</v>
      </c>
      <c r="I7" s="17">
        <v>51106</v>
      </c>
      <c r="J7" s="18">
        <v>6004</v>
      </c>
      <c r="K7" s="19">
        <v>52200</v>
      </c>
      <c r="L7" s="19"/>
      <c r="M7" s="15">
        <v>18575</v>
      </c>
      <c r="N7" s="15">
        <v>8580</v>
      </c>
      <c r="O7" s="15">
        <v>5987</v>
      </c>
      <c r="P7" s="15">
        <v>1016</v>
      </c>
      <c r="Q7" s="20">
        <v>113430</v>
      </c>
      <c r="R7" s="15">
        <v>28791</v>
      </c>
      <c r="S7" s="15">
        <v>3709</v>
      </c>
      <c r="T7" s="15">
        <v>24782</v>
      </c>
      <c r="U7" s="15">
        <v>2766</v>
      </c>
      <c r="V7" s="15">
        <v>20109</v>
      </c>
      <c r="W7" s="15">
        <v>3387</v>
      </c>
      <c r="X7" s="15">
        <v>1265</v>
      </c>
      <c r="Y7" s="15">
        <v>3001</v>
      </c>
      <c r="Z7" s="15">
        <v>858</v>
      </c>
      <c r="AA7" s="15">
        <v>1544</v>
      </c>
      <c r="AB7" s="15">
        <v>1844</v>
      </c>
      <c r="AC7" s="15">
        <v>16936</v>
      </c>
      <c r="AD7" s="20">
        <v>46609</v>
      </c>
      <c r="AE7" s="15">
        <v>11783</v>
      </c>
      <c r="AF7" s="15">
        <v>485</v>
      </c>
      <c r="AG7" s="15">
        <v>5676</v>
      </c>
      <c r="AH7" s="15">
        <v>194</v>
      </c>
      <c r="AI7" s="15">
        <v>10933</v>
      </c>
      <c r="AJ7" s="15">
        <v>872</v>
      </c>
      <c r="AK7" s="15">
        <v>582</v>
      </c>
      <c r="AL7" s="15">
        <v>6366</v>
      </c>
      <c r="AM7" s="15">
        <v>539</v>
      </c>
      <c r="AN7" s="15">
        <v>323</v>
      </c>
      <c r="AO7" s="15">
        <v>1012</v>
      </c>
      <c r="AP7" s="15">
        <v>5644</v>
      </c>
      <c r="AQ7" s="21">
        <f t="shared" si="0"/>
        <v>160039</v>
      </c>
      <c r="AR7" s="21">
        <f t="shared" si="0"/>
        <v>40574</v>
      </c>
      <c r="AS7" s="21">
        <f t="shared" si="0"/>
        <v>4194</v>
      </c>
      <c r="AT7" s="21">
        <f t="shared" si="0"/>
        <v>30458</v>
      </c>
      <c r="AU7" s="21">
        <f t="shared" si="0"/>
        <v>2960</v>
      </c>
      <c r="AV7" s="21">
        <f t="shared" si="0"/>
        <v>31042</v>
      </c>
      <c r="AW7" s="21">
        <f t="shared" si="0"/>
        <v>4259</v>
      </c>
      <c r="AX7" s="21">
        <f t="shared" si="0"/>
        <v>1847</v>
      </c>
      <c r="AY7" s="21">
        <f t="shared" si="0"/>
        <v>9367</v>
      </c>
      <c r="AZ7" s="21">
        <f t="shared" si="0"/>
        <v>1397</v>
      </c>
      <c r="BA7" s="21">
        <f t="shared" si="0"/>
        <v>1867</v>
      </c>
      <c r="BB7" s="21">
        <f t="shared" si="0"/>
        <v>2856</v>
      </c>
      <c r="BC7" s="21">
        <f t="shared" si="0"/>
        <v>22580</v>
      </c>
      <c r="BD7" s="20">
        <v>6655</v>
      </c>
      <c r="BE7" s="15">
        <v>1833</v>
      </c>
      <c r="BF7" s="15">
        <v>109</v>
      </c>
      <c r="BG7" s="15">
        <v>868</v>
      </c>
      <c r="BH7" s="15">
        <v>48</v>
      </c>
      <c r="BI7" s="15">
        <v>1483</v>
      </c>
      <c r="BJ7" s="15">
        <v>181</v>
      </c>
      <c r="BK7" s="15">
        <v>84</v>
      </c>
      <c r="BL7" s="15">
        <v>518</v>
      </c>
      <c r="BM7" s="15">
        <v>36</v>
      </c>
      <c r="BN7" s="15">
        <v>36</v>
      </c>
      <c r="BO7" s="15">
        <v>181</v>
      </c>
      <c r="BP7" s="15">
        <v>844</v>
      </c>
    </row>
    <row r="8" spans="1:68" s="11" customFormat="1" x14ac:dyDescent="0.25">
      <c r="A8" s="12">
        <v>42010</v>
      </c>
      <c r="B8" s="11" t="s">
        <v>52</v>
      </c>
      <c r="C8" s="13">
        <v>150695</v>
      </c>
      <c r="D8" s="14">
        <v>44903</v>
      </c>
      <c r="E8" s="15">
        <v>55803</v>
      </c>
      <c r="F8" s="15">
        <v>38312</v>
      </c>
      <c r="G8" s="15">
        <v>65822</v>
      </c>
      <c r="H8" s="16">
        <v>76754</v>
      </c>
      <c r="I8" s="17">
        <v>49281</v>
      </c>
      <c r="J8" s="18">
        <v>6026</v>
      </c>
      <c r="K8" s="19">
        <v>50496</v>
      </c>
      <c r="L8" s="19"/>
      <c r="M8" s="15">
        <v>19113</v>
      </c>
      <c r="N8" s="15">
        <v>8926</v>
      </c>
      <c r="O8" s="15">
        <v>6403</v>
      </c>
      <c r="P8" s="15">
        <v>1165</v>
      </c>
      <c r="Q8" s="20">
        <v>110726</v>
      </c>
      <c r="R8" s="15">
        <v>29370</v>
      </c>
      <c r="S8" s="15">
        <v>3173</v>
      </c>
      <c r="T8" s="15">
        <v>23046</v>
      </c>
      <c r="U8" s="15">
        <v>1929</v>
      </c>
      <c r="V8" s="15">
        <v>19444</v>
      </c>
      <c r="W8" s="15">
        <v>3430</v>
      </c>
      <c r="X8" s="15">
        <v>1286</v>
      </c>
      <c r="Y8" s="15">
        <v>3430</v>
      </c>
      <c r="Z8" s="15">
        <v>622</v>
      </c>
      <c r="AA8" s="15">
        <v>1522</v>
      </c>
      <c r="AB8" s="15">
        <v>1629</v>
      </c>
      <c r="AC8" s="15">
        <v>17343</v>
      </c>
      <c r="AD8" s="20">
        <v>44594</v>
      </c>
      <c r="AE8" s="15">
        <v>11374</v>
      </c>
      <c r="AF8" s="15">
        <v>334</v>
      </c>
      <c r="AG8" s="15">
        <v>5558</v>
      </c>
      <c r="AH8" s="15">
        <v>172</v>
      </c>
      <c r="AI8" s="15">
        <v>10265</v>
      </c>
      <c r="AJ8" s="15">
        <v>883</v>
      </c>
      <c r="AK8" s="15">
        <v>732</v>
      </c>
      <c r="AL8" s="15">
        <v>6215</v>
      </c>
      <c r="AM8" s="15">
        <v>399</v>
      </c>
      <c r="AN8" s="15">
        <v>248</v>
      </c>
      <c r="AO8" s="15">
        <v>1034</v>
      </c>
      <c r="AP8" s="15">
        <v>5278</v>
      </c>
      <c r="AQ8" s="21">
        <f t="shared" si="0"/>
        <v>155320</v>
      </c>
      <c r="AR8" s="21">
        <f t="shared" si="0"/>
        <v>40744</v>
      </c>
      <c r="AS8" s="21">
        <f t="shared" si="0"/>
        <v>3507</v>
      </c>
      <c r="AT8" s="21">
        <f t="shared" si="0"/>
        <v>28604</v>
      </c>
      <c r="AU8" s="21">
        <f t="shared" si="0"/>
        <v>2101</v>
      </c>
      <c r="AV8" s="21">
        <f t="shared" si="0"/>
        <v>29709</v>
      </c>
      <c r="AW8" s="21">
        <f t="shared" si="0"/>
        <v>4313</v>
      </c>
      <c r="AX8" s="21">
        <f t="shared" si="0"/>
        <v>2018</v>
      </c>
      <c r="AY8" s="21">
        <f t="shared" si="0"/>
        <v>9645</v>
      </c>
      <c r="AZ8" s="21">
        <f t="shared" si="0"/>
        <v>1021</v>
      </c>
      <c r="BA8" s="21">
        <f t="shared" si="0"/>
        <v>1770</v>
      </c>
      <c r="BB8" s="21">
        <f t="shared" si="0"/>
        <v>2663</v>
      </c>
      <c r="BC8" s="21">
        <f t="shared" si="0"/>
        <v>22621</v>
      </c>
      <c r="BD8" s="20">
        <v>6679</v>
      </c>
      <c r="BE8" s="15">
        <v>1724</v>
      </c>
      <c r="BF8" s="15">
        <v>96</v>
      </c>
      <c r="BG8" s="15">
        <v>735</v>
      </c>
      <c r="BH8" s="15">
        <v>72</v>
      </c>
      <c r="BI8" s="15">
        <v>1784</v>
      </c>
      <c r="BJ8" s="15">
        <v>181</v>
      </c>
      <c r="BK8" s="15">
        <v>96</v>
      </c>
      <c r="BL8" s="15">
        <v>434</v>
      </c>
      <c r="BM8" s="15">
        <v>96</v>
      </c>
      <c r="BN8" s="15">
        <v>84</v>
      </c>
      <c r="BO8" s="15">
        <v>133</v>
      </c>
      <c r="BP8" s="15">
        <v>868</v>
      </c>
    </row>
    <row r="9" spans="1:68" s="11" customFormat="1" x14ac:dyDescent="0.25">
      <c r="A9" s="12">
        <v>42011</v>
      </c>
      <c r="B9" s="11" t="s">
        <v>53</v>
      </c>
      <c r="C9" s="13">
        <v>150814</v>
      </c>
      <c r="D9" s="14">
        <v>43993</v>
      </c>
      <c r="E9" s="15">
        <v>55911</v>
      </c>
      <c r="F9" s="15">
        <v>38059</v>
      </c>
      <c r="G9" s="15">
        <v>65782</v>
      </c>
      <c r="H9" s="16">
        <v>76177</v>
      </c>
      <c r="I9" s="17">
        <v>48573</v>
      </c>
      <c r="J9" s="18">
        <v>6311</v>
      </c>
      <c r="K9" s="19">
        <v>50499</v>
      </c>
      <c r="L9" s="19"/>
      <c r="M9" s="15">
        <v>19192</v>
      </c>
      <c r="N9" s="15">
        <v>8591</v>
      </c>
      <c r="O9" s="15">
        <v>6264</v>
      </c>
      <c r="P9" s="15">
        <v>1400</v>
      </c>
      <c r="Q9" s="20">
        <v>111133</v>
      </c>
      <c r="R9" s="15">
        <v>29434</v>
      </c>
      <c r="S9" s="15">
        <v>3216</v>
      </c>
      <c r="T9" s="15">
        <v>23625</v>
      </c>
      <c r="U9" s="15">
        <v>1929</v>
      </c>
      <c r="V9" s="15">
        <v>19680</v>
      </c>
      <c r="W9" s="15">
        <v>3173</v>
      </c>
      <c r="X9" s="15">
        <v>1351</v>
      </c>
      <c r="Y9" s="15">
        <v>3730</v>
      </c>
      <c r="Z9" s="15">
        <v>686</v>
      </c>
      <c r="AA9" s="15">
        <v>1050</v>
      </c>
      <c r="AB9" s="15">
        <v>1544</v>
      </c>
      <c r="AC9" s="15">
        <v>17129</v>
      </c>
      <c r="AD9" s="20">
        <v>44075</v>
      </c>
      <c r="AE9" s="15">
        <v>11277</v>
      </c>
      <c r="AF9" s="15">
        <v>323</v>
      </c>
      <c r="AG9" s="15">
        <v>5849</v>
      </c>
      <c r="AH9" s="15">
        <v>269</v>
      </c>
      <c r="AI9" s="15">
        <v>9694</v>
      </c>
      <c r="AJ9" s="15">
        <v>668</v>
      </c>
      <c r="AK9" s="15">
        <v>560</v>
      </c>
      <c r="AL9" s="15">
        <v>6139</v>
      </c>
      <c r="AM9" s="15">
        <v>377</v>
      </c>
      <c r="AN9" s="15">
        <v>215</v>
      </c>
      <c r="AO9" s="15">
        <v>1023</v>
      </c>
      <c r="AP9" s="15">
        <v>5515</v>
      </c>
      <c r="AQ9" s="21">
        <f t="shared" si="0"/>
        <v>155208</v>
      </c>
      <c r="AR9" s="21">
        <f t="shared" si="0"/>
        <v>40711</v>
      </c>
      <c r="AS9" s="21">
        <f t="shared" si="0"/>
        <v>3539</v>
      </c>
      <c r="AT9" s="21">
        <f t="shared" si="0"/>
        <v>29474</v>
      </c>
      <c r="AU9" s="21">
        <f t="shared" si="0"/>
        <v>2198</v>
      </c>
      <c r="AV9" s="21">
        <f t="shared" si="0"/>
        <v>29374</v>
      </c>
      <c r="AW9" s="21">
        <f t="shared" si="0"/>
        <v>3841</v>
      </c>
      <c r="AX9" s="21">
        <f t="shared" si="0"/>
        <v>1911</v>
      </c>
      <c r="AY9" s="21">
        <f t="shared" si="0"/>
        <v>9869</v>
      </c>
      <c r="AZ9" s="21">
        <f t="shared" si="0"/>
        <v>1063</v>
      </c>
      <c r="BA9" s="21">
        <f t="shared" si="0"/>
        <v>1265</v>
      </c>
      <c r="BB9" s="21">
        <f t="shared" si="0"/>
        <v>2567</v>
      </c>
      <c r="BC9" s="21">
        <f t="shared" si="0"/>
        <v>22644</v>
      </c>
      <c r="BD9" s="20">
        <v>6896</v>
      </c>
      <c r="BE9" s="15">
        <v>2001</v>
      </c>
      <c r="BF9" s="15">
        <v>109</v>
      </c>
      <c r="BG9" s="15">
        <v>892</v>
      </c>
      <c r="BH9" s="15">
        <v>84</v>
      </c>
      <c r="BI9" s="15">
        <v>1399</v>
      </c>
      <c r="BJ9" s="15">
        <v>217</v>
      </c>
      <c r="BK9" s="15">
        <v>96</v>
      </c>
      <c r="BL9" s="15">
        <v>362</v>
      </c>
      <c r="BM9" s="15">
        <v>133</v>
      </c>
      <c r="BN9" s="15">
        <v>36</v>
      </c>
      <c r="BO9" s="15">
        <v>205</v>
      </c>
      <c r="BP9" s="15">
        <v>928</v>
      </c>
    </row>
    <row r="10" spans="1:68" s="11" customFormat="1" x14ac:dyDescent="0.25">
      <c r="A10" s="12">
        <v>42012</v>
      </c>
      <c r="B10" s="11" t="s">
        <v>48</v>
      </c>
      <c r="C10" s="13">
        <v>175515</v>
      </c>
      <c r="D10" s="14">
        <v>50178</v>
      </c>
      <c r="E10" s="15">
        <v>62565</v>
      </c>
      <c r="F10" s="15">
        <v>42919</v>
      </c>
      <c r="G10" s="15">
        <v>76589</v>
      </c>
      <c r="H10" s="16">
        <v>86621</v>
      </c>
      <c r="I10" s="17">
        <v>54942</v>
      </c>
      <c r="J10" s="18">
        <v>6966</v>
      </c>
      <c r="K10" s="19">
        <v>107375</v>
      </c>
      <c r="L10" s="19"/>
      <c r="M10" s="15">
        <v>23340</v>
      </c>
      <c r="N10" s="15">
        <v>9988</v>
      </c>
      <c r="O10" s="15">
        <v>7278</v>
      </c>
      <c r="P10" s="15">
        <v>1506</v>
      </c>
      <c r="Q10" s="20">
        <v>128198</v>
      </c>
      <c r="R10" s="15">
        <v>32907</v>
      </c>
      <c r="S10" s="15">
        <v>3773</v>
      </c>
      <c r="T10" s="15">
        <v>28384</v>
      </c>
      <c r="U10" s="15">
        <v>2337</v>
      </c>
      <c r="V10" s="15">
        <v>20173</v>
      </c>
      <c r="W10" s="15">
        <v>3816</v>
      </c>
      <c r="X10" s="15">
        <v>1822</v>
      </c>
      <c r="Y10" s="15">
        <v>4245</v>
      </c>
      <c r="Z10" s="15">
        <v>922</v>
      </c>
      <c r="AA10" s="15">
        <v>1308</v>
      </c>
      <c r="AB10" s="15">
        <v>2058</v>
      </c>
      <c r="AC10" s="15">
        <v>21524</v>
      </c>
      <c r="AD10" s="20">
        <v>49559</v>
      </c>
      <c r="AE10" s="15">
        <v>12225</v>
      </c>
      <c r="AF10" s="15">
        <v>442</v>
      </c>
      <c r="AG10" s="15">
        <v>6958</v>
      </c>
      <c r="AH10" s="15">
        <v>205</v>
      </c>
      <c r="AI10" s="15">
        <v>10728</v>
      </c>
      <c r="AJ10" s="15">
        <v>926</v>
      </c>
      <c r="AK10" s="15">
        <v>614</v>
      </c>
      <c r="AL10" s="15">
        <v>7130</v>
      </c>
      <c r="AM10" s="15">
        <v>420</v>
      </c>
      <c r="AN10" s="15">
        <v>205</v>
      </c>
      <c r="AO10" s="15">
        <v>1163</v>
      </c>
      <c r="AP10" s="15">
        <v>6409</v>
      </c>
      <c r="AQ10" s="21">
        <f t="shared" si="0"/>
        <v>177757</v>
      </c>
      <c r="AR10" s="21">
        <f t="shared" si="0"/>
        <v>45132</v>
      </c>
      <c r="AS10" s="21">
        <f t="shared" si="0"/>
        <v>4215</v>
      </c>
      <c r="AT10" s="21">
        <f t="shared" si="0"/>
        <v>35342</v>
      </c>
      <c r="AU10" s="21">
        <f t="shared" si="0"/>
        <v>2542</v>
      </c>
      <c r="AV10" s="21">
        <f t="shared" si="0"/>
        <v>30901</v>
      </c>
      <c r="AW10" s="21">
        <f t="shared" si="0"/>
        <v>4742</v>
      </c>
      <c r="AX10" s="21">
        <f t="shared" si="0"/>
        <v>2436</v>
      </c>
      <c r="AY10" s="21">
        <f t="shared" si="0"/>
        <v>11375</v>
      </c>
      <c r="AZ10" s="21">
        <f t="shared" si="0"/>
        <v>1342</v>
      </c>
      <c r="BA10" s="21">
        <f t="shared" si="0"/>
        <v>1513</v>
      </c>
      <c r="BB10" s="21">
        <f t="shared" si="0"/>
        <v>3221</v>
      </c>
      <c r="BC10" s="21">
        <f t="shared" si="0"/>
        <v>27933</v>
      </c>
      <c r="BD10" s="20">
        <v>8837</v>
      </c>
      <c r="BE10" s="15">
        <v>2556</v>
      </c>
      <c r="BF10" s="15">
        <v>145</v>
      </c>
      <c r="BG10" s="15">
        <v>1182</v>
      </c>
      <c r="BH10" s="15">
        <v>84</v>
      </c>
      <c r="BI10" s="15">
        <v>2098</v>
      </c>
      <c r="BJ10" s="15">
        <v>205</v>
      </c>
      <c r="BK10" s="15">
        <v>121</v>
      </c>
      <c r="BL10" s="15">
        <v>543</v>
      </c>
      <c r="BM10" s="15">
        <v>96</v>
      </c>
      <c r="BN10" s="15">
        <v>60</v>
      </c>
      <c r="BO10" s="15">
        <v>157</v>
      </c>
      <c r="BP10" s="15">
        <v>1169</v>
      </c>
    </row>
    <row r="11" spans="1:68" s="11" customFormat="1" x14ac:dyDescent="0.25">
      <c r="A11" s="12">
        <v>42013</v>
      </c>
      <c r="B11" s="11" t="s">
        <v>49</v>
      </c>
      <c r="C11" s="13">
        <v>177976</v>
      </c>
      <c r="D11" s="14">
        <v>50080</v>
      </c>
      <c r="E11" s="15">
        <v>67486</v>
      </c>
      <c r="F11" s="15">
        <v>44377</v>
      </c>
      <c r="G11" s="15">
        <v>77259</v>
      </c>
      <c r="H11" s="16">
        <v>88847</v>
      </c>
      <c r="I11" s="17">
        <v>55305</v>
      </c>
      <c r="J11" s="18">
        <v>6875</v>
      </c>
      <c r="K11" s="19">
        <v>59635</v>
      </c>
      <c r="L11" s="19"/>
      <c r="M11" s="15">
        <v>18524</v>
      </c>
      <c r="N11" s="15">
        <v>8210</v>
      </c>
      <c r="O11" s="15">
        <v>5869</v>
      </c>
      <c r="P11" s="15">
        <v>1311</v>
      </c>
      <c r="Q11" s="20">
        <v>127148</v>
      </c>
      <c r="R11" s="15">
        <v>32479</v>
      </c>
      <c r="S11" s="15">
        <v>4566</v>
      </c>
      <c r="T11" s="15">
        <v>27462</v>
      </c>
      <c r="U11" s="15">
        <v>2615</v>
      </c>
      <c r="V11" s="15">
        <v>20924</v>
      </c>
      <c r="W11" s="15">
        <v>3880</v>
      </c>
      <c r="X11" s="15">
        <v>1372</v>
      </c>
      <c r="Y11" s="15">
        <v>3837</v>
      </c>
      <c r="Z11" s="15">
        <v>472</v>
      </c>
      <c r="AA11" s="15">
        <v>1393</v>
      </c>
      <c r="AB11" s="15">
        <v>1887</v>
      </c>
      <c r="AC11" s="15">
        <v>21417</v>
      </c>
      <c r="AD11" s="20">
        <v>49990</v>
      </c>
      <c r="AE11" s="15">
        <v>12699</v>
      </c>
      <c r="AF11" s="15">
        <v>528</v>
      </c>
      <c r="AG11" s="15">
        <v>6355</v>
      </c>
      <c r="AH11" s="15">
        <v>302</v>
      </c>
      <c r="AI11" s="15">
        <v>11611</v>
      </c>
      <c r="AJ11" s="15">
        <v>1045</v>
      </c>
      <c r="AK11" s="15">
        <v>528</v>
      </c>
      <c r="AL11" s="15">
        <v>6150</v>
      </c>
      <c r="AM11" s="15">
        <v>452</v>
      </c>
      <c r="AN11" s="15">
        <v>302</v>
      </c>
      <c r="AO11" s="15">
        <v>1056</v>
      </c>
      <c r="AP11" s="15">
        <v>6678</v>
      </c>
      <c r="AQ11" s="21">
        <f t="shared" si="0"/>
        <v>177138</v>
      </c>
      <c r="AR11" s="21">
        <f t="shared" si="0"/>
        <v>45178</v>
      </c>
      <c r="AS11" s="21">
        <f t="shared" si="0"/>
        <v>5094</v>
      </c>
      <c r="AT11" s="21">
        <f t="shared" si="0"/>
        <v>33817</v>
      </c>
      <c r="AU11" s="21">
        <f t="shared" si="0"/>
        <v>2917</v>
      </c>
      <c r="AV11" s="21">
        <f t="shared" si="0"/>
        <v>32535</v>
      </c>
      <c r="AW11" s="21">
        <f t="shared" si="0"/>
        <v>4925</v>
      </c>
      <c r="AX11" s="21">
        <f t="shared" si="0"/>
        <v>1900</v>
      </c>
      <c r="AY11" s="21">
        <f t="shared" si="0"/>
        <v>9987</v>
      </c>
      <c r="AZ11" s="21">
        <f t="shared" si="0"/>
        <v>924</v>
      </c>
      <c r="BA11" s="21">
        <f t="shared" si="0"/>
        <v>1695</v>
      </c>
      <c r="BB11" s="21">
        <f t="shared" si="0"/>
        <v>2943</v>
      </c>
      <c r="BC11" s="21">
        <f t="shared" si="0"/>
        <v>28095</v>
      </c>
      <c r="BD11" s="20">
        <v>7246</v>
      </c>
      <c r="BE11" s="15">
        <v>2038</v>
      </c>
      <c r="BF11" s="15">
        <v>229</v>
      </c>
      <c r="BG11" s="15">
        <v>796</v>
      </c>
      <c r="BH11" s="15">
        <v>84</v>
      </c>
      <c r="BI11" s="15">
        <v>1833</v>
      </c>
      <c r="BJ11" s="15">
        <v>145</v>
      </c>
      <c r="BK11" s="15">
        <v>96</v>
      </c>
      <c r="BL11" s="15">
        <v>422</v>
      </c>
      <c r="BM11" s="15">
        <v>84</v>
      </c>
      <c r="BN11" s="15">
        <v>24</v>
      </c>
      <c r="BO11" s="15">
        <v>109</v>
      </c>
      <c r="BP11" s="15">
        <v>868</v>
      </c>
    </row>
    <row r="12" spans="1:68" s="11" customFormat="1" x14ac:dyDescent="0.25">
      <c r="A12" s="12">
        <v>42014</v>
      </c>
      <c r="B12" s="11" t="s">
        <v>50</v>
      </c>
      <c r="C12" s="13">
        <v>141836</v>
      </c>
      <c r="D12" s="14">
        <v>44736</v>
      </c>
      <c r="E12" s="15">
        <v>50574</v>
      </c>
      <c r="F12" s="15">
        <v>33842</v>
      </c>
      <c r="G12" s="15">
        <v>63778</v>
      </c>
      <c r="H12" s="16">
        <v>79711</v>
      </c>
      <c r="I12" s="17">
        <v>59430</v>
      </c>
      <c r="J12" s="18">
        <v>7218</v>
      </c>
      <c r="K12" s="19">
        <v>57943</v>
      </c>
      <c r="L12" s="19"/>
      <c r="M12" s="15">
        <v>18641</v>
      </c>
      <c r="N12" s="15">
        <v>10928</v>
      </c>
      <c r="O12" s="15">
        <v>7552</v>
      </c>
      <c r="P12" s="15">
        <v>1282</v>
      </c>
      <c r="Q12" s="20">
        <v>106119</v>
      </c>
      <c r="R12" s="15">
        <v>24289</v>
      </c>
      <c r="S12" s="15">
        <v>4159</v>
      </c>
      <c r="T12" s="15">
        <v>23110</v>
      </c>
      <c r="U12" s="15">
        <v>2573</v>
      </c>
      <c r="V12" s="15">
        <v>17215</v>
      </c>
      <c r="W12" s="15">
        <v>3173</v>
      </c>
      <c r="X12" s="15">
        <v>1265</v>
      </c>
      <c r="Y12" s="15">
        <v>3644</v>
      </c>
      <c r="Z12" s="15">
        <v>858</v>
      </c>
      <c r="AA12" s="15">
        <v>1201</v>
      </c>
      <c r="AB12" s="15">
        <v>1308</v>
      </c>
      <c r="AC12" s="15">
        <v>19166</v>
      </c>
      <c r="AD12" s="20">
        <v>52533</v>
      </c>
      <c r="AE12" s="15">
        <v>12796</v>
      </c>
      <c r="AF12" s="15">
        <v>495</v>
      </c>
      <c r="AG12" s="15">
        <v>7001</v>
      </c>
      <c r="AH12" s="15">
        <v>259</v>
      </c>
      <c r="AI12" s="15">
        <v>11773</v>
      </c>
      <c r="AJ12" s="15">
        <v>905</v>
      </c>
      <c r="AK12" s="15">
        <v>646</v>
      </c>
      <c r="AL12" s="15">
        <v>6937</v>
      </c>
      <c r="AM12" s="15">
        <v>388</v>
      </c>
      <c r="AN12" s="15">
        <v>291</v>
      </c>
      <c r="AO12" s="15">
        <v>1196</v>
      </c>
      <c r="AP12" s="15">
        <v>7389</v>
      </c>
      <c r="AQ12" s="21">
        <f t="shared" si="0"/>
        <v>158652</v>
      </c>
      <c r="AR12" s="21">
        <f t="shared" si="0"/>
        <v>37085</v>
      </c>
      <c r="AS12" s="21">
        <f t="shared" si="0"/>
        <v>4654</v>
      </c>
      <c r="AT12" s="21">
        <f t="shared" si="0"/>
        <v>30111</v>
      </c>
      <c r="AU12" s="21">
        <f t="shared" si="0"/>
        <v>2832</v>
      </c>
      <c r="AV12" s="21">
        <f t="shared" si="0"/>
        <v>28988</v>
      </c>
      <c r="AW12" s="21">
        <f t="shared" si="0"/>
        <v>4078</v>
      </c>
      <c r="AX12" s="21">
        <f t="shared" si="0"/>
        <v>1911</v>
      </c>
      <c r="AY12" s="21">
        <f t="shared" si="0"/>
        <v>10581</v>
      </c>
      <c r="AZ12" s="21">
        <f t="shared" si="0"/>
        <v>1246</v>
      </c>
      <c r="BA12" s="21">
        <f t="shared" si="0"/>
        <v>1492</v>
      </c>
      <c r="BB12" s="21">
        <f t="shared" si="0"/>
        <v>2504</v>
      </c>
      <c r="BC12" s="21">
        <f t="shared" si="0"/>
        <v>26555</v>
      </c>
      <c r="BD12" s="20">
        <v>7945</v>
      </c>
      <c r="BE12" s="15">
        <v>1893</v>
      </c>
      <c r="BF12" s="15">
        <v>84</v>
      </c>
      <c r="BG12" s="15">
        <v>940</v>
      </c>
      <c r="BH12" s="15">
        <v>133</v>
      </c>
      <c r="BI12" s="15">
        <v>1893</v>
      </c>
      <c r="BJ12" s="15">
        <v>301</v>
      </c>
      <c r="BK12" s="15">
        <v>84</v>
      </c>
      <c r="BL12" s="15">
        <v>494</v>
      </c>
      <c r="BM12" s="15">
        <v>60</v>
      </c>
      <c r="BN12" s="15">
        <v>48</v>
      </c>
      <c r="BO12" s="15">
        <v>169</v>
      </c>
      <c r="BP12" s="15">
        <v>1423</v>
      </c>
    </row>
    <row r="13" spans="1:68" s="11" customFormat="1" x14ac:dyDescent="0.25">
      <c r="A13" s="12">
        <v>42015</v>
      </c>
      <c r="B13" s="11" t="s">
        <v>5</v>
      </c>
      <c r="C13" s="13">
        <v>115190</v>
      </c>
      <c r="D13" s="14">
        <v>34430</v>
      </c>
      <c r="E13" s="15">
        <v>41257</v>
      </c>
      <c r="F13" s="15">
        <v>29207</v>
      </c>
      <c r="G13" s="15">
        <v>52235</v>
      </c>
      <c r="H13" s="16">
        <v>67969</v>
      </c>
      <c r="I13" s="17">
        <v>61867</v>
      </c>
      <c r="J13" s="18">
        <v>6857</v>
      </c>
      <c r="K13" s="19">
        <v>59845</v>
      </c>
      <c r="L13" s="19"/>
      <c r="M13" s="15">
        <v>13995</v>
      </c>
      <c r="N13" s="15">
        <v>11055</v>
      </c>
      <c r="O13" s="15">
        <v>7444</v>
      </c>
      <c r="P13" s="15">
        <v>1093</v>
      </c>
      <c r="Q13" s="20">
        <v>85515</v>
      </c>
      <c r="R13" s="15">
        <v>19273</v>
      </c>
      <c r="S13" s="15">
        <v>3387</v>
      </c>
      <c r="T13" s="15">
        <v>19702</v>
      </c>
      <c r="U13" s="15">
        <v>1586</v>
      </c>
      <c r="V13" s="15">
        <v>13613</v>
      </c>
      <c r="W13" s="15">
        <v>2422</v>
      </c>
      <c r="X13" s="15">
        <v>986</v>
      </c>
      <c r="Y13" s="15">
        <v>2851</v>
      </c>
      <c r="Z13" s="15">
        <v>729</v>
      </c>
      <c r="AA13" s="15">
        <v>922</v>
      </c>
      <c r="AB13" s="15">
        <v>1243</v>
      </c>
      <c r="AC13" s="15">
        <v>15757</v>
      </c>
      <c r="AD13" s="20">
        <v>54953</v>
      </c>
      <c r="AE13" s="15">
        <v>13475</v>
      </c>
      <c r="AF13" s="15">
        <v>366</v>
      </c>
      <c r="AG13" s="15">
        <v>7594</v>
      </c>
      <c r="AH13" s="15">
        <v>248</v>
      </c>
      <c r="AI13" s="15">
        <v>12053</v>
      </c>
      <c r="AJ13" s="15">
        <v>1152</v>
      </c>
      <c r="AK13" s="15">
        <v>592</v>
      </c>
      <c r="AL13" s="15">
        <v>7561</v>
      </c>
      <c r="AM13" s="15">
        <v>323</v>
      </c>
      <c r="AN13" s="15">
        <v>248</v>
      </c>
      <c r="AO13" s="15">
        <v>1303</v>
      </c>
      <c r="AP13" s="15">
        <v>7335</v>
      </c>
      <c r="AQ13" s="21">
        <f t="shared" si="0"/>
        <v>140468</v>
      </c>
      <c r="AR13" s="21">
        <f t="shared" si="0"/>
        <v>32748</v>
      </c>
      <c r="AS13" s="21">
        <f t="shared" si="0"/>
        <v>3753</v>
      </c>
      <c r="AT13" s="21">
        <f t="shared" si="0"/>
        <v>27296</v>
      </c>
      <c r="AU13" s="21">
        <f t="shared" si="0"/>
        <v>1834</v>
      </c>
      <c r="AV13" s="21">
        <f t="shared" si="0"/>
        <v>25666</v>
      </c>
      <c r="AW13" s="21">
        <f t="shared" si="0"/>
        <v>3574</v>
      </c>
      <c r="AX13" s="21">
        <f t="shared" si="0"/>
        <v>1578</v>
      </c>
      <c r="AY13" s="21">
        <f t="shared" si="0"/>
        <v>10412</v>
      </c>
      <c r="AZ13" s="21">
        <f t="shared" si="0"/>
        <v>1052</v>
      </c>
      <c r="BA13" s="21">
        <f t="shared" si="0"/>
        <v>1170</v>
      </c>
      <c r="BB13" s="21">
        <f t="shared" si="0"/>
        <v>2546</v>
      </c>
      <c r="BC13" s="21">
        <f t="shared" si="0"/>
        <v>23092</v>
      </c>
      <c r="BD13" s="20">
        <v>7957</v>
      </c>
      <c r="BE13" s="15">
        <v>1796</v>
      </c>
      <c r="BF13" s="15">
        <v>181</v>
      </c>
      <c r="BG13" s="15">
        <v>1145</v>
      </c>
      <c r="BH13" s="15">
        <v>60</v>
      </c>
      <c r="BI13" s="15">
        <v>1905</v>
      </c>
      <c r="BJ13" s="15">
        <v>277</v>
      </c>
      <c r="BK13" s="15">
        <v>133</v>
      </c>
      <c r="BL13" s="15">
        <v>482</v>
      </c>
      <c r="BM13" s="15">
        <v>84</v>
      </c>
      <c r="BN13" s="15">
        <v>72</v>
      </c>
      <c r="BO13" s="15">
        <v>145</v>
      </c>
      <c r="BP13" s="15">
        <v>1362</v>
      </c>
    </row>
    <row r="14" spans="1:68" s="11" customFormat="1" x14ac:dyDescent="0.25">
      <c r="A14" s="12">
        <v>42016</v>
      </c>
      <c r="B14" s="11" t="s">
        <v>51</v>
      </c>
      <c r="C14" s="13">
        <v>185580</v>
      </c>
      <c r="D14" s="14">
        <v>54225</v>
      </c>
      <c r="E14" s="15">
        <v>68519</v>
      </c>
      <c r="F14" s="15">
        <v>47462</v>
      </c>
      <c r="G14" s="15">
        <v>81769</v>
      </c>
      <c r="H14" s="16">
        <v>95532</v>
      </c>
      <c r="I14" s="17">
        <v>55898</v>
      </c>
      <c r="J14" s="18">
        <v>6729</v>
      </c>
      <c r="K14" s="19">
        <v>56771</v>
      </c>
      <c r="L14" s="19"/>
      <c r="M14" s="15">
        <v>20956</v>
      </c>
      <c r="N14" s="15">
        <v>9061</v>
      </c>
      <c r="O14" s="15">
        <v>6581</v>
      </c>
      <c r="P14" s="15">
        <v>1048</v>
      </c>
      <c r="Q14" s="20">
        <v>133602</v>
      </c>
      <c r="R14" s="15">
        <v>32736</v>
      </c>
      <c r="S14" s="15">
        <v>3644</v>
      </c>
      <c r="T14" s="15">
        <v>34086</v>
      </c>
      <c r="U14" s="15">
        <v>1887</v>
      </c>
      <c r="V14" s="15">
        <v>20302</v>
      </c>
      <c r="W14" s="15">
        <v>4030</v>
      </c>
      <c r="X14" s="15">
        <v>1436</v>
      </c>
      <c r="Y14" s="15">
        <v>3280</v>
      </c>
      <c r="Z14" s="15">
        <v>729</v>
      </c>
      <c r="AA14" s="15">
        <v>1779</v>
      </c>
      <c r="AB14" s="15">
        <v>1801</v>
      </c>
      <c r="AC14" s="15">
        <v>22746</v>
      </c>
      <c r="AD14" s="20">
        <v>50184</v>
      </c>
      <c r="AE14" s="15">
        <v>12150</v>
      </c>
      <c r="AF14" s="15">
        <v>474</v>
      </c>
      <c r="AG14" s="15">
        <v>7249</v>
      </c>
      <c r="AH14" s="15">
        <v>259</v>
      </c>
      <c r="AI14" s="15">
        <v>10933</v>
      </c>
      <c r="AJ14" s="15">
        <v>1034</v>
      </c>
      <c r="AK14" s="15">
        <v>474</v>
      </c>
      <c r="AL14" s="15">
        <v>6473</v>
      </c>
      <c r="AM14" s="15">
        <v>409</v>
      </c>
      <c r="AN14" s="15">
        <v>237</v>
      </c>
      <c r="AO14" s="15">
        <v>991</v>
      </c>
      <c r="AP14" s="15">
        <v>6958</v>
      </c>
      <c r="AQ14" s="21">
        <f t="shared" si="0"/>
        <v>183786</v>
      </c>
      <c r="AR14" s="21">
        <f t="shared" si="0"/>
        <v>44886</v>
      </c>
      <c r="AS14" s="21">
        <f t="shared" si="0"/>
        <v>4118</v>
      </c>
      <c r="AT14" s="21">
        <f t="shared" si="0"/>
        <v>41335</v>
      </c>
      <c r="AU14" s="21">
        <f t="shared" si="0"/>
        <v>2146</v>
      </c>
      <c r="AV14" s="21">
        <f t="shared" si="0"/>
        <v>31235</v>
      </c>
      <c r="AW14" s="21">
        <f t="shared" si="0"/>
        <v>5064</v>
      </c>
      <c r="AX14" s="21">
        <f t="shared" si="0"/>
        <v>1910</v>
      </c>
      <c r="AY14" s="21">
        <f t="shared" si="0"/>
        <v>9753</v>
      </c>
      <c r="AZ14" s="21">
        <f t="shared" si="0"/>
        <v>1138</v>
      </c>
      <c r="BA14" s="21">
        <f t="shared" si="0"/>
        <v>2016</v>
      </c>
      <c r="BB14" s="21">
        <f t="shared" si="0"/>
        <v>2792</v>
      </c>
      <c r="BC14" s="21">
        <f t="shared" si="0"/>
        <v>29704</v>
      </c>
      <c r="BD14" s="20">
        <v>7547</v>
      </c>
      <c r="BE14" s="15">
        <v>1977</v>
      </c>
      <c r="BF14" s="15">
        <v>205</v>
      </c>
      <c r="BG14" s="15">
        <v>1013</v>
      </c>
      <c r="BH14" s="15">
        <v>36</v>
      </c>
      <c r="BI14" s="15">
        <v>1688</v>
      </c>
      <c r="BJ14" s="15">
        <v>362</v>
      </c>
      <c r="BK14" s="15">
        <v>72</v>
      </c>
      <c r="BL14" s="15">
        <v>398</v>
      </c>
      <c r="BM14" s="15">
        <v>48</v>
      </c>
      <c r="BN14" s="15">
        <v>60</v>
      </c>
      <c r="BO14" s="15">
        <v>72</v>
      </c>
      <c r="BP14" s="15">
        <v>1254</v>
      </c>
    </row>
    <row r="15" spans="1:68" s="11" customFormat="1" x14ac:dyDescent="0.25">
      <c r="A15" s="12">
        <v>42017</v>
      </c>
      <c r="B15" s="11" t="s">
        <v>52</v>
      </c>
      <c r="C15" s="13">
        <v>203595</v>
      </c>
      <c r="D15" s="14">
        <v>54987</v>
      </c>
      <c r="E15" s="15">
        <v>72751</v>
      </c>
      <c r="F15" s="15">
        <v>54190</v>
      </c>
      <c r="G15" s="15">
        <v>91721</v>
      </c>
      <c r="H15" s="16">
        <v>100576</v>
      </c>
      <c r="I15" s="17">
        <v>59975</v>
      </c>
      <c r="J15" s="18">
        <v>6629</v>
      </c>
      <c r="K15" s="19">
        <v>60118</v>
      </c>
      <c r="L15" s="19"/>
      <c r="M15" s="15">
        <v>22995</v>
      </c>
      <c r="N15" s="15">
        <v>9338</v>
      </c>
      <c r="O15" s="15">
        <v>6625</v>
      </c>
      <c r="P15" s="15">
        <v>1182</v>
      </c>
      <c r="Q15" s="20">
        <v>149121</v>
      </c>
      <c r="R15" s="15">
        <v>39703</v>
      </c>
      <c r="S15" s="15">
        <v>4566</v>
      </c>
      <c r="T15" s="15">
        <v>38824</v>
      </c>
      <c r="U15" s="15">
        <v>2680</v>
      </c>
      <c r="V15" s="15">
        <v>21159</v>
      </c>
      <c r="W15" s="15">
        <v>4202</v>
      </c>
      <c r="X15" s="15">
        <v>1779</v>
      </c>
      <c r="Y15" s="15">
        <v>3516</v>
      </c>
      <c r="Z15" s="15">
        <v>879</v>
      </c>
      <c r="AA15" s="15">
        <v>1586</v>
      </c>
      <c r="AB15" s="15">
        <v>1908</v>
      </c>
      <c r="AC15" s="15">
        <v>22553</v>
      </c>
      <c r="AD15" s="20">
        <v>53673</v>
      </c>
      <c r="AE15" s="15">
        <v>13238</v>
      </c>
      <c r="AF15" s="15">
        <v>582</v>
      </c>
      <c r="AG15" s="15">
        <v>8628</v>
      </c>
      <c r="AH15" s="15">
        <v>334</v>
      </c>
      <c r="AI15" s="15">
        <v>11536</v>
      </c>
      <c r="AJ15" s="15">
        <v>916</v>
      </c>
      <c r="AK15" s="15">
        <v>495</v>
      </c>
      <c r="AL15" s="15">
        <v>6613</v>
      </c>
      <c r="AM15" s="15">
        <v>334</v>
      </c>
      <c r="AN15" s="15">
        <v>323</v>
      </c>
      <c r="AO15" s="15">
        <v>1002</v>
      </c>
      <c r="AP15" s="15">
        <v>7033</v>
      </c>
      <c r="AQ15" s="21">
        <f t="shared" si="0"/>
        <v>202794</v>
      </c>
      <c r="AR15" s="21">
        <f t="shared" si="0"/>
        <v>52941</v>
      </c>
      <c r="AS15" s="21">
        <f t="shared" si="0"/>
        <v>5148</v>
      </c>
      <c r="AT15" s="21">
        <f t="shared" si="0"/>
        <v>47452</v>
      </c>
      <c r="AU15" s="21">
        <f t="shared" si="0"/>
        <v>3014</v>
      </c>
      <c r="AV15" s="21">
        <f t="shared" si="0"/>
        <v>32695</v>
      </c>
      <c r="AW15" s="21">
        <f t="shared" si="0"/>
        <v>5118</v>
      </c>
      <c r="AX15" s="21">
        <f t="shared" si="0"/>
        <v>2274</v>
      </c>
      <c r="AY15" s="21">
        <f t="shared" si="0"/>
        <v>10129</v>
      </c>
      <c r="AZ15" s="21">
        <f t="shared" si="0"/>
        <v>1213</v>
      </c>
      <c r="BA15" s="21">
        <f t="shared" si="0"/>
        <v>1909</v>
      </c>
      <c r="BB15" s="21">
        <f t="shared" si="0"/>
        <v>2910</v>
      </c>
      <c r="BC15" s="21">
        <f t="shared" si="0"/>
        <v>29586</v>
      </c>
      <c r="BD15" s="20">
        <v>7644</v>
      </c>
      <c r="BE15" s="15">
        <v>2074</v>
      </c>
      <c r="BF15" s="15">
        <v>145</v>
      </c>
      <c r="BG15" s="15">
        <v>1121</v>
      </c>
      <c r="BH15" s="15">
        <v>84</v>
      </c>
      <c r="BI15" s="15">
        <v>1495</v>
      </c>
      <c r="BJ15" s="15">
        <v>338</v>
      </c>
      <c r="BK15" s="15">
        <v>96</v>
      </c>
      <c r="BL15" s="15">
        <v>313</v>
      </c>
      <c r="BM15" s="15">
        <v>133</v>
      </c>
      <c r="BN15" s="15">
        <v>48</v>
      </c>
      <c r="BO15" s="15">
        <v>157</v>
      </c>
      <c r="BP15" s="15">
        <v>1242</v>
      </c>
    </row>
    <row r="16" spans="1:68" s="11" customFormat="1" x14ac:dyDescent="0.25">
      <c r="A16" s="12">
        <v>42018</v>
      </c>
      <c r="B16" s="11" t="s">
        <v>53</v>
      </c>
      <c r="C16" s="13">
        <v>163140</v>
      </c>
      <c r="D16" s="14">
        <v>43139</v>
      </c>
      <c r="E16" s="15">
        <v>59286</v>
      </c>
      <c r="F16" s="15">
        <v>40188</v>
      </c>
      <c r="G16" s="15">
        <v>72936</v>
      </c>
      <c r="H16" s="16">
        <v>79961</v>
      </c>
      <c r="I16" s="17">
        <v>55399</v>
      </c>
      <c r="J16" s="18">
        <v>6422</v>
      </c>
      <c r="K16" s="19">
        <v>113860</v>
      </c>
      <c r="L16" s="19"/>
      <c r="M16" s="15">
        <v>17260</v>
      </c>
      <c r="N16" s="15">
        <v>9500</v>
      </c>
      <c r="O16" s="15">
        <v>6695</v>
      </c>
      <c r="P16" s="15">
        <v>1257</v>
      </c>
      <c r="Q16" s="20">
        <v>119108</v>
      </c>
      <c r="R16" s="15">
        <v>29563</v>
      </c>
      <c r="S16" s="15">
        <v>3473</v>
      </c>
      <c r="T16" s="15">
        <v>30742</v>
      </c>
      <c r="U16" s="15">
        <v>2551</v>
      </c>
      <c r="V16" s="15">
        <v>20109</v>
      </c>
      <c r="W16" s="15">
        <v>1758</v>
      </c>
      <c r="X16" s="15">
        <v>1715</v>
      </c>
      <c r="Y16" s="15">
        <v>4395</v>
      </c>
      <c r="Z16" s="15">
        <v>900</v>
      </c>
      <c r="AA16" s="15">
        <v>1951</v>
      </c>
      <c r="AB16" s="15">
        <v>1822</v>
      </c>
      <c r="AC16" s="15">
        <v>14171</v>
      </c>
      <c r="AD16" s="20">
        <v>50085</v>
      </c>
      <c r="AE16" s="15">
        <v>12936</v>
      </c>
      <c r="AF16" s="15">
        <v>409</v>
      </c>
      <c r="AG16" s="15">
        <v>7712</v>
      </c>
      <c r="AH16" s="15">
        <v>172</v>
      </c>
      <c r="AI16" s="15">
        <v>10588</v>
      </c>
      <c r="AJ16" s="15">
        <v>948</v>
      </c>
      <c r="AK16" s="15">
        <v>549</v>
      </c>
      <c r="AL16" s="15">
        <v>6473</v>
      </c>
      <c r="AM16" s="15">
        <v>528</v>
      </c>
      <c r="AN16" s="15">
        <v>334</v>
      </c>
      <c r="AO16" s="15">
        <v>1012</v>
      </c>
      <c r="AP16" s="15">
        <v>6010</v>
      </c>
      <c r="AQ16" s="21">
        <f t="shared" si="0"/>
        <v>169193</v>
      </c>
      <c r="AR16" s="21">
        <f t="shared" si="0"/>
        <v>42499</v>
      </c>
      <c r="AS16" s="21">
        <f t="shared" si="0"/>
        <v>3882</v>
      </c>
      <c r="AT16" s="21">
        <f t="shared" si="0"/>
        <v>38454</v>
      </c>
      <c r="AU16" s="21">
        <f t="shared" si="0"/>
        <v>2723</v>
      </c>
      <c r="AV16" s="21">
        <f t="shared" si="0"/>
        <v>30697</v>
      </c>
      <c r="AW16" s="21">
        <f t="shared" si="0"/>
        <v>2706</v>
      </c>
      <c r="AX16" s="21">
        <f t="shared" si="0"/>
        <v>2264</v>
      </c>
      <c r="AY16" s="21">
        <f t="shared" si="0"/>
        <v>10868</v>
      </c>
      <c r="AZ16" s="21">
        <f t="shared" si="0"/>
        <v>1428</v>
      </c>
      <c r="BA16" s="21">
        <f t="shared" si="0"/>
        <v>2285</v>
      </c>
      <c r="BB16" s="21">
        <f t="shared" si="0"/>
        <v>2834</v>
      </c>
      <c r="BC16" s="21">
        <f t="shared" si="0"/>
        <v>20181</v>
      </c>
      <c r="BD16" s="20">
        <v>8078</v>
      </c>
      <c r="BE16" s="15">
        <v>1929</v>
      </c>
      <c r="BF16" s="15">
        <v>84</v>
      </c>
      <c r="BG16" s="15">
        <v>1182</v>
      </c>
      <c r="BH16" s="15">
        <v>109</v>
      </c>
      <c r="BI16" s="15">
        <v>1989</v>
      </c>
      <c r="BJ16" s="15">
        <v>121</v>
      </c>
      <c r="BK16" s="15">
        <v>121</v>
      </c>
      <c r="BL16" s="15">
        <v>506</v>
      </c>
      <c r="BM16" s="15">
        <v>72</v>
      </c>
      <c r="BN16" s="15">
        <v>48</v>
      </c>
      <c r="BO16" s="15">
        <v>157</v>
      </c>
      <c r="BP16" s="15">
        <v>1302</v>
      </c>
    </row>
    <row r="17" spans="1:68" s="11" customFormat="1" x14ac:dyDescent="0.25">
      <c r="A17" s="12">
        <v>42019</v>
      </c>
      <c r="B17" s="11" t="s">
        <v>48</v>
      </c>
      <c r="C17" s="13">
        <v>120167</v>
      </c>
      <c r="D17" s="14">
        <v>32866</v>
      </c>
      <c r="E17" s="15">
        <v>43485</v>
      </c>
      <c r="F17" s="15">
        <v>29934</v>
      </c>
      <c r="G17" s="15">
        <v>56408</v>
      </c>
      <c r="H17" s="16">
        <v>61998</v>
      </c>
      <c r="I17" s="17">
        <v>54912</v>
      </c>
      <c r="J17" s="18">
        <v>6462</v>
      </c>
      <c r="K17" s="19">
        <v>58582</v>
      </c>
      <c r="L17" s="19"/>
      <c r="M17" s="15">
        <v>14771</v>
      </c>
      <c r="N17" s="15">
        <v>9391</v>
      </c>
      <c r="O17" s="15">
        <v>6379</v>
      </c>
      <c r="P17" s="15">
        <v>1062</v>
      </c>
      <c r="Q17" s="20">
        <v>88967</v>
      </c>
      <c r="R17" s="15">
        <v>21588</v>
      </c>
      <c r="S17" s="15">
        <v>3473</v>
      </c>
      <c r="T17" s="15">
        <v>14985</v>
      </c>
      <c r="U17" s="15">
        <v>2422</v>
      </c>
      <c r="V17" s="15">
        <v>19208</v>
      </c>
      <c r="W17" s="15">
        <v>3023</v>
      </c>
      <c r="X17" s="15">
        <v>1651</v>
      </c>
      <c r="Y17" s="15">
        <v>3859</v>
      </c>
      <c r="Z17" s="15">
        <v>965</v>
      </c>
      <c r="AA17" s="15">
        <v>1736</v>
      </c>
      <c r="AB17" s="15">
        <v>2187</v>
      </c>
      <c r="AC17" s="15">
        <v>9047</v>
      </c>
      <c r="AD17" s="20">
        <v>48954</v>
      </c>
      <c r="AE17" s="15">
        <v>12257</v>
      </c>
      <c r="AF17" s="15">
        <v>474</v>
      </c>
      <c r="AG17" s="15">
        <v>7938</v>
      </c>
      <c r="AH17" s="15">
        <v>291</v>
      </c>
      <c r="AI17" s="15">
        <v>10771</v>
      </c>
      <c r="AJ17" s="15">
        <v>1196</v>
      </c>
      <c r="AK17" s="15">
        <v>506</v>
      </c>
      <c r="AL17" s="15">
        <v>6947</v>
      </c>
      <c r="AM17" s="15">
        <v>431</v>
      </c>
      <c r="AN17" s="15">
        <v>399</v>
      </c>
      <c r="AO17" s="15">
        <v>937</v>
      </c>
      <c r="AP17" s="15">
        <v>5299</v>
      </c>
      <c r="AQ17" s="21">
        <f t="shared" si="0"/>
        <v>137921</v>
      </c>
      <c r="AR17" s="21">
        <f t="shared" si="0"/>
        <v>33845</v>
      </c>
      <c r="AS17" s="21">
        <f t="shared" si="0"/>
        <v>3947</v>
      </c>
      <c r="AT17" s="21">
        <f t="shared" si="0"/>
        <v>22923</v>
      </c>
      <c r="AU17" s="21">
        <f t="shared" si="0"/>
        <v>2713</v>
      </c>
      <c r="AV17" s="21">
        <f t="shared" si="0"/>
        <v>29979</v>
      </c>
      <c r="AW17" s="21">
        <f t="shared" si="0"/>
        <v>4219</v>
      </c>
      <c r="AX17" s="21">
        <f t="shared" si="0"/>
        <v>2157</v>
      </c>
      <c r="AY17" s="21">
        <f t="shared" si="0"/>
        <v>10806</v>
      </c>
      <c r="AZ17" s="21">
        <f t="shared" si="0"/>
        <v>1396</v>
      </c>
      <c r="BA17" s="21">
        <f t="shared" si="0"/>
        <v>2135</v>
      </c>
      <c r="BB17" s="21">
        <f t="shared" si="0"/>
        <v>3124</v>
      </c>
      <c r="BC17" s="21">
        <f t="shared" si="0"/>
        <v>14346</v>
      </c>
      <c r="BD17" s="20">
        <v>7390</v>
      </c>
      <c r="BE17" s="15">
        <v>2013</v>
      </c>
      <c r="BF17" s="15">
        <v>145</v>
      </c>
      <c r="BG17" s="15">
        <v>1254</v>
      </c>
      <c r="BH17" s="15">
        <v>84</v>
      </c>
      <c r="BI17" s="15">
        <v>1652</v>
      </c>
      <c r="BJ17" s="15">
        <v>181</v>
      </c>
      <c r="BK17" s="15">
        <v>60</v>
      </c>
      <c r="BL17" s="15">
        <v>458</v>
      </c>
      <c r="BM17" s="15">
        <v>109</v>
      </c>
      <c r="BN17" s="15">
        <v>72</v>
      </c>
      <c r="BO17" s="15">
        <v>169</v>
      </c>
      <c r="BP17" s="15">
        <v>940</v>
      </c>
    </row>
    <row r="18" spans="1:68" s="11" customFormat="1" x14ac:dyDescent="0.25">
      <c r="A18" s="12">
        <v>42020</v>
      </c>
      <c r="B18" s="11" t="s">
        <v>49</v>
      </c>
      <c r="C18" s="13">
        <v>155564</v>
      </c>
      <c r="D18" s="14">
        <v>43207</v>
      </c>
      <c r="E18" s="15">
        <v>54251</v>
      </c>
      <c r="F18" s="15">
        <v>39608</v>
      </c>
      <c r="G18" s="15">
        <v>71513</v>
      </c>
      <c r="H18" s="16">
        <v>82213</v>
      </c>
      <c r="I18" s="17">
        <v>62239</v>
      </c>
      <c r="J18" s="18">
        <v>7390</v>
      </c>
      <c r="K18" s="19">
        <v>60983</v>
      </c>
      <c r="L18" s="19"/>
      <c r="M18" s="15">
        <v>18100</v>
      </c>
      <c r="N18" s="15">
        <v>10722</v>
      </c>
      <c r="O18" s="15">
        <v>7369</v>
      </c>
      <c r="P18" s="15">
        <v>1380</v>
      </c>
      <c r="Q18" s="20">
        <v>114267</v>
      </c>
      <c r="R18" s="15">
        <v>28684</v>
      </c>
      <c r="S18" s="15">
        <v>4738</v>
      </c>
      <c r="T18" s="15">
        <v>20752</v>
      </c>
      <c r="U18" s="15">
        <v>3237</v>
      </c>
      <c r="V18" s="15">
        <v>22253</v>
      </c>
      <c r="W18" s="15">
        <v>3730</v>
      </c>
      <c r="X18" s="15">
        <v>2058</v>
      </c>
      <c r="Y18" s="15">
        <v>4438</v>
      </c>
      <c r="Z18" s="15">
        <v>1115</v>
      </c>
      <c r="AA18" s="15">
        <v>1865</v>
      </c>
      <c r="AB18" s="15">
        <v>2101</v>
      </c>
      <c r="AC18" s="15">
        <v>13677</v>
      </c>
      <c r="AD18" s="20">
        <v>54881</v>
      </c>
      <c r="AE18" s="15">
        <v>13701</v>
      </c>
      <c r="AF18" s="15">
        <v>625</v>
      </c>
      <c r="AG18" s="15">
        <v>9360</v>
      </c>
      <c r="AH18" s="15">
        <v>269</v>
      </c>
      <c r="AI18" s="15">
        <v>11374</v>
      </c>
      <c r="AJ18" s="15">
        <v>1314</v>
      </c>
      <c r="AK18" s="15">
        <v>571</v>
      </c>
      <c r="AL18" s="15">
        <v>7626</v>
      </c>
      <c r="AM18" s="15">
        <v>495</v>
      </c>
      <c r="AN18" s="15">
        <v>334</v>
      </c>
      <c r="AO18" s="15">
        <v>1336</v>
      </c>
      <c r="AP18" s="15">
        <v>6592</v>
      </c>
      <c r="AQ18" s="21">
        <f t="shared" si="0"/>
        <v>169148</v>
      </c>
      <c r="AR18" s="21">
        <f t="shared" si="0"/>
        <v>42385</v>
      </c>
      <c r="AS18" s="21">
        <f t="shared" si="0"/>
        <v>5363</v>
      </c>
      <c r="AT18" s="21">
        <f t="shared" si="0"/>
        <v>30112</v>
      </c>
      <c r="AU18" s="21">
        <f t="shared" si="0"/>
        <v>3506</v>
      </c>
      <c r="AV18" s="21">
        <f t="shared" si="0"/>
        <v>33627</v>
      </c>
      <c r="AW18" s="21">
        <f t="shared" si="0"/>
        <v>5044</v>
      </c>
      <c r="AX18" s="21">
        <f t="shared" si="0"/>
        <v>2629</v>
      </c>
      <c r="AY18" s="21">
        <f t="shared" si="0"/>
        <v>12064</v>
      </c>
      <c r="AZ18" s="21">
        <f t="shared" si="0"/>
        <v>1610</v>
      </c>
      <c r="BA18" s="21">
        <f t="shared" si="0"/>
        <v>2199</v>
      </c>
      <c r="BB18" s="21">
        <f t="shared" si="0"/>
        <v>3437</v>
      </c>
      <c r="BC18" s="21">
        <f t="shared" si="0"/>
        <v>20269</v>
      </c>
      <c r="BD18" s="20">
        <v>8174</v>
      </c>
      <c r="BE18" s="15">
        <v>2230</v>
      </c>
      <c r="BF18" s="15">
        <v>133</v>
      </c>
      <c r="BG18" s="15">
        <v>1362</v>
      </c>
      <c r="BH18" s="15">
        <v>96</v>
      </c>
      <c r="BI18" s="15">
        <v>1640</v>
      </c>
      <c r="BJ18" s="15">
        <v>277</v>
      </c>
      <c r="BK18" s="15">
        <v>109</v>
      </c>
      <c r="BL18" s="15">
        <v>470</v>
      </c>
      <c r="BM18" s="15">
        <v>109</v>
      </c>
      <c r="BN18" s="15">
        <v>72</v>
      </c>
      <c r="BO18" s="15">
        <v>193</v>
      </c>
      <c r="BP18" s="15">
        <v>1121</v>
      </c>
    </row>
    <row r="19" spans="1:68" s="11" customFormat="1" x14ac:dyDescent="0.25">
      <c r="A19" s="12">
        <v>42021</v>
      </c>
      <c r="B19" s="11" t="s">
        <v>50</v>
      </c>
      <c r="C19" s="13">
        <v>165551</v>
      </c>
      <c r="D19" s="14">
        <v>50444</v>
      </c>
      <c r="E19" s="15">
        <v>58919</v>
      </c>
      <c r="F19" s="15">
        <v>41797</v>
      </c>
      <c r="G19" s="15">
        <v>78460</v>
      </c>
      <c r="H19" s="16">
        <v>102585</v>
      </c>
      <c r="I19" s="17">
        <v>75077</v>
      </c>
      <c r="J19" s="18">
        <v>8139</v>
      </c>
      <c r="K19" s="19">
        <v>113687</v>
      </c>
      <c r="L19" s="19"/>
      <c r="M19" s="15">
        <v>18326</v>
      </c>
      <c r="N19" s="15">
        <v>12640</v>
      </c>
      <c r="O19" s="15">
        <v>8557</v>
      </c>
      <c r="P19" s="15">
        <v>1199</v>
      </c>
      <c r="Q19" s="20">
        <v>123611</v>
      </c>
      <c r="R19" s="15">
        <v>27419</v>
      </c>
      <c r="S19" s="15">
        <v>8447</v>
      </c>
      <c r="T19" s="15">
        <v>29777</v>
      </c>
      <c r="U19" s="15">
        <v>3259</v>
      </c>
      <c r="V19" s="15">
        <v>19230</v>
      </c>
      <c r="W19" s="15">
        <v>3966</v>
      </c>
      <c r="X19" s="15">
        <v>1736</v>
      </c>
      <c r="Y19" s="15">
        <v>4223</v>
      </c>
      <c r="Z19" s="15">
        <v>1093</v>
      </c>
      <c r="AA19" s="15">
        <v>1672</v>
      </c>
      <c r="AB19" s="15">
        <v>2122</v>
      </c>
      <c r="AC19" s="15">
        <v>15993</v>
      </c>
      <c r="AD19" s="20">
        <v>67524</v>
      </c>
      <c r="AE19" s="15">
        <v>18332</v>
      </c>
      <c r="AF19" s="15">
        <v>926</v>
      </c>
      <c r="AG19" s="15">
        <v>12516</v>
      </c>
      <c r="AH19" s="15">
        <v>388</v>
      </c>
      <c r="AI19" s="15">
        <v>12505</v>
      </c>
      <c r="AJ19" s="15">
        <v>1271</v>
      </c>
      <c r="AK19" s="15">
        <v>549</v>
      </c>
      <c r="AL19" s="15">
        <v>8337</v>
      </c>
      <c r="AM19" s="15">
        <v>442</v>
      </c>
      <c r="AN19" s="15">
        <v>302</v>
      </c>
      <c r="AO19" s="15">
        <v>1271</v>
      </c>
      <c r="AP19" s="15">
        <v>9209</v>
      </c>
      <c r="AQ19" s="21">
        <f t="shared" si="0"/>
        <v>191135</v>
      </c>
      <c r="AR19" s="21">
        <f t="shared" si="0"/>
        <v>45751</v>
      </c>
      <c r="AS19" s="21">
        <f t="shared" si="0"/>
        <v>9373</v>
      </c>
      <c r="AT19" s="21">
        <f t="shared" si="0"/>
        <v>42293</v>
      </c>
      <c r="AU19" s="21">
        <f t="shared" si="0"/>
        <v>3647</v>
      </c>
      <c r="AV19" s="21">
        <f t="shared" si="0"/>
        <v>31735</v>
      </c>
      <c r="AW19" s="21">
        <f t="shared" si="0"/>
        <v>5237</v>
      </c>
      <c r="AX19" s="21">
        <f t="shared" si="0"/>
        <v>2285</v>
      </c>
      <c r="AY19" s="21">
        <f t="shared" si="0"/>
        <v>12560</v>
      </c>
      <c r="AZ19" s="21">
        <f t="shared" si="0"/>
        <v>1535</v>
      </c>
      <c r="BA19" s="21">
        <f t="shared" si="0"/>
        <v>1974</v>
      </c>
      <c r="BB19" s="21">
        <f t="shared" si="0"/>
        <v>3393</v>
      </c>
      <c r="BC19" s="21">
        <f t="shared" si="0"/>
        <v>25202</v>
      </c>
      <c r="BD19" s="20">
        <v>10007</v>
      </c>
      <c r="BE19" s="15">
        <v>2857</v>
      </c>
      <c r="BF19" s="15">
        <v>193</v>
      </c>
      <c r="BG19" s="15">
        <v>1616</v>
      </c>
      <c r="BH19" s="15">
        <v>145</v>
      </c>
      <c r="BI19" s="15">
        <v>2062</v>
      </c>
      <c r="BJ19" s="15">
        <v>229</v>
      </c>
      <c r="BK19" s="15">
        <v>60</v>
      </c>
      <c r="BL19" s="15">
        <v>735</v>
      </c>
      <c r="BM19" s="15">
        <v>121</v>
      </c>
      <c r="BN19" s="15">
        <v>60</v>
      </c>
      <c r="BO19" s="15">
        <v>229</v>
      </c>
      <c r="BP19" s="15">
        <v>1350</v>
      </c>
    </row>
    <row r="20" spans="1:68" s="11" customFormat="1" x14ac:dyDescent="0.25">
      <c r="A20" s="12">
        <v>42022</v>
      </c>
      <c r="B20" s="11" t="s">
        <v>5</v>
      </c>
      <c r="C20" s="13">
        <v>126979</v>
      </c>
      <c r="D20" s="14">
        <v>37298</v>
      </c>
      <c r="E20" s="15">
        <v>45766</v>
      </c>
      <c r="F20" s="15">
        <v>33845</v>
      </c>
      <c r="G20" s="15">
        <v>58918</v>
      </c>
      <c r="H20" s="16">
        <v>80952</v>
      </c>
      <c r="I20" s="17">
        <v>75193</v>
      </c>
      <c r="J20" s="18">
        <v>8039</v>
      </c>
      <c r="K20" s="19">
        <v>73680</v>
      </c>
      <c r="L20" s="19"/>
      <c r="M20" s="15">
        <v>12631</v>
      </c>
      <c r="N20" s="15">
        <v>10509</v>
      </c>
      <c r="O20" s="15">
        <v>6890</v>
      </c>
      <c r="P20" s="15">
        <v>940</v>
      </c>
      <c r="Q20" s="20">
        <v>95312</v>
      </c>
      <c r="R20" s="15">
        <v>22789</v>
      </c>
      <c r="S20" s="15">
        <v>6238</v>
      </c>
      <c r="T20" s="15">
        <v>20623</v>
      </c>
      <c r="U20" s="15">
        <v>2251</v>
      </c>
      <c r="V20" s="15">
        <v>15457</v>
      </c>
      <c r="W20" s="15">
        <v>2594</v>
      </c>
      <c r="X20" s="15">
        <v>1029</v>
      </c>
      <c r="Y20" s="15">
        <v>4566</v>
      </c>
      <c r="Z20" s="15">
        <v>836</v>
      </c>
      <c r="AA20" s="15">
        <v>1286</v>
      </c>
      <c r="AB20" s="15">
        <v>1265</v>
      </c>
      <c r="AC20" s="15">
        <v>12927</v>
      </c>
      <c r="AD20" s="20">
        <v>68536</v>
      </c>
      <c r="AE20" s="15">
        <v>18343</v>
      </c>
      <c r="AF20" s="15">
        <v>872</v>
      </c>
      <c r="AG20" s="15">
        <v>12570</v>
      </c>
      <c r="AH20" s="15">
        <v>474</v>
      </c>
      <c r="AI20" s="15">
        <v>12688</v>
      </c>
      <c r="AJ20" s="15">
        <v>1508</v>
      </c>
      <c r="AK20" s="15">
        <v>689</v>
      </c>
      <c r="AL20" s="15">
        <v>8811</v>
      </c>
      <c r="AM20" s="15">
        <v>549</v>
      </c>
      <c r="AN20" s="15">
        <v>312</v>
      </c>
      <c r="AO20" s="15">
        <v>1142</v>
      </c>
      <c r="AP20" s="15">
        <v>9048</v>
      </c>
      <c r="AQ20" s="21">
        <f t="shared" si="0"/>
        <v>163848</v>
      </c>
      <c r="AR20" s="21">
        <f t="shared" si="0"/>
        <v>41132</v>
      </c>
      <c r="AS20" s="21">
        <f t="shared" si="0"/>
        <v>7110</v>
      </c>
      <c r="AT20" s="21">
        <f t="shared" si="0"/>
        <v>33193</v>
      </c>
      <c r="AU20" s="21">
        <f t="shared" si="0"/>
        <v>2725</v>
      </c>
      <c r="AV20" s="21">
        <f t="shared" si="0"/>
        <v>28145</v>
      </c>
      <c r="AW20" s="21">
        <f t="shared" si="0"/>
        <v>4102</v>
      </c>
      <c r="AX20" s="21">
        <f t="shared" si="0"/>
        <v>1718</v>
      </c>
      <c r="AY20" s="21">
        <f t="shared" si="0"/>
        <v>13377</v>
      </c>
      <c r="AZ20" s="21">
        <f t="shared" si="0"/>
        <v>1385</v>
      </c>
      <c r="BA20" s="21">
        <f t="shared" si="0"/>
        <v>1598</v>
      </c>
      <c r="BB20" s="21">
        <f t="shared" si="0"/>
        <v>2407</v>
      </c>
      <c r="BC20" s="21">
        <f t="shared" si="0"/>
        <v>21975</v>
      </c>
      <c r="BD20" s="20">
        <v>10344</v>
      </c>
      <c r="BE20" s="15">
        <v>2689</v>
      </c>
      <c r="BF20" s="15">
        <v>157</v>
      </c>
      <c r="BG20" s="15">
        <v>2013</v>
      </c>
      <c r="BH20" s="15">
        <v>72</v>
      </c>
      <c r="BI20" s="15">
        <v>2170</v>
      </c>
      <c r="BJ20" s="15">
        <v>301</v>
      </c>
      <c r="BK20" s="15">
        <v>109</v>
      </c>
      <c r="BL20" s="15">
        <v>494</v>
      </c>
      <c r="BM20" s="15">
        <v>145</v>
      </c>
      <c r="BN20" s="15">
        <v>72</v>
      </c>
      <c r="BO20" s="15">
        <v>205</v>
      </c>
      <c r="BP20" s="15">
        <v>1628</v>
      </c>
    </row>
    <row r="21" spans="1:68" s="11" customFormat="1" x14ac:dyDescent="0.25">
      <c r="A21" s="12">
        <v>42023</v>
      </c>
      <c r="B21" s="11" t="s">
        <v>51</v>
      </c>
      <c r="C21" s="13">
        <v>167388</v>
      </c>
      <c r="D21" s="14">
        <v>48399</v>
      </c>
      <c r="E21" s="15">
        <v>60621</v>
      </c>
      <c r="F21" s="15">
        <v>43164</v>
      </c>
      <c r="G21" s="15">
        <v>76385</v>
      </c>
      <c r="H21" s="16">
        <v>84796</v>
      </c>
      <c r="I21" s="17">
        <v>56909</v>
      </c>
      <c r="J21" s="18">
        <v>7233</v>
      </c>
      <c r="K21" s="19">
        <v>59044</v>
      </c>
      <c r="L21" s="19"/>
      <c r="M21" s="15">
        <v>17170</v>
      </c>
      <c r="N21" s="15">
        <v>9442</v>
      </c>
      <c r="O21" s="15">
        <v>6744</v>
      </c>
      <c r="P21" s="15">
        <v>1328</v>
      </c>
      <c r="Q21" s="20">
        <v>122453</v>
      </c>
      <c r="R21" s="15">
        <v>31707</v>
      </c>
      <c r="S21" s="15">
        <v>4802</v>
      </c>
      <c r="T21" s="15">
        <v>24611</v>
      </c>
      <c r="U21" s="15">
        <v>2680</v>
      </c>
      <c r="V21" s="15">
        <v>22724</v>
      </c>
      <c r="W21" s="15">
        <v>4202</v>
      </c>
      <c r="X21" s="15">
        <v>1672</v>
      </c>
      <c r="Y21" s="15">
        <v>4180</v>
      </c>
      <c r="Z21" s="15">
        <v>1286</v>
      </c>
      <c r="AA21" s="15">
        <v>1586</v>
      </c>
      <c r="AB21" s="15">
        <v>2230</v>
      </c>
      <c r="AC21" s="15">
        <v>15157</v>
      </c>
      <c r="AD21" s="20">
        <v>51681</v>
      </c>
      <c r="AE21" s="15">
        <v>13184</v>
      </c>
      <c r="AF21" s="15">
        <v>657</v>
      </c>
      <c r="AG21" s="15">
        <v>7421</v>
      </c>
      <c r="AH21" s="15">
        <v>280</v>
      </c>
      <c r="AI21" s="15">
        <v>11223</v>
      </c>
      <c r="AJ21" s="15">
        <v>1293</v>
      </c>
      <c r="AK21" s="15">
        <v>592</v>
      </c>
      <c r="AL21" s="15">
        <v>7120</v>
      </c>
      <c r="AM21" s="15">
        <v>495</v>
      </c>
      <c r="AN21" s="15">
        <v>323</v>
      </c>
      <c r="AO21" s="15">
        <v>1260</v>
      </c>
      <c r="AP21" s="15">
        <v>6420</v>
      </c>
      <c r="AQ21" s="21">
        <f t="shared" si="0"/>
        <v>174134</v>
      </c>
      <c r="AR21" s="21">
        <f t="shared" si="0"/>
        <v>44891</v>
      </c>
      <c r="AS21" s="21">
        <f t="shared" si="0"/>
        <v>5459</v>
      </c>
      <c r="AT21" s="21">
        <f t="shared" si="0"/>
        <v>32032</v>
      </c>
      <c r="AU21" s="21">
        <f t="shared" si="0"/>
        <v>2960</v>
      </c>
      <c r="AV21" s="21">
        <f t="shared" si="0"/>
        <v>33947</v>
      </c>
      <c r="AW21" s="21">
        <f t="shared" si="0"/>
        <v>5495</v>
      </c>
      <c r="AX21" s="21">
        <f t="shared" si="0"/>
        <v>2264</v>
      </c>
      <c r="AY21" s="21">
        <f t="shared" si="0"/>
        <v>11300</v>
      </c>
      <c r="AZ21" s="21">
        <f t="shared" si="0"/>
        <v>1781</v>
      </c>
      <c r="BA21" s="21">
        <f t="shared" si="0"/>
        <v>1909</v>
      </c>
      <c r="BB21" s="21">
        <f t="shared" si="0"/>
        <v>3490</v>
      </c>
      <c r="BC21" s="21">
        <f t="shared" si="0"/>
        <v>21577</v>
      </c>
      <c r="BD21" s="20">
        <v>8427</v>
      </c>
      <c r="BE21" s="15">
        <v>2315</v>
      </c>
      <c r="BF21" s="15">
        <v>157</v>
      </c>
      <c r="BG21" s="15">
        <v>1338</v>
      </c>
      <c r="BH21" s="15">
        <v>133</v>
      </c>
      <c r="BI21" s="15">
        <v>1736</v>
      </c>
      <c r="BJ21" s="15">
        <v>217</v>
      </c>
      <c r="BK21" s="15">
        <v>109</v>
      </c>
      <c r="BL21" s="15">
        <v>482</v>
      </c>
      <c r="BM21" s="15">
        <v>109</v>
      </c>
      <c r="BN21" s="15">
        <v>60</v>
      </c>
      <c r="BO21" s="15">
        <v>193</v>
      </c>
      <c r="BP21" s="15">
        <v>1290</v>
      </c>
    </row>
    <row r="22" spans="1:68" s="11" customFormat="1" x14ac:dyDescent="0.25">
      <c r="A22" s="12">
        <v>42024</v>
      </c>
      <c r="B22" s="11" t="s">
        <v>52</v>
      </c>
      <c r="C22" s="13">
        <v>165646</v>
      </c>
      <c r="D22" s="14">
        <v>47200</v>
      </c>
      <c r="E22" s="15">
        <v>60983</v>
      </c>
      <c r="F22" s="15">
        <v>42061</v>
      </c>
      <c r="G22" s="15">
        <v>73114</v>
      </c>
      <c r="H22" s="16">
        <v>82202</v>
      </c>
      <c r="I22" s="17">
        <v>52959</v>
      </c>
      <c r="J22" s="18">
        <v>7325</v>
      </c>
      <c r="K22" s="19">
        <v>55642</v>
      </c>
      <c r="L22" s="19"/>
      <c r="M22" s="15">
        <v>17806</v>
      </c>
      <c r="N22" s="15">
        <v>8632</v>
      </c>
      <c r="O22" s="15">
        <v>6202</v>
      </c>
      <c r="P22" s="15">
        <v>1359</v>
      </c>
      <c r="Q22" s="20">
        <v>119881</v>
      </c>
      <c r="R22" s="15">
        <v>31064</v>
      </c>
      <c r="S22" s="15">
        <v>4180</v>
      </c>
      <c r="T22" s="15">
        <v>24675</v>
      </c>
      <c r="U22" s="15">
        <v>2272</v>
      </c>
      <c r="V22" s="15">
        <v>23132</v>
      </c>
      <c r="W22" s="15">
        <v>4052</v>
      </c>
      <c r="X22" s="15">
        <v>1308</v>
      </c>
      <c r="Y22" s="15">
        <v>4438</v>
      </c>
      <c r="Z22" s="15">
        <v>900</v>
      </c>
      <c r="AA22" s="15">
        <v>2122</v>
      </c>
      <c r="AB22" s="15">
        <v>2101</v>
      </c>
      <c r="AC22" s="15">
        <v>14921</v>
      </c>
      <c r="AD22" s="20">
        <v>46908</v>
      </c>
      <c r="AE22" s="15">
        <v>11568</v>
      </c>
      <c r="AF22" s="15">
        <v>528</v>
      </c>
      <c r="AG22" s="15">
        <v>7044</v>
      </c>
      <c r="AH22" s="15">
        <v>205</v>
      </c>
      <c r="AI22" s="15">
        <v>10340</v>
      </c>
      <c r="AJ22" s="15">
        <v>1045</v>
      </c>
      <c r="AK22" s="15">
        <v>571</v>
      </c>
      <c r="AL22" s="15">
        <v>6872</v>
      </c>
      <c r="AM22" s="15">
        <v>420</v>
      </c>
      <c r="AN22" s="15">
        <v>366</v>
      </c>
      <c r="AO22" s="15">
        <v>1174</v>
      </c>
      <c r="AP22" s="15">
        <v>5687</v>
      </c>
      <c r="AQ22" s="21">
        <f t="shared" si="0"/>
        <v>166789</v>
      </c>
      <c r="AR22" s="21">
        <f t="shared" si="0"/>
        <v>42632</v>
      </c>
      <c r="AS22" s="21">
        <f t="shared" si="0"/>
        <v>4708</v>
      </c>
      <c r="AT22" s="21">
        <f t="shared" si="0"/>
        <v>31719</v>
      </c>
      <c r="AU22" s="21">
        <f t="shared" si="0"/>
        <v>2477</v>
      </c>
      <c r="AV22" s="21">
        <f t="shared" si="0"/>
        <v>33472</v>
      </c>
      <c r="AW22" s="21">
        <f t="shared" si="0"/>
        <v>5097</v>
      </c>
      <c r="AX22" s="21">
        <f t="shared" si="0"/>
        <v>1879</v>
      </c>
      <c r="AY22" s="21">
        <f t="shared" ref="AY22:BC72" si="1">SUM(Y22,AL22)</f>
        <v>11310</v>
      </c>
      <c r="AZ22" s="21">
        <f t="shared" si="1"/>
        <v>1320</v>
      </c>
      <c r="BA22" s="21">
        <f t="shared" si="1"/>
        <v>2488</v>
      </c>
      <c r="BB22" s="21">
        <f t="shared" si="1"/>
        <v>3275</v>
      </c>
      <c r="BC22" s="21">
        <f t="shared" si="1"/>
        <v>20608</v>
      </c>
      <c r="BD22" s="20">
        <v>7607</v>
      </c>
      <c r="BE22" s="15">
        <v>2001</v>
      </c>
      <c r="BF22" s="15">
        <v>181</v>
      </c>
      <c r="BG22" s="15">
        <v>1157</v>
      </c>
      <c r="BH22" s="15">
        <v>84</v>
      </c>
      <c r="BI22" s="15">
        <v>1736</v>
      </c>
      <c r="BJ22" s="15">
        <v>265</v>
      </c>
      <c r="BK22" s="15">
        <v>84</v>
      </c>
      <c r="BL22" s="15">
        <v>458</v>
      </c>
      <c r="BM22" s="15">
        <v>84</v>
      </c>
      <c r="BN22" s="15">
        <v>36</v>
      </c>
      <c r="BO22" s="15">
        <v>181</v>
      </c>
      <c r="BP22" s="15">
        <v>1097</v>
      </c>
    </row>
    <row r="23" spans="1:68" s="11" customFormat="1" x14ac:dyDescent="0.25">
      <c r="A23" s="12">
        <v>42025</v>
      </c>
      <c r="B23" s="11" t="s">
        <v>53</v>
      </c>
      <c r="C23" s="13">
        <v>186432</v>
      </c>
      <c r="D23" s="14">
        <v>49543</v>
      </c>
      <c r="E23" s="15">
        <v>64449</v>
      </c>
      <c r="F23" s="15">
        <v>45446</v>
      </c>
      <c r="G23" s="15">
        <v>86801</v>
      </c>
      <c r="H23" s="16">
        <v>86136</v>
      </c>
      <c r="I23" s="17">
        <v>51901</v>
      </c>
      <c r="J23" s="18">
        <v>7786</v>
      </c>
      <c r="K23" s="19">
        <v>58282</v>
      </c>
      <c r="L23" s="19"/>
      <c r="M23" s="15">
        <v>18618</v>
      </c>
      <c r="N23" s="15">
        <v>8628</v>
      </c>
      <c r="O23" s="15">
        <v>6122</v>
      </c>
      <c r="P23" s="15">
        <v>1316</v>
      </c>
      <c r="Q23" s="20">
        <v>137460</v>
      </c>
      <c r="R23" s="15">
        <v>34815</v>
      </c>
      <c r="S23" s="15">
        <v>4288</v>
      </c>
      <c r="T23" s="15">
        <v>26412</v>
      </c>
      <c r="U23" s="15">
        <v>2766</v>
      </c>
      <c r="V23" s="15">
        <v>27762</v>
      </c>
      <c r="W23" s="15">
        <v>4673</v>
      </c>
      <c r="X23" s="15">
        <v>2015</v>
      </c>
      <c r="Y23" s="15">
        <v>6238</v>
      </c>
      <c r="Z23" s="15">
        <v>1093</v>
      </c>
      <c r="AA23" s="15">
        <v>1908</v>
      </c>
      <c r="AB23" s="15">
        <v>2723</v>
      </c>
      <c r="AC23" s="15">
        <v>16915</v>
      </c>
      <c r="AD23" s="20">
        <v>43914</v>
      </c>
      <c r="AE23" s="15">
        <v>10933</v>
      </c>
      <c r="AF23" s="15">
        <v>215</v>
      </c>
      <c r="AG23" s="15">
        <v>5612</v>
      </c>
      <c r="AH23" s="15">
        <v>172</v>
      </c>
      <c r="AI23" s="15">
        <v>10674</v>
      </c>
      <c r="AJ23" s="15">
        <v>1185</v>
      </c>
      <c r="AK23" s="15">
        <v>549</v>
      </c>
      <c r="AL23" s="15">
        <v>6818</v>
      </c>
      <c r="AM23" s="15">
        <v>366</v>
      </c>
      <c r="AN23" s="15">
        <v>355</v>
      </c>
      <c r="AO23" s="15">
        <v>1077</v>
      </c>
      <c r="AP23" s="15">
        <v>4890</v>
      </c>
      <c r="AQ23" s="21">
        <f t="shared" ref="AQ23:AX54" si="2">SUM(Q23,AD23)</f>
        <v>181374</v>
      </c>
      <c r="AR23" s="21">
        <f t="shared" si="2"/>
        <v>45748</v>
      </c>
      <c r="AS23" s="21">
        <f t="shared" si="2"/>
        <v>4503</v>
      </c>
      <c r="AT23" s="21">
        <f t="shared" si="2"/>
        <v>32024</v>
      </c>
      <c r="AU23" s="21">
        <f t="shared" si="2"/>
        <v>2938</v>
      </c>
      <c r="AV23" s="21">
        <f t="shared" si="2"/>
        <v>38436</v>
      </c>
      <c r="AW23" s="21">
        <f t="shared" si="2"/>
        <v>5858</v>
      </c>
      <c r="AX23" s="21">
        <f t="shared" si="2"/>
        <v>2564</v>
      </c>
      <c r="AY23" s="21">
        <f t="shared" si="1"/>
        <v>13056</v>
      </c>
      <c r="AZ23" s="21">
        <f t="shared" si="1"/>
        <v>1459</v>
      </c>
      <c r="BA23" s="21">
        <f t="shared" si="1"/>
        <v>2263</v>
      </c>
      <c r="BB23" s="21">
        <f t="shared" si="1"/>
        <v>3800</v>
      </c>
      <c r="BC23" s="21">
        <f t="shared" si="1"/>
        <v>21805</v>
      </c>
      <c r="BD23" s="20">
        <v>8343</v>
      </c>
      <c r="BE23" s="15">
        <v>2315</v>
      </c>
      <c r="BF23" s="15">
        <v>145</v>
      </c>
      <c r="BG23" s="15">
        <v>1121</v>
      </c>
      <c r="BH23" s="15">
        <v>60</v>
      </c>
      <c r="BI23" s="15">
        <v>1977</v>
      </c>
      <c r="BJ23" s="15">
        <v>301</v>
      </c>
      <c r="BK23" s="15">
        <v>133</v>
      </c>
      <c r="BL23" s="15">
        <v>506</v>
      </c>
      <c r="BM23" s="15">
        <v>48</v>
      </c>
      <c r="BN23" s="15">
        <v>36</v>
      </c>
      <c r="BO23" s="15">
        <v>169</v>
      </c>
      <c r="BP23" s="15">
        <v>1182</v>
      </c>
    </row>
    <row r="24" spans="1:68" s="11" customFormat="1" x14ac:dyDescent="0.25">
      <c r="A24" s="12">
        <v>42026</v>
      </c>
      <c r="B24" s="11" t="s">
        <v>48</v>
      </c>
      <c r="C24" s="13">
        <v>228268</v>
      </c>
      <c r="D24" s="14">
        <v>61425</v>
      </c>
      <c r="E24" s="15">
        <v>80600</v>
      </c>
      <c r="F24" s="15">
        <v>57534</v>
      </c>
      <c r="G24" s="15">
        <v>106107</v>
      </c>
      <c r="H24" s="16">
        <v>108544</v>
      </c>
      <c r="I24" s="17">
        <v>61603</v>
      </c>
      <c r="J24" s="18">
        <v>8965</v>
      </c>
      <c r="K24" s="19">
        <v>116184</v>
      </c>
      <c r="L24" s="19"/>
      <c r="M24" s="15">
        <v>23636</v>
      </c>
      <c r="N24" s="15">
        <v>9607</v>
      </c>
      <c r="O24" s="15">
        <v>6846</v>
      </c>
      <c r="P24" s="15">
        <v>1402</v>
      </c>
      <c r="Q24" s="20">
        <v>166723</v>
      </c>
      <c r="R24" s="15">
        <v>44141</v>
      </c>
      <c r="S24" s="15">
        <v>3730</v>
      </c>
      <c r="T24" s="15">
        <v>30806</v>
      </c>
      <c r="U24" s="15">
        <v>3130</v>
      </c>
      <c r="V24" s="15">
        <v>35180</v>
      </c>
      <c r="W24" s="15">
        <v>6024</v>
      </c>
      <c r="X24" s="15">
        <v>2530</v>
      </c>
      <c r="Y24" s="15">
        <v>8318</v>
      </c>
      <c r="Z24" s="15">
        <v>1415</v>
      </c>
      <c r="AA24" s="15">
        <v>2487</v>
      </c>
      <c r="AB24" s="15">
        <v>2508</v>
      </c>
      <c r="AC24" s="15">
        <v>19530</v>
      </c>
      <c r="AD24" s="20">
        <v>54178</v>
      </c>
      <c r="AE24" s="15">
        <v>13162</v>
      </c>
      <c r="AF24" s="15">
        <v>377</v>
      </c>
      <c r="AG24" s="15">
        <v>6796</v>
      </c>
      <c r="AH24" s="15">
        <v>291</v>
      </c>
      <c r="AI24" s="15">
        <v>14153</v>
      </c>
      <c r="AJ24" s="15">
        <v>1594</v>
      </c>
      <c r="AK24" s="15">
        <v>646</v>
      </c>
      <c r="AL24" s="15">
        <v>7917</v>
      </c>
      <c r="AM24" s="15">
        <v>495</v>
      </c>
      <c r="AN24" s="15">
        <v>205</v>
      </c>
      <c r="AO24" s="15">
        <v>1433</v>
      </c>
      <c r="AP24" s="15">
        <v>5579</v>
      </c>
      <c r="AQ24" s="21">
        <f t="shared" si="2"/>
        <v>220901</v>
      </c>
      <c r="AR24" s="21">
        <f t="shared" si="2"/>
        <v>57303</v>
      </c>
      <c r="AS24" s="21">
        <f t="shared" si="2"/>
        <v>4107</v>
      </c>
      <c r="AT24" s="21">
        <f t="shared" si="2"/>
        <v>37602</v>
      </c>
      <c r="AU24" s="21">
        <f t="shared" si="2"/>
        <v>3421</v>
      </c>
      <c r="AV24" s="21">
        <f t="shared" si="2"/>
        <v>49333</v>
      </c>
      <c r="AW24" s="21">
        <f t="shared" si="2"/>
        <v>7618</v>
      </c>
      <c r="AX24" s="21">
        <f t="shared" si="2"/>
        <v>3176</v>
      </c>
      <c r="AY24" s="21">
        <f t="shared" si="1"/>
        <v>16235</v>
      </c>
      <c r="AZ24" s="21">
        <f t="shared" si="1"/>
        <v>1910</v>
      </c>
      <c r="BA24" s="21">
        <f t="shared" si="1"/>
        <v>2692</v>
      </c>
      <c r="BB24" s="21">
        <f t="shared" si="1"/>
        <v>3941</v>
      </c>
      <c r="BC24" s="21">
        <f t="shared" si="1"/>
        <v>25109</v>
      </c>
      <c r="BD24" s="20">
        <v>10224</v>
      </c>
      <c r="BE24" s="15">
        <v>2761</v>
      </c>
      <c r="BF24" s="15">
        <v>181</v>
      </c>
      <c r="BG24" s="15">
        <v>1857</v>
      </c>
      <c r="BH24" s="15">
        <v>133</v>
      </c>
      <c r="BI24" s="15">
        <v>2158</v>
      </c>
      <c r="BJ24" s="15">
        <v>374</v>
      </c>
      <c r="BK24" s="15">
        <v>96</v>
      </c>
      <c r="BL24" s="15">
        <v>603</v>
      </c>
      <c r="BM24" s="15">
        <v>24</v>
      </c>
      <c r="BN24" s="15">
        <v>96</v>
      </c>
      <c r="BO24" s="15">
        <v>253</v>
      </c>
      <c r="BP24" s="15">
        <v>1362</v>
      </c>
    </row>
    <row r="25" spans="1:68" s="11" customFormat="1" x14ac:dyDescent="0.25">
      <c r="A25" s="12">
        <v>42027</v>
      </c>
      <c r="B25" s="11" t="s">
        <v>49</v>
      </c>
      <c r="C25" s="13">
        <v>229613</v>
      </c>
      <c r="D25" s="14">
        <v>63979</v>
      </c>
      <c r="E25" s="15">
        <v>80523</v>
      </c>
      <c r="F25" s="15">
        <v>57211</v>
      </c>
      <c r="G25" s="15">
        <v>105958</v>
      </c>
      <c r="H25" s="16">
        <v>111673</v>
      </c>
      <c r="I25" s="17">
        <v>69925</v>
      </c>
      <c r="J25" s="18">
        <v>9524</v>
      </c>
      <c r="K25" s="19">
        <v>83118</v>
      </c>
      <c r="L25" s="19"/>
      <c r="M25" s="15">
        <v>24154</v>
      </c>
      <c r="N25" s="15">
        <v>10405</v>
      </c>
      <c r="O25" s="15">
        <v>7251</v>
      </c>
      <c r="P25" s="15">
        <v>1340</v>
      </c>
      <c r="Q25" s="20">
        <v>165718</v>
      </c>
      <c r="R25" s="15">
        <v>41890</v>
      </c>
      <c r="S25" s="15">
        <v>3687</v>
      </c>
      <c r="T25" s="15">
        <v>31192</v>
      </c>
      <c r="U25" s="15">
        <v>3409</v>
      </c>
      <c r="V25" s="15">
        <v>35523</v>
      </c>
      <c r="W25" s="15">
        <v>6689</v>
      </c>
      <c r="X25" s="15">
        <v>2294</v>
      </c>
      <c r="Y25" s="15">
        <v>8168</v>
      </c>
      <c r="Z25" s="15">
        <v>1522</v>
      </c>
      <c r="AA25" s="15">
        <v>2530</v>
      </c>
      <c r="AB25" s="15">
        <v>2337</v>
      </c>
      <c r="AC25" s="15">
        <v>19530</v>
      </c>
      <c r="AD25" s="20">
        <v>60773</v>
      </c>
      <c r="AE25" s="15">
        <v>15435</v>
      </c>
      <c r="AF25" s="15">
        <v>388</v>
      </c>
      <c r="AG25" s="15">
        <v>8358</v>
      </c>
      <c r="AH25" s="15">
        <v>237</v>
      </c>
      <c r="AI25" s="15">
        <v>15349</v>
      </c>
      <c r="AJ25" s="15">
        <v>1422</v>
      </c>
      <c r="AK25" s="15">
        <v>689</v>
      </c>
      <c r="AL25" s="15">
        <v>8768</v>
      </c>
      <c r="AM25" s="15">
        <v>592</v>
      </c>
      <c r="AN25" s="15">
        <v>431</v>
      </c>
      <c r="AO25" s="15">
        <v>1476</v>
      </c>
      <c r="AP25" s="15">
        <v>6129</v>
      </c>
      <c r="AQ25" s="21">
        <f t="shared" si="2"/>
        <v>226491</v>
      </c>
      <c r="AR25" s="21">
        <f t="shared" si="2"/>
        <v>57325</v>
      </c>
      <c r="AS25" s="21">
        <f t="shared" si="2"/>
        <v>4075</v>
      </c>
      <c r="AT25" s="21">
        <f t="shared" si="2"/>
        <v>39550</v>
      </c>
      <c r="AU25" s="21">
        <f t="shared" si="2"/>
        <v>3646</v>
      </c>
      <c r="AV25" s="21">
        <f t="shared" si="2"/>
        <v>50872</v>
      </c>
      <c r="AW25" s="21">
        <f t="shared" si="2"/>
        <v>8111</v>
      </c>
      <c r="AX25" s="21">
        <f t="shared" si="2"/>
        <v>2983</v>
      </c>
      <c r="AY25" s="21">
        <f t="shared" si="1"/>
        <v>16936</v>
      </c>
      <c r="AZ25" s="21">
        <f t="shared" si="1"/>
        <v>2114</v>
      </c>
      <c r="BA25" s="21">
        <f t="shared" si="1"/>
        <v>2961</v>
      </c>
      <c r="BB25" s="21">
        <f t="shared" si="1"/>
        <v>3813</v>
      </c>
      <c r="BC25" s="21">
        <f t="shared" si="1"/>
        <v>25659</v>
      </c>
      <c r="BD25" s="20">
        <v>10139</v>
      </c>
      <c r="BE25" s="15">
        <v>2592</v>
      </c>
      <c r="BF25" s="15">
        <v>193</v>
      </c>
      <c r="BG25" s="15">
        <v>1555</v>
      </c>
      <c r="BH25" s="15">
        <v>96</v>
      </c>
      <c r="BI25" s="15">
        <v>2544</v>
      </c>
      <c r="BJ25" s="15">
        <v>350</v>
      </c>
      <c r="BK25" s="15">
        <v>60</v>
      </c>
      <c r="BL25" s="15">
        <v>615</v>
      </c>
      <c r="BM25" s="15">
        <v>109</v>
      </c>
      <c r="BN25" s="15">
        <v>96</v>
      </c>
      <c r="BO25" s="15">
        <v>253</v>
      </c>
      <c r="BP25" s="15">
        <v>1314</v>
      </c>
    </row>
    <row r="26" spans="1:68" s="11" customFormat="1" x14ac:dyDescent="0.25">
      <c r="A26" s="12">
        <v>42028</v>
      </c>
      <c r="B26" s="11" t="s">
        <v>50</v>
      </c>
      <c r="C26" s="13">
        <v>147149</v>
      </c>
      <c r="D26" s="14">
        <v>45664</v>
      </c>
      <c r="E26" s="15">
        <v>52593</v>
      </c>
      <c r="F26" s="15">
        <v>35378</v>
      </c>
      <c r="G26" s="15">
        <v>68700</v>
      </c>
      <c r="H26" s="16">
        <v>85119</v>
      </c>
      <c r="I26" s="17">
        <v>73693</v>
      </c>
      <c r="J26" s="18">
        <v>9327</v>
      </c>
      <c r="K26" s="19">
        <v>67324</v>
      </c>
      <c r="L26" s="19"/>
      <c r="M26" s="15">
        <v>17426</v>
      </c>
      <c r="N26" s="15">
        <v>11532</v>
      </c>
      <c r="O26" s="15">
        <v>7544</v>
      </c>
      <c r="P26" s="15">
        <v>848</v>
      </c>
      <c r="Q26" s="20">
        <v>110512</v>
      </c>
      <c r="R26" s="15">
        <v>26647</v>
      </c>
      <c r="S26" s="15">
        <v>3837</v>
      </c>
      <c r="T26" s="15">
        <v>22874</v>
      </c>
      <c r="U26" s="15">
        <v>2380</v>
      </c>
      <c r="V26" s="15">
        <v>20666</v>
      </c>
      <c r="W26" s="15">
        <v>4481</v>
      </c>
      <c r="X26" s="15">
        <v>1736</v>
      </c>
      <c r="Y26" s="15">
        <v>5188</v>
      </c>
      <c r="Z26" s="15">
        <v>1072</v>
      </c>
      <c r="AA26" s="15">
        <v>1544</v>
      </c>
      <c r="AB26" s="15">
        <v>1393</v>
      </c>
      <c r="AC26" s="15">
        <v>14321</v>
      </c>
      <c r="AD26" s="20">
        <v>65853</v>
      </c>
      <c r="AE26" s="15">
        <v>17061</v>
      </c>
      <c r="AF26" s="15">
        <v>549</v>
      </c>
      <c r="AG26" s="15">
        <v>8908</v>
      </c>
      <c r="AH26" s="15">
        <v>323</v>
      </c>
      <c r="AI26" s="15">
        <v>16286</v>
      </c>
      <c r="AJ26" s="15">
        <v>1745</v>
      </c>
      <c r="AK26" s="15">
        <v>689</v>
      </c>
      <c r="AL26" s="15">
        <v>9931</v>
      </c>
      <c r="AM26" s="15">
        <v>592</v>
      </c>
      <c r="AN26" s="15">
        <v>539</v>
      </c>
      <c r="AO26" s="15">
        <v>1508</v>
      </c>
      <c r="AP26" s="15">
        <v>6032</v>
      </c>
      <c r="AQ26" s="21">
        <f t="shared" si="2"/>
        <v>176365</v>
      </c>
      <c r="AR26" s="21">
        <f t="shared" si="2"/>
        <v>43708</v>
      </c>
      <c r="AS26" s="21">
        <f t="shared" si="2"/>
        <v>4386</v>
      </c>
      <c r="AT26" s="21">
        <f t="shared" si="2"/>
        <v>31782</v>
      </c>
      <c r="AU26" s="21">
        <f t="shared" si="2"/>
        <v>2703</v>
      </c>
      <c r="AV26" s="21">
        <f t="shared" si="2"/>
        <v>36952</v>
      </c>
      <c r="AW26" s="21">
        <f t="shared" si="2"/>
        <v>6226</v>
      </c>
      <c r="AX26" s="21">
        <f t="shared" si="2"/>
        <v>2425</v>
      </c>
      <c r="AY26" s="21">
        <f t="shared" si="1"/>
        <v>15119</v>
      </c>
      <c r="AZ26" s="21">
        <f t="shared" si="1"/>
        <v>1664</v>
      </c>
      <c r="BA26" s="21">
        <f t="shared" si="1"/>
        <v>2083</v>
      </c>
      <c r="BB26" s="21">
        <f t="shared" si="1"/>
        <v>2901</v>
      </c>
      <c r="BC26" s="21">
        <f t="shared" si="1"/>
        <v>20353</v>
      </c>
      <c r="BD26" s="20">
        <v>10284</v>
      </c>
      <c r="BE26" s="15">
        <v>2628</v>
      </c>
      <c r="BF26" s="15">
        <v>289</v>
      </c>
      <c r="BG26" s="15">
        <v>1531</v>
      </c>
      <c r="BH26" s="15">
        <v>36</v>
      </c>
      <c r="BI26" s="15">
        <v>2761</v>
      </c>
      <c r="BJ26" s="15">
        <v>277</v>
      </c>
      <c r="BK26" s="15">
        <v>133</v>
      </c>
      <c r="BL26" s="15">
        <v>627</v>
      </c>
      <c r="BM26" s="15">
        <v>109</v>
      </c>
      <c r="BN26" s="15">
        <v>60</v>
      </c>
      <c r="BO26" s="15">
        <v>193</v>
      </c>
      <c r="BP26" s="15">
        <v>1254</v>
      </c>
    </row>
    <row r="27" spans="1:68" s="11" customFormat="1" x14ac:dyDescent="0.25">
      <c r="A27" s="12">
        <v>42029</v>
      </c>
      <c r="B27" s="11" t="s">
        <v>5</v>
      </c>
      <c r="C27" s="13">
        <v>110304</v>
      </c>
      <c r="D27" s="14">
        <v>31176</v>
      </c>
      <c r="E27" s="15">
        <v>39465</v>
      </c>
      <c r="F27" s="15">
        <v>30065</v>
      </c>
      <c r="G27" s="15">
        <v>51998</v>
      </c>
      <c r="H27" s="16">
        <v>73729</v>
      </c>
      <c r="I27" s="17">
        <v>74502</v>
      </c>
      <c r="J27" s="18">
        <v>8439</v>
      </c>
      <c r="K27" s="19">
        <v>68865</v>
      </c>
      <c r="L27" s="19"/>
      <c r="M27" s="15">
        <v>14598</v>
      </c>
      <c r="N27" s="15">
        <v>13266</v>
      </c>
      <c r="O27" s="15">
        <v>8281</v>
      </c>
      <c r="P27" s="15">
        <v>829</v>
      </c>
      <c r="Q27" s="20">
        <v>82196</v>
      </c>
      <c r="R27" s="15">
        <v>19230</v>
      </c>
      <c r="S27" s="15">
        <v>3859</v>
      </c>
      <c r="T27" s="15">
        <v>18437</v>
      </c>
      <c r="U27" s="15">
        <v>2251</v>
      </c>
      <c r="V27" s="15">
        <v>13699</v>
      </c>
      <c r="W27" s="15">
        <v>3194</v>
      </c>
      <c r="X27" s="15">
        <v>943</v>
      </c>
      <c r="Y27" s="15">
        <v>3216</v>
      </c>
      <c r="Z27" s="15">
        <v>1201</v>
      </c>
      <c r="AA27" s="15">
        <v>836</v>
      </c>
      <c r="AB27" s="15">
        <v>1522</v>
      </c>
      <c r="AC27" s="15">
        <v>10655</v>
      </c>
      <c r="AD27" s="20">
        <v>65920</v>
      </c>
      <c r="AE27" s="15">
        <v>16372</v>
      </c>
      <c r="AF27" s="15">
        <v>635</v>
      </c>
      <c r="AG27" s="15">
        <v>9295</v>
      </c>
      <c r="AH27" s="15">
        <v>345</v>
      </c>
      <c r="AI27" s="15">
        <v>16361</v>
      </c>
      <c r="AJ27" s="15">
        <v>1573</v>
      </c>
      <c r="AK27" s="15">
        <v>732</v>
      </c>
      <c r="AL27" s="15">
        <v>9306</v>
      </c>
      <c r="AM27" s="15">
        <v>560</v>
      </c>
      <c r="AN27" s="15">
        <v>345</v>
      </c>
      <c r="AO27" s="15">
        <v>1562</v>
      </c>
      <c r="AP27" s="15">
        <v>7378</v>
      </c>
      <c r="AQ27" s="21">
        <f t="shared" si="2"/>
        <v>148116</v>
      </c>
      <c r="AR27" s="21">
        <f t="shared" si="2"/>
        <v>35602</v>
      </c>
      <c r="AS27" s="21">
        <f t="shared" si="2"/>
        <v>4494</v>
      </c>
      <c r="AT27" s="21">
        <f t="shared" si="2"/>
        <v>27732</v>
      </c>
      <c r="AU27" s="21">
        <f t="shared" si="2"/>
        <v>2596</v>
      </c>
      <c r="AV27" s="21">
        <f t="shared" si="2"/>
        <v>30060</v>
      </c>
      <c r="AW27" s="21">
        <f t="shared" si="2"/>
        <v>4767</v>
      </c>
      <c r="AX27" s="21">
        <f t="shared" si="2"/>
        <v>1675</v>
      </c>
      <c r="AY27" s="21">
        <f t="shared" si="1"/>
        <v>12522</v>
      </c>
      <c r="AZ27" s="21">
        <f t="shared" si="1"/>
        <v>1761</v>
      </c>
      <c r="BA27" s="21">
        <f t="shared" si="1"/>
        <v>1181</v>
      </c>
      <c r="BB27" s="21">
        <f t="shared" si="1"/>
        <v>3084</v>
      </c>
      <c r="BC27" s="21">
        <f t="shared" si="1"/>
        <v>18033</v>
      </c>
      <c r="BD27" s="20">
        <v>9898</v>
      </c>
      <c r="BE27" s="15">
        <v>2459</v>
      </c>
      <c r="BF27" s="15">
        <v>253</v>
      </c>
      <c r="BG27" s="15">
        <v>1676</v>
      </c>
      <c r="BH27" s="15">
        <v>121</v>
      </c>
      <c r="BI27" s="15">
        <v>2074</v>
      </c>
      <c r="BJ27" s="15">
        <v>289</v>
      </c>
      <c r="BK27" s="15">
        <v>109</v>
      </c>
      <c r="BL27" s="15">
        <v>699</v>
      </c>
      <c r="BM27" s="15">
        <v>84</v>
      </c>
      <c r="BN27" s="15">
        <v>84</v>
      </c>
      <c r="BO27" s="15">
        <v>229</v>
      </c>
      <c r="BP27" s="15">
        <v>1495</v>
      </c>
    </row>
    <row r="28" spans="1:68" s="11" customFormat="1" x14ac:dyDescent="0.25">
      <c r="A28" s="12">
        <v>42030</v>
      </c>
      <c r="B28" s="11" t="s">
        <v>51</v>
      </c>
      <c r="C28" s="13">
        <v>110831</v>
      </c>
      <c r="D28" s="14">
        <v>30847</v>
      </c>
      <c r="E28" s="15">
        <v>38475</v>
      </c>
      <c r="F28" s="15">
        <v>29995</v>
      </c>
      <c r="G28" s="15">
        <v>51903</v>
      </c>
      <c r="H28" s="16">
        <v>69933</v>
      </c>
      <c r="I28" s="17">
        <v>73286</v>
      </c>
      <c r="J28" s="18">
        <v>7522</v>
      </c>
      <c r="K28" s="19">
        <v>66817</v>
      </c>
      <c r="L28" s="19"/>
      <c r="M28" s="15">
        <v>13530</v>
      </c>
      <c r="N28" s="15">
        <v>11362</v>
      </c>
      <c r="O28" s="15">
        <v>7193</v>
      </c>
      <c r="P28" s="15">
        <v>720</v>
      </c>
      <c r="Q28" s="20">
        <v>82193</v>
      </c>
      <c r="R28" s="15">
        <v>19166</v>
      </c>
      <c r="S28" s="15">
        <v>4266</v>
      </c>
      <c r="T28" s="15">
        <v>16379</v>
      </c>
      <c r="U28" s="15">
        <v>2530</v>
      </c>
      <c r="V28" s="15">
        <v>14406</v>
      </c>
      <c r="W28" s="15">
        <v>3473</v>
      </c>
      <c r="X28" s="15">
        <v>1093</v>
      </c>
      <c r="Y28" s="15">
        <v>3859</v>
      </c>
      <c r="Z28" s="15">
        <v>1179</v>
      </c>
      <c r="AA28" s="15">
        <v>1222</v>
      </c>
      <c r="AB28" s="15">
        <v>1286</v>
      </c>
      <c r="AC28" s="15">
        <v>10119</v>
      </c>
      <c r="AD28" s="20">
        <v>64671</v>
      </c>
      <c r="AE28" s="15">
        <v>16717</v>
      </c>
      <c r="AF28" s="15">
        <v>549</v>
      </c>
      <c r="AG28" s="15">
        <v>9134</v>
      </c>
      <c r="AH28" s="15">
        <v>442</v>
      </c>
      <c r="AI28" s="15">
        <v>16598</v>
      </c>
      <c r="AJ28" s="15">
        <v>1540</v>
      </c>
      <c r="AK28" s="15">
        <v>754</v>
      </c>
      <c r="AL28" s="15">
        <v>8304</v>
      </c>
      <c r="AM28" s="15">
        <v>625</v>
      </c>
      <c r="AN28" s="15">
        <v>345</v>
      </c>
      <c r="AO28" s="15">
        <v>1486</v>
      </c>
      <c r="AP28" s="15">
        <v>6667</v>
      </c>
      <c r="AQ28" s="21">
        <f t="shared" si="2"/>
        <v>146864</v>
      </c>
      <c r="AR28" s="21">
        <f t="shared" si="2"/>
        <v>35883</v>
      </c>
      <c r="AS28" s="21">
        <f t="shared" si="2"/>
        <v>4815</v>
      </c>
      <c r="AT28" s="21">
        <f t="shared" si="2"/>
        <v>25513</v>
      </c>
      <c r="AU28" s="21">
        <f t="shared" si="2"/>
        <v>2972</v>
      </c>
      <c r="AV28" s="21">
        <f t="shared" si="2"/>
        <v>31004</v>
      </c>
      <c r="AW28" s="21">
        <f t="shared" si="2"/>
        <v>5013</v>
      </c>
      <c r="AX28" s="21">
        <f t="shared" si="2"/>
        <v>1847</v>
      </c>
      <c r="AY28" s="21">
        <f t="shared" si="1"/>
        <v>12163</v>
      </c>
      <c r="AZ28" s="21">
        <f t="shared" si="1"/>
        <v>1804</v>
      </c>
      <c r="BA28" s="21">
        <f t="shared" si="1"/>
        <v>1567</v>
      </c>
      <c r="BB28" s="21">
        <f t="shared" si="1"/>
        <v>2772</v>
      </c>
      <c r="BC28" s="21">
        <f t="shared" si="1"/>
        <v>16786</v>
      </c>
      <c r="BD28" s="20">
        <v>9127</v>
      </c>
      <c r="BE28" s="15">
        <v>2134</v>
      </c>
      <c r="BF28" s="15">
        <v>217</v>
      </c>
      <c r="BG28" s="15">
        <v>1543</v>
      </c>
      <c r="BH28" s="15">
        <v>96</v>
      </c>
      <c r="BI28" s="15">
        <v>2170</v>
      </c>
      <c r="BJ28" s="15">
        <v>301</v>
      </c>
      <c r="BK28" s="15">
        <v>109</v>
      </c>
      <c r="BL28" s="15">
        <v>482</v>
      </c>
      <c r="BM28" s="15">
        <v>145</v>
      </c>
      <c r="BN28" s="15">
        <v>36</v>
      </c>
      <c r="BO28" s="15">
        <v>205</v>
      </c>
      <c r="BP28" s="15">
        <v>1338</v>
      </c>
    </row>
    <row r="29" spans="1:68" s="11" customFormat="1" x14ac:dyDescent="0.25">
      <c r="A29" s="12">
        <v>42031</v>
      </c>
      <c r="B29" s="11" t="s">
        <v>52</v>
      </c>
      <c r="C29" s="13">
        <v>132286</v>
      </c>
      <c r="D29" s="14">
        <v>36317</v>
      </c>
      <c r="E29" s="15">
        <v>47332</v>
      </c>
      <c r="F29" s="15">
        <v>34696</v>
      </c>
      <c r="G29" s="15">
        <v>60374</v>
      </c>
      <c r="H29" s="16">
        <v>65931</v>
      </c>
      <c r="I29" s="17">
        <v>52231</v>
      </c>
      <c r="J29" s="18">
        <v>5946</v>
      </c>
      <c r="K29" s="19">
        <v>52610</v>
      </c>
      <c r="L29" s="19"/>
      <c r="M29" s="15">
        <v>14651</v>
      </c>
      <c r="N29" s="15">
        <v>8175</v>
      </c>
      <c r="O29" s="15">
        <v>5700</v>
      </c>
      <c r="P29" s="15">
        <v>973</v>
      </c>
      <c r="Q29" s="20">
        <v>98551</v>
      </c>
      <c r="R29" s="15">
        <v>24032</v>
      </c>
      <c r="S29" s="15">
        <v>2937</v>
      </c>
      <c r="T29" s="15">
        <v>18823</v>
      </c>
      <c r="U29" s="15">
        <v>2165</v>
      </c>
      <c r="V29" s="15">
        <v>19787</v>
      </c>
      <c r="W29" s="15">
        <v>4245</v>
      </c>
      <c r="X29" s="15">
        <v>1608</v>
      </c>
      <c r="Y29" s="15">
        <v>3880</v>
      </c>
      <c r="Z29" s="15">
        <v>1201</v>
      </c>
      <c r="AA29" s="15">
        <v>1372</v>
      </c>
      <c r="AB29" s="15">
        <v>1865</v>
      </c>
      <c r="AC29" s="15">
        <v>11898</v>
      </c>
      <c r="AD29" s="20">
        <v>44509</v>
      </c>
      <c r="AE29" s="15">
        <v>10976</v>
      </c>
      <c r="AF29" s="15">
        <v>302</v>
      </c>
      <c r="AG29" s="15">
        <v>5526</v>
      </c>
      <c r="AH29" s="15">
        <v>442</v>
      </c>
      <c r="AI29" s="15">
        <v>11482</v>
      </c>
      <c r="AJ29" s="15">
        <v>1239</v>
      </c>
      <c r="AK29" s="15">
        <v>560</v>
      </c>
      <c r="AL29" s="15">
        <v>6107</v>
      </c>
      <c r="AM29" s="15">
        <v>517</v>
      </c>
      <c r="AN29" s="15">
        <v>302</v>
      </c>
      <c r="AO29" s="15">
        <v>1120</v>
      </c>
      <c r="AP29" s="15">
        <v>4632</v>
      </c>
      <c r="AQ29" s="21">
        <f t="shared" si="2"/>
        <v>143060</v>
      </c>
      <c r="AR29" s="21">
        <f t="shared" si="2"/>
        <v>35008</v>
      </c>
      <c r="AS29" s="21">
        <f t="shared" si="2"/>
        <v>3239</v>
      </c>
      <c r="AT29" s="21">
        <f t="shared" si="2"/>
        <v>24349</v>
      </c>
      <c r="AU29" s="21">
        <f t="shared" si="2"/>
        <v>2607</v>
      </c>
      <c r="AV29" s="21">
        <f t="shared" si="2"/>
        <v>31269</v>
      </c>
      <c r="AW29" s="21">
        <f t="shared" si="2"/>
        <v>5484</v>
      </c>
      <c r="AX29" s="21">
        <f t="shared" si="2"/>
        <v>2168</v>
      </c>
      <c r="AY29" s="21">
        <f t="shared" si="1"/>
        <v>9987</v>
      </c>
      <c r="AZ29" s="21">
        <f t="shared" si="1"/>
        <v>1718</v>
      </c>
      <c r="BA29" s="21">
        <f t="shared" si="1"/>
        <v>1674</v>
      </c>
      <c r="BB29" s="21">
        <f t="shared" si="1"/>
        <v>2985</v>
      </c>
      <c r="BC29" s="21">
        <f t="shared" si="1"/>
        <v>16530</v>
      </c>
      <c r="BD29" s="20">
        <v>6981</v>
      </c>
      <c r="BE29" s="15">
        <v>1808</v>
      </c>
      <c r="BF29" s="15">
        <v>169</v>
      </c>
      <c r="BG29" s="15">
        <v>1085</v>
      </c>
      <c r="BH29" s="15">
        <v>109</v>
      </c>
      <c r="BI29" s="15">
        <v>1700</v>
      </c>
      <c r="BJ29" s="15">
        <v>313</v>
      </c>
      <c r="BK29" s="15">
        <v>169</v>
      </c>
      <c r="BL29" s="15">
        <v>301</v>
      </c>
      <c r="BM29" s="15">
        <v>36</v>
      </c>
      <c r="BN29" s="15">
        <v>36</v>
      </c>
      <c r="BO29" s="15">
        <v>109</v>
      </c>
      <c r="BP29" s="15">
        <v>904</v>
      </c>
    </row>
    <row r="30" spans="1:68" s="11" customFormat="1" x14ac:dyDescent="0.25">
      <c r="A30" s="12">
        <v>42032</v>
      </c>
      <c r="B30" s="11" t="s">
        <v>53</v>
      </c>
      <c r="C30" s="13">
        <v>124675</v>
      </c>
      <c r="D30" s="14">
        <v>34300</v>
      </c>
      <c r="E30" s="15">
        <v>44648</v>
      </c>
      <c r="F30" s="15">
        <v>32129</v>
      </c>
      <c r="G30" s="15">
        <v>56246</v>
      </c>
      <c r="H30" s="16">
        <v>60718</v>
      </c>
      <c r="I30" s="17">
        <v>46926</v>
      </c>
      <c r="J30" s="18">
        <v>5801</v>
      </c>
      <c r="K30" s="19">
        <v>47729</v>
      </c>
      <c r="L30" s="19"/>
      <c r="M30" s="15">
        <v>14704</v>
      </c>
      <c r="N30" s="15">
        <v>7752</v>
      </c>
      <c r="O30" s="15">
        <v>5519</v>
      </c>
      <c r="P30" s="15">
        <v>1022</v>
      </c>
      <c r="Q30" s="20">
        <v>91558</v>
      </c>
      <c r="R30" s="15">
        <v>23818</v>
      </c>
      <c r="S30" s="15">
        <v>2937</v>
      </c>
      <c r="T30" s="15">
        <v>16336</v>
      </c>
      <c r="U30" s="15">
        <v>1887</v>
      </c>
      <c r="V30" s="15">
        <v>18673</v>
      </c>
      <c r="W30" s="15">
        <v>3344</v>
      </c>
      <c r="X30" s="15">
        <v>1393</v>
      </c>
      <c r="Y30" s="15">
        <v>3280</v>
      </c>
      <c r="Z30" s="15">
        <v>1050</v>
      </c>
      <c r="AA30" s="15">
        <v>1586</v>
      </c>
      <c r="AB30" s="15">
        <v>1179</v>
      </c>
      <c r="AC30" s="15">
        <v>11298</v>
      </c>
      <c r="AD30" s="20">
        <v>40370</v>
      </c>
      <c r="AE30" s="15">
        <v>9845</v>
      </c>
      <c r="AF30" s="15">
        <v>334</v>
      </c>
      <c r="AG30" s="15">
        <v>5116</v>
      </c>
      <c r="AH30" s="15">
        <v>205</v>
      </c>
      <c r="AI30" s="15">
        <v>10125</v>
      </c>
      <c r="AJ30" s="15">
        <v>1131</v>
      </c>
      <c r="AK30" s="15">
        <v>646</v>
      </c>
      <c r="AL30" s="15">
        <v>5999</v>
      </c>
      <c r="AM30" s="15">
        <v>323</v>
      </c>
      <c r="AN30" s="15">
        <v>345</v>
      </c>
      <c r="AO30" s="15">
        <v>1174</v>
      </c>
      <c r="AP30" s="15">
        <v>4136</v>
      </c>
      <c r="AQ30" s="21">
        <f t="shared" si="2"/>
        <v>131928</v>
      </c>
      <c r="AR30" s="21">
        <f t="shared" si="2"/>
        <v>33663</v>
      </c>
      <c r="AS30" s="21">
        <f t="shared" si="2"/>
        <v>3271</v>
      </c>
      <c r="AT30" s="21">
        <f t="shared" si="2"/>
        <v>21452</v>
      </c>
      <c r="AU30" s="21">
        <f t="shared" si="2"/>
        <v>2092</v>
      </c>
      <c r="AV30" s="21">
        <f t="shared" si="2"/>
        <v>28798</v>
      </c>
      <c r="AW30" s="21">
        <f t="shared" si="2"/>
        <v>4475</v>
      </c>
      <c r="AX30" s="21">
        <f t="shared" si="2"/>
        <v>2039</v>
      </c>
      <c r="AY30" s="21">
        <f t="shared" si="1"/>
        <v>9279</v>
      </c>
      <c r="AZ30" s="21">
        <f t="shared" si="1"/>
        <v>1373</v>
      </c>
      <c r="BA30" s="21">
        <f t="shared" si="1"/>
        <v>1931</v>
      </c>
      <c r="BB30" s="21">
        <f t="shared" si="1"/>
        <v>2353</v>
      </c>
      <c r="BC30" s="21">
        <f t="shared" si="1"/>
        <v>15434</v>
      </c>
      <c r="BD30" s="20">
        <v>6342</v>
      </c>
      <c r="BE30" s="15">
        <v>1399</v>
      </c>
      <c r="BF30" s="15">
        <v>145</v>
      </c>
      <c r="BG30" s="15">
        <v>977</v>
      </c>
      <c r="BH30" s="15">
        <v>36</v>
      </c>
      <c r="BI30" s="15">
        <v>1374</v>
      </c>
      <c r="BJ30" s="15">
        <v>253</v>
      </c>
      <c r="BK30" s="15">
        <v>145</v>
      </c>
      <c r="BL30" s="15">
        <v>543</v>
      </c>
      <c r="BM30" s="15">
        <v>96</v>
      </c>
      <c r="BN30" s="15">
        <v>96</v>
      </c>
      <c r="BO30" s="15">
        <v>133</v>
      </c>
      <c r="BP30" s="15">
        <v>904</v>
      </c>
    </row>
    <row r="31" spans="1:68" s="11" customFormat="1" x14ac:dyDescent="0.25">
      <c r="A31" s="12">
        <v>42033</v>
      </c>
      <c r="B31" s="11" t="s">
        <v>48</v>
      </c>
      <c r="C31" s="13">
        <v>129544</v>
      </c>
      <c r="D31" s="14">
        <v>35699</v>
      </c>
      <c r="E31" s="15">
        <v>46401</v>
      </c>
      <c r="F31" s="15">
        <v>33017</v>
      </c>
      <c r="G31" s="15">
        <v>59234</v>
      </c>
      <c r="H31" s="16">
        <v>63279</v>
      </c>
      <c r="I31" s="17">
        <v>45326</v>
      </c>
      <c r="J31" s="18">
        <v>5960</v>
      </c>
      <c r="K31" s="19">
        <v>48359</v>
      </c>
      <c r="L31" s="19"/>
      <c r="M31" s="15">
        <v>16968</v>
      </c>
      <c r="N31" s="15">
        <v>8310</v>
      </c>
      <c r="O31" s="15">
        <v>5884</v>
      </c>
      <c r="P31" s="15">
        <v>1102</v>
      </c>
      <c r="Q31" s="20">
        <v>94905</v>
      </c>
      <c r="R31" s="15">
        <v>26133</v>
      </c>
      <c r="S31" s="15">
        <v>2272</v>
      </c>
      <c r="T31" s="15">
        <v>18501</v>
      </c>
      <c r="U31" s="15">
        <v>2337</v>
      </c>
      <c r="V31" s="15">
        <v>17408</v>
      </c>
      <c r="W31" s="15">
        <v>3494</v>
      </c>
      <c r="X31" s="15">
        <v>1265</v>
      </c>
      <c r="Y31" s="15">
        <v>3430</v>
      </c>
      <c r="Z31" s="15">
        <v>836</v>
      </c>
      <c r="AA31" s="15">
        <v>1436</v>
      </c>
      <c r="AB31" s="15">
        <v>1565</v>
      </c>
      <c r="AC31" s="15">
        <v>12070</v>
      </c>
      <c r="AD31" s="20">
        <v>38528</v>
      </c>
      <c r="AE31" s="15">
        <v>9769</v>
      </c>
      <c r="AF31" s="15">
        <v>248</v>
      </c>
      <c r="AG31" s="15">
        <v>5342</v>
      </c>
      <c r="AH31" s="15">
        <v>194</v>
      </c>
      <c r="AI31" s="15">
        <v>9608</v>
      </c>
      <c r="AJ31" s="15">
        <v>872</v>
      </c>
      <c r="AK31" s="15">
        <v>528</v>
      </c>
      <c r="AL31" s="15">
        <v>6086</v>
      </c>
      <c r="AM31" s="15">
        <v>474</v>
      </c>
      <c r="AN31" s="15">
        <v>140</v>
      </c>
      <c r="AO31" s="15">
        <v>732</v>
      </c>
      <c r="AP31" s="15">
        <v>3587</v>
      </c>
      <c r="AQ31" s="21">
        <f t="shared" si="2"/>
        <v>133433</v>
      </c>
      <c r="AR31" s="21">
        <f t="shared" si="2"/>
        <v>35902</v>
      </c>
      <c r="AS31" s="21">
        <f t="shared" si="2"/>
        <v>2520</v>
      </c>
      <c r="AT31" s="21">
        <f t="shared" si="2"/>
        <v>23843</v>
      </c>
      <c r="AU31" s="21">
        <f t="shared" si="2"/>
        <v>2531</v>
      </c>
      <c r="AV31" s="21">
        <f t="shared" si="2"/>
        <v>27016</v>
      </c>
      <c r="AW31" s="21">
        <f t="shared" si="2"/>
        <v>4366</v>
      </c>
      <c r="AX31" s="21">
        <f t="shared" si="2"/>
        <v>1793</v>
      </c>
      <c r="AY31" s="21">
        <f t="shared" si="1"/>
        <v>9516</v>
      </c>
      <c r="AZ31" s="21">
        <f t="shared" si="1"/>
        <v>1310</v>
      </c>
      <c r="BA31" s="21">
        <f t="shared" si="1"/>
        <v>1576</v>
      </c>
      <c r="BB31" s="21">
        <f t="shared" si="1"/>
        <v>2297</v>
      </c>
      <c r="BC31" s="21">
        <f t="shared" si="1"/>
        <v>15657</v>
      </c>
      <c r="BD31" s="20">
        <v>6908</v>
      </c>
      <c r="BE31" s="15">
        <v>2001</v>
      </c>
      <c r="BF31" s="15">
        <v>145</v>
      </c>
      <c r="BG31" s="15">
        <v>940</v>
      </c>
      <c r="BH31" s="15">
        <v>60</v>
      </c>
      <c r="BI31" s="15">
        <v>1543</v>
      </c>
      <c r="BJ31" s="15">
        <v>338</v>
      </c>
      <c r="BK31" s="15">
        <v>60</v>
      </c>
      <c r="BL31" s="15">
        <v>386</v>
      </c>
      <c r="BM31" s="15">
        <v>109</v>
      </c>
      <c r="BN31" s="15">
        <v>48</v>
      </c>
      <c r="BO31" s="15">
        <v>96</v>
      </c>
      <c r="BP31" s="15">
        <v>964</v>
      </c>
    </row>
    <row r="32" spans="1:68" s="11" customFormat="1" x14ac:dyDescent="0.25">
      <c r="A32" s="12">
        <v>42034</v>
      </c>
      <c r="B32" s="11" t="s">
        <v>49</v>
      </c>
      <c r="C32" s="13">
        <v>129935</v>
      </c>
      <c r="D32" s="14">
        <v>36258</v>
      </c>
      <c r="E32" s="15">
        <v>46432</v>
      </c>
      <c r="F32" s="15">
        <v>34049</v>
      </c>
      <c r="G32" s="15">
        <v>59421</v>
      </c>
      <c r="H32" s="16">
        <v>65504</v>
      </c>
      <c r="I32" s="17">
        <v>46458</v>
      </c>
      <c r="J32" s="18">
        <v>5982</v>
      </c>
      <c r="K32" s="19">
        <v>50676</v>
      </c>
      <c r="L32" s="19"/>
      <c r="M32" s="15">
        <v>18123</v>
      </c>
      <c r="N32" s="15">
        <v>9751</v>
      </c>
      <c r="O32" s="15">
        <v>6980</v>
      </c>
      <c r="P32" s="15">
        <v>957</v>
      </c>
      <c r="Q32" s="20">
        <v>96514</v>
      </c>
      <c r="R32" s="15">
        <v>26133</v>
      </c>
      <c r="S32" s="15">
        <v>2851</v>
      </c>
      <c r="T32" s="15">
        <v>19980</v>
      </c>
      <c r="U32" s="15">
        <v>1908</v>
      </c>
      <c r="V32" s="15">
        <v>18029</v>
      </c>
      <c r="W32" s="15">
        <v>3473</v>
      </c>
      <c r="X32" s="15">
        <v>1329</v>
      </c>
      <c r="Y32" s="15">
        <v>3280</v>
      </c>
      <c r="Z32" s="15">
        <v>1351</v>
      </c>
      <c r="AA32" s="15">
        <v>1222</v>
      </c>
      <c r="AB32" s="15">
        <v>1351</v>
      </c>
      <c r="AC32" s="15">
        <v>11362</v>
      </c>
      <c r="AD32" s="20">
        <v>40349</v>
      </c>
      <c r="AE32" s="15">
        <v>10265</v>
      </c>
      <c r="AF32" s="15">
        <v>388</v>
      </c>
      <c r="AG32" s="15">
        <v>5849</v>
      </c>
      <c r="AH32" s="15">
        <v>162</v>
      </c>
      <c r="AI32" s="15">
        <v>9640</v>
      </c>
      <c r="AJ32" s="15">
        <v>829</v>
      </c>
      <c r="AK32" s="15">
        <v>549</v>
      </c>
      <c r="AL32" s="15">
        <v>5956</v>
      </c>
      <c r="AM32" s="15">
        <v>409</v>
      </c>
      <c r="AN32" s="15">
        <v>215</v>
      </c>
      <c r="AO32" s="15">
        <v>1023</v>
      </c>
      <c r="AP32" s="15">
        <v>4222</v>
      </c>
      <c r="AQ32" s="21">
        <f t="shared" si="2"/>
        <v>136863</v>
      </c>
      <c r="AR32" s="21">
        <f t="shared" si="2"/>
        <v>36398</v>
      </c>
      <c r="AS32" s="21">
        <f t="shared" si="2"/>
        <v>3239</v>
      </c>
      <c r="AT32" s="21">
        <f t="shared" si="2"/>
        <v>25829</v>
      </c>
      <c r="AU32" s="21">
        <f t="shared" si="2"/>
        <v>2070</v>
      </c>
      <c r="AV32" s="21">
        <f t="shared" si="2"/>
        <v>27669</v>
      </c>
      <c r="AW32" s="21">
        <f t="shared" si="2"/>
        <v>4302</v>
      </c>
      <c r="AX32" s="21">
        <f t="shared" si="2"/>
        <v>1878</v>
      </c>
      <c r="AY32" s="21">
        <f t="shared" si="1"/>
        <v>9236</v>
      </c>
      <c r="AZ32" s="21">
        <f t="shared" si="1"/>
        <v>1760</v>
      </c>
      <c r="BA32" s="21">
        <f t="shared" si="1"/>
        <v>1437</v>
      </c>
      <c r="BB32" s="21">
        <f t="shared" si="1"/>
        <v>2374</v>
      </c>
      <c r="BC32" s="21">
        <f t="shared" si="1"/>
        <v>15584</v>
      </c>
      <c r="BD32" s="20">
        <v>6522</v>
      </c>
      <c r="BE32" s="15">
        <v>1881</v>
      </c>
      <c r="BF32" s="15">
        <v>157</v>
      </c>
      <c r="BG32" s="15">
        <v>989</v>
      </c>
      <c r="BH32" s="15">
        <v>24</v>
      </c>
      <c r="BI32" s="15">
        <v>1435</v>
      </c>
      <c r="BJ32" s="15">
        <v>229</v>
      </c>
      <c r="BK32" s="15">
        <v>133</v>
      </c>
      <c r="BL32" s="15">
        <v>362</v>
      </c>
      <c r="BM32" s="15">
        <v>48</v>
      </c>
      <c r="BN32" s="15">
        <v>72</v>
      </c>
      <c r="BO32" s="15">
        <v>169</v>
      </c>
      <c r="BP32" s="15">
        <v>747</v>
      </c>
    </row>
    <row r="33" spans="1:68" s="11" customFormat="1" x14ac:dyDescent="0.25">
      <c r="A33" s="12">
        <v>42035</v>
      </c>
      <c r="B33" s="11" t="s">
        <v>50</v>
      </c>
      <c r="C33" s="13">
        <v>110857</v>
      </c>
      <c r="D33" s="14">
        <v>32713</v>
      </c>
      <c r="E33" s="15">
        <v>38980</v>
      </c>
      <c r="F33" s="15">
        <v>27195</v>
      </c>
      <c r="G33" s="15">
        <v>52786</v>
      </c>
      <c r="H33" s="16">
        <v>60711</v>
      </c>
      <c r="I33" s="17">
        <v>51232</v>
      </c>
      <c r="J33" s="18">
        <v>7328</v>
      </c>
      <c r="K33" s="19">
        <v>53413</v>
      </c>
      <c r="L33" s="19"/>
      <c r="M33" s="15">
        <v>15575</v>
      </c>
      <c r="N33" s="15">
        <v>11216</v>
      </c>
      <c r="O33" s="15">
        <v>7622</v>
      </c>
      <c r="P33" s="15">
        <v>877</v>
      </c>
      <c r="Q33" s="20">
        <v>83928</v>
      </c>
      <c r="R33" s="15">
        <v>20409</v>
      </c>
      <c r="S33" s="15">
        <v>3173</v>
      </c>
      <c r="T33" s="15">
        <v>18051</v>
      </c>
      <c r="U33" s="15">
        <v>1715</v>
      </c>
      <c r="V33" s="15">
        <v>14899</v>
      </c>
      <c r="W33" s="15">
        <v>3602</v>
      </c>
      <c r="X33" s="15">
        <v>1436</v>
      </c>
      <c r="Y33" s="15">
        <v>3044</v>
      </c>
      <c r="Z33" s="15">
        <v>1158</v>
      </c>
      <c r="AA33" s="15">
        <v>1158</v>
      </c>
      <c r="AB33" s="15">
        <v>1458</v>
      </c>
      <c r="AC33" s="15">
        <v>9861</v>
      </c>
      <c r="AD33" s="20">
        <v>44496</v>
      </c>
      <c r="AE33" s="15">
        <v>11859</v>
      </c>
      <c r="AF33" s="15">
        <v>420</v>
      </c>
      <c r="AG33" s="15">
        <v>6387</v>
      </c>
      <c r="AH33" s="15">
        <v>237</v>
      </c>
      <c r="AI33" s="15">
        <v>10566</v>
      </c>
      <c r="AJ33" s="15">
        <v>980</v>
      </c>
      <c r="AK33" s="15">
        <v>452</v>
      </c>
      <c r="AL33" s="15">
        <v>6452</v>
      </c>
      <c r="AM33" s="15">
        <v>528</v>
      </c>
      <c r="AN33" s="15">
        <v>205</v>
      </c>
      <c r="AO33" s="15">
        <v>883</v>
      </c>
      <c r="AP33" s="15">
        <v>4513</v>
      </c>
      <c r="AQ33" s="21">
        <f t="shared" si="2"/>
        <v>128424</v>
      </c>
      <c r="AR33" s="21">
        <f t="shared" si="2"/>
        <v>32268</v>
      </c>
      <c r="AS33" s="21">
        <f t="shared" si="2"/>
        <v>3593</v>
      </c>
      <c r="AT33" s="21">
        <f t="shared" si="2"/>
        <v>24438</v>
      </c>
      <c r="AU33" s="21">
        <f t="shared" si="2"/>
        <v>1952</v>
      </c>
      <c r="AV33" s="21">
        <f t="shared" si="2"/>
        <v>25465</v>
      </c>
      <c r="AW33" s="21">
        <f t="shared" si="2"/>
        <v>4582</v>
      </c>
      <c r="AX33" s="21">
        <f t="shared" si="2"/>
        <v>1888</v>
      </c>
      <c r="AY33" s="21">
        <f t="shared" si="1"/>
        <v>9496</v>
      </c>
      <c r="AZ33" s="21">
        <f t="shared" si="1"/>
        <v>1686</v>
      </c>
      <c r="BA33" s="21">
        <f t="shared" si="1"/>
        <v>1363</v>
      </c>
      <c r="BB33" s="21">
        <f t="shared" si="1"/>
        <v>2341</v>
      </c>
      <c r="BC33" s="21">
        <f t="shared" si="1"/>
        <v>14374</v>
      </c>
      <c r="BD33" s="20">
        <v>7173</v>
      </c>
      <c r="BE33" s="15">
        <v>1833</v>
      </c>
      <c r="BF33" s="15">
        <v>157</v>
      </c>
      <c r="BG33" s="15">
        <v>1194</v>
      </c>
      <c r="BH33" s="15">
        <v>48</v>
      </c>
      <c r="BI33" s="15">
        <v>1688</v>
      </c>
      <c r="BJ33" s="15">
        <v>301</v>
      </c>
      <c r="BK33" s="15">
        <v>60</v>
      </c>
      <c r="BL33" s="15">
        <v>518</v>
      </c>
      <c r="BM33" s="15">
        <v>109</v>
      </c>
      <c r="BN33" s="15">
        <v>24</v>
      </c>
      <c r="BO33" s="15">
        <v>169</v>
      </c>
      <c r="BP33" s="15">
        <v>940</v>
      </c>
    </row>
    <row r="34" spans="1:68" s="11" customFormat="1" x14ac:dyDescent="0.25">
      <c r="A34" s="12">
        <v>42036</v>
      </c>
      <c r="B34" s="11" t="s">
        <v>5</v>
      </c>
      <c r="C34" s="13">
        <v>85153</v>
      </c>
      <c r="D34" s="14">
        <v>23893</v>
      </c>
      <c r="E34" s="15">
        <v>29793</v>
      </c>
      <c r="F34" s="15">
        <v>22435</v>
      </c>
      <c r="G34" s="15">
        <v>40988</v>
      </c>
      <c r="H34" s="16">
        <v>50479</v>
      </c>
      <c r="I34" s="17">
        <v>52478</v>
      </c>
      <c r="J34" s="18">
        <v>6646</v>
      </c>
      <c r="K34" s="19">
        <v>54448</v>
      </c>
      <c r="L34" s="19"/>
      <c r="M34" s="15">
        <v>11505</v>
      </c>
      <c r="N34" s="15">
        <v>10656</v>
      </c>
      <c r="O34" s="15">
        <v>7110</v>
      </c>
      <c r="P34" s="15">
        <v>691</v>
      </c>
      <c r="Q34" s="20">
        <v>65193</v>
      </c>
      <c r="R34" s="15">
        <v>16057</v>
      </c>
      <c r="S34" s="15">
        <v>2551</v>
      </c>
      <c r="T34" s="15">
        <v>12305</v>
      </c>
      <c r="U34" s="15">
        <v>1308</v>
      </c>
      <c r="V34" s="15">
        <v>12498</v>
      </c>
      <c r="W34" s="15">
        <v>1951</v>
      </c>
      <c r="X34" s="15">
        <v>1158</v>
      </c>
      <c r="Y34" s="15">
        <v>3409</v>
      </c>
      <c r="Z34" s="15">
        <v>1008</v>
      </c>
      <c r="AA34" s="15">
        <v>772</v>
      </c>
      <c r="AB34" s="15">
        <v>1286</v>
      </c>
      <c r="AC34" s="15">
        <v>8832</v>
      </c>
      <c r="AD34" s="20">
        <v>45670</v>
      </c>
      <c r="AE34" s="15">
        <v>11827</v>
      </c>
      <c r="AF34" s="15">
        <v>452</v>
      </c>
      <c r="AG34" s="15">
        <v>6689</v>
      </c>
      <c r="AH34" s="15">
        <v>226</v>
      </c>
      <c r="AI34" s="15">
        <v>10900</v>
      </c>
      <c r="AJ34" s="15">
        <v>1045</v>
      </c>
      <c r="AK34" s="15">
        <v>571</v>
      </c>
      <c r="AL34" s="15">
        <v>6624</v>
      </c>
      <c r="AM34" s="15">
        <v>312</v>
      </c>
      <c r="AN34" s="15">
        <v>409</v>
      </c>
      <c r="AO34" s="15">
        <v>905</v>
      </c>
      <c r="AP34" s="15">
        <v>4685</v>
      </c>
      <c r="AQ34" s="21">
        <f t="shared" si="2"/>
        <v>110863</v>
      </c>
      <c r="AR34" s="21">
        <f t="shared" si="2"/>
        <v>27884</v>
      </c>
      <c r="AS34" s="21">
        <f t="shared" si="2"/>
        <v>3003</v>
      </c>
      <c r="AT34" s="21">
        <f t="shared" si="2"/>
        <v>18994</v>
      </c>
      <c r="AU34" s="21">
        <f t="shared" si="2"/>
        <v>1534</v>
      </c>
      <c r="AV34" s="21">
        <f t="shared" si="2"/>
        <v>23398</v>
      </c>
      <c r="AW34" s="21">
        <f t="shared" si="2"/>
        <v>2996</v>
      </c>
      <c r="AX34" s="21">
        <f t="shared" si="2"/>
        <v>1729</v>
      </c>
      <c r="AY34" s="21">
        <f t="shared" si="1"/>
        <v>10033</v>
      </c>
      <c r="AZ34" s="21">
        <f t="shared" si="1"/>
        <v>1320</v>
      </c>
      <c r="BA34" s="21">
        <f t="shared" si="1"/>
        <v>1181</v>
      </c>
      <c r="BB34" s="21">
        <f t="shared" si="1"/>
        <v>2191</v>
      </c>
      <c r="BC34" s="21">
        <f t="shared" si="1"/>
        <v>13517</v>
      </c>
      <c r="BD34" s="20">
        <v>7849</v>
      </c>
      <c r="BE34" s="15">
        <v>2062</v>
      </c>
      <c r="BF34" s="15">
        <v>169</v>
      </c>
      <c r="BG34" s="15">
        <v>1242</v>
      </c>
      <c r="BH34" s="15">
        <v>36</v>
      </c>
      <c r="BI34" s="15">
        <v>1977</v>
      </c>
      <c r="BJ34" s="15">
        <v>241</v>
      </c>
      <c r="BK34" s="15">
        <v>157</v>
      </c>
      <c r="BL34" s="15">
        <v>470</v>
      </c>
      <c r="BM34" s="15">
        <v>96</v>
      </c>
      <c r="BN34" s="15">
        <v>12</v>
      </c>
      <c r="BO34" s="15">
        <v>217</v>
      </c>
      <c r="BP34" s="15">
        <v>916</v>
      </c>
    </row>
    <row r="35" spans="1:68" s="11" customFormat="1" x14ac:dyDescent="0.25">
      <c r="A35" s="12">
        <v>42037</v>
      </c>
      <c r="B35" s="11" t="s">
        <v>51</v>
      </c>
      <c r="C35" s="13">
        <v>125496</v>
      </c>
      <c r="D35" s="14">
        <v>34961</v>
      </c>
      <c r="E35" s="15">
        <v>45274</v>
      </c>
      <c r="F35" s="15">
        <v>32387</v>
      </c>
      <c r="G35" s="15">
        <v>58848</v>
      </c>
      <c r="H35" s="16">
        <v>60855</v>
      </c>
      <c r="I35" s="17">
        <v>43784</v>
      </c>
      <c r="J35" s="18">
        <v>6184</v>
      </c>
      <c r="K35" s="19">
        <v>47785</v>
      </c>
      <c r="L35" s="19"/>
      <c r="M35" s="15">
        <v>16049</v>
      </c>
      <c r="N35" s="15">
        <v>9044</v>
      </c>
      <c r="O35" s="15">
        <v>6410</v>
      </c>
      <c r="P35" s="15">
        <v>1077</v>
      </c>
      <c r="Q35" s="20">
        <v>93320</v>
      </c>
      <c r="R35" s="15">
        <v>24225</v>
      </c>
      <c r="S35" s="15">
        <v>2658</v>
      </c>
      <c r="T35" s="15">
        <v>16893</v>
      </c>
      <c r="U35" s="15">
        <v>1951</v>
      </c>
      <c r="V35" s="15">
        <v>18115</v>
      </c>
      <c r="W35" s="15">
        <v>3709</v>
      </c>
      <c r="X35" s="15">
        <v>1501</v>
      </c>
      <c r="Y35" s="15">
        <v>3280</v>
      </c>
      <c r="Z35" s="15">
        <v>1393</v>
      </c>
      <c r="AA35" s="15">
        <v>1822</v>
      </c>
      <c r="AB35" s="15">
        <v>1758</v>
      </c>
      <c r="AC35" s="15">
        <v>11577</v>
      </c>
      <c r="AD35" s="20">
        <v>37506</v>
      </c>
      <c r="AE35" s="15">
        <v>9188</v>
      </c>
      <c r="AF35" s="15">
        <v>312</v>
      </c>
      <c r="AG35" s="15">
        <v>5192</v>
      </c>
      <c r="AH35" s="15">
        <v>215</v>
      </c>
      <c r="AI35" s="15">
        <v>9629</v>
      </c>
      <c r="AJ35" s="15">
        <v>862</v>
      </c>
      <c r="AK35" s="15">
        <v>388</v>
      </c>
      <c r="AL35" s="15">
        <v>5859</v>
      </c>
      <c r="AM35" s="15">
        <v>366</v>
      </c>
      <c r="AN35" s="15">
        <v>291</v>
      </c>
      <c r="AO35" s="15">
        <v>840</v>
      </c>
      <c r="AP35" s="15">
        <v>3554</v>
      </c>
      <c r="AQ35" s="21">
        <f t="shared" si="2"/>
        <v>130826</v>
      </c>
      <c r="AR35" s="21">
        <f t="shared" si="2"/>
        <v>33413</v>
      </c>
      <c r="AS35" s="21">
        <f t="shared" si="2"/>
        <v>2970</v>
      </c>
      <c r="AT35" s="21">
        <f t="shared" si="2"/>
        <v>22085</v>
      </c>
      <c r="AU35" s="21">
        <f t="shared" si="2"/>
        <v>2166</v>
      </c>
      <c r="AV35" s="21">
        <f t="shared" si="2"/>
        <v>27744</v>
      </c>
      <c r="AW35" s="21">
        <f t="shared" si="2"/>
        <v>4571</v>
      </c>
      <c r="AX35" s="21">
        <f t="shared" si="2"/>
        <v>1889</v>
      </c>
      <c r="AY35" s="21">
        <f t="shared" si="1"/>
        <v>9139</v>
      </c>
      <c r="AZ35" s="21">
        <f t="shared" si="1"/>
        <v>1759</v>
      </c>
      <c r="BA35" s="21">
        <f t="shared" si="1"/>
        <v>2113</v>
      </c>
      <c r="BB35" s="21">
        <f t="shared" si="1"/>
        <v>2598</v>
      </c>
      <c r="BC35" s="21">
        <f t="shared" si="1"/>
        <v>15131</v>
      </c>
      <c r="BD35" s="20">
        <v>7366</v>
      </c>
      <c r="BE35" s="15">
        <v>2134</v>
      </c>
      <c r="BF35" s="15">
        <v>157</v>
      </c>
      <c r="BG35" s="15">
        <v>1001</v>
      </c>
      <c r="BH35" s="15">
        <v>72</v>
      </c>
      <c r="BI35" s="15">
        <v>1507</v>
      </c>
      <c r="BJ35" s="15">
        <v>265</v>
      </c>
      <c r="BK35" s="15">
        <v>72</v>
      </c>
      <c r="BL35" s="15">
        <v>446</v>
      </c>
      <c r="BM35" s="15">
        <v>145</v>
      </c>
      <c r="BN35" s="15">
        <v>48</v>
      </c>
      <c r="BO35" s="15">
        <v>121</v>
      </c>
      <c r="BP35" s="15">
        <v>1157</v>
      </c>
    </row>
    <row r="36" spans="1:68" s="11" customFormat="1" x14ac:dyDescent="0.25">
      <c r="A36" s="12">
        <v>42038</v>
      </c>
      <c r="B36" s="11" t="s">
        <v>52</v>
      </c>
      <c r="C36" s="13">
        <v>127059</v>
      </c>
      <c r="D36" s="14">
        <v>36076</v>
      </c>
      <c r="E36" s="15">
        <v>45425</v>
      </c>
      <c r="F36" s="15">
        <v>32620</v>
      </c>
      <c r="G36" s="15">
        <v>59422</v>
      </c>
      <c r="H36" s="16">
        <v>62147</v>
      </c>
      <c r="I36" s="17">
        <v>43135</v>
      </c>
      <c r="J36" s="18">
        <v>6094</v>
      </c>
      <c r="K36" s="19">
        <v>47001</v>
      </c>
      <c r="L36" s="19"/>
      <c r="M36" s="15">
        <v>16476</v>
      </c>
      <c r="N36" s="15">
        <v>8412</v>
      </c>
      <c r="O36" s="15">
        <v>6126</v>
      </c>
      <c r="P36" s="15">
        <v>1136</v>
      </c>
      <c r="Q36" s="20">
        <v>93791</v>
      </c>
      <c r="R36" s="15">
        <v>25468</v>
      </c>
      <c r="S36" s="15">
        <v>2358</v>
      </c>
      <c r="T36" s="15">
        <v>16765</v>
      </c>
      <c r="U36" s="15">
        <v>1951</v>
      </c>
      <c r="V36" s="15">
        <v>17836</v>
      </c>
      <c r="W36" s="15">
        <v>3473</v>
      </c>
      <c r="X36" s="15">
        <v>1779</v>
      </c>
      <c r="Y36" s="15">
        <v>3494</v>
      </c>
      <c r="Z36" s="15">
        <v>1158</v>
      </c>
      <c r="AA36" s="15">
        <v>1629</v>
      </c>
      <c r="AB36" s="15">
        <v>1329</v>
      </c>
      <c r="AC36" s="15">
        <v>11962</v>
      </c>
      <c r="AD36" s="20">
        <v>36128</v>
      </c>
      <c r="AE36" s="15">
        <v>8552</v>
      </c>
      <c r="AF36" s="15">
        <v>248</v>
      </c>
      <c r="AG36" s="15">
        <v>4750</v>
      </c>
      <c r="AH36" s="15">
        <v>183</v>
      </c>
      <c r="AI36" s="15">
        <v>9403</v>
      </c>
      <c r="AJ36" s="15">
        <v>819</v>
      </c>
      <c r="AK36" s="15">
        <v>517</v>
      </c>
      <c r="AL36" s="15">
        <v>5590</v>
      </c>
      <c r="AM36" s="15">
        <v>248</v>
      </c>
      <c r="AN36" s="15">
        <v>215</v>
      </c>
      <c r="AO36" s="15">
        <v>840</v>
      </c>
      <c r="AP36" s="15">
        <v>3781</v>
      </c>
      <c r="AQ36" s="21">
        <f t="shared" si="2"/>
        <v>129919</v>
      </c>
      <c r="AR36" s="21">
        <f t="shared" si="2"/>
        <v>34020</v>
      </c>
      <c r="AS36" s="21">
        <f t="shared" si="2"/>
        <v>2606</v>
      </c>
      <c r="AT36" s="21">
        <f t="shared" si="2"/>
        <v>21515</v>
      </c>
      <c r="AU36" s="21">
        <f t="shared" si="2"/>
        <v>2134</v>
      </c>
      <c r="AV36" s="21">
        <f t="shared" si="2"/>
        <v>27239</v>
      </c>
      <c r="AW36" s="21">
        <f t="shared" si="2"/>
        <v>4292</v>
      </c>
      <c r="AX36" s="21">
        <f t="shared" si="2"/>
        <v>2296</v>
      </c>
      <c r="AY36" s="21">
        <f t="shared" si="1"/>
        <v>9084</v>
      </c>
      <c r="AZ36" s="21">
        <f t="shared" si="1"/>
        <v>1406</v>
      </c>
      <c r="BA36" s="21">
        <f t="shared" si="1"/>
        <v>1844</v>
      </c>
      <c r="BB36" s="21">
        <f t="shared" si="1"/>
        <v>2169</v>
      </c>
      <c r="BC36" s="21">
        <f t="shared" si="1"/>
        <v>15743</v>
      </c>
      <c r="BD36" s="20">
        <v>6956</v>
      </c>
      <c r="BE36" s="15">
        <v>1941</v>
      </c>
      <c r="BF36" s="15">
        <v>109</v>
      </c>
      <c r="BG36" s="15">
        <v>1097</v>
      </c>
      <c r="BH36" s="15">
        <v>36</v>
      </c>
      <c r="BI36" s="15">
        <v>1603</v>
      </c>
      <c r="BJ36" s="15">
        <v>229</v>
      </c>
      <c r="BK36" s="15">
        <v>48</v>
      </c>
      <c r="BL36" s="15">
        <v>338</v>
      </c>
      <c r="BM36" s="15">
        <v>84</v>
      </c>
      <c r="BN36" s="15">
        <v>24</v>
      </c>
      <c r="BO36" s="15">
        <v>72</v>
      </c>
      <c r="BP36" s="15">
        <v>1133</v>
      </c>
    </row>
    <row r="37" spans="1:68" s="11" customFormat="1" x14ac:dyDescent="0.25">
      <c r="A37" s="12">
        <v>42039</v>
      </c>
      <c r="B37" s="11" t="s">
        <v>53</v>
      </c>
      <c r="C37" s="13">
        <v>129410</v>
      </c>
      <c r="D37" s="14">
        <v>36646</v>
      </c>
      <c r="E37" s="15">
        <v>46983</v>
      </c>
      <c r="F37" s="15">
        <v>32627</v>
      </c>
      <c r="G37" s="15">
        <v>60312</v>
      </c>
      <c r="H37" s="16">
        <v>62924</v>
      </c>
      <c r="I37" s="17">
        <v>43636</v>
      </c>
      <c r="J37" s="18">
        <v>6212</v>
      </c>
      <c r="K37" s="19">
        <v>47032</v>
      </c>
      <c r="L37" s="19"/>
      <c r="M37" s="15">
        <v>17426</v>
      </c>
      <c r="N37" s="15">
        <v>8812</v>
      </c>
      <c r="O37" s="15">
        <v>6391</v>
      </c>
      <c r="P37" s="15">
        <v>1139</v>
      </c>
      <c r="Q37" s="20">
        <v>94541</v>
      </c>
      <c r="R37" s="15">
        <v>25018</v>
      </c>
      <c r="S37" s="15">
        <v>2787</v>
      </c>
      <c r="T37" s="15">
        <v>17108</v>
      </c>
      <c r="U37" s="15">
        <v>1929</v>
      </c>
      <c r="V37" s="15">
        <v>19230</v>
      </c>
      <c r="W37" s="15">
        <v>3773</v>
      </c>
      <c r="X37" s="15">
        <v>1501</v>
      </c>
      <c r="Y37" s="15">
        <v>3066</v>
      </c>
      <c r="Z37" s="15">
        <v>1029</v>
      </c>
      <c r="AA37" s="15">
        <v>1994</v>
      </c>
      <c r="AB37" s="15">
        <v>1715</v>
      </c>
      <c r="AC37" s="15">
        <v>11812</v>
      </c>
      <c r="AD37" s="20">
        <v>36847</v>
      </c>
      <c r="AE37" s="15">
        <v>9198</v>
      </c>
      <c r="AF37" s="15">
        <v>269</v>
      </c>
      <c r="AG37" s="15">
        <v>4707</v>
      </c>
      <c r="AH37" s="15">
        <v>291</v>
      </c>
      <c r="AI37" s="15">
        <v>8692</v>
      </c>
      <c r="AJ37" s="15">
        <v>1023</v>
      </c>
      <c r="AK37" s="15">
        <v>474</v>
      </c>
      <c r="AL37" s="15">
        <v>5730</v>
      </c>
      <c r="AM37" s="15">
        <v>420</v>
      </c>
      <c r="AN37" s="15">
        <v>237</v>
      </c>
      <c r="AO37" s="15">
        <v>948</v>
      </c>
      <c r="AP37" s="15">
        <v>3985</v>
      </c>
      <c r="AQ37" s="21">
        <f t="shared" si="2"/>
        <v>131388</v>
      </c>
      <c r="AR37" s="21">
        <f t="shared" si="2"/>
        <v>34216</v>
      </c>
      <c r="AS37" s="21">
        <f t="shared" si="2"/>
        <v>3056</v>
      </c>
      <c r="AT37" s="21">
        <f t="shared" si="2"/>
        <v>21815</v>
      </c>
      <c r="AU37" s="21">
        <f t="shared" si="2"/>
        <v>2220</v>
      </c>
      <c r="AV37" s="21">
        <f t="shared" si="2"/>
        <v>27922</v>
      </c>
      <c r="AW37" s="21">
        <f t="shared" si="2"/>
        <v>4796</v>
      </c>
      <c r="AX37" s="21">
        <f t="shared" si="2"/>
        <v>1975</v>
      </c>
      <c r="AY37" s="21">
        <f t="shared" si="1"/>
        <v>8796</v>
      </c>
      <c r="AZ37" s="21">
        <f t="shared" si="1"/>
        <v>1449</v>
      </c>
      <c r="BA37" s="21">
        <f t="shared" si="1"/>
        <v>2231</v>
      </c>
      <c r="BB37" s="21">
        <f t="shared" si="1"/>
        <v>2663</v>
      </c>
      <c r="BC37" s="21">
        <f t="shared" si="1"/>
        <v>15797</v>
      </c>
      <c r="BD37" s="20">
        <v>6450</v>
      </c>
      <c r="BE37" s="15">
        <v>1519</v>
      </c>
      <c r="BF37" s="15">
        <v>181</v>
      </c>
      <c r="BG37" s="15">
        <v>1085</v>
      </c>
      <c r="BH37" s="15">
        <v>72</v>
      </c>
      <c r="BI37" s="15">
        <v>1603</v>
      </c>
      <c r="BJ37" s="15">
        <v>241</v>
      </c>
      <c r="BK37" s="15">
        <v>133</v>
      </c>
      <c r="BL37" s="15">
        <v>350</v>
      </c>
      <c r="BM37" s="15">
        <v>96</v>
      </c>
      <c r="BN37" s="15">
        <v>36</v>
      </c>
      <c r="BO37" s="15">
        <v>121</v>
      </c>
      <c r="BP37" s="15">
        <v>844</v>
      </c>
    </row>
    <row r="38" spans="1:68" s="11" customFormat="1" x14ac:dyDescent="0.25">
      <c r="A38" s="12">
        <v>42040</v>
      </c>
      <c r="B38" s="11" t="s">
        <v>48</v>
      </c>
      <c r="C38" s="13">
        <v>145199</v>
      </c>
      <c r="D38" s="14">
        <v>40408</v>
      </c>
      <c r="E38" s="15">
        <v>51653</v>
      </c>
      <c r="F38" s="15">
        <v>37120</v>
      </c>
      <c r="G38" s="15">
        <v>67729</v>
      </c>
      <c r="H38" s="16">
        <v>70495</v>
      </c>
      <c r="I38" s="17">
        <v>48504</v>
      </c>
      <c r="J38" s="18">
        <v>6810</v>
      </c>
      <c r="K38" s="19">
        <v>50409</v>
      </c>
      <c r="L38" s="19"/>
      <c r="M38" s="15">
        <v>21661</v>
      </c>
      <c r="N38" s="15">
        <v>10343</v>
      </c>
      <c r="O38" s="15">
        <v>7442</v>
      </c>
      <c r="P38" s="15">
        <v>1242</v>
      </c>
      <c r="Q38" s="20">
        <v>107532</v>
      </c>
      <c r="R38" s="15">
        <v>28255</v>
      </c>
      <c r="S38" s="15">
        <v>2766</v>
      </c>
      <c r="T38" s="15">
        <v>19251</v>
      </c>
      <c r="U38" s="15">
        <v>2272</v>
      </c>
      <c r="V38" s="15">
        <v>22381</v>
      </c>
      <c r="W38" s="15">
        <v>4138</v>
      </c>
      <c r="X38" s="15">
        <v>1651</v>
      </c>
      <c r="Y38" s="15">
        <v>3366</v>
      </c>
      <c r="Z38" s="15">
        <v>986</v>
      </c>
      <c r="AA38" s="15">
        <v>2422</v>
      </c>
      <c r="AB38" s="15">
        <v>1586</v>
      </c>
      <c r="AC38" s="15">
        <v>13356</v>
      </c>
      <c r="AD38" s="20">
        <v>41255</v>
      </c>
      <c r="AE38" s="15">
        <v>10469</v>
      </c>
      <c r="AF38" s="15">
        <v>259</v>
      </c>
      <c r="AG38" s="15">
        <v>5213</v>
      </c>
      <c r="AH38" s="15">
        <v>205</v>
      </c>
      <c r="AI38" s="15">
        <v>9242</v>
      </c>
      <c r="AJ38" s="15">
        <v>1260</v>
      </c>
      <c r="AK38" s="15">
        <v>571</v>
      </c>
      <c r="AL38" s="15">
        <v>6247</v>
      </c>
      <c r="AM38" s="15">
        <v>571</v>
      </c>
      <c r="AN38" s="15">
        <v>377</v>
      </c>
      <c r="AO38" s="15">
        <v>937</v>
      </c>
      <c r="AP38" s="15">
        <v>4761</v>
      </c>
      <c r="AQ38" s="21">
        <f t="shared" si="2"/>
        <v>148787</v>
      </c>
      <c r="AR38" s="21">
        <f t="shared" si="2"/>
        <v>38724</v>
      </c>
      <c r="AS38" s="21">
        <f t="shared" si="2"/>
        <v>3025</v>
      </c>
      <c r="AT38" s="21">
        <f t="shared" si="2"/>
        <v>24464</v>
      </c>
      <c r="AU38" s="21">
        <f t="shared" si="2"/>
        <v>2477</v>
      </c>
      <c r="AV38" s="21">
        <f t="shared" si="2"/>
        <v>31623</v>
      </c>
      <c r="AW38" s="21">
        <f t="shared" si="2"/>
        <v>5398</v>
      </c>
      <c r="AX38" s="21">
        <f t="shared" si="2"/>
        <v>2222</v>
      </c>
      <c r="AY38" s="21">
        <f t="shared" si="1"/>
        <v>9613</v>
      </c>
      <c r="AZ38" s="21">
        <f t="shared" si="1"/>
        <v>1557</v>
      </c>
      <c r="BA38" s="21">
        <f t="shared" si="1"/>
        <v>2799</v>
      </c>
      <c r="BB38" s="21">
        <f t="shared" si="1"/>
        <v>2523</v>
      </c>
      <c r="BC38" s="21">
        <f t="shared" si="1"/>
        <v>18117</v>
      </c>
      <c r="BD38" s="20">
        <v>7704</v>
      </c>
      <c r="BE38" s="15">
        <v>2062</v>
      </c>
      <c r="BF38" s="15">
        <v>169</v>
      </c>
      <c r="BG38" s="15">
        <v>1206</v>
      </c>
      <c r="BH38" s="15">
        <v>84</v>
      </c>
      <c r="BI38" s="15">
        <v>1700</v>
      </c>
      <c r="BJ38" s="15">
        <v>289</v>
      </c>
      <c r="BK38" s="15">
        <v>109</v>
      </c>
      <c r="BL38" s="15">
        <v>555</v>
      </c>
      <c r="BM38" s="15">
        <v>84</v>
      </c>
      <c r="BN38" s="15">
        <v>109</v>
      </c>
      <c r="BO38" s="15">
        <v>157</v>
      </c>
      <c r="BP38" s="15">
        <v>904</v>
      </c>
    </row>
    <row r="39" spans="1:68" s="11" customFormat="1" x14ac:dyDescent="0.25">
      <c r="A39" s="12">
        <v>42041</v>
      </c>
      <c r="B39" s="11" t="s">
        <v>49</v>
      </c>
      <c r="C39" s="13">
        <v>153722</v>
      </c>
      <c r="D39" s="14">
        <v>43802</v>
      </c>
      <c r="E39" s="15">
        <v>54919</v>
      </c>
      <c r="F39" s="15">
        <v>39225</v>
      </c>
      <c r="G39" s="15">
        <v>71834</v>
      </c>
      <c r="H39" s="16">
        <v>77274</v>
      </c>
      <c r="I39" s="17">
        <v>53767</v>
      </c>
      <c r="J39" s="18">
        <v>7206</v>
      </c>
      <c r="K39" s="19">
        <v>55195</v>
      </c>
      <c r="L39" s="19"/>
      <c r="M39" s="15">
        <v>21794</v>
      </c>
      <c r="N39" s="15">
        <v>10769</v>
      </c>
      <c r="O39" s="15">
        <v>7544</v>
      </c>
      <c r="P39" s="15">
        <v>1204</v>
      </c>
      <c r="Q39" s="20">
        <v>111691</v>
      </c>
      <c r="R39" s="15">
        <v>28834</v>
      </c>
      <c r="S39" s="15">
        <v>3087</v>
      </c>
      <c r="T39" s="15">
        <v>21481</v>
      </c>
      <c r="U39" s="15">
        <v>2401</v>
      </c>
      <c r="V39" s="15">
        <v>21417</v>
      </c>
      <c r="W39" s="15">
        <v>4866</v>
      </c>
      <c r="X39" s="15">
        <v>1844</v>
      </c>
      <c r="Y39" s="15">
        <v>4438</v>
      </c>
      <c r="Z39" s="15">
        <v>1329</v>
      </c>
      <c r="AA39" s="15">
        <v>2058</v>
      </c>
      <c r="AB39" s="15">
        <v>1179</v>
      </c>
      <c r="AC39" s="15">
        <v>13485</v>
      </c>
      <c r="AD39" s="20">
        <v>47328</v>
      </c>
      <c r="AE39" s="15">
        <v>11363</v>
      </c>
      <c r="AF39" s="15">
        <v>345</v>
      </c>
      <c r="AG39" s="15">
        <v>6193</v>
      </c>
      <c r="AH39" s="15">
        <v>345</v>
      </c>
      <c r="AI39" s="15">
        <v>11568</v>
      </c>
      <c r="AJ39" s="15">
        <v>1163</v>
      </c>
      <c r="AK39" s="15">
        <v>679</v>
      </c>
      <c r="AL39" s="15">
        <v>7346</v>
      </c>
      <c r="AM39" s="15">
        <v>549</v>
      </c>
      <c r="AN39" s="15">
        <v>377</v>
      </c>
      <c r="AO39" s="15">
        <v>1174</v>
      </c>
      <c r="AP39" s="15">
        <v>5149</v>
      </c>
      <c r="AQ39" s="21">
        <f t="shared" si="2"/>
        <v>159019</v>
      </c>
      <c r="AR39" s="21">
        <f t="shared" si="2"/>
        <v>40197</v>
      </c>
      <c r="AS39" s="21">
        <f t="shared" si="2"/>
        <v>3432</v>
      </c>
      <c r="AT39" s="21">
        <f t="shared" si="2"/>
        <v>27674</v>
      </c>
      <c r="AU39" s="21">
        <f t="shared" si="2"/>
        <v>2746</v>
      </c>
      <c r="AV39" s="21">
        <f t="shared" si="2"/>
        <v>32985</v>
      </c>
      <c r="AW39" s="21">
        <f t="shared" si="2"/>
        <v>6029</v>
      </c>
      <c r="AX39" s="21">
        <f t="shared" si="2"/>
        <v>2523</v>
      </c>
      <c r="AY39" s="21">
        <f t="shared" si="1"/>
        <v>11784</v>
      </c>
      <c r="AZ39" s="21">
        <f t="shared" si="1"/>
        <v>1878</v>
      </c>
      <c r="BA39" s="21">
        <f t="shared" si="1"/>
        <v>2435</v>
      </c>
      <c r="BB39" s="21">
        <f t="shared" si="1"/>
        <v>2353</v>
      </c>
      <c r="BC39" s="21">
        <f t="shared" si="1"/>
        <v>18634</v>
      </c>
      <c r="BD39" s="20">
        <v>8283</v>
      </c>
      <c r="BE39" s="15">
        <v>2170</v>
      </c>
      <c r="BF39" s="15">
        <v>157</v>
      </c>
      <c r="BG39" s="15">
        <v>1230</v>
      </c>
      <c r="BH39" s="15">
        <v>60</v>
      </c>
      <c r="BI39" s="15">
        <v>2013</v>
      </c>
      <c r="BJ39" s="15">
        <v>217</v>
      </c>
      <c r="BK39" s="15">
        <v>145</v>
      </c>
      <c r="BL39" s="15">
        <v>506</v>
      </c>
      <c r="BM39" s="15">
        <v>109</v>
      </c>
      <c r="BN39" s="15">
        <v>84</v>
      </c>
      <c r="BO39" s="15">
        <v>181</v>
      </c>
      <c r="BP39" s="15">
        <v>1206</v>
      </c>
    </row>
    <row r="40" spans="1:68" s="11" customFormat="1" x14ac:dyDescent="0.25">
      <c r="A40" s="12">
        <v>42042</v>
      </c>
      <c r="B40" s="11" t="s">
        <v>50</v>
      </c>
      <c r="C40" s="13">
        <v>122657</v>
      </c>
      <c r="D40" s="14">
        <v>36453</v>
      </c>
      <c r="E40" s="15">
        <v>42440</v>
      </c>
      <c r="F40" s="15">
        <v>29927</v>
      </c>
      <c r="G40" s="15">
        <v>59881</v>
      </c>
      <c r="H40" s="16">
        <v>67742</v>
      </c>
      <c r="I40" s="17">
        <v>59018</v>
      </c>
      <c r="J40" s="18">
        <v>7205</v>
      </c>
      <c r="K40" s="19">
        <v>58082</v>
      </c>
      <c r="L40" s="19"/>
      <c r="M40" s="15">
        <v>17997</v>
      </c>
      <c r="N40" s="15">
        <v>13076</v>
      </c>
      <c r="O40" s="15">
        <v>8768</v>
      </c>
      <c r="P40" s="15">
        <v>1208</v>
      </c>
      <c r="Q40" s="20">
        <v>93447</v>
      </c>
      <c r="R40" s="15">
        <v>21524</v>
      </c>
      <c r="S40" s="15">
        <v>2916</v>
      </c>
      <c r="T40" s="15">
        <v>18780</v>
      </c>
      <c r="U40" s="15">
        <v>2101</v>
      </c>
      <c r="V40" s="15">
        <v>18415</v>
      </c>
      <c r="W40" s="15">
        <v>4438</v>
      </c>
      <c r="X40" s="15">
        <v>1479</v>
      </c>
      <c r="Y40" s="15">
        <v>3344</v>
      </c>
      <c r="Z40" s="15">
        <v>1286</v>
      </c>
      <c r="AA40" s="15">
        <v>1458</v>
      </c>
      <c r="AB40" s="15">
        <v>1351</v>
      </c>
      <c r="AC40" s="15">
        <v>12198</v>
      </c>
      <c r="AD40" s="20">
        <v>50776</v>
      </c>
      <c r="AE40" s="15">
        <v>12947</v>
      </c>
      <c r="AF40" s="15">
        <v>409</v>
      </c>
      <c r="AG40" s="15">
        <v>7023</v>
      </c>
      <c r="AH40" s="15">
        <v>323</v>
      </c>
      <c r="AI40" s="15">
        <v>12656</v>
      </c>
      <c r="AJ40" s="15">
        <v>1271</v>
      </c>
      <c r="AK40" s="15">
        <v>635</v>
      </c>
      <c r="AL40" s="15">
        <v>6915</v>
      </c>
      <c r="AM40" s="15">
        <v>495</v>
      </c>
      <c r="AN40" s="15">
        <v>237</v>
      </c>
      <c r="AO40" s="15">
        <v>1056</v>
      </c>
      <c r="AP40" s="15">
        <v>5838</v>
      </c>
      <c r="AQ40" s="21">
        <f t="shared" si="2"/>
        <v>144223</v>
      </c>
      <c r="AR40" s="21">
        <f t="shared" si="2"/>
        <v>34471</v>
      </c>
      <c r="AS40" s="21">
        <f t="shared" si="2"/>
        <v>3325</v>
      </c>
      <c r="AT40" s="21">
        <f t="shared" si="2"/>
        <v>25803</v>
      </c>
      <c r="AU40" s="21">
        <f t="shared" si="2"/>
        <v>2424</v>
      </c>
      <c r="AV40" s="21">
        <f t="shared" si="2"/>
        <v>31071</v>
      </c>
      <c r="AW40" s="21">
        <f t="shared" si="2"/>
        <v>5709</v>
      </c>
      <c r="AX40" s="21">
        <f t="shared" si="2"/>
        <v>2114</v>
      </c>
      <c r="AY40" s="21">
        <f t="shared" si="1"/>
        <v>10259</v>
      </c>
      <c r="AZ40" s="21">
        <f t="shared" si="1"/>
        <v>1781</v>
      </c>
      <c r="BA40" s="21">
        <f t="shared" si="1"/>
        <v>1695</v>
      </c>
      <c r="BB40" s="21">
        <f t="shared" si="1"/>
        <v>2407</v>
      </c>
      <c r="BC40" s="21">
        <f t="shared" si="1"/>
        <v>18036</v>
      </c>
      <c r="BD40" s="20">
        <v>8982</v>
      </c>
      <c r="BE40" s="15">
        <v>2399</v>
      </c>
      <c r="BF40" s="15">
        <v>205</v>
      </c>
      <c r="BG40" s="15">
        <v>1603</v>
      </c>
      <c r="BH40" s="15">
        <v>60</v>
      </c>
      <c r="BI40" s="15">
        <v>1977</v>
      </c>
      <c r="BJ40" s="15">
        <v>313</v>
      </c>
      <c r="BK40" s="15">
        <v>121</v>
      </c>
      <c r="BL40" s="15">
        <v>615</v>
      </c>
      <c r="BM40" s="15">
        <v>60</v>
      </c>
      <c r="BN40" s="15">
        <v>48</v>
      </c>
      <c r="BO40" s="15">
        <v>229</v>
      </c>
      <c r="BP40" s="15">
        <v>1145</v>
      </c>
    </row>
    <row r="41" spans="1:68" s="11" customFormat="1" x14ac:dyDescent="0.25">
      <c r="A41" s="12">
        <v>42043</v>
      </c>
      <c r="B41" s="11" t="s">
        <v>5</v>
      </c>
      <c r="C41" s="13">
        <v>91225</v>
      </c>
      <c r="D41" s="14">
        <v>25592</v>
      </c>
      <c r="E41" s="15">
        <v>32038</v>
      </c>
      <c r="F41" s="15">
        <v>23969</v>
      </c>
      <c r="G41" s="15">
        <v>44312</v>
      </c>
      <c r="H41" s="16">
        <v>55578</v>
      </c>
      <c r="I41" s="17">
        <v>59419</v>
      </c>
      <c r="J41" s="18">
        <v>6181</v>
      </c>
      <c r="K41" s="19">
        <v>56647</v>
      </c>
      <c r="L41" s="19"/>
      <c r="M41" s="15">
        <v>12716</v>
      </c>
      <c r="N41" s="15">
        <v>11626</v>
      </c>
      <c r="O41" s="15">
        <v>7673</v>
      </c>
      <c r="P41" s="15">
        <v>886</v>
      </c>
      <c r="Q41" s="20">
        <v>69477</v>
      </c>
      <c r="R41" s="15">
        <v>17365</v>
      </c>
      <c r="S41" s="15">
        <v>2830</v>
      </c>
      <c r="T41" s="15">
        <v>12606</v>
      </c>
      <c r="U41" s="15">
        <v>1393</v>
      </c>
      <c r="V41" s="15">
        <v>13463</v>
      </c>
      <c r="W41" s="15">
        <v>2272</v>
      </c>
      <c r="X41" s="15">
        <v>1093</v>
      </c>
      <c r="Y41" s="15">
        <v>2958</v>
      </c>
      <c r="Z41" s="15">
        <v>1072</v>
      </c>
      <c r="AA41" s="15">
        <v>943</v>
      </c>
      <c r="AB41" s="15">
        <v>1286</v>
      </c>
      <c r="AC41" s="15">
        <v>9711</v>
      </c>
      <c r="AD41" s="20">
        <v>50808</v>
      </c>
      <c r="AE41" s="15">
        <v>12979</v>
      </c>
      <c r="AF41" s="15">
        <v>259</v>
      </c>
      <c r="AG41" s="15">
        <v>7647</v>
      </c>
      <c r="AH41" s="15">
        <v>215</v>
      </c>
      <c r="AI41" s="15">
        <v>12419</v>
      </c>
      <c r="AJ41" s="15">
        <v>1605</v>
      </c>
      <c r="AK41" s="15">
        <v>614</v>
      </c>
      <c r="AL41" s="15">
        <v>6646</v>
      </c>
      <c r="AM41" s="15">
        <v>506</v>
      </c>
      <c r="AN41" s="15">
        <v>280</v>
      </c>
      <c r="AO41" s="15">
        <v>1077</v>
      </c>
      <c r="AP41" s="15">
        <v>5493</v>
      </c>
      <c r="AQ41" s="21">
        <f t="shared" si="2"/>
        <v>120285</v>
      </c>
      <c r="AR41" s="21">
        <f t="shared" si="2"/>
        <v>30344</v>
      </c>
      <c r="AS41" s="21">
        <f t="shared" si="2"/>
        <v>3089</v>
      </c>
      <c r="AT41" s="21">
        <f t="shared" si="2"/>
        <v>20253</v>
      </c>
      <c r="AU41" s="21">
        <f t="shared" si="2"/>
        <v>1608</v>
      </c>
      <c r="AV41" s="21">
        <f t="shared" si="2"/>
        <v>25882</v>
      </c>
      <c r="AW41" s="21">
        <f t="shared" si="2"/>
        <v>3877</v>
      </c>
      <c r="AX41" s="21">
        <f t="shared" si="2"/>
        <v>1707</v>
      </c>
      <c r="AY41" s="21">
        <f t="shared" si="1"/>
        <v>9604</v>
      </c>
      <c r="AZ41" s="21">
        <f t="shared" si="1"/>
        <v>1578</v>
      </c>
      <c r="BA41" s="21">
        <f t="shared" si="1"/>
        <v>1223</v>
      </c>
      <c r="BB41" s="21">
        <f t="shared" si="1"/>
        <v>2363</v>
      </c>
      <c r="BC41" s="21">
        <f t="shared" si="1"/>
        <v>15204</v>
      </c>
      <c r="BD41" s="20">
        <v>8174</v>
      </c>
      <c r="BE41" s="15">
        <v>2363</v>
      </c>
      <c r="BF41" s="15">
        <v>241</v>
      </c>
      <c r="BG41" s="15">
        <v>1206</v>
      </c>
      <c r="BH41" s="15">
        <v>48</v>
      </c>
      <c r="BI41" s="15">
        <v>1917</v>
      </c>
      <c r="BJ41" s="15">
        <v>217</v>
      </c>
      <c r="BK41" s="15">
        <v>109</v>
      </c>
      <c r="BL41" s="15">
        <v>470</v>
      </c>
      <c r="BM41" s="15">
        <v>96</v>
      </c>
      <c r="BN41" s="15">
        <v>24</v>
      </c>
      <c r="BO41" s="15">
        <v>157</v>
      </c>
      <c r="BP41" s="15">
        <v>1037</v>
      </c>
    </row>
    <row r="42" spans="1:68" s="11" customFormat="1" x14ac:dyDescent="0.25">
      <c r="A42" s="12">
        <v>42044</v>
      </c>
      <c r="B42" s="11" t="s">
        <v>51</v>
      </c>
      <c r="C42" s="13">
        <v>136369</v>
      </c>
      <c r="D42" s="14">
        <v>37093</v>
      </c>
      <c r="E42" s="15">
        <v>48894</v>
      </c>
      <c r="F42" s="15">
        <v>36300</v>
      </c>
      <c r="G42" s="15">
        <v>64705</v>
      </c>
      <c r="H42" s="16">
        <v>63169</v>
      </c>
      <c r="I42" s="17">
        <v>47847</v>
      </c>
      <c r="J42" s="18">
        <v>5856</v>
      </c>
      <c r="K42" s="19">
        <v>49118</v>
      </c>
      <c r="L42" s="19"/>
      <c r="M42" s="15">
        <v>17237</v>
      </c>
      <c r="N42" s="15">
        <v>9763</v>
      </c>
      <c r="O42" s="15">
        <v>6780</v>
      </c>
      <c r="P42" s="15">
        <v>1115</v>
      </c>
      <c r="Q42" s="20">
        <v>99919</v>
      </c>
      <c r="R42" s="15">
        <v>26712</v>
      </c>
      <c r="S42" s="15">
        <v>2594</v>
      </c>
      <c r="T42" s="15">
        <v>17772</v>
      </c>
      <c r="U42" s="15">
        <v>2122</v>
      </c>
      <c r="V42" s="15">
        <v>20087</v>
      </c>
      <c r="W42" s="15">
        <v>4566</v>
      </c>
      <c r="X42" s="15">
        <v>1479</v>
      </c>
      <c r="Y42" s="15">
        <v>3109</v>
      </c>
      <c r="Z42" s="15">
        <v>1415</v>
      </c>
      <c r="AA42" s="15">
        <v>1865</v>
      </c>
      <c r="AB42" s="15">
        <v>1629</v>
      </c>
      <c r="AC42" s="15">
        <v>12434</v>
      </c>
      <c r="AD42" s="20">
        <v>40317</v>
      </c>
      <c r="AE42" s="15">
        <v>9802</v>
      </c>
      <c r="AF42" s="15">
        <v>226</v>
      </c>
      <c r="AG42" s="15">
        <v>5289</v>
      </c>
      <c r="AH42" s="15">
        <v>172</v>
      </c>
      <c r="AI42" s="15">
        <v>9845</v>
      </c>
      <c r="AJ42" s="15">
        <v>1109</v>
      </c>
      <c r="AK42" s="15">
        <v>399</v>
      </c>
      <c r="AL42" s="15">
        <v>6269</v>
      </c>
      <c r="AM42" s="15">
        <v>495</v>
      </c>
      <c r="AN42" s="15">
        <v>205</v>
      </c>
      <c r="AO42" s="15">
        <v>1174</v>
      </c>
      <c r="AP42" s="15">
        <v>4578</v>
      </c>
      <c r="AQ42" s="21">
        <f t="shared" si="2"/>
        <v>140236</v>
      </c>
      <c r="AR42" s="21">
        <f t="shared" si="2"/>
        <v>36514</v>
      </c>
      <c r="AS42" s="21">
        <f t="shared" si="2"/>
        <v>2820</v>
      </c>
      <c r="AT42" s="21">
        <f t="shared" si="2"/>
        <v>23061</v>
      </c>
      <c r="AU42" s="21">
        <f t="shared" si="2"/>
        <v>2294</v>
      </c>
      <c r="AV42" s="21">
        <f t="shared" si="2"/>
        <v>29932</v>
      </c>
      <c r="AW42" s="21">
        <f t="shared" si="2"/>
        <v>5675</v>
      </c>
      <c r="AX42" s="21">
        <f t="shared" si="2"/>
        <v>1878</v>
      </c>
      <c r="AY42" s="21">
        <f t="shared" si="1"/>
        <v>9378</v>
      </c>
      <c r="AZ42" s="21">
        <f t="shared" si="1"/>
        <v>1910</v>
      </c>
      <c r="BA42" s="21">
        <f t="shared" si="1"/>
        <v>2070</v>
      </c>
      <c r="BB42" s="21">
        <f t="shared" si="1"/>
        <v>2803</v>
      </c>
      <c r="BC42" s="21">
        <f t="shared" si="1"/>
        <v>17012</v>
      </c>
      <c r="BD42" s="20">
        <v>6800</v>
      </c>
      <c r="BE42" s="15">
        <v>1724</v>
      </c>
      <c r="BF42" s="15">
        <v>109</v>
      </c>
      <c r="BG42" s="15">
        <v>1025</v>
      </c>
      <c r="BH42" s="15">
        <v>60</v>
      </c>
      <c r="BI42" s="15">
        <v>1700</v>
      </c>
      <c r="BJ42" s="15">
        <v>205</v>
      </c>
      <c r="BK42" s="15">
        <v>60</v>
      </c>
      <c r="BL42" s="15">
        <v>374</v>
      </c>
      <c r="BM42" s="15">
        <v>48</v>
      </c>
      <c r="BN42" s="15">
        <v>48</v>
      </c>
      <c r="BO42" s="15">
        <v>133</v>
      </c>
      <c r="BP42" s="15">
        <v>1049</v>
      </c>
    </row>
    <row r="43" spans="1:68" s="11" customFormat="1" x14ac:dyDescent="0.25">
      <c r="A43" s="12">
        <v>42045</v>
      </c>
      <c r="B43" s="11" t="s">
        <v>52</v>
      </c>
      <c r="C43" s="13">
        <v>125785</v>
      </c>
      <c r="D43" s="14">
        <v>34756</v>
      </c>
      <c r="E43" s="15">
        <v>45673</v>
      </c>
      <c r="F43" s="15">
        <v>33261</v>
      </c>
      <c r="G43" s="15">
        <v>58410</v>
      </c>
      <c r="H43" s="16">
        <v>56444</v>
      </c>
      <c r="I43" s="17">
        <v>42256</v>
      </c>
      <c r="J43" s="18">
        <v>5695</v>
      </c>
      <c r="K43" s="19">
        <v>45383</v>
      </c>
      <c r="L43" s="19"/>
      <c r="M43" s="15">
        <v>16789</v>
      </c>
      <c r="N43" s="15">
        <v>8669</v>
      </c>
      <c r="O43" s="15">
        <v>6093</v>
      </c>
      <c r="P43" s="15">
        <v>1020</v>
      </c>
      <c r="Q43" s="20">
        <v>92825</v>
      </c>
      <c r="R43" s="15">
        <v>24589</v>
      </c>
      <c r="S43" s="15">
        <v>2744</v>
      </c>
      <c r="T43" s="15">
        <v>17150</v>
      </c>
      <c r="U43" s="15">
        <v>2187</v>
      </c>
      <c r="V43" s="15">
        <v>17772</v>
      </c>
      <c r="W43" s="15">
        <v>4030</v>
      </c>
      <c r="X43" s="15">
        <v>1608</v>
      </c>
      <c r="Y43" s="15">
        <v>2744</v>
      </c>
      <c r="Z43" s="15">
        <v>707</v>
      </c>
      <c r="AA43" s="15">
        <v>1501</v>
      </c>
      <c r="AB43" s="15">
        <v>1736</v>
      </c>
      <c r="AC43" s="15">
        <v>11748</v>
      </c>
      <c r="AD43" s="20">
        <v>35609</v>
      </c>
      <c r="AE43" s="15">
        <v>8617</v>
      </c>
      <c r="AF43" s="15">
        <v>334</v>
      </c>
      <c r="AG43" s="15">
        <v>4513</v>
      </c>
      <c r="AH43" s="15">
        <v>183</v>
      </c>
      <c r="AI43" s="15">
        <v>9015</v>
      </c>
      <c r="AJ43" s="15">
        <v>1185</v>
      </c>
      <c r="AK43" s="15">
        <v>528</v>
      </c>
      <c r="AL43" s="15">
        <v>5202</v>
      </c>
      <c r="AM43" s="15">
        <v>345</v>
      </c>
      <c r="AN43" s="15">
        <v>162</v>
      </c>
      <c r="AO43" s="15">
        <v>883</v>
      </c>
      <c r="AP43" s="15">
        <v>3834</v>
      </c>
      <c r="AQ43" s="21">
        <f t="shared" si="2"/>
        <v>128434</v>
      </c>
      <c r="AR43" s="21">
        <f t="shared" si="2"/>
        <v>33206</v>
      </c>
      <c r="AS43" s="21">
        <f t="shared" si="2"/>
        <v>3078</v>
      </c>
      <c r="AT43" s="21">
        <f t="shared" si="2"/>
        <v>21663</v>
      </c>
      <c r="AU43" s="21">
        <f t="shared" si="2"/>
        <v>2370</v>
      </c>
      <c r="AV43" s="21">
        <f t="shared" si="2"/>
        <v>26787</v>
      </c>
      <c r="AW43" s="21">
        <f t="shared" si="2"/>
        <v>5215</v>
      </c>
      <c r="AX43" s="21">
        <f t="shared" si="2"/>
        <v>2136</v>
      </c>
      <c r="AY43" s="21">
        <f t="shared" si="1"/>
        <v>7946</v>
      </c>
      <c r="AZ43" s="21">
        <f t="shared" si="1"/>
        <v>1052</v>
      </c>
      <c r="BA43" s="21">
        <f t="shared" si="1"/>
        <v>1663</v>
      </c>
      <c r="BB43" s="21">
        <f t="shared" si="1"/>
        <v>2619</v>
      </c>
      <c r="BC43" s="21">
        <f t="shared" si="1"/>
        <v>15582</v>
      </c>
      <c r="BD43" s="20">
        <v>6884</v>
      </c>
      <c r="BE43" s="15">
        <v>1989</v>
      </c>
      <c r="BF43" s="15">
        <v>121</v>
      </c>
      <c r="BG43" s="15">
        <v>940</v>
      </c>
      <c r="BH43" s="15">
        <v>36</v>
      </c>
      <c r="BI43" s="15">
        <v>1628</v>
      </c>
      <c r="BJ43" s="15">
        <v>265</v>
      </c>
      <c r="BK43" s="15">
        <v>84</v>
      </c>
      <c r="BL43" s="15">
        <v>470</v>
      </c>
      <c r="BM43" s="15">
        <v>24</v>
      </c>
      <c r="BN43" s="15">
        <v>48</v>
      </c>
      <c r="BO43" s="15">
        <v>157</v>
      </c>
      <c r="BP43" s="15">
        <v>952</v>
      </c>
    </row>
    <row r="44" spans="1:68" s="11" customFormat="1" x14ac:dyDescent="0.25">
      <c r="A44" s="12">
        <v>42046</v>
      </c>
      <c r="B44" s="11" t="s">
        <v>53</v>
      </c>
      <c r="C44" s="13">
        <v>132069</v>
      </c>
      <c r="D44" s="14">
        <v>36531</v>
      </c>
      <c r="E44" s="15">
        <v>49484</v>
      </c>
      <c r="F44" s="15">
        <v>35118</v>
      </c>
      <c r="G44" s="15">
        <v>61406</v>
      </c>
      <c r="H44" s="16">
        <v>59890</v>
      </c>
      <c r="I44" s="17">
        <v>43844</v>
      </c>
      <c r="J44" s="18">
        <v>6158</v>
      </c>
      <c r="K44" s="19">
        <v>47357</v>
      </c>
      <c r="L44" s="19"/>
      <c r="M44" s="15">
        <v>17855</v>
      </c>
      <c r="N44" s="15">
        <v>8930</v>
      </c>
      <c r="O44" s="15">
        <v>6347</v>
      </c>
      <c r="P44" s="15">
        <v>1052</v>
      </c>
      <c r="Q44" s="20">
        <v>97092</v>
      </c>
      <c r="R44" s="15">
        <v>24525</v>
      </c>
      <c r="S44" s="15">
        <v>2380</v>
      </c>
      <c r="T44" s="15">
        <v>16979</v>
      </c>
      <c r="U44" s="15">
        <v>2187</v>
      </c>
      <c r="V44" s="15">
        <v>20473</v>
      </c>
      <c r="W44" s="15">
        <v>4245</v>
      </c>
      <c r="X44" s="15">
        <v>1887</v>
      </c>
      <c r="Y44" s="15">
        <v>3216</v>
      </c>
      <c r="Z44" s="15">
        <v>965</v>
      </c>
      <c r="AA44" s="15">
        <v>1951</v>
      </c>
      <c r="AB44" s="15">
        <v>1887</v>
      </c>
      <c r="AC44" s="15">
        <v>11769</v>
      </c>
      <c r="AD44" s="20">
        <v>36817</v>
      </c>
      <c r="AE44" s="15">
        <v>9414</v>
      </c>
      <c r="AF44" s="15">
        <v>205</v>
      </c>
      <c r="AG44" s="15">
        <v>4815</v>
      </c>
      <c r="AH44" s="15">
        <v>183</v>
      </c>
      <c r="AI44" s="15">
        <v>9317</v>
      </c>
      <c r="AJ44" s="15">
        <v>1099</v>
      </c>
      <c r="AK44" s="15">
        <v>355</v>
      </c>
      <c r="AL44" s="15">
        <v>5213</v>
      </c>
      <c r="AM44" s="15">
        <v>485</v>
      </c>
      <c r="AN44" s="15">
        <v>183</v>
      </c>
      <c r="AO44" s="15">
        <v>851</v>
      </c>
      <c r="AP44" s="15">
        <v>3802</v>
      </c>
      <c r="AQ44" s="21">
        <f t="shared" si="2"/>
        <v>133909</v>
      </c>
      <c r="AR44" s="21">
        <f t="shared" si="2"/>
        <v>33939</v>
      </c>
      <c r="AS44" s="21">
        <f t="shared" si="2"/>
        <v>2585</v>
      </c>
      <c r="AT44" s="21">
        <f t="shared" si="2"/>
        <v>21794</v>
      </c>
      <c r="AU44" s="21">
        <f t="shared" si="2"/>
        <v>2370</v>
      </c>
      <c r="AV44" s="21">
        <f t="shared" si="2"/>
        <v>29790</v>
      </c>
      <c r="AW44" s="21">
        <f t="shared" si="2"/>
        <v>5344</v>
      </c>
      <c r="AX44" s="21">
        <f t="shared" si="2"/>
        <v>2242</v>
      </c>
      <c r="AY44" s="21">
        <f t="shared" si="1"/>
        <v>8429</v>
      </c>
      <c r="AZ44" s="21">
        <f t="shared" si="1"/>
        <v>1450</v>
      </c>
      <c r="BA44" s="21">
        <f t="shared" si="1"/>
        <v>2134</v>
      </c>
      <c r="BB44" s="21">
        <f t="shared" si="1"/>
        <v>2738</v>
      </c>
      <c r="BC44" s="21">
        <f t="shared" si="1"/>
        <v>15571</v>
      </c>
      <c r="BD44" s="20">
        <v>6739</v>
      </c>
      <c r="BE44" s="15">
        <v>1652</v>
      </c>
      <c r="BF44" s="15">
        <v>181</v>
      </c>
      <c r="BG44" s="15">
        <v>892</v>
      </c>
      <c r="BH44" s="15">
        <v>12</v>
      </c>
      <c r="BI44" s="15">
        <v>1712</v>
      </c>
      <c r="BJ44" s="15">
        <v>301</v>
      </c>
      <c r="BK44" s="15">
        <v>109</v>
      </c>
      <c r="BL44" s="15">
        <v>482</v>
      </c>
      <c r="BM44" s="15">
        <v>48</v>
      </c>
      <c r="BN44" s="15">
        <v>48</v>
      </c>
      <c r="BO44" s="15">
        <v>96</v>
      </c>
      <c r="BP44" s="15">
        <v>1073</v>
      </c>
    </row>
    <row r="45" spans="1:68" s="11" customFormat="1" x14ac:dyDescent="0.25">
      <c r="A45" s="12">
        <v>42047</v>
      </c>
      <c r="B45" s="11" t="s">
        <v>48</v>
      </c>
      <c r="C45" s="13">
        <v>159128</v>
      </c>
      <c r="D45" s="14">
        <v>45440</v>
      </c>
      <c r="E45" s="15">
        <v>58024</v>
      </c>
      <c r="F45" s="15">
        <v>42870</v>
      </c>
      <c r="G45" s="15">
        <v>74005</v>
      </c>
      <c r="H45" s="16">
        <v>74540</v>
      </c>
      <c r="I45" s="17">
        <v>49754</v>
      </c>
      <c r="J45" s="18">
        <v>6678</v>
      </c>
      <c r="K45" s="19">
        <v>50614</v>
      </c>
      <c r="L45" s="19"/>
      <c r="M45" s="15">
        <v>21165</v>
      </c>
      <c r="N45" s="15">
        <v>10532</v>
      </c>
      <c r="O45" s="15">
        <v>7525</v>
      </c>
      <c r="P45" s="15">
        <v>1239</v>
      </c>
      <c r="Q45" s="20">
        <v>115810</v>
      </c>
      <c r="R45" s="15">
        <v>30828</v>
      </c>
      <c r="S45" s="15">
        <v>2873</v>
      </c>
      <c r="T45" s="15">
        <v>21352</v>
      </c>
      <c r="U45" s="15">
        <v>2422</v>
      </c>
      <c r="V45" s="15">
        <v>23925</v>
      </c>
      <c r="W45" s="15">
        <v>4481</v>
      </c>
      <c r="X45" s="15">
        <v>1758</v>
      </c>
      <c r="Y45" s="15">
        <v>3666</v>
      </c>
      <c r="Z45" s="15">
        <v>1458</v>
      </c>
      <c r="AA45" s="15">
        <v>2508</v>
      </c>
      <c r="AB45" s="15">
        <v>1694</v>
      </c>
      <c r="AC45" s="15">
        <v>13549</v>
      </c>
      <c r="AD45" s="20">
        <v>42513</v>
      </c>
      <c r="AE45" s="15">
        <v>10049</v>
      </c>
      <c r="AF45" s="15">
        <v>312</v>
      </c>
      <c r="AG45" s="15">
        <v>5601</v>
      </c>
      <c r="AH45" s="15">
        <v>269</v>
      </c>
      <c r="AI45" s="15">
        <v>10685</v>
      </c>
      <c r="AJ45" s="15">
        <v>1368</v>
      </c>
      <c r="AK45" s="15">
        <v>582</v>
      </c>
      <c r="AL45" s="15">
        <v>6549</v>
      </c>
      <c r="AM45" s="15">
        <v>506</v>
      </c>
      <c r="AN45" s="15">
        <v>269</v>
      </c>
      <c r="AO45" s="15">
        <v>926</v>
      </c>
      <c r="AP45" s="15">
        <v>4373</v>
      </c>
      <c r="AQ45" s="21">
        <f t="shared" si="2"/>
        <v>158323</v>
      </c>
      <c r="AR45" s="21">
        <f t="shared" si="2"/>
        <v>40877</v>
      </c>
      <c r="AS45" s="21">
        <f t="shared" si="2"/>
        <v>3185</v>
      </c>
      <c r="AT45" s="21">
        <f t="shared" si="2"/>
        <v>26953</v>
      </c>
      <c r="AU45" s="21">
        <f t="shared" si="2"/>
        <v>2691</v>
      </c>
      <c r="AV45" s="21">
        <f t="shared" si="2"/>
        <v>34610</v>
      </c>
      <c r="AW45" s="21">
        <f t="shared" si="2"/>
        <v>5849</v>
      </c>
      <c r="AX45" s="21">
        <f t="shared" si="2"/>
        <v>2340</v>
      </c>
      <c r="AY45" s="21">
        <f t="shared" si="1"/>
        <v>10215</v>
      </c>
      <c r="AZ45" s="21">
        <f t="shared" si="1"/>
        <v>1964</v>
      </c>
      <c r="BA45" s="21">
        <f t="shared" si="1"/>
        <v>2777</v>
      </c>
      <c r="BB45" s="21">
        <f t="shared" si="1"/>
        <v>2620</v>
      </c>
      <c r="BC45" s="21">
        <f t="shared" si="1"/>
        <v>17922</v>
      </c>
      <c r="BD45" s="20">
        <v>7788</v>
      </c>
      <c r="BE45" s="15">
        <v>2291</v>
      </c>
      <c r="BF45" s="15">
        <v>193</v>
      </c>
      <c r="BG45" s="15">
        <v>1061</v>
      </c>
      <c r="BH45" s="15">
        <v>72</v>
      </c>
      <c r="BI45" s="15">
        <v>1748</v>
      </c>
      <c r="BJ45" s="15">
        <v>193</v>
      </c>
      <c r="BK45" s="15">
        <v>96</v>
      </c>
      <c r="BL45" s="15">
        <v>482</v>
      </c>
      <c r="BM45" s="15">
        <v>84</v>
      </c>
      <c r="BN45" s="15">
        <v>48</v>
      </c>
      <c r="BO45" s="15">
        <v>241</v>
      </c>
      <c r="BP45" s="15">
        <v>1097</v>
      </c>
    </row>
    <row r="46" spans="1:68" s="11" customFormat="1" x14ac:dyDescent="0.25">
      <c r="A46" s="12">
        <v>42048</v>
      </c>
      <c r="B46" s="11" t="s">
        <v>49</v>
      </c>
      <c r="C46" s="13">
        <v>156385</v>
      </c>
      <c r="D46" s="14">
        <v>46901</v>
      </c>
      <c r="E46" s="15">
        <v>56705</v>
      </c>
      <c r="F46" s="15">
        <v>41835</v>
      </c>
      <c r="G46" s="15">
        <v>72168</v>
      </c>
      <c r="H46" s="16">
        <v>74756</v>
      </c>
      <c r="I46" s="17">
        <v>53719</v>
      </c>
      <c r="J46" s="18">
        <v>6595</v>
      </c>
      <c r="K46" s="19">
        <v>52814</v>
      </c>
      <c r="L46" s="19"/>
      <c r="M46" s="15">
        <v>19561</v>
      </c>
      <c r="N46" s="15">
        <v>10182</v>
      </c>
      <c r="O46" s="15">
        <v>7026</v>
      </c>
      <c r="P46" s="15">
        <v>1186</v>
      </c>
      <c r="Q46" s="20">
        <v>112955</v>
      </c>
      <c r="R46" s="15">
        <v>29241</v>
      </c>
      <c r="S46" s="15">
        <v>3387</v>
      </c>
      <c r="T46" s="15">
        <v>21953</v>
      </c>
      <c r="U46" s="15">
        <v>2573</v>
      </c>
      <c r="V46" s="15">
        <v>21995</v>
      </c>
      <c r="W46" s="15">
        <v>3923</v>
      </c>
      <c r="X46" s="15">
        <v>1522</v>
      </c>
      <c r="Y46" s="15">
        <v>4288</v>
      </c>
      <c r="Z46" s="15">
        <v>1115</v>
      </c>
      <c r="AA46" s="15">
        <v>2315</v>
      </c>
      <c r="AB46" s="15">
        <v>1544</v>
      </c>
      <c r="AC46" s="15">
        <v>14020</v>
      </c>
      <c r="AD46" s="20">
        <v>46221</v>
      </c>
      <c r="AE46" s="15">
        <v>11116</v>
      </c>
      <c r="AF46" s="15">
        <v>420</v>
      </c>
      <c r="AG46" s="15">
        <v>5795</v>
      </c>
      <c r="AH46" s="15">
        <v>355</v>
      </c>
      <c r="AI46" s="15">
        <v>11353</v>
      </c>
      <c r="AJ46" s="15">
        <v>1163</v>
      </c>
      <c r="AK46" s="15">
        <v>506</v>
      </c>
      <c r="AL46" s="15">
        <v>7389</v>
      </c>
      <c r="AM46" s="15">
        <v>506</v>
      </c>
      <c r="AN46" s="15">
        <v>302</v>
      </c>
      <c r="AO46" s="15">
        <v>1066</v>
      </c>
      <c r="AP46" s="15">
        <v>4890</v>
      </c>
      <c r="AQ46" s="21">
        <f t="shared" si="2"/>
        <v>159176</v>
      </c>
      <c r="AR46" s="21">
        <f t="shared" si="2"/>
        <v>40357</v>
      </c>
      <c r="AS46" s="21">
        <f t="shared" si="2"/>
        <v>3807</v>
      </c>
      <c r="AT46" s="21">
        <f t="shared" si="2"/>
        <v>27748</v>
      </c>
      <c r="AU46" s="21">
        <f t="shared" si="2"/>
        <v>2928</v>
      </c>
      <c r="AV46" s="21">
        <f t="shared" si="2"/>
        <v>33348</v>
      </c>
      <c r="AW46" s="21">
        <f t="shared" si="2"/>
        <v>5086</v>
      </c>
      <c r="AX46" s="21">
        <f t="shared" si="2"/>
        <v>2028</v>
      </c>
      <c r="AY46" s="21">
        <f t="shared" si="1"/>
        <v>11677</v>
      </c>
      <c r="AZ46" s="21">
        <f t="shared" si="1"/>
        <v>1621</v>
      </c>
      <c r="BA46" s="21">
        <f t="shared" si="1"/>
        <v>2617</v>
      </c>
      <c r="BB46" s="21">
        <f t="shared" si="1"/>
        <v>2610</v>
      </c>
      <c r="BC46" s="21">
        <f t="shared" si="1"/>
        <v>18910</v>
      </c>
      <c r="BD46" s="20">
        <v>7728</v>
      </c>
      <c r="BE46" s="15">
        <v>2038</v>
      </c>
      <c r="BF46" s="15">
        <v>217</v>
      </c>
      <c r="BG46" s="15">
        <v>1302</v>
      </c>
      <c r="BH46" s="15">
        <v>145</v>
      </c>
      <c r="BI46" s="15">
        <v>1483</v>
      </c>
      <c r="BJ46" s="15">
        <v>374</v>
      </c>
      <c r="BK46" s="15">
        <v>96</v>
      </c>
      <c r="BL46" s="15">
        <v>494</v>
      </c>
      <c r="BM46" s="15">
        <v>109</v>
      </c>
      <c r="BN46" s="15">
        <v>84</v>
      </c>
      <c r="BO46" s="15">
        <v>157</v>
      </c>
      <c r="BP46" s="15">
        <v>952</v>
      </c>
    </row>
    <row r="47" spans="1:68" s="11" customFormat="1" x14ac:dyDescent="0.25">
      <c r="A47" s="12">
        <v>42049</v>
      </c>
      <c r="B47" s="11" t="s">
        <v>50</v>
      </c>
      <c r="C47" s="13">
        <v>105293</v>
      </c>
      <c r="D47" s="14">
        <v>34095</v>
      </c>
      <c r="E47" s="15">
        <v>36946</v>
      </c>
      <c r="F47" s="15">
        <v>26445</v>
      </c>
      <c r="G47" s="15">
        <v>50484</v>
      </c>
      <c r="H47" s="16">
        <v>58304</v>
      </c>
      <c r="I47" s="17">
        <v>53074</v>
      </c>
      <c r="J47" s="18">
        <v>7910</v>
      </c>
      <c r="K47" s="19">
        <v>52008</v>
      </c>
      <c r="L47" s="19"/>
      <c r="M47" s="15">
        <v>15418</v>
      </c>
      <c r="N47" s="15">
        <v>11619</v>
      </c>
      <c r="O47" s="15">
        <v>7609</v>
      </c>
      <c r="P47" s="15">
        <v>938</v>
      </c>
      <c r="Q47" s="20">
        <v>79834</v>
      </c>
      <c r="R47" s="15">
        <v>17708</v>
      </c>
      <c r="S47" s="15">
        <v>2894</v>
      </c>
      <c r="T47" s="15">
        <v>14878</v>
      </c>
      <c r="U47" s="15">
        <v>1694</v>
      </c>
      <c r="V47" s="15">
        <v>15457</v>
      </c>
      <c r="W47" s="15">
        <v>3773</v>
      </c>
      <c r="X47" s="15">
        <v>2079</v>
      </c>
      <c r="Y47" s="15">
        <v>3109</v>
      </c>
      <c r="Z47" s="15">
        <v>1436</v>
      </c>
      <c r="AA47" s="15">
        <v>1222</v>
      </c>
      <c r="AB47" s="15">
        <v>1372</v>
      </c>
      <c r="AC47" s="15">
        <v>10783</v>
      </c>
      <c r="AD47" s="20">
        <v>46078</v>
      </c>
      <c r="AE47" s="15">
        <v>11406</v>
      </c>
      <c r="AF47" s="15">
        <v>345</v>
      </c>
      <c r="AG47" s="15">
        <v>6312</v>
      </c>
      <c r="AH47" s="15">
        <v>291</v>
      </c>
      <c r="AI47" s="15">
        <v>10879</v>
      </c>
      <c r="AJ47" s="15">
        <v>1368</v>
      </c>
      <c r="AK47" s="15">
        <v>474</v>
      </c>
      <c r="AL47" s="15">
        <v>7270</v>
      </c>
      <c r="AM47" s="15">
        <v>603</v>
      </c>
      <c r="AN47" s="15">
        <v>291</v>
      </c>
      <c r="AO47" s="15">
        <v>1088</v>
      </c>
      <c r="AP47" s="15">
        <v>4545</v>
      </c>
      <c r="AQ47" s="21">
        <f t="shared" si="2"/>
        <v>125912</v>
      </c>
      <c r="AR47" s="21">
        <f t="shared" si="2"/>
        <v>29114</v>
      </c>
      <c r="AS47" s="21">
        <f t="shared" si="2"/>
        <v>3239</v>
      </c>
      <c r="AT47" s="21">
        <f t="shared" si="2"/>
        <v>21190</v>
      </c>
      <c r="AU47" s="21">
        <f t="shared" si="2"/>
        <v>1985</v>
      </c>
      <c r="AV47" s="21">
        <f t="shared" si="2"/>
        <v>26336</v>
      </c>
      <c r="AW47" s="21">
        <f t="shared" si="2"/>
        <v>5141</v>
      </c>
      <c r="AX47" s="21">
        <f t="shared" si="2"/>
        <v>2553</v>
      </c>
      <c r="AY47" s="21">
        <f t="shared" si="1"/>
        <v>10379</v>
      </c>
      <c r="AZ47" s="21">
        <f t="shared" si="1"/>
        <v>2039</v>
      </c>
      <c r="BA47" s="21">
        <f t="shared" si="1"/>
        <v>1513</v>
      </c>
      <c r="BB47" s="21">
        <f t="shared" si="1"/>
        <v>2460</v>
      </c>
      <c r="BC47" s="21">
        <f t="shared" si="1"/>
        <v>15328</v>
      </c>
      <c r="BD47" s="20">
        <v>7885</v>
      </c>
      <c r="BE47" s="15">
        <v>1977</v>
      </c>
      <c r="BF47" s="15">
        <v>217</v>
      </c>
      <c r="BG47" s="15">
        <v>1350</v>
      </c>
      <c r="BH47" s="15">
        <v>48</v>
      </c>
      <c r="BI47" s="15">
        <v>1748</v>
      </c>
      <c r="BJ47" s="15">
        <v>265</v>
      </c>
      <c r="BK47" s="15">
        <v>84</v>
      </c>
      <c r="BL47" s="15">
        <v>434</v>
      </c>
      <c r="BM47" s="15">
        <v>145</v>
      </c>
      <c r="BN47" s="15">
        <v>60</v>
      </c>
      <c r="BO47" s="15">
        <v>193</v>
      </c>
      <c r="BP47" s="15">
        <v>1157</v>
      </c>
    </row>
    <row r="48" spans="1:68" s="11" customFormat="1" x14ac:dyDescent="0.25">
      <c r="A48" s="12">
        <v>42050</v>
      </c>
      <c r="B48" s="11" t="s">
        <v>5</v>
      </c>
      <c r="C48" s="13">
        <v>78885</v>
      </c>
      <c r="D48" s="14">
        <v>24157</v>
      </c>
      <c r="E48" s="15">
        <v>27500</v>
      </c>
      <c r="F48" s="15">
        <v>21737</v>
      </c>
      <c r="G48" s="15">
        <v>37465</v>
      </c>
      <c r="H48" s="16">
        <v>49063</v>
      </c>
      <c r="I48" s="17">
        <v>54792</v>
      </c>
      <c r="J48" s="18">
        <v>6283</v>
      </c>
      <c r="K48" s="19">
        <v>52444</v>
      </c>
      <c r="L48" s="19"/>
      <c r="M48" s="15">
        <v>11238</v>
      </c>
      <c r="N48" s="15">
        <v>10771</v>
      </c>
      <c r="O48" s="15">
        <v>7055</v>
      </c>
      <c r="P48" s="15">
        <v>807</v>
      </c>
      <c r="Q48" s="20">
        <v>59297</v>
      </c>
      <c r="R48" s="15">
        <v>14857</v>
      </c>
      <c r="S48" s="15">
        <v>1865</v>
      </c>
      <c r="T48" s="15">
        <v>11255</v>
      </c>
      <c r="U48" s="15">
        <v>1522</v>
      </c>
      <c r="V48" s="15">
        <v>11491</v>
      </c>
      <c r="W48" s="15">
        <v>1929</v>
      </c>
      <c r="X48" s="15">
        <v>815</v>
      </c>
      <c r="Y48" s="15">
        <v>2723</v>
      </c>
      <c r="Z48" s="15">
        <v>793</v>
      </c>
      <c r="AA48" s="15">
        <v>986</v>
      </c>
      <c r="AB48" s="15">
        <v>1136</v>
      </c>
      <c r="AC48" s="15">
        <v>7696</v>
      </c>
      <c r="AD48" s="20">
        <v>47371</v>
      </c>
      <c r="AE48" s="15">
        <v>11256</v>
      </c>
      <c r="AF48" s="15">
        <v>474</v>
      </c>
      <c r="AG48" s="15">
        <v>6980</v>
      </c>
      <c r="AH48" s="15">
        <v>215</v>
      </c>
      <c r="AI48" s="15">
        <v>11170</v>
      </c>
      <c r="AJ48" s="15">
        <v>1346</v>
      </c>
      <c r="AK48" s="15">
        <v>560</v>
      </c>
      <c r="AL48" s="15">
        <v>7141</v>
      </c>
      <c r="AM48" s="15">
        <v>560</v>
      </c>
      <c r="AN48" s="15">
        <v>334</v>
      </c>
      <c r="AO48" s="15">
        <v>1260</v>
      </c>
      <c r="AP48" s="15">
        <v>4879</v>
      </c>
      <c r="AQ48" s="21">
        <f t="shared" si="2"/>
        <v>106668</v>
      </c>
      <c r="AR48" s="21">
        <f t="shared" si="2"/>
        <v>26113</v>
      </c>
      <c r="AS48" s="21">
        <f t="shared" si="2"/>
        <v>2339</v>
      </c>
      <c r="AT48" s="21">
        <f t="shared" si="2"/>
        <v>18235</v>
      </c>
      <c r="AU48" s="21">
        <f t="shared" si="2"/>
        <v>1737</v>
      </c>
      <c r="AV48" s="21">
        <f t="shared" si="2"/>
        <v>22661</v>
      </c>
      <c r="AW48" s="21">
        <f t="shared" si="2"/>
        <v>3275</v>
      </c>
      <c r="AX48" s="21">
        <f t="shared" si="2"/>
        <v>1375</v>
      </c>
      <c r="AY48" s="21">
        <f t="shared" si="1"/>
        <v>9864</v>
      </c>
      <c r="AZ48" s="21">
        <f t="shared" si="1"/>
        <v>1353</v>
      </c>
      <c r="BA48" s="21">
        <f t="shared" si="1"/>
        <v>1320</v>
      </c>
      <c r="BB48" s="21">
        <f t="shared" si="1"/>
        <v>2396</v>
      </c>
      <c r="BC48" s="21">
        <f t="shared" si="1"/>
        <v>12575</v>
      </c>
      <c r="BD48" s="20">
        <v>7125</v>
      </c>
      <c r="BE48" s="15">
        <v>2001</v>
      </c>
      <c r="BF48" s="15">
        <v>157</v>
      </c>
      <c r="BG48" s="15">
        <v>820</v>
      </c>
      <c r="BH48" s="15">
        <v>60</v>
      </c>
      <c r="BI48" s="15">
        <v>1507</v>
      </c>
      <c r="BJ48" s="15">
        <v>350</v>
      </c>
      <c r="BK48" s="15">
        <v>96</v>
      </c>
      <c r="BL48" s="15">
        <v>579</v>
      </c>
      <c r="BM48" s="15">
        <v>145</v>
      </c>
      <c r="BN48" s="15">
        <v>60</v>
      </c>
      <c r="BO48" s="15">
        <v>157</v>
      </c>
      <c r="BP48" s="15">
        <v>964</v>
      </c>
    </row>
    <row r="49" spans="1:68" s="11" customFormat="1" x14ac:dyDescent="0.25">
      <c r="A49" s="12">
        <v>42051</v>
      </c>
      <c r="B49" s="11" t="s">
        <v>51</v>
      </c>
      <c r="C49" s="13">
        <v>121374</v>
      </c>
      <c r="D49" s="14">
        <v>35345</v>
      </c>
      <c r="E49" s="15">
        <v>44369</v>
      </c>
      <c r="F49" s="15">
        <v>33235</v>
      </c>
      <c r="G49" s="15">
        <v>56478</v>
      </c>
      <c r="H49" s="16">
        <v>57749</v>
      </c>
      <c r="I49" s="17">
        <v>44898</v>
      </c>
      <c r="J49" s="18">
        <v>6181</v>
      </c>
      <c r="K49" s="19">
        <v>46066</v>
      </c>
      <c r="L49" s="19"/>
      <c r="M49" s="15">
        <v>15672</v>
      </c>
      <c r="N49" s="15">
        <v>8977</v>
      </c>
      <c r="O49" s="15">
        <v>6249</v>
      </c>
      <c r="P49" s="15">
        <v>898</v>
      </c>
      <c r="Q49" s="20">
        <v>89739</v>
      </c>
      <c r="R49" s="15">
        <v>23024</v>
      </c>
      <c r="S49" s="15">
        <v>1844</v>
      </c>
      <c r="T49" s="15">
        <v>16979</v>
      </c>
      <c r="U49" s="15">
        <v>2058</v>
      </c>
      <c r="V49" s="15">
        <v>19273</v>
      </c>
      <c r="W49" s="15">
        <v>3730</v>
      </c>
      <c r="X49" s="15">
        <v>1372</v>
      </c>
      <c r="Y49" s="15">
        <v>2894</v>
      </c>
      <c r="Z49" s="15">
        <v>1158</v>
      </c>
      <c r="AA49" s="15">
        <v>1479</v>
      </c>
      <c r="AB49" s="15">
        <v>1243</v>
      </c>
      <c r="AC49" s="15">
        <v>10719</v>
      </c>
      <c r="AD49" s="20">
        <v>38788</v>
      </c>
      <c r="AE49" s="15">
        <v>9554</v>
      </c>
      <c r="AF49" s="15">
        <v>399</v>
      </c>
      <c r="AG49" s="15">
        <v>4933</v>
      </c>
      <c r="AH49" s="15">
        <v>269</v>
      </c>
      <c r="AI49" s="15">
        <v>9640</v>
      </c>
      <c r="AJ49" s="15">
        <v>1185</v>
      </c>
      <c r="AK49" s="15">
        <v>312</v>
      </c>
      <c r="AL49" s="15">
        <v>5967</v>
      </c>
      <c r="AM49" s="15">
        <v>302</v>
      </c>
      <c r="AN49" s="15">
        <v>291</v>
      </c>
      <c r="AO49" s="15">
        <v>926</v>
      </c>
      <c r="AP49" s="15">
        <v>4115</v>
      </c>
      <c r="AQ49" s="21">
        <f t="shared" si="2"/>
        <v>128527</v>
      </c>
      <c r="AR49" s="21">
        <f t="shared" si="2"/>
        <v>32578</v>
      </c>
      <c r="AS49" s="21">
        <f t="shared" si="2"/>
        <v>2243</v>
      </c>
      <c r="AT49" s="21">
        <f t="shared" si="2"/>
        <v>21912</v>
      </c>
      <c r="AU49" s="21">
        <f t="shared" si="2"/>
        <v>2327</v>
      </c>
      <c r="AV49" s="21">
        <f t="shared" si="2"/>
        <v>28913</v>
      </c>
      <c r="AW49" s="21">
        <f t="shared" si="2"/>
        <v>4915</v>
      </c>
      <c r="AX49" s="21">
        <f t="shared" si="2"/>
        <v>1684</v>
      </c>
      <c r="AY49" s="21">
        <f t="shared" si="1"/>
        <v>8861</v>
      </c>
      <c r="AZ49" s="21">
        <f t="shared" si="1"/>
        <v>1460</v>
      </c>
      <c r="BA49" s="21">
        <f t="shared" si="1"/>
        <v>1770</v>
      </c>
      <c r="BB49" s="21">
        <f t="shared" si="1"/>
        <v>2169</v>
      </c>
      <c r="BC49" s="21">
        <f t="shared" si="1"/>
        <v>14834</v>
      </c>
      <c r="BD49" s="20">
        <v>6739</v>
      </c>
      <c r="BE49" s="15">
        <v>1845</v>
      </c>
      <c r="BF49" s="15">
        <v>121</v>
      </c>
      <c r="BG49" s="15">
        <v>880</v>
      </c>
      <c r="BH49" s="15">
        <v>48</v>
      </c>
      <c r="BI49" s="15">
        <v>1471</v>
      </c>
      <c r="BJ49" s="15">
        <v>386</v>
      </c>
      <c r="BK49" s="15">
        <v>60</v>
      </c>
      <c r="BL49" s="15">
        <v>506</v>
      </c>
      <c r="BM49" s="15">
        <v>109</v>
      </c>
      <c r="BN49" s="15">
        <v>48</v>
      </c>
      <c r="BO49" s="15">
        <v>169</v>
      </c>
      <c r="BP49" s="15">
        <v>928</v>
      </c>
    </row>
    <row r="50" spans="1:68" s="11" customFormat="1" x14ac:dyDescent="0.25">
      <c r="A50" s="12">
        <v>42052</v>
      </c>
      <c r="B50" s="11" t="s">
        <v>52</v>
      </c>
      <c r="C50" s="13">
        <v>118784</v>
      </c>
      <c r="D50" s="14">
        <v>34676</v>
      </c>
      <c r="E50" s="15">
        <v>43949</v>
      </c>
      <c r="F50" s="15">
        <v>32176</v>
      </c>
      <c r="G50" s="15">
        <v>55214</v>
      </c>
      <c r="H50" s="16">
        <v>56385</v>
      </c>
      <c r="I50" s="17">
        <v>44075</v>
      </c>
      <c r="J50" s="18">
        <v>6021</v>
      </c>
      <c r="K50" s="19">
        <v>45731</v>
      </c>
      <c r="L50" s="19"/>
      <c r="M50" s="15">
        <v>15232</v>
      </c>
      <c r="N50" s="15">
        <v>8042</v>
      </c>
      <c r="O50" s="15">
        <v>5665</v>
      </c>
      <c r="P50" s="15">
        <v>971</v>
      </c>
      <c r="Q50" s="20">
        <v>87381</v>
      </c>
      <c r="R50" s="15">
        <v>22060</v>
      </c>
      <c r="S50" s="15">
        <v>2037</v>
      </c>
      <c r="T50" s="15">
        <v>17150</v>
      </c>
      <c r="U50" s="15">
        <v>1736</v>
      </c>
      <c r="V50" s="15">
        <v>18029</v>
      </c>
      <c r="W50" s="15">
        <v>3430</v>
      </c>
      <c r="X50" s="15">
        <v>1415</v>
      </c>
      <c r="Y50" s="15">
        <v>3323</v>
      </c>
      <c r="Z50" s="15">
        <v>1050</v>
      </c>
      <c r="AA50" s="15">
        <v>1565</v>
      </c>
      <c r="AB50" s="15">
        <v>1479</v>
      </c>
      <c r="AC50" s="15">
        <v>9776</v>
      </c>
      <c r="AD50" s="20">
        <v>38183</v>
      </c>
      <c r="AE50" s="15">
        <v>9360</v>
      </c>
      <c r="AF50" s="15">
        <v>291</v>
      </c>
      <c r="AG50" s="15">
        <v>4664</v>
      </c>
      <c r="AH50" s="15">
        <v>259</v>
      </c>
      <c r="AI50" s="15">
        <v>9252</v>
      </c>
      <c r="AJ50" s="15">
        <v>1142</v>
      </c>
      <c r="AK50" s="15">
        <v>549</v>
      </c>
      <c r="AL50" s="15">
        <v>6269</v>
      </c>
      <c r="AM50" s="15">
        <v>442</v>
      </c>
      <c r="AN50" s="15">
        <v>291</v>
      </c>
      <c r="AO50" s="15">
        <v>1012</v>
      </c>
      <c r="AP50" s="15">
        <v>3705</v>
      </c>
      <c r="AQ50" s="21">
        <f t="shared" si="2"/>
        <v>125564</v>
      </c>
      <c r="AR50" s="21">
        <f t="shared" si="2"/>
        <v>31420</v>
      </c>
      <c r="AS50" s="21">
        <f t="shared" si="2"/>
        <v>2328</v>
      </c>
      <c r="AT50" s="21">
        <f t="shared" si="2"/>
        <v>21814</v>
      </c>
      <c r="AU50" s="21">
        <f t="shared" si="2"/>
        <v>1995</v>
      </c>
      <c r="AV50" s="21">
        <f t="shared" si="2"/>
        <v>27281</v>
      </c>
      <c r="AW50" s="21">
        <f t="shared" si="2"/>
        <v>4572</v>
      </c>
      <c r="AX50" s="21">
        <f t="shared" si="2"/>
        <v>1964</v>
      </c>
      <c r="AY50" s="21">
        <f t="shared" si="1"/>
        <v>9592</v>
      </c>
      <c r="AZ50" s="21">
        <f t="shared" si="1"/>
        <v>1492</v>
      </c>
      <c r="BA50" s="21">
        <f t="shared" si="1"/>
        <v>1856</v>
      </c>
      <c r="BB50" s="21">
        <f t="shared" si="1"/>
        <v>2491</v>
      </c>
      <c r="BC50" s="21">
        <f t="shared" si="1"/>
        <v>13481</v>
      </c>
      <c r="BD50" s="20">
        <v>7427</v>
      </c>
      <c r="BE50" s="15">
        <v>2001</v>
      </c>
      <c r="BF50" s="15">
        <v>229</v>
      </c>
      <c r="BG50" s="15">
        <v>1061</v>
      </c>
      <c r="BH50" s="15">
        <v>84</v>
      </c>
      <c r="BI50" s="15">
        <v>1567</v>
      </c>
      <c r="BJ50" s="15">
        <v>217</v>
      </c>
      <c r="BK50" s="15">
        <v>109</v>
      </c>
      <c r="BL50" s="15">
        <v>446</v>
      </c>
      <c r="BM50" s="15">
        <v>109</v>
      </c>
      <c r="BN50" s="15">
        <v>96</v>
      </c>
      <c r="BO50" s="15">
        <v>265</v>
      </c>
      <c r="BP50" s="15">
        <v>1013</v>
      </c>
    </row>
    <row r="51" spans="1:68" s="11" customFormat="1" x14ac:dyDescent="0.25">
      <c r="A51" s="12">
        <v>42053</v>
      </c>
      <c r="B51" s="11" t="s">
        <v>53</v>
      </c>
      <c r="C51" s="13">
        <v>118149</v>
      </c>
      <c r="D51" s="14">
        <v>35943</v>
      </c>
      <c r="E51" s="15">
        <v>43089</v>
      </c>
      <c r="F51" s="15">
        <v>30904</v>
      </c>
      <c r="G51" s="15">
        <v>54754</v>
      </c>
      <c r="H51" s="16">
        <v>57531</v>
      </c>
      <c r="I51" s="17">
        <v>42999</v>
      </c>
      <c r="J51" s="18">
        <v>5885</v>
      </c>
      <c r="K51" s="19">
        <v>44509</v>
      </c>
      <c r="L51" s="19"/>
      <c r="M51" s="15">
        <v>15674</v>
      </c>
      <c r="N51" s="15">
        <v>8086</v>
      </c>
      <c r="O51" s="15">
        <v>5766</v>
      </c>
      <c r="P51" s="15">
        <v>901</v>
      </c>
      <c r="Q51" s="20">
        <v>86824</v>
      </c>
      <c r="R51" s="15">
        <v>22767</v>
      </c>
      <c r="S51" s="15">
        <v>2551</v>
      </c>
      <c r="T51" s="15">
        <v>16936</v>
      </c>
      <c r="U51" s="15">
        <v>1801</v>
      </c>
      <c r="V51" s="15">
        <v>17944</v>
      </c>
      <c r="W51" s="15">
        <v>2958</v>
      </c>
      <c r="X51" s="15">
        <v>1329</v>
      </c>
      <c r="Y51" s="15">
        <v>2873</v>
      </c>
      <c r="Z51" s="15">
        <v>922</v>
      </c>
      <c r="AA51" s="15">
        <v>1779</v>
      </c>
      <c r="AB51" s="15">
        <v>1372</v>
      </c>
      <c r="AC51" s="15">
        <v>9583</v>
      </c>
      <c r="AD51" s="20">
        <v>36386</v>
      </c>
      <c r="AE51" s="15">
        <v>9285</v>
      </c>
      <c r="AF51" s="15">
        <v>312</v>
      </c>
      <c r="AG51" s="15">
        <v>4578</v>
      </c>
      <c r="AH51" s="15">
        <v>280</v>
      </c>
      <c r="AI51" s="15">
        <v>9317</v>
      </c>
      <c r="AJ51" s="15">
        <v>905</v>
      </c>
      <c r="AK51" s="15">
        <v>463</v>
      </c>
      <c r="AL51" s="15">
        <v>5224</v>
      </c>
      <c r="AM51" s="15">
        <v>377</v>
      </c>
      <c r="AN51" s="15">
        <v>226</v>
      </c>
      <c r="AO51" s="15">
        <v>1012</v>
      </c>
      <c r="AP51" s="15">
        <v>3479</v>
      </c>
      <c r="AQ51" s="21">
        <f t="shared" si="2"/>
        <v>123210</v>
      </c>
      <c r="AR51" s="21">
        <f t="shared" si="2"/>
        <v>32052</v>
      </c>
      <c r="AS51" s="21">
        <f t="shared" si="2"/>
        <v>2863</v>
      </c>
      <c r="AT51" s="21">
        <f t="shared" si="2"/>
        <v>21514</v>
      </c>
      <c r="AU51" s="21">
        <f t="shared" si="2"/>
        <v>2081</v>
      </c>
      <c r="AV51" s="21">
        <f t="shared" si="2"/>
        <v>27261</v>
      </c>
      <c r="AW51" s="21">
        <f t="shared" si="2"/>
        <v>3863</v>
      </c>
      <c r="AX51" s="21">
        <f t="shared" si="2"/>
        <v>1792</v>
      </c>
      <c r="AY51" s="21">
        <f t="shared" si="1"/>
        <v>8097</v>
      </c>
      <c r="AZ51" s="21">
        <f t="shared" si="1"/>
        <v>1299</v>
      </c>
      <c r="BA51" s="21">
        <f t="shared" si="1"/>
        <v>2005</v>
      </c>
      <c r="BB51" s="21">
        <f t="shared" si="1"/>
        <v>2384</v>
      </c>
      <c r="BC51" s="21">
        <f t="shared" si="1"/>
        <v>13062</v>
      </c>
      <c r="BD51" s="20">
        <v>6233</v>
      </c>
      <c r="BE51" s="15">
        <v>1760</v>
      </c>
      <c r="BF51" s="15">
        <v>169</v>
      </c>
      <c r="BG51" s="15">
        <v>989</v>
      </c>
      <c r="BH51" s="15">
        <v>60</v>
      </c>
      <c r="BI51" s="15">
        <v>1194</v>
      </c>
      <c r="BJ51" s="15">
        <v>265</v>
      </c>
      <c r="BK51" s="15">
        <v>96</v>
      </c>
      <c r="BL51" s="15">
        <v>326</v>
      </c>
      <c r="BM51" s="15">
        <v>121</v>
      </c>
      <c r="BN51" s="15">
        <v>84</v>
      </c>
      <c r="BO51" s="15">
        <v>109</v>
      </c>
      <c r="BP51" s="15">
        <v>832</v>
      </c>
    </row>
    <row r="52" spans="1:68" s="11" customFormat="1" x14ac:dyDescent="0.25">
      <c r="A52" s="12">
        <v>42054</v>
      </c>
      <c r="B52" s="11" t="s">
        <v>48</v>
      </c>
      <c r="C52" s="13">
        <v>133867</v>
      </c>
      <c r="D52" s="14">
        <v>39434</v>
      </c>
      <c r="E52" s="15">
        <v>49745</v>
      </c>
      <c r="F52" s="15">
        <v>35552</v>
      </c>
      <c r="G52" s="15">
        <v>62219</v>
      </c>
      <c r="H52" s="16">
        <v>68505</v>
      </c>
      <c r="I52" s="17">
        <v>46895</v>
      </c>
      <c r="J52" s="18">
        <v>6697</v>
      </c>
      <c r="K52" s="19">
        <v>48260</v>
      </c>
      <c r="L52" s="19"/>
      <c r="M52" s="15">
        <v>18175</v>
      </c>
      <c r="N52" s="15">
        <v>8968</v>
      </c>
      <c r="O52" s="15">
        <v>6429</v>
      </c>
      <c r="P52" s="15">
        <v>1044</v>
      </c>
      <c r="Q52" s="20">
        <v>97392</v>
      </c>
      <c r="R52" s="15">
        <v>24675</v>
      </c>
      <c r="S52" s="15">
        <v>2530</v>
      </c>
      <c r="T52" s="15">
        <v>21031</v>
      </c>
      <c r="U52" s="15">
        <v>1672</v>
      </c>
      <c r="V52" s="15">
        <v>19423</v>
      </c>
      <c r="W52" s="15">
        <v>3644</v>
      </c>
      <c r="X52" s="15">
        <v>1179</v>
      </c>
      <c r="Y52" s="15">
        <v>3194</v>
      </c>
      <c r="Z52" s="15">
        <v>1050</v>
      </c>
      <c r="AA52" s="15">
        <v>1736</v>
      </c>
      <c r="AB52" s="15">
        <v>1436</v>
      </c>
      <c r="AC52" s="15">
        <v>11384</v>
      </c>
      <c r="AD52" s="20">
        <v>39057</v>
      </c>
      <c r="AE52" s="15">
        <v>9414</v>
      </c>
      <c r="AF52" s="15">
        <v>355</v>
      </c>
      <c r="AG52" s="15">
        <v>5816</v>
      </c>
      <c r="AH52" s="15">
        <v>259</v>
      </c>
      <c r="AI52" s="15">
        <v>9522</v>
      </c>
      <c r="AJ52" s="15">
        <v>1206</v>
      </c>
      <c r="AK52" s="15">
        <v>474</v>
      </c>
      <c r="AL52" s="15">
        <v>5429</v>
      </c>
      <c r="AM52" s="15">
        <v>345</v>
      </c>
      <c r="AN52" s="15">
        <v>291</v>
      </c>
      <c r="AO52" s="15">
        <v>937</v>
      </c>
      <c r="AP52" s="15">
        <v>3931</v>
      </c>
      <c r="AQ52" s="21">
        <f t="shared" si="2"/>
        <v>136449</v>
      </c>
      <c r="AR52" s="21">
        <f t="shared" si="2"/>
        <v>34089</v>
      </c>
      <c r="AS52" s="21">
        <f t="shared" si="2"/>
        <v>2885</v>
      </c>
      <c r="AT52" s="21">
        <f t="shared" si="2"/>
        <v>26847</v>
      </c>
      <c r="AU52" s="21">
        <f t="shared" si="2"/>
        <v>1931</v>
      </c>
      <c r="AV52" s="21">
        <f t="shared" si="2"/>
        <v>28945</v>
      </c>
      <c r="AW52" s="21">
        <f t="shared" si="2"/>
        <v>4850</v>
      </c>
      <c r="AX52" s="21">
        <f t="shared" si="2"/>
        <v>1653</v>
      </c>
      <c r="AY52" s="21">
        <f t="shared" si="1"/>
        <v>8623</v>
      </c>
      <c r="AZ52" s="21">
        <f t="shared" si="1"/>
        <v>1395</v>
      </c>
      <c r="BA52" s="21">
        <f t="shared" si="1"/>
        <v>2027</v>
      </c>
      <c r="BB52" s="21">
        <f t="shared" si="1"/>
        <v>2373</v>
      </c>
      <c r="BC52" s="21">
        <f t="shared" si="1"/>
        <v>15315</v>
      </c>
      <c r="BD52" s="20">
        <v>7029</v>
      </c>
      <c r="BE52" s="15">
        <v>1989</v>
      </c>
      <c r="BF52" s="15">
        <v>145</v>
      </c>
      <c r="BG52" s="15">
        <v>1109</v>
      </c>
      <c r="BH52" s="15">
        <v>60</v>
      </c>
      <c r="BI52" s="15">
        <v>1495</v>
      </c>
      <c r="BJ52" s="15">
        <v>241</v>
      </c>
      <c r="BK52" s="15">
        <v>96</v>
      </c>
      <c r="BL52" s="15">
        <v>374</v>
      </c>
      <c r="BM52" s="15">
        <v>84</v>
      </c>
      <c r="BN52" s="15">
        <v>72</v>
      </c>
      <c r="BO52" s="15">
        <v>84</v>
      </c>
      <c r="BP52" s="15">
        <v>1049</v>
      </c>
    </row>
    <row r="53" spans="1:68" s="11" customFormat="1" x14ac:dyDescent="0.25">
      <c r="A53" s="12">
        <v>42055</v>
      </c>
      <c r="B53" s="11" t="s">
        <v>49</v>
      </c>
      <c r="C53" s="13">
        <v>142590</v>
      </c>
      <c r="D53" s="14">
        <v>44059</v>
      </c>
      <c r="E53" s="15">
        <v>52306</v>
      </c>
      <c r="F53" s="15">
        <v>36992</v>
      </c>
      <c r="G53" s="15">
        <v>65729</v>
      </c>
      <c r="H53" s="16">
        <v>73739</v>
      </c>
      <c r="I53" s="17">
        <v>51415</v>
      </c>
      <c r="J53" s="18">
        <v>6607</v>
      </c>
      <c r="K53" s="19">
        <v>50039</v>
      </c>
      <c r="L53" s="19"/>
      <c r="M53" s="15">
        <v>17541</v>
      </c>
      <c r="N53" s="15">
        <v>9209</v>
      </c>
      <c r="O53" s="15">
        <v>6416</v>
      </c>
      <c r="P53" s="15">
        <v>1259</v>
      </c>
      <c r="Q53" s="20">
        <v>102453</v>
      </c>
      <c r="R53" s="15">
        <v>27012</v>
      </c>
      <c r="S53" s="15">
        <v>2980</v>
      </c>
      <c r="T53" s="15">
        <v>20323</v>
      </c>
      <c r="U53" s="15">
        <v>1694</v>
      </c>
      <c r="V53" s="15">
        <v>19959</v>
      </c>
      <c r="W53" s="15">
        <v>3280</v>
      </c>
      <c r="X53" s="15">
        <v>1586</v>
      </c>
      <c r="Y53" s="15">
        <v>3237</v>
      </c>
      <c r="Z53" s="15">
        <v>1115</v>
      </c>
      <c r="AA53" s="15">
        <v>1629</v>
      </c>
      <c r="AB53" s="15">
        <v>1372</v>
      </c>
      <c r="AC53" s="15">
        <v>13913</v>
      </c>
      <c r="AD53" s="20">
        <v>43947</v>
      </c>
      <c r="AE53" s="15">
        <v>10889</v>
      </c>
      <c r="AF53" s="15">
        <v>399</v>
      </c>
      <c r="AG53" s="15">
        <v>6506</v>
      </c>
      <c r="AH53" s="15">
        <v>248</v>
      </c>
      <c r="AI53" s="15">
        <v>10189</v>
      </c>
      <c r="AJ53" s="15">
        <v>1282</v>
      </c>
      <c r="AK53" s="15">
        <v>614</v>
      </c>
      <c r="AL53" s="15">
        <v>6667</v>
      </c>
      <c r="AM53" s="15">
        <v>442</v>
      </c>
      <c r="AN53" s="15">
        <v>291</v>
      </c>
      <c r="AO53" s="15">
        <v>1023</v>
      </c>
      <c r="AP53" s="15">
        <v>4211</v>
      </c>
      <c r="AQ53" s="21">
        <f t="shared" si="2"/>
        <v>146400</v>
      </c>
      <c r="AR53" s="21">
        <f t="shared" si="2"/>
        <v>37901</v>
      </c>
      <c r="AS53" s="21">
        <f t="shared" si="2"/>
        <v>3379</v>
      </c>
      <c r="AT53" s="21">
        <f t="shared" si="2"/>
        <v>26829</v>
      </c>
      <c r="AU53" s="21">
        <f t="shared" si="2"/>
        <v>1942</v>
      </c>
      <c r="AV53" s="21">
        <f t="shared" si="2"/>
        <v>30148</v>
      </c>
      <c r="AW53" s="21">
        <f t="shared" si="2"/>
        <v>4562</v>
      </c>
      <c r="AX53" s="21">
        <f t="shared" si="2"/>
        <v>2200</v>
      </c>
      <c r="AY53" s="21">
        <f t="shared" si="1"/>
        <v>9904</v>
      </c>
      <c r="AZ53" s="21">
        <f t="shared" si="1"/>
        <v>1557</v>
      </c>
      <c r="BA53" s="21">
        <f t="shared" si="1"/>
        <v>1920</v>
      </c>
      <c r="BB53" s="21">
        <f t="shared" si="1"/>
        <v>2395</v>
      </c>
      <c r="BC53" s="21">
        <f t="shared" si="1"/>
        <v>18124</v>
      </c>
      <c r="BD53" s="20">
        <v>7234</v>
      </c>
      <c r="BE53" s="15">
        <v>1905</v>
      </c>
      <c r="BF53" s="15">
        <v>157</v>
      </c>
      <c r="BG53" s="15">
        <v>1266</v>
      </c>
      <c r="BH53" s="15">
        <v>84</v>
      </c>
      <c r="BI53" s="15">
        <v>1784</v>
      </c>
      <c r="BJ53" s="15">
        <v>241</v>
      </c>
      <c r="BK53" s="15">
        <v>60</v>
      </c>
      <c r="BL53" s="15">
        <v>374</v>
      </c>
      <c r="BM53" s="15">
        <v>60</v>
      </c>
      <c r="BN53" s="15">
        <v>109</v>
      </c>
      <c r="BO53" s="15">
        <v>193</v>
      </c>
      <c r="BP53" s="15">
        <v>820</v>
      </c>
    </row>
    <row r="54" spans="1:68" s="11" customFormat="1" x14ac:dyDescent="0.25">
      <c r="A54" s="12">
        <v>42056</v>
      </c>
      <c r="B54" s="11" t="s">
        <v>50</v>
      </c>
      <c r="C54" s="13">
        <v>114077</v>
      </c>
      <c r="D54" s="14">
        <v>36851</v>
      </c>
      <c r="E54" s="15">
        <v>40337</v>
      </c>
      <c r="F54" s="15">
        <v>26921</v>
      </c>
      <c r="G54" s="15">
        <v>55083</v>
      </c>
      <c r="H54" s="16">
        <v>64958</v>
      </c>
      <c r="I54" s="17">
        <v>57515</v>
      </c>
      <c r="J54" s="18">
        <v>6475</v>
      </c>
      <c r="K54" s="19">
        <v>51644</v>
      </c>
      <c r="L54" s="19"/>
      <c r="M54" s="15">
        <v>16202</v>
      </c>
      <c r="N54" s="15">
        <v>11171</v>
      </c>
      <c r="O54" s="15">
        <v>7447</v>
      </c>
      <c r="P54" s="15">
        <v>812</v>
      </c>
      <c r="Q54" s="20">
        <v>85710</v>
      </c>
      <c r="R54" s="15">
        <v>20130</v>
      </c>
      <c r="S54" s="15">
        <v>3516</v>
      </c>
      <c r="T54" s="15">
        <v>18008</v>
      </c>
      <c r="U54" s="15">
        <v>1929</v>
      </c>
      <c r="V54" s="15">
        <v>14814</v>
      </c>
      <c r="W54" s="15">
        <v>3216</v>
      </c>
      <c r="X54" s="15">
        <v>1415</v>
      </c>
      <c r="Y54" s="15">
        <v>3366</v>
      </c>
      <c r="Z54" s="15">
        <v>1115</v>
      </c>
      <c r="AA54" s="15">
        <v>1351</v>
      </c>
      <c r="AB54" s="15">
        <v>1201</v>
      </c>
      <c r="AC54" s="15">
        <v>12027</v>
      </c>
      <c r="AD54" s="20">
        <v>49040</v>
      </c>
      <c r="AE54" s="15">
        <v>12548</v>
      </c>
      <c r="AF54" s="15">
        <v>495</v>
      </c>
      <c r="AG54" s="15">
        <v>7701</v>
      </c>
      <c r="AH54" s="15">
        <v>259</v>
      </c>
      <c r="AI54" s="15">
        <v>11073</v>
      </c>
      <c r="AJ54" s="15">
        <v>1142</v>
      </c>
      <c r="AK54" s="15">
        <v>722</v>
      </c>
      <c r="AL54" s="15">
        <v>6667</v>
      </c>
      <c r="AM54" s="15">
        <v>452</v>
      </c>
      <c r="AN54" s="15">
        <v>312</v>
      </c>
      <c r="AO54" s="15">
        <v>1109</v>
      </c>
      <c r="AP54" s="15">
        <v>5418</v>
      </c>
      <c r="AQ54" s="21">
        <f t="shared" si="2"/>
        <v>134750</v>
      </c>
      <c r="AR54" s="21">
        <f t="shared" si="2"/>
        <v>32678</v>
      </c>
      <c r="AS54" s="21">
        <f t="shared" si="2"/>
        <v>4011</v>
      </c>
      <c r="AT54" s="21">
        <f t="shared" si="2"/>
        <v>25709</v>
      </c>
      <c r="AU54" s="21">
        <f t="shared" si="2"/>
        <v>2188</v>
      </c>
      <c r="AV54" s="21">
        <f t="shared" si="2"/>
        <v>25887</v>
      </c>
      <c r="AW54" s="21">
        <f t="shared" si="2"/>
        <v>4358</v>
      </c>
      <c r="AX54" s="21">
        <f t="shared" ref="AX54:BC111" si="3">SUM(X54,AK54)</f>
        <v>2137</v>
      </c>
      <c r="AY54" s="21">
        <f t="shared" si="1"/>
        <v>10033</v>
      </c>
      <c r="AZ54" s="21">
        <f t="shared" si="1"/>
        <v>1567</v>
      </c>
      <c r="BA54" s="21">
        <f t="shared" si="1"/>
        <v>1663</v>
      </c>
      <c r="BB54" s="21">
        <f t="shared" si="1"/>
        <v>2310</v>
      </c>
      <c r="BC54" s="21">
        <f t="shared" si="1"/>
        <v>17445</v>
      </c>
      <c r="BD54" s="20">
        <v>7451</v>
      </c>
      <c r="BE54" s="15">
        <v>2025</v>
      </c>
      <c r="BF54" s="15">
        <v>145</v>
      </c>
      <c r="BG54" s="15">
        <v>1206</v>
      </c>
      <c r="BH54" s="15">
        <v>24</v>
      </c>
      <c r="BI54" s="15">
        <v>1808</v>
      </c>
      <c r="BJ54" s="15">
        <v>326</v>
      </c>
      <c r="BK54" s="15">
        <v>60</v>
      </c>
      <c r="BL54" s="15">
        <v>338</v>
      </c>
      <c r="BM54" s="15">
        <v>72</v>
      </c>
      <c r="BN54" s="15">
        <v>60</v>
      </c>
      <c r="BO54" s="15">
        <v>133</v>
      </c>
      <c r="BP54" s="15">
        <v>1013</v>
      </c>
    </row>
    <row r="55" spans="1:68" s="11" customFormat="1" x14ac:dyDescent="0.25">
      <c r="A55" s="12">
        <v>42057</v>
      </c>
      <c r="B55" s="11" t="s">
        <v>5</v>
      </c>
      <c r="C55" s="13">
        <v>76322</v>
      </c>
      <c r="D55" s="14">
        <v>23785</v>
      </c>
      <c r="E55" s="15">
        <v>27807</v>
      </c>
      <c r="F55" s="15">
        <v>18967</v>
      </c>
      <c r="G55" s="15">
        <v>36809</v>
      </c>
      <c r="H55" s="16">
        <v>51299</v>
      </c>
      <c r="I55" s="17">
        <v>55606</v>
      </c>
      <c r="J55" s="18">
        <v>5872</v>
      </c>
      <c r="K55" s="19">
        <v>50542</v>
      </c>
      <c r="L55" s="19"/>
      <c r="M55" s="15">
        <v>10517</v>
      </c>
      <c r="N55" s="15">
        <v>9986</v>
      </c>
      <c r="O55" s="15">
        <v>6382</v>
      </c>
      <c r="P55" s="15">
        <v>770</v>
      </c>
      <c r="Q55" s="20">
        <v>57648</v>
      </c>
      <c r="R55" s="15">
        <v>14321</v>
      </c>
      <c r="S55" s="15">
        <v>2551</v>
      </c>
      <c r="T55" s="15">
        <v>11083</v>
      </c>
      <c r="U55" s="15">
        <v>1136</v>
      </c>
      <c r="V55" s="15">
        <v>10698</v>
      </c>
      <c r="W55" s="15">
        <v>1951</v>
      </c>
      <c r="X55" s="15">
        <v>965</v>
      </c>
      <c r="Y55" s="15">
        <v>3087</v>
      </c>
      <c r="Z55" s="15">
        <v>536</v>
      </c>
      <c r="AA55" s="15">
        <v>986</v>
      </c>
      <c r="AB55" s="15">
        <v>1115</v>
      </c>
      <c r="AC55" s="15">
        <v>7418</v>
      </c>
      <c r="AD55" s="20">
        <v>47490</v>
      </c>
      <c r="AE55" s="15">
        <v>11730</v>
      </c>
      <c r="AF55" s="15">
        <v>517</v>
      </c>
      <c r="AG55" s="15">
        <v>7594</v>
      </c>
      <c r="AH55" s="15">
        <v>226</v>
      </c>
      <c r="AI55" s="15">
        <v>10706</v>
      </c>
      <c r="AJ55" s="15">
        <v>1282</v>
      </c>
      <c r="AK55" s="15">
        <v>560</v>
      </c>
      <c r="AL55" s="15">
        <v>6656</v>
      </c>
      <c r="AM55" s="15">
        <v>614</v>
      </c>
      <c r="AN55" s="15">
        <v>377</v>
      </c>
      <c r="AO55" s="15">
        <v>1066</v>
      </c>
      <c r="AP55" s="15">
        <v>4998</v>
      </c>
      <c r="AQ55" s="21">
        <f t="shared" ref="AQ55:AW91" si="4">SUM(Q55,AD55)</f>
        <v>105138</v>
      </c>
      <c r="AR55" s="21">
        <f t="shared" si="4"/>
        <v>26051</v>
      </c>
      <c r="AS55" s="21">
        <f t="shared" si="4"/>
        <v>3068</v>
      </c>
      <c r="AT55" s="21">
        <f t="shared" si="4"/>
        <v>18677</v>
      </c>
      <c r="AU55" s="21">
        <f t="shared" si="4"/>
        <v>1362</v>
      </c>
      <c r="AV55" s="21">
        <f t="shared" si="4"/>
        <v>21404</v>
      </c>
      <c r="AW55" s="21">
        <f t="shared" si="4"/>
        <v>3233</v>
      </c>
      <c r="AX55" s="21">
        <f t="shared" si="3"/>
        <v>1525</v>
      </c>
      <c r="AY55" s="21">
        <f t="shared" si="1"/>
        <v>9743</v>
      </c>
      <c r="AZ55" s="21">
        <f t="shared" si="1"/>
        <v>1150</v>
      </c>
      <c r="BA55" s="21">
        <f t="shared" si="1"/>
        <v>1363</v>
      </c>
      <c r="BB55" s="21">
        <f t="shared" si="1"/>
        <v>2181</v>
      </c>
      <c r="BC55" s="21">
        <f t="shared" si="1"/>
        <v>12416</v>
      </c>
      <c r="BD55" s="20">
        <v>7752</v>
      </c>
      <c r="BE55" s="15">
        <v>2038</v>
      </c>
      <c r="BF55" s="15">
        <v>169</v>
      </c>
      <c r="BG55" s="15">
        <v>1338</v>
      </c>
      <c r="BH55" s="15">
        <v>60</v>
      </c>
      <c r="BI55" s="15">
        <v>1603</v>
      </c>
      <c r="BJ55" s="15">
        <v>277</v>
      </c>
      <c r="BK55" s="15">
        <v>109</v>
      </c>
      <c r="BL55" s="15">
        <v>446</v>
      </c>
      <c r="BM55" s="15">
        <v>96</v>
      </c>
      <c r="BN55" s="15">
        <v>48</v>
      </c>
      <c r="BO55" s="15">
        <v>253</v>
      </c>
      <c r="BP55" s="15">
        <v>1097</v>
      </c>
    </row>
    <row r="56" spans="1:68" s="11" customFormat="1" x14ac:dyDescent="0.25">
      <c r="A56" s="12">
        <v>42058</v>
      </c>
      <c r="B56" s="11" t="s">
        <v>51</v>
      </c>
      <c r="C56" s="13">
        <v>117551</v>
      </c>
      <c r="D56" s="14">
        <v>35457</v>
      </c>
      <c r="E56" s="15">
        <v>43271</v>
      </c>
      <c r="F56" s="15">
        <v>29278</v>
      </c>
      <c r="G56" s="15">
        <v>54923</v>
      </c>
      <c r="H56" s="16">
        <v>60673</v>
      </c>
      <c r="I56" s="17">
        <v>45316</v>
      </c>
      <c r="J56" s="18">
        <v>5801</v>
      </c>
      <c r="K56" s="19">
        <v>45186</v>
      </c>
      <c r="L56" s="19"/>
      <c r="M56" s="15">
        <v>15122</v>
      </c>
      <c r="N56" s="15">
        <v>8227</v>
      </c>
      <c r="O56" s="15">
        <v>5796</v>
      </c>
      <c r="P56" s="15">
        <v>964</v>
      </c>
      <c r="Q56" s="20">
        <v>84401</v>
      </c>
      <c r="R56" s="15">
        <v>20623</v>
      </c>
      <c r="S56" s="15">
        <v>2637</v>
      </c>
      <c r="T56" s="15">
        <v>15092</v>
      </c>
      <c r="U56" s="15">
        <v>1672</v>
      </c>
      <c r="V56" s="15">
        <v>16786</v>
      </c>
      <c r="W56" s="15">
        <v>3366</v>
      </c>
      <c r="X56" s="15">
        <v>1372</v>
      </c>
      <c r="Y56" s="15">
        <v>3044</v>
      </c>
      <c r="Z56" s="15">
        <v>1201</v>
      </c>
      <c r="AA56" s="15">
        <v>1951</v>
      </c>
      <c r="AB56" s="15">
        <v>1629</v>
      </c>
      <c r="AC56" s="15">
        <v>11362</v>
      </c>
      <c r="AD56" s="20">
        <v>38434</v>
      </c>
      <c r="AE56" s="15">
        <v>9672</v>
      </c>
      <c r="AF56" s="15">
        <v>399</v>
      </c>
      <c r="AG56" s="15">
        <v>5235</v>
      </c>
      <c r="AH56" s="15">
        <v>172</v>
      </c>
      <c r="AI56" s="15">
        <v>9005</v>
      </c>
      <c r="AJ56" s="15">
        <v>1142</v>
      </c>
      <c r="AK56" s="15">
        <v>614</v>
      </c>
      <c r="AL56" s="15">
        <v>5461</v>
      </c>
      <c r="AM56" s="15">
        <v>399</v>
      </c>
      <c r="AN56" s="15">
        <v>226</v>
      </c>
      <c r="AO56" s="15">
        <v>1077</v>
      </c>
      <c r="AP56" s="15">
        <v>3910</v>
      </c>
      <c r="AQ56" s="21">
        <f t="shared" si="4"/>
        <v>122835</v>
      </c>
      <c r="AR56" s="21">
        <f t="shared" si="4"/>
        <v>30295</v>
      </c>
      <c r="AS56" s="21">
        <f t="shared" si="4"/>
        <v>3036</v>
      </c>
      <c r="AT56" s="21">
        <f t="shared" si="4"/>
        <v>20327</v>
      </c>
      <c r="AU56" s="21">
        <f t="shared" si="4"/>
        <v>1844</v>
      </c>
      <c r="AV56" s="21">
        <f t="shared" si="4"/>
        <v>25791</v>
      </c>
      <c r="AW56" s="21">
        <f t="shared" si="4"/>
        <v>4508</v>
      </c>
      <c r="AX56" s="21">
        <f t="shared" si="3"/>
        <v>1986</v>
      </c>
      <c r="AY56" s="21">
        <f t="shared" si="1"/>
        <v>8505</v>
      </c>
      <c r="AZ56" s="21">
        <f t="shared" si="1"/>
        <v>1600</v>
      </c>
      <c r="BA56" s="21">
        <f t="shared" si="1"/>
        <v>2177</v>
      </c>
      <c r="BB56" s="21">
        <f t="shared" si="1"/>
        <v>2706</v>
      </c>
      <c r="BC56" s="21">
        <f t="shared" si="1"/>
        <v>15272</v>
      </c>
      <c r="BD56" s="20">
        <v>6173</v>
      </c>
      <c r="BE56" s="15">
        <v>1254</v>
      </c>
      <c r="BF56" s="15">
        <v>205</v>
      </c>
      <c r="BG56" s="15">
        <v>820</v>
      </c>
      <c r="BH56" s="15">
        <v>60</v>
      </c>
      <c r="BI56" s="15">
        <v>1555</v>
      </c>
      <c r="BJ56" s="15">
        <v>386</v>
      </c>
      <c r="BK56" s="15">
        <v>72</v>
      </c>
      <c r="BL56" s="15">
        <v>398</v>
      </c>
      <c r="BM56" s="15">
        <v>96</v>
      </c>
      <c r="BN56" s="15">
        <v>96</v>
      </c>
      <c r="BO56" s="15">
        <v>84</v>
      </c>
      <c r="BP56" s="15">
        <v>928</v>
      </c>
    </row>
    <row r="57" spans="1:68" s="11" customFormat="1" x14ac:dyDescent="0.25">
      <c r="A57" s="12">
        <v>42059</v>
      </c>
      <c r="B57" s="11" t="s">
        <v>52</v>
      </c>
      <c r="C57" s="13">
        <v>120540</v>
      </c>
      <c r="D57" s="14">
        <v>35049</v>
      </c>
      <c r="E57" s="15">
        <v>43572</v>
      </c>
      <c r="F57" s="15">
        <v>30430</v>
      </c>
      <c r="G57" s="15">
        <v>56435</v>
      </c>
      <c r="H57" s="16">
        <v>58914</v>
      </c>
      <c r="I57" s="17">
        <v>43462</v>
      </c>
      <c r="J57" s="18">
        <v>5921</v>
      </c>
      <c r="K57" s="19">
        <v>43996</v>
      </c>
      <c r="L57" s="19"/>
      <c r="M57" s="15">
        <v>15711</v>
      </c>
      <c r="N57" s="15">
        <v>7614</v>
      </c>
      <c r="O57" s="15">
        <v>5393</v>
      </c>
      <c r="P57" s="15">
        <v>1011</v>
      </c>
      <c r="Q57" s="20">
        <v>88924</v>
      </c>
      <c r="R57" s="15">
        <v>22017</v>
      </c>
      <c r="S57" s="15">
        <v>2766</v>
      </c>
      <c r="T57" s="15">
        <v>16507</v>
      </c>
      <c r="U57" s="15">
        <v>1586</v>
      </c>
      <c r="V57" s="15">
        <v>16872</v>
      </c>
      <c r="W57" s="15">
        <v>3666</v>
      </c>
      <c r="X57" s="15">
        <v>1608</v>
      </c>
      <c r="Y57" s="15">
        <v>3301</v>
      </c>
      <c r="Z57" s="15">
        <v>1158</v>
      </c>
      <c r="AA57" s="15">
        <v>2358</v>
      </c>
      <c r="AB57" s="15">
        <v>1436</v>
      </c>
      <c r="AC57" s="15">
        <v>11319</v>
      </c>
      <c r="AD57" s="20">
        <v>35818</v>
      </c>
      <c r="AE57" s="15">
        <v>8660</v>
      </c>
      <c r="AF57" s="15">
        <v>291</v>
      </c>
      <c r="AG57" s="15">
        <v>4588</v>
      </c>
      <c r="AH57" s="15">
        <v>237</v>
      </c>
      <c r="AI57" s="15">
        <v>8746</v>
      </c>
      <c r="AJ57" s="15">
        <v>937</v>
      </c>
      <c r="AK57" s="15">
        <v>420</v>
      </c>
      <c r="AL57" s="15">
        <v>5321</v>
      </c>
      <c r="AM57" s="15">
        <v>539</v>
      </c>
      <c r="AN57" s="15">
        <v>280</v>
      </c>
      <c r="AO57" s="15">
        <v>937</v>
      </c>
      <c r="AP57" s="15">
        <v>4018</v>
      </c>
      <c r="AQ57" s="21">
        <f t="shared" si="4"/>
        <v>124742</v>
      </c>
      <c r="AR57" s="21">
        <f t="shared" si="4"/>
        <v>30677</v>
      </c>
      <c r="AS57" s="21">
        <f t="shared" si="4"/>
        <v>3057</v>
      </c>
      <c r="AT57" s="21">
        <f t="shared" si="4"/>
        <v>21095</v>
      </c>
      <c r="AU57" s="21">
        <f t="shared" si="4"/>
        <v>1823</v>
      </c>
      <c r="AV57" s="21">
        <f t="shared" si="4"/>
        <v>25618</v>
      </c>
      <c r="AW57" s="21">
        <f t="shared" si="4"/>
        <v>4603</v>
      </c>
      <c r="AX57" s="21">
        <f t="shared" si="3"/>
        <v>2028</v>
      </c>
      <c r="AY57" s="21">
        <f t="shared" si="1"/>
        <v>8622</v>
      </c>
      <c r="AZ57" s="21">
        <f t="shared" si="1"/>
        <v>1697</v>
      </c>
      <c r="BA57" s="21">
        <f t="shared" si="1"/>
        <v>2638</v>
      </c>
      <c r="BB57" s="21">
        <f t="shared" si="1"/>
        <v>2373</v>
      </c>
      <c r="BC57" s="21">
        <f t="shared" si="1"/>
        <v>15337</v>
      </c>
      <c r="BD57" s="20">
        <v>6450</v>
      </c>
      <c r="BE57" s="15">
        <v>1688</v>
      </c>
      <c r="BF57" s="15">
        <v>109</v>
      </c>
      <c r="BG57" s="15">
        <v>832</v>
      </c>
      <c r="BH57" s="15">
        <v>24</v>
      </c>
      <c r="BI57" s="15">
        <v>1603</v>
      </c>
      <c r="BJ57" s="15">
        <v>446</v>
      </c>
      <c r="BK57" s="15">
        <v>84</v>
      </c>
      <c r="BL57" s="15">
        <v>265</v>
      </c>
      <c r="BM57" s="15">
        <v>72</v>
      </c>
      <c r="BN57" s="15">
        <v>84</v>
      </c>
      <c r="BO57" s="15">
        <v>133</v>
      </c>
      <c r="BP57" s="15">
        <v>892</v>
      </c>
    </row>
    <row r="58" spans="1:68" s="11" customFormat="1" x14ac:dyDescent="0.25">
      <c r="A58" s="12">
        <v>42060</v>
      </c>
      <c r="B58" s="11" t="s">
        <v>53</v>
      </c>
      <c r="C58" s="13">
        <v>122085</v>
      </c>
      <c r="D58" s="14">
        <v>36442</v>
      </c>
      <c r="E58" s="15">
        <v>44598</v>
      </c>
      <c r="F58" s="15">
        <v>30419</v>
      </c>
      <c r="G58" s="15">
        <v>56422</v>
      </c>
      <c r="H58" s="16">
        <v>60704</v>
      </c>
      <c r="I58" s="17">
        <v>42940</v>
      </c>
      <c r="J58" s="18">
        <v>5739</v>
      </c>
      <c r="K58" s="19">
        <v>48957</v>
      </c>
      <c r="L58" s="19"/>
      <c r="M58" s="15">
        <v>16558</v>
      </c>
      <c r="N58" s="15">
        <v>7945</v>
      </c>
      <c r="O58" s="15">
        <v>5609</v>
      </c>
      <c r="P58" s="15">
        <v>1129</v>
      </c>
      <c r="Q58" s="20">
        <v>88786</v>
      </c>
      <c r="R58" s="15">
        <v>22466</v>
      </c>
      <c r="S58" s="15">
        <v>2691</v>
      </c>
      <c r="T58" s="15">
        <v>15717</v>
      </c>
      <c r="U58" s="15">
        <v>1850</v>
      </c>
      <c r="V58" s="15">
        <v>17612</v>
      </c>
      <c r="W58" s="15">
        <v>3856</v>
      </c>
      <c r="X58" s="15">
        <v>1547</v>
      </c>
      <c r="Y58" s="15">
        <v>3307</v>
      </c>
      <c r="Z58" s="15">
        <v>1065</v>
      </c>
      <c r="AA58" s="15">
        <v>1861</v>
      </c>
      <c r="AB58" s="15">
        <v>1569</v>
      </c>
      <c r="AC58" s="15">
        <v>10841</v>
      </c>
      <c r="AD58" s="20">
        <v>35746</v>
      </c>
      <c r="AE58" s="15">
        <v>8524</v>
      </c>
      <c r="AF58" s="15">
        <v>224</v>
      </c>
      <c r="AG58" s="15">
        <v>4587</v>
      </c>
      <c r="AH58" s="15">
        <v>150</v>
      </c>
      <c r="AI58" s="15">
        <v>8427</v>
      </c>
      <c r="AJ58" s="15">
        <v>1272</v>
      </c>
      <c r="AK58" s="15">
        <v>507</v>
      </c>
      <c r="AL58" s="15">
        <v>5497</v>
      </c>
      <c r="AM58" s="15">
        <v>409</v>
      </c>
      <c r="AN58" s="15">
        <v>282</v>
      </c>
      <c r="AO58" s="15">
        <v>996</v>
      </c>
      <c r="AP58" s="15">
        <v>3828</v>
      </c>
      <c r="AQ58" s="21">
        <f t="shared" si="4"/>
        <v>124532</v>
      </c>
      <c r="AR58" s="21">
        <f t="shared" si="4"/>
        <v>30990</v>
      </c>
      <c r="AS58" s="21">
        <f t="shared" si="4"/>
        <v>2915</v>
      </c>
      <c r="AT58" s="21">
        <f t="shared" si="4"/>
        <v>20304</v>
      </c>
      <c r="AU58" s="21">
        <f t="shared" si="4"/>
        <v>2000</v>
      </c>
      <c r="AV58" s="21">
        <f t="shared" si="4"/>
        <v>26039</v>
      </c>
      <c r="AW58" s="21">
        <f t="shared" si="4"/>
        <v>5128</v>
      </c>
      <c r="AX58" s="21">
        <f t="shared" si="3"/>
        <v>2054</v>
      </c>
      <c r="AY58" s="21">
        <f t="shared" si="1"/>
        <v>8804</v>
      </c>
      <c r="AZ58" s="21">
        <f t="shared" si="1"/>
        <v>1474</v>
      </c>
      <c r="BA58" s="21">
        <f t="shared" si="1"/>
        <v>2143</v>
      </c>
      <c r="BB58" s="21">
        <f t="shared" si="1"/>
        <v>2565</v>
      </c>
      <c r="BC58" s="21">
        <f t="shared" si="1"/>
        <v>14669</v>
      </c>
      <c r="BD58" s="20">
        <v>6926</v>
      </c>
      <c r="BE58" s="15">
        <v>1490</v>
      </c>
      <c r="BF58" s="15">
        <v>181</v>
      </c>
      <c r="BG58" s="15">
        <v>904</v>
      </c>
      <c r="BH58" s="15">
        <v>80</v>
      </c>
      <c r="BI58" s="15">
        <v>1591</v>
      </c>
      <c r="BJ58" s="15">
        <v>622</v>
      </c>
      <c r="BK58" s="15">
        <v>94</v>
      </c>
      <c r="BL58" s="15">
        <v>362</v>
      </c>
      <c r="BM58" s="15">
        <v>159</v>
      </c>
      <c r="BN58" s="15">
        <v>72</v>
      </c>
      <c r="BO58" s="15">
        <v>166</v>
      </c>
      <c r="BP58" s="15">
        <v>1005</v>
      </c>
    </row>
    <row r="59" spans="1:68" s="11" customFormat="1" x14ac:dyDescent="0.25">
      <c r="A59" s="12">
        <v>42061</v>
      </c>
      <c r="B59" s="11" t="s">
        <v>48</v>
      </c>
      <c r="C59" s="13">
        <v>138605</v>
      </c>
      <c r="D59" s="14">
        <v>40992</v>
      </c>
      <c r="E59" s="15">
        <v>49348</v>
      </c>
      <c r="F59" s="15">
        <v>34021</v>
      </c>
      <c r="G59" s="15">
        <v>63310</v>
      </c>
      <c r="H59" s="16">
        <v>70327</v>
      </c>
      <c r="I59" s="17">
        <v>49109</v>
      </c>
      <c r="J59" s="18">
        <v>6228</v>
      </c>
      <c r="K59" s="19">
        <v>51380</v>
      </c>
      <c r="L59" s="19"/>
      <c r="M59" s="15">
        <v>21435</v>
      </c>
      <c r="N59" s="15">
        <v>9049</v>
      </c>
      <c r="O59" s="15">
        <v>6398</v>
      </c>
      <c r="P59" s="15">
        <v>1176</v>
      </c>
      <c r="Q59" s="20">
        <v>100189</v>
      </c>
      <c r="R59" s="15">
        <v>25538</v>
      </c>
      <c r="S59" s="15">
        <v>2747</v>
      </c>
      <c r="T59" s="15">
        <v>18991</v>
      </c>
      <c r="U59" s="15">
        <v>1906</v>
      </c>
      <c r="V59" s="15">
        <v>18980</v>
      </c>
      <c r="W59" s="15">
        <v>4271</v>
      </c>
      <c r="X59" s="15">
        <v>1984</v>
      </c>
      <c r="Y59" s="15">
        <v>3285</v>
      </c>
      <c r="Z59" s="15">
        <v>1200</v>
      </c>
      <c r="AA59" s="15">
        <v>2152</v>
      </c>
      <c r="AB59" s="15">
        <v>1805</v>
      </c>
      <c r="AC59" s="15">
        <v>12590</v>
      </c>
      <c r="AD59" s="20">
        <v>41515</v>
      </c>
      <c r="AE59" s="15">
        <v>10061</v>
      </c>
      <c r="AF59" s="15">
        <v>386</v>
      </c>
      <c r="AG59" s="15">
        <v>5451</v>
      </c>
      <c r="AH59" s="15">
        <v>288</v>
      </c>
      <c r="AI59" s="15">
        <v>9900</v>
      </c>
      <c r="AJ59" s="15">
        <v>1163</v>
      </c>
      <c r="AK59" s="15">
        <v>553</v>
      </c>
      <c r="AL59" s="15">
        <v>6424</v>
      </c>
      <c r="AM59" s="15">
        <v>472</v>
      </c>
      <c r="AN59" s="15">
        <v>328</v>
      </c>
      <c r="AO59" s="15">
        <v>967</v>
      </c>
      <c r="AP59" s="15">
        <v>4374</v>
      </c>
      <c r="AQ59" s="21">
        <f t="shared" si="4"/>
        <v>141704</v>
      </c>
      <c r="AR59" s="21">
        <f t="shared" si="4"/>
        <v>35599</v>
      </c>
      <c r="AS59" s="21">
        <f t="shared" si="4"/>
        <v>3133</v>
      </c>
      <c r="AT59" s="21">
        <f t="shared" si="4"/>
        <v>24442</v>
      </c>
      <c r="AU59" s="21">
        <f t="shared" si="4"/>
        <v>2194</v>
      </c>
      <c r="AV59" s="21">
        <f t="shared" si="4"/>
        <v>28880</v>
      </c>
      <c r="AW59" s="21">
        <f t="shared" si="4"/>
        <v>5434</v>
      </c>
      <c r="AX59" s="21">
        <f t="shared" si="3"/>
        <v>2537</v>
      </c>
      <c r="AY59" s="21">
        <f t="shared" si="1"/>
        <v>9709</v>
      </c>
      <c r="AZ59" s="21">
        <f t="shared" si="1"/>
        <v>1672</v>
      </c>
      <c r="BA59" s="21">
        <f t="shared" si="1"/>
        <v>2480</v>
      </c>
      <c r="BB59" s="21">
        <f t="shared" si="1"/>
        <v>2772</v>
      </c>
      <c r="BC59" s="21">
        <f t="shared" si="1"/>
        <v>16964</v>
      </c>
      <c r="BD59" s="20">
        <v>7981</v>
      </c>
      <c r="BE59" s="15">
        <v>1988</v>
      </c>
      <c r="BF59" s="15">
        <v>181</v>
      </c>
      <c r="BG59" s="15">
        <v>1251</v>
      </c>
      <c r="BH59" s="15">
        <v>43</v>
      </c>
      <c r="BI59" s="15">
        <v>1866</v>
      </c>
      <c r="BJ59" s="15">
        <v>499</v>
      </c>
      <c r="BK59" s="15">
        <v>145</v>
      </c>
      <c r="BL59" s="15">
        <v>441</v>
      </c>
      <c r="BM59" s="15">
        <v>101</v>
      </c>
      <c r="BN59" s="15">
        <v>65</v>
      </c>
      <c r="BO59" s="15">
        <v>152</v>
      </c>
      <c r="BP59" s="15">
        <v>1020</v>
      </c>
    </row>
    <row r="60" spans="1:68" s="11" customFormat="1" x14ac:dyDescent="0.25">
      <c r="A60" s="12">
        <v>42062</v>
      </c>
      <c r="B60" s="11" t="s">
        <v>49</v>
      </c>
      <c r="C60" s="13">
        <v>135206</v>
      </c>
      <c r="D60" s="14">
        <v>41450</v>
      </c>
      <c r="E60" s="15">
        <v>48678</v>
      </c>
      <c r="F60" s="15">
        <v>34262</v>
      </c>
      <c r="G60" s="15">
        <v>61566</v>
      </c>
      <c r="H60" s="16">
        <v>72405</v>
      </c>
      <c r="I60" s="17">
        <v>49821</v>
      </c>
      <c r="J60" s="18">
        <v>6164</v>
      </c>
      <c r="K60" s="19">
        <v>51962</v>
      </c>
      <c r="L60" s="19"/>
      <c r="M60" s="15">
        <v>20603</v>
      </c>
      <c r="N60" s="15">
        <v>9665</v>
      </c>
      <c r="O60" s="15">
        <v>6776</v>
      </c>
      <c r="P60" s="15">
        <v>1000</v>
      </c>
      <c r="Q60" s="20">
        <v>96803</v>
      </c>
      <c r="R60" s="15">
        <v>23576</v>
      </c>
      <c r="S60" s="15">
        <v>2657</v>
      </c>
      <c r="T60" s="15">
        <v>19305</v>
      </c>
      <c r="U60" s="15">
        <v>1939</v>
      </c>
      <c r="V60" s="15">
        <v>17881</v>
      </c>
      <c r="W60" s="15">
        <v>3744</v>
      </c>
      <c r="X60" s="15">
        <v>1670</v>
      </c>
      <c r="Y60" s="15">
        <v>3576</v>
      </c>
      <c r="Z60" s="15">
        <v>1200</v>
      </c>
      <c r="AA60" s="15">
        <v>2702</v>
      </c>
      <c r="AB60" s="15">
        <v>1558</v>
      </c>
      <c r="AC60" s="15">
        <v>12388</v>
      </c>
      <c r="AD60" s="20">
        <v>42445</v>
      </c>
      <c r="AE60" s="15">
        <v>10251</v>
      </c>
      <c r="AF60" s="15">
        <v>345</v>
      </c>
      <c r="AG60" s="15">
        <v>6078</v>
      </c>
      <c r="AH60" s="15">
        <v>288</v>
      </c>
      <c r="AI60" s="15">
        <v>9779</v>
      </c>
      <c r="AJ60" s="15">
        <v>1209</v>
      </c>
      <c r="AK60" s="15">
        <v>518</v>
      </c>
      <c r="AL60" s="15">
        <v>6757</v>
      </c>
      <c r="AM60" s="15">
        <v>363</v>
      </c>
      <c r="AN60" s="15">
        <v>311</v>
      </c>
      <c r="AO60" s="15">
        <v>1111</v>
      </c>
      <c r="AP60" s="15">
        <v>4455</v>
      </c>
      <c r="AQ60" s="21">
        <f t="shared" si="4"/>
        <v>139248</v>
      </c>
      <c r="AR60" s="21">
        <f t="shared" si="4"/>
        <v>33827</v>
      </c>
      <c r="AS60" s="21">
        <f t="shared" si="4"/>
        <v>3002</v>
      </c>
      <c r="AT60" s="21">
        <f t="shared" si="4"/>
        <v>25383</v>
      </c>
      <c r="AU60" s="21">
        <f t="shared" si="4"/>
        <v>2227</v>
      </c>
      <c r="AV60" s="21">
        <f t="shared" si="4"/>
        <v>27660</v>
      </c>
      <c r="AW60" s="21">
        <f t="shared" si="4"/>
        <v>4953</v>
      </c>
      <c r="AX60" s="21">
        <f t="shared" si="3"/>
        <v>2188</v>
      </c>
      <c r="AY60" s="21">
        <f t="shared" si="1"/>
        <v>10333</v>
      </c>
      <c r="AZ60" s="21">
        <f t="shared" si="1"/>
        <v>1563</v>
      </c>
      <c r="BA60" s="21">
        <f t="shared" si="1"/>
        <v>3013</v>
      </c>
      <c r="BB60" s="21">
        <f t="shared" si="1"/>
        <v>2669</v>
      </c>
      <c r="BC60" s="21">
        <f t="shared" si="1"/>
        <v>16843</v>
      </c>
      <c r="BD60" s="20">
        <v>7670</v>
      </c>
      <c r="BE60" s="15">
        <v>2090</v>
      </c>
      <c r="BF60" s="15">
        <v>166</v>
      </c>
      <c r="BG60" s="15">
        <v>1027</v>
      </c>
      <c r="BH60" s="15">
        <v>29</v>
      </c>
      <c r="BI60" s="15">
        <v>1800</v>
      </c>
      <c r="BJ60" s="15">
        <v>333</v>
      </c>
      <c r="BK60" s="15">
        <v>72</v>
      </c>
      <c r="BL60" s="15">
        <v>441</v>
      </c>
      <c r="BM60" s="15">
        <v>94</v>
      </c>
      <c r="BN60" s="15">
        <v>65</v>
      </c>
      <c r="BO60" s="15">
        <v>188</v>
      </c>
      <c r="BP60" s="15">
        <v>1106</v>
      </c>
    </row>
    <row r="61" spans="1:68" s="11" customFormat="1" x14ac:dyDescent="0.25">
      <c r="A61" s="12">
        <v>42063</v>
      </c>
      <c r="B61" s="11" t="s">
        <v>50</v>
      </c>
      <c r="C61" s="13">
        <v>110106</v>
      </c>
      <c r="D61" s="14">
        <v>34417</v>
      </c>
      <c r="E61" s="15">
        <v>38260</v>
      </c>
      <c r="F61" s="15">
        <v>25913</v>
      </c>
      <c r="G61" s="15">
        <v>52100</v>
      </c>
      <c r="H61" s="16">
        <v>65430</v>
      </c>
      <c r="I61" s="17">
        <v>54982</v>
      </c>
      <c r="J61" s="18">
        <v>7392</v>
      </c>
      <c r="K61" s="19">
        <v>55275</v>
      </c>
      <c r="L61" s="19"/>
      <c r="M61" s="15">
        <v>16357</v>
      </c>
      <c r="N61" s="15">
        <v>11850</v>
      </c>
      <c r="O61" s="15">
        <v>8003</v>
      </c>
      <c r="P61" s="15">
        <v>975</v>
      </c>
      <c r="Q61" s="20">
        <v>80783</v>
      </c>
      <c r="R61" s="15">
        <v>18251</v>
      </c>
      <c r="S61" s="15">
        <v>3094</v>
      </c>
      <c r="T61" s="15">
        <v>16749</v>
      </c>
      <c r="U61" s="15">
        <v>1670</v>
      </c>
      <c r="V61" s="15">
        <v>15247</v>
      </c>
      <c r="W61" s="15">
        <v>3117</v>
      </c>
      <c r="X61" s="15">
        <v>1379</v>
      </c>
      <c r="Y61" s="15">
        <v>3307</v>
      </c>
      <c r="Z61" s="15">
        <v>1200</v>
      </c>
      <c r="AA61" s="15">
        <v>1592</v>
      </c>
      <c r="AB61" s="15">
        <v>1300</v>
      </c>
      <c r="AC61" s="15">
        <v>10022</v>
      </c>
      <c r="AD61" s="20">
        <v>47080</v>
      </c>
      <c r="AE61" s="15">
        <v>11610</v>
      </c>
      <c r="AF61" s="15">
        <v>368</v>
      </c>
      <c r="AG61" s="15">
        <v>7016</v>
      </c>
      <c r="AH61" s="15">
        <v>242</v>
      </c>
      <c r="AI61" s="15">
        <v>10948</v>
      </c>
      <c r="AJ61" s="15">
        <v>1065</v>
      </c>
      <c r="AK61" s="15">
        <v>587</v>
      </c>
      <c r="AL61" s="15">
        <v>6884</v>
      </c>
      <c r="AM61" s="15">
        <v>489</v>
      </c>
      <c r="AN61" s="15">
        <v>386</v>
      </c>
      <c r="AO61" s="15">
        <v>1157</v>
      </c>
      <c r="AP61" s="15">
        <v>5267</v>
      </c>
      <c r="AQ61" s="21">
        <f t="shared" si="4"/>
        <v>127863</v>
      </c>
      <c r="AR61" s="21">
        <f t="shared" si="4"/>
        <v>29861</v>
      </c>
      <c r="AS61" s="21">
        <f t="shared" si="4"/>
        <v>3462</v>
      </c>
      <c r="AT61" s="21">
        <f t="shared" si="4"/>
        <v>23765</v>
      </c>
      <c r="AU61" s="21">
        <f t="shared" si="4"/>
        <v>1912</v>
      </c>
      <c r="AV61" s="21">
        <f t="shared" si="4"/>
        <v>26195</v>
      </c>
      <c r="AW61" s="21">
        <f t="shared" si="4"/>
        <v>4182</v>
      </c>
      <c r="AX61" s="21">
        <f t="shared" si="3"/>
        <v>1966</v>
      </c>
      <c r="AY61" s="21">
        <f t="shared" si="1"/>
        <v>10191</v>
      </c>
      <c r="AZ61" s="21">
        <f t="shared" si="1"/>
        <v>1689</v>
      </c>
      <c r="BA61" s="21">
        <f t="shared" si="1"/>
        <v>1978</v>
      </c>
      <c r="BB61" s="21">
        <f t="shared" si="1"/>
        <v>2457</v>
      </c>
      <c r="BC61" s="21">
        <f t="shared" si="1"/>
        <v>15289</v>
      </c>
      <c r="BD61" s="20">
        <v>8250</v>
      </c>
      <c r="BE61" s="15">
        <v>2104</v>
      </c>
      <c r="BF61" s="15">
        <v>188</v>
      </c>
      <c r="BG61" s="15">
        <v>1302</v>
      </c>
      <c r="BH61" s="15">
        <v>58</v>
      </c>
      <c r="BI61" s="15">
        <v>1909</v>
      </c>
      <c r="BJ61" s="15">
        <v>318</v>
      </c>
      <c r="BK61" s="15">
        <v>51</v>
      </c>
      <c r="BL61" s="15">
        <v>550</v>
      </c>
      <c r="BM61" s="15">
        <v>87</v>
      </c>
      <c r="BN61" s="15">
        <v>123</v>
      </c>
      <c r="BO61" s="15">
        <v>195</v>
      </c>
      <c r="BP61" s="15">
        <v>1005</v>
      </c>
    </row>
    <row r="62" spans="1:68" s="11" customFormat="1" x14ac:dyDescent="0.25">
      <c r="A62" s="12">
        <v>42064</v>
      </c>
      <c r="B62" s="11" t="s">
        <v>5</v>
      </c>
      <c r="C62" s="13">
        <v>86475</v>
      </c>
      <c r="D62" s="14">
        <v>25013</v>
      </c>
      <c r="E62" s="15">
        <v>31822</v>
      </c>
      <c r="F62" s="15">
        <v>22033</v>
      </c>
      <c r="G62" s="15">
        <v>41361</v>
      </c>
      <c r="H62" s="16">
        <v>57086</v>
      </c>
      <c r="I62" s="17">
        <v>56933</v>
      </c>
      <c r="J62" s="18">
        <v>6201</v>
      </c>
      <c r="K62" s="19">
        <v>57683</v>
      </c>
      <c r="L62" s="19"/>
      <c r="M62" s="15">
        <v>11898</v>
      </c>
      <c r="N62" s="15">
        <v>11630</v>
      </c>
      <c r="O62" s="15">
        <v>7831</v>
      </c>
      <c r="P62" s="15">
        <v>858</v>
      </c>
      <c r="Q62" s="20">
        <v>63453</v>
      </c>
      <c r="R62" s="15">
        <v>15213</v>
      </c>
      <c r="S62" s="15">
        <v>2399</v>
      </c>
      <c r="T62" s="15">
        <v>12343</v>
      </c>
      <c r="U62" s="15">
        <v>1143</v>
      </c>
      <c r="V62" s="15">
        <v>12365</v>
      </c>
      <c r="W62" s="15">
        <v>2007</v>
      </c>
      <c r="X62" s="15">
        <v>1087</v>
      </c>
      <c r="Y62" s="15">
        <v>3352</v>
      </c>
      <c r="Z62" s="15">
        <v>774</v>
      </c>
      <c r="AA62" s="15">
        <v>1155</v>
      </c>
      <c r="AB62" s="15">
        <v>1177</v>
      </c>
      <c r="AC62" s="15">
        <v>7691</v>
      </c>
      <c r="AD62" s="20">
        <v>48714</v>
      </c>
      <c r="AE62" s="15">
        <v>12197</v>
      </c>
      <c r="AF62" s="15">
        <v>472</v>
      </c>
      <c r="AG62" s="15">
        <v>7442</v>
      </c>
      <c r="AH62" s="15">
        <v>299</v>
      </c>
      <c r="AI62" s="15">
        <v>10890</v>
      </c>
      <c r="AJ62" s="15">
        <v>1163</v>
      </c>
      <c r="AK62" s="15">
        <v>599</v>
      </c>
      <c r="AL62" s="15">
        <v>7333</v>
      </c>
      <c r="AM62" s="15">
        <v>386</v>
      </c>
      <c r="AN62" s="15">
        <v>437</v>
      </c>
      <c r="AO62" s="15">
        <v>1295</v>
      </c>
      <c r="AP62" s="15">
        <v>5025</v>
      </c>
      <c r="AQ62" s="21">
        <f t="shared" si="4"/>
        <v>112167</v>
      </c>
      <c r="AR62" s="21">
        <f t="shared" si="4"/>
        <v>27410</v>
      </c>
      <c r="AS62" s="21">
        <f t="shared" si="4"/>
        <v>2871</v>
      </c>
      <c r="AT62" s="21">
        <f t="shared" si="4"/>
        <v>19785</v>
      </c>
      <c r="AU62" s="21">
        <f t="shared" si="4"/>
        <v>1442</v>
      </c>
      <c r="AV62" s="21">
        <f t="shared" si="4"/>
        <v>23255</v>
      </c>
      <c r="AW62" s="21">
        <f t="shared" si="4"/>
        <v>3170</v>
      </c>
      <c r="AX62" s="21">
        <f t="shared" si="3"/>
        <v>1686</v>
      </c>
      <c r="AY62" s="21">
        <f t="shared" si="1"/>
        <v>10685</v>
      </c>
      <c r="AZ62" s="21">
        <f t="shared" si="1"/>
        <v>1160</v>
      </c>
      <c r="BA62" s="21">
        <f t="shared" si="1"/>
        <v>1592</v>
      </c>
      <c r="BB62" s="21">
        <f t="shared" si="1"/>
        <v>2472</v>
      </c>
      <c r="BC62" s="21">
        <f t="shared" si="1"/>
        <v>12716</v>
      </c>
      <c r="BD62" s="20">
        <v>8809</v>
      </c>
      <c r="BE62" s="15">
        <v>2422</v>
      </c>
      <c r="BF62" s="15">
        <v>159</v>
      </c>
      <c r="BG62" s="15">
        <v>1345</v>
      </c>
      <c r="BH62" s="15">
        <v>72</v>
      </c>
      <c r="BI62" s="15">
        <v>1880</v>
      </c>
      <c r="BJ62" s="15">
        <v>354</v>
      </c>
      <c r="BK62" s="15">
        <v>130</v>
      </c>
      <c r="BL62" s="15">
        <v>701</v>
      </c>
      <c r="BM62" s="15">
        <v>130</v>
      </c>
      <c r="BN62" s="15">
        <v>101</v>
      </c>
      <c r="BO62" s="15">
        <v>210</v>
      </c>
      <c r="BP62" s="15">
        <v>1041</v>
      </c>
    </row>
    <row r="63" spans="1:68" s="11" customFormat="1" x14ac:dyDescent="0.25">
      <c r="A63" s="12">
        <v>42065</v>
      </c>
      <c r="B63" s="11" t="s">
        <v>51</v>
      </c>
      <c r="C63" s="13">
        <v>131923</v>
      </c>
      <c r="D63" s="14">
        <v>38926</v>
      </c>
      <c r="E63" s="15">
        <v>48790</v>
      </c>
      <c r="F63" s="15">
        <v>33184</v>
      </c>
      <c r="G63" s="15">
        <v>61222</v>
      </c>
      <c r="H63" s="16">
        <v>69252</v>
      </c>
      <c r="I63" s="17">
        <v>48271</v>
      </c>
      <c r="J63" s="18">
        <v>6178</v>
      </c>
      <c r="K63" s="19">
        <v>51463</v>
      </c>
      <c r="L63" s="19"/>
      <c r="M63" s="15">
        <v>16867</v>
      </c>
      <c r="N63" s="15">
        <v>9187</v>
      </c>
      <c r="O63" s="15">
        <v>6640</v>
      </c>
      <c r="P63" s="15">
        <v>1068</v>
      </c>
      <c r="Q63" s="20">
        <v>95672</v>
      </c>
      <c r="R63" s="15">
        <v>23251</v>
      </c>
      <c r="S63" s="15">
        <v>2545</v>
      </c>
      <c r="T63" s="15">
        <v>17051</v>
      </c>
      <c r="U63" s="15">
        <v>1783</v>
      </c>
      <c r="V63" s="15">
        <v>19742</v>
      </c>
      <c r="W63" s="15">
        <v>3711</v>
      </c>
      <c r="X63" s="15">
        <v>1581</v>
      </c>
      <c r="Y63" s="15">
        <v>3688</v>
      </c>
      <c r="Z63" s="15">
        <v>1413</v>
      </c>
      <c r="AA63" s="15">
        <v>2713</v>
      </c>
      <c r="AB63" s="15">
        <v>1805</v>
      </c>
      <c r="AC63" s="15">
        <v>11401</v>
      </c>
      <c r="AD63" s="20">
        <v>40509</v>
      </c>
      <c r="AE63" s="15">
        <v>10038</v>
      </c>
      <c r="AF63" s="15">
        <v>391</v>
      </c>
      <c r="AG63" s="15">
        <v>5842</v>
      </c>
      <c r="AH63" s="15">
        <v>230</v>
      </c>
      <c r="AI63" s="15">
        <v>9313</v>
      </c>
      <c r="AJ63" s="15">
        <v>1042</v>
      </c>
      <c r="AK63" s="15">
        <v>535</v>
      </c>
      <c r="AL63" s="15">
        <v>6130</v>
      </c>
      <c r="AM63" s="15">
        <v>288</v>
      </c>
      <c r="AN63" s="15">
        <v>345</v>
      </c>
      <c r="AO63" s="15">
        <v>1186</v>
      </c>
      <c r="AP63" s="15">
        <v>3972</v>
      </c>
      <c r="AQ63" s="21">
        <f t="shared" si="4"/>
        <v>136181</v>
      </c>
      <c r="AR63" s="21">
        <f t="shared" si="4"/>
        <v>33289</v>
      </c>
      <c r="AS63" s="21">
        <f t="shared" si="4"/>
        <v>2936</v>
      </c>
      <c r="AT63" s="21">
        <f t="shared" si="4"/>
        <v>22893</v>
      </c>
      <c r="AU63" s="21">
        <f t="shared" si="4"/>
        <v>2013</v>
      </c>
      <c r="AV63" s="21">
        <f t="shared" si="4"/>
        <v>29055</v>
      </c>
      <c r="AW63" s="21">
        <f t="shared" si="4"/>
        <v>4753</v>
      </c>
      <c r="AX63" s="21">
        <f t="shared" si="3"/>
        <v>2116</v>
      </c>
      <c r="AY63" s="21">
        <f t="shared" si="1"/>
        <v>9818</v>
      </c>
      <c r="AZ63" s="21">
        <f t="shared" si="1"/>
        <v>1701</v>
      </c>
      <c r="BA63" s="21">
        <f t="shared" si="1"/>
        <v>3058</v>
      </c>
      <c r="BB63" s="21">
        <f t="shared" si="1"/>
        <v>2991</v>
      </c>
      <c r="BC63" s="21">
        <f t="shared" si="1"/>
        <v>15373</v>
      </c>
      <c r="BD63" s="20">
        <v>7574</v>
      </c>
      <c r="BE63" s="15">
        <v>1909</v>
      </c>
      <c r="BF63" s="15">
        <v>101</v>
      </c>
      <c r="BG63" s="15">
        <v>991</v>
      </c>
      <c r="BH63" s="15">
        <v>65</v>
      </c>
      <c r="BI63" s="15">
        <v>1750</v>
      </c>
      <c r="BJ63" s="15">
        <v>282</v>
      </c>
      <c r="BK63" s="15">
        <v>181</v>
      </c>
      <c r="BL63" s="15">
        <v>535</v>
      </c>
      <c r="BM63" s="15">
        <v>116</v>
      </c>
      <c r="BN63" s="15">
        <v>65</v>
      </c>
      <c r="BO63" s="15">
        <v>202</v>
      </c>
      <c r="BP63" s="15">
        <v>976</v>
      </c>
    </row>
    <row r="64" spans="1:68" s="11" customFormat="1" x14ac:dyDescent="0.25">
      <c r="A64" s="12">
        <v>42066</v>
      </c>
      <c r="B64" s="11" t="s">
        <v>52</v>
      </c>
      <c r="C64" s="13">
        <v>133013</v>
      </c>
      <c r="D64" s="14">
        <v>39876</v>
      </c>
      <c r="E64" s="15">
        <v>50867</v>
      </c>
      <c r="F64" s="15">
        <v>31501</v>
      </c>
      <c r="G64" s="15">
        <v>61520</v>
      </c>
      <c r="H64" s="16">
        <v>70727</v>
      </c>
      <c r="I64" s="17">
        <v>47435</v>
      </c>
      <c r="J64" s="18">
        <v>6167</v>
      </c>
      <c r="K64" s="19">
        <v>50210</v>
      </c>
      <c r="L64" s="19"/>
      <c r="M64" s="15">
        <v>18036</v>
      </c>
      <c r="N64" s="15">
        <v>8982</v>
      </c>
      <c r="O64" s="15">
        <v>6494</v>
      </c>
      <c r="P64" s="15">
        <v>1118</v>
      </c>
      <c r="Q64" s="20">
        <v>96041</v>
      </c>
      <c r="R64" s="15">
        <v>23206</v>
      </c>
      <c r="S64" s="15">
        <v>2511</v>
      </c>
      <c r="T64" s="15">
        <v>15908</v>
      </c>
      <c r="U64" s="15">
        <v>1715</v>
      </c>
      <c r="V64" s="15">
        <v>18834</v>
      </c>
      <c r="W64" s="15">
        <v>3823</v>
      </c>
      <c r="X64" s="15">
        <v>1872</v>
      </c>
      <c r="Y64" s="15">
        <v>4428</v>
      </c>
      <c r="Z64" s="15">
        <v>1244</v>
      </c>
      <c r="AA64" s="15">
        <v>3442</v>
      </c>
      <c r="AB64" s="15">
        <v>2074</v>
      </c>
      <c r="AC64" s="15">
        <v>11682</v>
      </c>
      <c r="AD64" s="20">
        <v>39993</v>
      </c>
      <c r="AE64" s="15">
        <v>9244</v>
      </c>
      <c r="AF64" s="15">
        <v>299</v>
      </c>
      <c r="AG64" s="15">
        <v>4939</v>
      </c>
      <c r="AH64" s="15">
        <v>224</v>
      </c>
      <c r="AI64" s="15">
        <v>9549</v>
      </c>
      <c r="AJ64" s="15">
        <v>1111</v>
      </c>
      <c r="AK64" s="15">
        <v>547</v>
      </c>
      <c r="AL64" s="15">
        <v>6896</v>
      </c>
      <c r="AM64" s="15">
        <v>466</v>
      </c>
      <c r="AN64" s="15">
        <v>495</v>
      </c>
      <c r="AO64" s="15">
        <v>1272</v>
      </c>
      <c r="AP64" s="15">
        <v>3730</v>
      </c>
      <c r="AQ64" s="21">
        <f t="shared" si="4"/>
        <v>136034</v>
      </c>
      <c r="AR64" s="21">
        <f t="shared" si="4"/>
        <v>32450</v>
      </c>
      <c r="AS64" s="21">
        <f t="shared" si="4"/>
        <v>2810</v>
      </c>
      <c r="AT64" s="21">
        <f t="shared" si="4"/>
        <v>20847</v>
      </c>
      <c r="AU64" s="21">
        <f t="shared" si="4"/>
        <v>1939</v>
      </c>
      <c r="AV64" s="21">
        <f t="shared" si="4"/>
        <v>28383</v>
      </c>
      <c r="AW64" s="21">
        <f t="shared" si="4"/>
        <v>4934</v>
      </c>
      <c r="AX64" s="21">
        <f t="shared" si="3"/>
        <v>2419</v>
      </c>
      <c r="AY64" s="21">
        <f t="shared" si="1"/>
        <v>11324</v>
      </c>
      <c r="AZ64" s="21">
        <f t="shared" si="1"/>
        <v>1710</v>
      </c>
      <c r="BA64" s="21">
        <f t="shared" si="1"/>
        <v>3937</v>
      </c>
      <c r="BB64" s="21">
        <f t="shared" si="1"/>
        <v>3346</v>
      </c>
      <c r="BC64" s="21">
        <f t="shared" si="1"/>
        <v>15412</v>
      </c>
      <c r="BD64" s="20">
        <v>7487</v>
      </c>
      <c r="BE64" s="15">
        <v>1641</v>
      </c>
      <c r="BF64" s="15">
        <v>123</v>
      </c>
      <c r="BG64" s="15">
        <v>1106</v>
      </c>
      <c r="BH64" s="15">
        <v>65</v>
      </c>
      <c r="BI64" s="15">
        <v>1750</v>
      </c>
      <c r="BJ64" s="15">
        <v>318</v>
      </c>
      <c r="BK64" s="15">
        <v>137</v>
      </c>
      <c r="BL64" s="15">
        <v>701</v>
      </c>
      <c r="BM64" s="15">
        <v>123</v>
      </c>
      <c r="BN64" s="15">
        <v>94</v>
      </c>
      <c r="BO64" s="15">
        <v>239</v>
      </c>
      <c r="BP64" s="15">
        <v>897</v>
      </c>
    </row>
    <row r="65" spans="1:68" s="11" customFormat="1" x14ac:dyDescent="0.25">
      <c r="A65" s="12">
        <v>42067</v>
      </c>
      <c r="B65" s="11" t="s">
        <v>53</v>
      </c>
      <c r="C65" s="13">
        <v>143052</v>
      </c>
      <c r="D65" s="14">
        <v>42464</v>
      </c>
      <c r="E65" s="15">
        <v>54731</v>
      </c>
      <c r="F65" s="15">
        <v>34750</v>
      </c>
      <c r="G65" s="15">
        <v>65804</v>
      </c>
      <c r="H65" s="16">
        <v>78537</v>
      </c>
      <c r="I65" s="17">
        <v>51206</v>
      </c>
      <c r="J65" s="18">
        <v>6673</v>
      </c>
      <c r="K65" s="19">
        <v>105531</v>
      </c>
      <c r="L65" s="19"/>
      <c r="M65" s="15">
        <v>19336</v>
      </c>
      <c r="N65" s="15">
        <v>9487</v>
      </c>
      <c r="O65" s="15">
        <v>7009</v>
      </c>
      <c r="P65" s="15">
        <v>1118</v>
      </c>
      <c r="Q65" s="20">
        <v>102800</v>
      </c>
      <c r="R65" s="15">
        <v>24249</v>
      </c>
      <c r="S65" s="15">
        <v>2679</v>
      </c>
      <c r="T65" s="15">
        <v>16704</v>
      </c>
      <c r="U65" s="15">
        <v>1502</v>
      </c>
      <c r="V65" s="15">
        <v>20986</v>
      </c>
      <c r="W65" s="15">
        <v>4193</v>
      </c>
      <c r="X65" s="15">
        <v>2130</v>
      </c>
      <c r="Y65" s="15">
        <v>4809</v>
      </c>
      <c r="Z65" s="15">
        <v>1188</v>
      </c>
      <c r="AA65" s="15">
        <v>3229</v>
      </c>
      <c r="AB65" s="15">
        <v>2029</v>
      </c>
      <c r="AC65" s="15">
        <v>13004</v>
      </c>
      <c r="AD65" s="20">
        <v>43527</v>
      </c>
      <c r="AE65" s="15">
        <v>9607</v>
      </c>
      <c r="AF65" s="15">
        <v>414</v>
      </c>
      <c r="AG65" s="15">
        <v>5105</v>
      </c>
      <c r="AH65" s="15">
        <v>219</v>
      </c>
      <c r="AI65" s="15">
        <v>9417</v>
      </c>
      <c r="AJ65" s="15">
        <v>1243</v>
      </c>
      <c r="AK65" s="15">
        <v>771</v>
      </c>
      <c r="AL65" s="15">
        <v>8985</v>
      </c>
      <c r="AM65" s="15">
        <v>501</v>
      </c>
      <c r="AN65" s="15">
        <v>432</v>
      </c>
      <c r="AO65" s="15">
        <v>1312</v>
      </c>
      <c r="AP65" s="15">
        <v>4317</v>
      </c>
      <c r="AQ65" s="21">
        <f t="shared" si="4"/>
        <v>146327</v>
      </c>
      <c r="AR65" s="21">
        <f t="shared" si="4"/>
        <v>33856</v>
      </c>
      <c r="AS65" s="21">
        <f t="shared" si="4"/>
        <v>3093</v>
      </c>
      <c r="AT65" s="21">
        <f t="shared" si="4"/>
        <v>21809</v>
      </c>
      <c r="AU65" s="21">
        <f t="shared" si="4"/>
        <v>1721</v>
      </c>
      <c r="AV65" s="21">
        <f t="shared" si="4"/>
        <v>30403</v>
      </c>
      <c r="AW65" s="21">
        <f t="shared" si="4"/>
        <v>5436</v>
      </c>
      <c r="AX65" s="21">
        <f t="shared" si="3"/>
        <v>2901</v>
      </c>
      <c r="AY65" s="21">
        <f t="shared" si="1"/>
        <v>13794</v>
      </c>
      <c r="AZ65" s="21">
        <f t="shared" si="1"/>
        <v>1689</v>
      </c>
      <c r="BA65" s="21">
        <f t="shared" si="1"/>
        <v>3661</v>
      </c>
      <c r="BB65" s="21">
        <f t="shared" si="1"/>
        <v>3341</v>
      </c>
      <c r="BC65" s="21">
        <f t="shared" si="1"/>
        <v>17321</v>
      </c>
      <c r="BD65" s="20">
        <v>4691</v>
      </c>
      <c r="BE65" s="15">
        <v>1193</v>
      </c>
      <c r="BF65" s="15">
        <v>130</v>
      </c>
      <c r="BG65" s="15">
        <v>550</v>
      </c>
      <c r="BH65" s="15">
        <v>22</v>
      </c>
      <c r="BI65" s="15">
        <v>1027</v>
      </c>
      <c r="BJ65" s="15">
        <v>188</v>
      </c>
      <c r="BK65" s="15">
        <v>137</v>
      </c>
      <c r="BL65" s="15">
        <v>441</v>
      </c>
      <c r="BM65" s="15">
        <v>87</v>
      </c>
      <c r="BN65" s="15">
        <v>65</v>
      </c>
      <c r="BO65" s="15">
        <v>116</v>
      </c>
      <c r="BP65" s="15">
        <v>615</v>
      </c>
    </row>
    <row r="66" spans="1:68" s="11" customFormat="1" x14ac:dyDescent="0.25">
      <c r="A66" s="12">
        <v>42068</v>
      </c>
      <c r="B66" s="11" t="s">
        <v>48</v>
      </c>
      <c r="C66" s="13">
        <v>141006</v>
      </c>
      <c r="D66" s="14">
        <v>41064</v>
      </c>
      <c r="E66" s="15">
        <v>53155</v>
      </c>
      <c r="F66" s="15">
        <v>35286</v>
      </c>
      <c r="G66" s="15">
        <v>63498</v>
      </c>
      <c r="H66" s="16">
        <v>78511</v>
      </c>
      <c r="I66" s="17">
        <v>51602</v>
      </c>
      <c r="J66" s="18">
        <v>6686</v>
      </c>
      <c r="K66" s="19">
        <v>56953</v>
      </c>
      <c r="L66" s="19"/>
      <c r="M66" s="15">
        <v>19846</v>
      </c>
      <c r="N66" s="15">
        <v>9759</v>
      </c>
      <c r="O66" s="15">
        <v>7022</v>
      </c>
      <c r="P66" s="15">
        <v>1099</v>
      </c>
      <c r="Q66" s="20">
        <v>100839</v>
      </c>
      <c r="R66" s="15">
        <v>25807</v>
      </c>
      <c r="S66" s="15">
        <v>2960</v>
      </c>
      <c r="T66" s="15">
        <v>17825</v>
      </c>
      <c r="U66" s="15">
        <v>1670</v>
      </c>
      <c r="V66" s="15">
        <v>19955</v>
      </c>
      <c r="W66" s="15">
        <v>3913</v>
      </c>
      <c r="X66" s="15">
        <v>1872</v>
      </c>
      <c r="Y66" s="15">
        <v>3576</v>
      </c>
      <c r="Z66" s="15">
        <v>807</v>
      </c>
      <c r="AA66" s="15">
        <v>2253</v>
      </c>
      <c r="AB66" s="15">
        <v>1143</v>
      </c>
      <c r="AC66" s="15">
        <v>14742</v>
      </c>
      <c r="AD66" s="20">
        <v>43827</v>
      </c>
      <c r="AE66" s="15">
        <v>10447</v>
      </c>
      <c r="AF66" s="15">
        <v>363</v>
      </c>
      <c r="AG66" s="15">
        <v>5693</v>
      </c>
      <c r="AH66" s="15">
        <v>178</v>
      </c>
      <c r="AI66" s="15">
        <v>10769</v>
      </c>
      <c r="AJ66" s="15">
        <v>1042</v>
      </c>
      <c r="AK66" s="15">
        <v>530</v>
      </c>
      <c r="AL66" s="15">
        <v>6717</v>
      </c>
      <c r="AM66" s="15">
        <v>414</v>
      </c>
      <c r="AN66" s="15">
        <v>317</v>
      </c>
      <c r="AO66" s="15">
        <v>1065</v>
      </c>
      <c r="AP66" s="15">
        <v>5100</v>
      </c>
      <c r="AQ66" s="21">
        <f t="shared" si="4"/>
        <v>144666</v>
      </c>
      <c r="AR66" s="21">
        <f t="shared" si="4"/>
        <v>36254</v>
      </c>
      <c r="AS66" s="21">
        <f t="shared" si="4"/>
        <v>3323</v>
      </c>
      <c r="AT66" s="21">
        <f t="shared" si="4"/>
        <v>23518</v>
      </c>
      <c r="AU66" s="21">
        <f t="shared" si="4"/>
        <v>1848</v>
      </c>
      <c r="AV66" s="21">
        <f t="shared" si="4"/>
        <v>30724</v>
      </c>
      <c r="AW66" s="21">
        <f t="shared" si="4"/>
        <v>4955</v>
      </c>
      <c r="AX66" s="21">
        <f t="shared" si="3"/>
        <v>2402</v>
      </c>
      <c r="AY66" s="21">
        <f t="shared" si="1"/>
        <v>10293</v>
      </c>
      <c r="AZ66" s="21">
        <f t="shared" si="1"/>
        <v>1221</v>
      </c>
      <c r="BA66" s="21">
        <f t="shared" si="1"/>
        <v>2570</v>
      </c>
      <c r="BB66" s="21">
        <f t="shared" si="1"/>
        <v>2208</v>
      </c>
      <c r="BC66" s="21">
        <f t="shared" si="1"/>
        <v>19842</v>
      </c>
      <c r="BD66" s="20">
        <v>8416</v>
      </c>
      <c r="BE66" s="15">
        <v>2097</v>
      </c>
      <c r="BF66" s="15">
        <v>181</v>
      </c>
      <c r="BG66" s="15">
        <v>1446</v>
      </c>
      <c r="BH66" s="15">
        <v>80</v>
      </c>
      <c r="BI66" s="15">
        <v>1909</v>
      </c>
      <c r="BJ66" s="15">
        <v>304</v>
      </c>
      <c r="BK66" s="15">
        <v>58</v>
      </c>
      <c r="BL66" s="15">
        <v>477</v>
      </c>
      <c r="BM66" s="15">
        <v>87</v>
      </c>
      <c r="BN66" s="15">
        <v>87</v>
      </c>
      <c r="BO66" s="15">
        <v>202</v>
      </c>
      <c r="BP66" s="15">
        <v>1215</v>
      </c>
    </row>
    <row r="67" spans="1:68" s="11" customFormat="1" x14ac:dyDescent="0.25">
      <c r="A67" s="12">
        <v>42069</v>
      </c>
      <c r="B67" s="11" t="s">
        <v>49</v>
      </c>
      <c r="C67" s="13">
        <v>105968</v>
      </c>
      <c r="D67" s="14">
        <v>30192</v>
      </c>
      <c r="E67" s="15">
        <v>38422</v>
      </c>
      <c r="F67" s="15">
        <v>27022</v>
      </c>
      <c r="G67" s="15">
        <v>47627</v>
      </c>
      <c r="H67" s="16">
        <v>62543</v>
      </c>
      <c r="I67" s="17">
        <v>49432</v>
      </c>
      <c r="J67" s="18">
        <v>7056</v>
      </c>
      <c r="K67" s="19">
        <v>54207</v>
      </c>
      <c r="L67" s="19"/>
      <c r="M67" s="15">
        <v>16344</v>
      </c>
      <c r="N67" s="15">
        <v>10259</v>
      </c>
      <c r="O67" s="15">
        <v>7231</v>
      </c>
      <c r="P67" s="15">
        <v>922</v>
      </c>
      <c r="Q67" s="20">
        <v>75448</v>
      </c>
      <c r="R67" s="15">
        <v>21412</v>
      </c>
      <c r="S67" s="15">
        <v>2410</v>
      </c>
      <c r="T67" s="15">
        <v>18273</v>
      </c>
      <c r="U67" s="15">
        <v>1895</v>
      </c>
      <c r="V67" s="15">
        <v>11222</v>
      </c>
      <c r="W67" s="15">
        <v>1278</v>
      </c>
      <c r="X67" s="15">
        <v>650</v>
      </c>
      <c r="Y67" s="15">
        <v>2007</v>
      </c>
      <c r="Z67" s="15">
        <v>561</v>
      </c>
      <c r="AA67" s="15">
        <v>1155</v>
      </c>
      <c r="AB67" s="15">
        <v>1200</v>
      </c>
      <c r="AC67" s="15">
        <v>11188</v>
      </c>
      <c r="AD67" s="20">
        <v>41286</v>
      </c>
      <c r="AE67" s="15">
        <v>10240</v>
      </c>
      <c r="AF67" s="15">
        <v>368</v>
      </c>
      <c r="AG67" s="15">
        <v>5836</v>
      </c>
      <c r="AH67" s="15">
        <v>167</v>
      </c>
      <c r="AI67" s="15">
        <v>10286</v>
      </c>
      <c r="AJ67" s="15">
        <v>1145</v>
      </c>
      <c r="AK67" s="15">
        <v>604</v>
      </c>
      <c r="AL67" s="15">
        <v>5514</v>
      </c>
      <c r="AM67" s="15">
        <v>380</v>
      </c>
      <c r="AN67" s="15">
        <v>299</v>
      </c>
      <c r="AO67" s="15">
        <v>800</v>
      </c>
      <c r="AP67" s="15">
        <v>4708</v>
      </c>
      <c r="AQ67" s="21">
        <f t="shared" si="4"/>
        <v>116734</v>
      </c>
      <c r="AR67" s="21">
        <f t="shared" si="4"/>
        <v>31652</v>
      </c>
      <c r="AS67" s="21">
        <f t="shared" si="4"/>
        <v>2778</v>
      </c>
      <c r="AT67" s="21">
        <f t="shared" si="4"/>
        <v>24109</v>
      </c>
      <c r="AU67" s="21">
        <f t="shared" si="4"/>
        <v>2062</v>
      </c>
      <c r="AV67" s="21">
        <f t="shared" si="4"/>
        <v>21508</v>
      </c>
      <c r="AW67" s="21">
        <f t="shared" si="4"/>
        <v>2423</v>
      </c>
      <c r="AX67" s="21">
        <f t="shared" si="3"/>
        <v>1254</v>
      </c>
      <c r="AY67" s="21">
        <f t="shared" si="1"/>
        <v>7521</v>
      </c>
      <c r="AZ67" s="21">
        <f t="shared" si="1"/>
        <v>941</v>
      </c>
      <c r="BA67" s="21">
        <f t="shared" si="1"/>
        <v>1454</v>
      </c>
      <c r="BB67" s="21">
        <f t="shared" si="1"/>
        <v>2000</v>
      </c>
      <c r="BC67" s="21">
        <f t="shared" si="1"/>
        <v>15896</v>
      </c>
      <c r="BD67" s="20">
        <v>8542</v>
      </c>
      <c r="BE67" s="15">
        <v>1974</v>
      </c>
      <c r="BF67" s="15">
        <v>202</v>
      </c>
      <c r="BG67" s="15">
        <v>1273</v>
      </c>
      <c r="BH67" s="15">
        <v>65</v>
      </c>
      <c r="BI67" s="15">
        <v>2075</v>
      </c>
      <c r="BJ67" s="15">
        <v>484</v>
      </c>
      <c r="BK67" s="15">
        <v>123</v>
      </c>
      <c r="BL67" s="15">
        <v>528</v>
      </c>
      <c r="BM67" s="15">
        <v>123</v>
      </c>
      <c r="BN67" s="15">
        <v>58</v>
      </c>
      <c r="BO67" s="15">
        <v>108</v>
      </c>
      <c r="BP67" s="15">
        <v>1280</v>
      </c>
    </row>
    <row r="68" spans="1:68" s="11" customFormat="1" x14ac:dyDescent="0.25">
      <c r="A68" s="12">
        <v>42070</v>
      </c>
      <c r="B68" s="11" t="s">
        <v>50</v>
      </c>
      <c r="C68" s="13">
        <v>114859</v>
      </c>
      <c r="D68" s="14">
        <v>34966</v>
      </c>
      <c r="E68" s="15">
        <v>42349</v>
      </c>
      <c r="F68" s="15">
        <v>27667</v>
      </c>
      <c r="G68" s="15">
        <v>54964</v>
      </c>
      <c r="H68" s="16">
        <v>73136</v>
      </c>
      <c r="I68" s="17">
        <v>59798</v>
      </c>
      <c r="J68" s="18">
        <v>7771</v>
      </c>
      <c r="K68" s="19">
        <v>128127</v>
      </c>
      <c r="L68" s="19"/>
      <c r="M68" s="15">
        <v>15753</v>
      </c>
      <c r="N68" s="15">
        <v>12672</v>
      </c>
      <c r="O68" s="15">
        <v>8840</v>
      </c>
      <c r="P68" s="15">
        <v>1082</v>
      </c>
      <c r="Q68" s="20">
        <v>84965</v>
      </c>
      <c r="R68" s="15">
        <v>17399</v>
      </c>
      <c r="S68" s="15">
        <v>3924</v>
      </c>
      <c r="T68" s="15">
        <v>17455</v>
      </c>
      <c r="U68" s="15">
        <v>1558</v>
      </c>
      <c r="V68" s="15">
        <v>15695</v>
      </c>
      <c r="W68" s="15">
        <v>3442</v>
      </c>
      <c r="X68" s="15">
        <v>1827</v>
      </c>
      <c r="Y68" s="15">
        <v>3800</v>
      </c>
      <c r="Z68" s="15">
        <v>1200</v>
      </c>
      <c r="AA68" s="15">
        <v>2511</v>
      </c>
      <c r="AB68" s="15">
        <v>1839</v>
      </c>
      <c r="AC68" s="15">
        <v>10863</v>
      </c>
      <c r="AD68" s="20">
        <v>51424</v>
      </c>
      <c r="AE68" s="15">
        <v>11621</v>
      </c>
      <c r="AF68" s="15">
        <v>553</v>
      </c>
      <c r="AG68" s="15">
        <v>6717</v>
      </c>
      <c r="AH68" s="15">
        <v>236</v>
      </c>
      <c r="AI68" s="15">
        <v>12450</v>
      </c>
      <c r="AJ68" s="15">
        <v>1226</v>
      </c>
      <c r="AK68" s="15">
        <v>898</v>
      </c>
      <c r="AL68" s="15">
        <v>7920</v>
      </c>
      <c r="AM68" s="15">
        <v>645</v>
      </c>
      <c r="AN68" s="15">
        <v>622</v>
      </c>
      <c r="AO68" s="15">
        <v>1278</v>
      </c>
      <c r="AP68" s="15">
        <v>5733</v>
      </c>
      <c r="AQ68" s="21">
        <f t="shared" si="4"/>
        <v>136389</v>
      </c>
      <c r="AR68" s="21">
        <f t="shared" si="4"/>
        <v>29020</v>
      </c>
      <c r="AS68" s="21">
        <f t="shared" si="4"/>
        <v>4477</v>
      </c>
      <c r="AT68" s="21">
        <f t="shared" si="4"/>
        <v>24172</v>
      </c>
      <c r="AU68" s="21">
        <f t="shared" si="4"/>
        <v>1794</v>
      </c>
      <c r="AV68" s="21">
        <f t="shared" si="4"/>
        <v>28145</v>
      </c>
      <c r="AW68" s="21">
        <f t="shared" si="4"/>
        <v>4668</v>
      </c>
      <c r="AX68" s="21">
        <f t="shared" si="3"/>
        <v>2725</v>
      </c>
      <c r="AY68" s="21">
        <f t="shared" si="1"/>
        <v>11720</v>
      </c>
      <c r="AZ68" s="21">
        <f t="shared" si="1"/>
        <v>1845</v>
      </c>
      <c r="BA68" s="21">
        <f t="shared" si="1"/>
        <v>3133</v>
      </c>
      <c r="BB68" s="21">
        <f t="shared" si="1"/>
        <v>3117</v>
      </c>
      <c r="BC68" s="21">
        <f t="shared" si="1"/>
        <v>16596</v>
      </c>
      <c r="BD68" s="20">
        <v>5666</v>
      </c>
      <c r="BE68" s="15">
        <v>1229</v>
      </c>
      <c r="BF68" s="15">
        <v>137</v>
      </c>
      <c r="BG68" s="15">
        <v>846</v>
      </c>
      <c r="BH68" s="15">
        <v>58</v>
      </c>
      <c r="BI68" s="15">
        <v>1302</v>
      </c>
      <c r="BJ68" s="15">
        <v>246</v>
      </c>
      <c r="BK68" s="15">
        <v>130</v>
      </c>
      <c r="BL68" s="15">
        <v>390</v>
      </c>
      <c r="BM68" s="15">
        <v>108</v>
      </c>
      <c r="BN68" s="15">
        <v>80</v>
      </c>
      <c r="BO68" s="15">
        <v>130</v>
      </c>
      <c r="BP68" s="15">
        <v>795</v>
      </c>
    </row>
    <row r="69" spans="1:68" s="11" customFormat="1" x14ac:dyDescent="0.25">
      <c r="A69" s="12">
        <v>42071</v>
      </c>
      <c r="B69" s="11" t="s">
        <v>5</v>
      </c>
      <c r="C69" s="13">
        <v>89273</v>
      </c>
      <c r="D69" s="14">
        <v>25962</v>
      </c>
      <c r="E69" s="15">
        <v>33015</v>
      </c>
      <c r="F69" s="15">
        <v>22974</v>
      </c>
      <c r="G69" s="15">
        <v>42651</v>
      </c>
      <c r="H69" s="16">
        <v>62960</v>
      </c>
      <c r="I69" s="17">
        <v>62823</v>
      </c>
      <c r="J69" s="18">
        <v>7124</v>
      </c>
      <c r="K69" s="19">
        <v>64927</v>
      </c>
      <c r="L69" s="19"/>
      <c r="M69" s="15">
        <v>10609</v>
      </c>
      <c r="N69" s="15">
        <v>10683</v>
      </c>
      <c r="O69" s="15">
        <v>7224</v>
      </c>
      <c r="P69" s="15">
        <v>785</v>
      </c>
      <c r="Q69" s="20">
        <v>65670</v>
      </c>
      <c r="R69" s="15">
        <v>15471</v>
      </c>
      <c r="S69" s="15">
        <v>3318</v>
      </c>
      <c r="T69" s="15">
        <v>12074</v>
      </c>
      <c r="U69" s="15">
        <v>1401</v>
      </c>
      <c r="V69" s="15">
        <v>11076</v>
      </c>
      <c r="W69" s="15">
        <v>1917</v>
      </c>
      <c r="X69" s="15">
        <v>1368</v>
      </c>
      <c r="Y69" s="15">
        <v>3453</v>
      </c>
      <c r="Z69" s="15">
        <v>1031</v>
      </c>
      <c r="AA69" s="15">
        <v>2141</v>
      </c>
      <c r="AB69" s="15">
        <v>1513</v>
      </c>
      <c r="AC69" s="15">
        <v>8554</v>
      </c>
      <c r="AD69" s="20">
        <v>53968</v>
      </c>
      <c r="AE69" s="15">
        <v>12876</v>
      </c>
      <c r="AF69" s="15">
        <v>599</v>
      </c>
      <c r="AG69" s="15">
        <v>6993</v>
      </c>
      <c r="AH69" s="15">
        <v>276</v>
      </c>
      <c r="AI69" s="15">
        <v>13072</v>
      </c>
      <c r="AJ69" s="15">
        <v>1295</v>
      </c>
      <c r="AK69" s="15">
        <v>777</v>
      </c>
      <c r="AL69" s="15">
        <v>8202</v>
      </c>
      <c r="AM69" s="15">
        <v>696</v>
      </c>
      <c r="AN69" s="15">
        <v>495</v>
      </c>
      <c r="AO69" s="15">
        <v>1514</v>
      </c>
      <c r="AP69" s="15">
        <v>5802</v>
      </c>
      <c r="AQ69" s="21">
        <f t="shared" si="4"/>
        <v>119638</v>
      </c>
      <c r="AR69" s="21">
        <f t="shared" si="4"/>
        <v>28347</v>
      </c>
      <c r="AS69" s="21">
        <f t="shared" si="4"/>
        <v>3917</v>
      </c>
      <c r="AT69" s="21">
        <f t="shared" si="4"/>
        <v>19067</v>
      </c>
      <c r="AU69" s="21">
        <f t="shared" si="4"/>
        <v>1677</v>
      </c>
      <c r="AV69" s="21">
        <f t="shared" si="4"/>
        <v>24148</v>
      </c>
      <c r="AW69" s="21">
        <f t="shared" si="4"/>
        <v>3212</v>
      </c>
      <c r="AX69" s="21">
        <f t="shared" si="3"/>
        <v>2145</v>
      </c>
      <c r="AY69" s="21">
        <f t="shared" si="1"/>
        <v>11655</v>
      </c>
      <c r="AZ69" s="21">
        <f t="shared" si="1"/>
        <v>1727</v>
      </c>
      <c r="BA69" s="21">
        <f t="shared" si="1"/>
        <v>2636</v>
      </c>
      <c r="BB69" s="21">
        <f t="shared" si="1"/>
        <v>3027</v>
      </c>
      <c r="BC69" s="21">
        <f t="shared" si="1"/>
        <v>14356</v>
      </c>
      <c r="BD69" s="20">
        <v>9716</v>
      </c>
      <c r="BE69" s="15">
        <v>2162</v>
      </c>
      <c r="BF69" s="15">
        <v>210</v>
      </c>
      <c r="BG69" s="15">
        <v>1518</v>
      </c>
      <c r="BH69" s="15">
        <v>123</v>
      </c>
      <c r="BI69" s="15">
        <v>2307</v>
      </c>
      <c r="BJ69" s="15">
        <v>419</v>
      </c>
      <c r="BK69" s="15">
        <v>145</v>
      </c>
      <c r="BL69" s="15">
        <v>745</v>
      </c>
      <c r="BM69" s="15">
        <v>108</v>
      </c>
      <c r="BN69" s="15">
        <v>101</v>
      </c>
      <c r="BO69" s="15">
        <v>181</v>
      </c>
      <c r="BP69" s="15">
        <v>1367</v>
      </c>
    </row>
    <row r="70" spans="1:68" s="11" customFormat="1" x14ac:dyDescent="0.25">
      <c r="A70" s="12">
        <v>42072</v>
      </c>
      <c r="B70" s="11" t="s">
        <v>51</v>
      </c>
      <c r="C70" s="13">
        <v>111790</v>
      </c>
      <c r="D70" s="14">
        <v>32589</v>
      </c>
      <c r="E70" s="15">
        <v>42118</v>
      </c>
      <c r="F70" s="15">
        <v>27797</v>
      </c>
      <c r="G70" s="15">
        <v>51523</v>
      </c>
      <c r="H70" s="16">
        <v>62749</v>
      </c>
      <c r="I70" s="17">
        <v>45512</v>
      </c>
      <c r="J70" s="18">
        <v>6217</v>
      </c>
      <c r="K70" s="19">
        <v>50558</v>
      </c>
      <c r="L70" s="19"/>
      <c r="M70" s="15">
        <v>14839</v>
      </c>
      <c r="N70" s="15">
        <v>8689</v>
      </c>
      <c r="O70" s="15">
        <v>6357</v>
      </c>
      <c r="P70" s="15">
        <v>864</v>
      </c>
      <c r="Q70" s="20">
        <v>80851</v>
      </c>
      <c r="R70" s="15">
        <v>20751</v>
      </c>
      <c r="S70" s="15">
        <v>2679</v>
      </c>
      <c r="T70" s="15">
        <v>15426</v>
      </c>
      <c r="U70" s="15">
        <v>1939</v>
      </c>
      <c r="V70" s="15">
        <v>14989</v>
      </c>
      <c r="W70" s="15">
        <v>3094</v>
      </c>
      <c r="X70" s="15">
        <v>1637</v>
      </c>
      <c r="Y70" s="15">
        <v>2948</v>
      </c>
      <c r="Z70" s="15">
        <v>987</v>
      </c>
      <c r="AA70" s="15">
        <v>1895</v>
      </c>
      <c r="AB70" s="15">
        <v>1637</v>
      </c>
      <c r="AC70" s="15">
        <v>9417</v>
      </c>
      <c r="AD70" s="20">
        <v>38014</v>
      </c>
      <c r="AE70" s="15">
        <v>9083</v>
      </c>
      <c r="AF70" s="15">
        <v>363</v>
      </c>
      <c r="AG70" s="15">
        <v>5117</v>
      </c>
      <c r="AH70" s="15">
        <v>213</v>
      </c>
      <c r="AI70" s="15">
        <v>9181</v>
      </c>
      <c r="AJ70" s="15">
        <v>869</v>
      </c>
      <c r="AK70" s="15">
        <v>501</v>
      </c>
      <c r="AL70" s="15">
        <v>5825</v>
      </c>
      <c r="AM70" s="15">
        <v>409</v>
      </c>
      <c r="AN70" s="15">
        <v>334</v>
      </c>
      <c r="AO70" s="15">
        <v>932</v>
      </c>
      <c r="AP70" s="15">
        <v>4213</v>
      </c>
      <c r="AQ70" s="21">
        <f t="shared" si="4"/>
        <v>118865</v>
      </c>
      <c r="AR70" s="21">
        <f t="shared" si="4"/>
        <v>29834</v>
      </c>
      <c r="AS70" s="21">
        <f t="shared" si="4"/>
        <v>3042</v>
      </c>
      <c r="AT70" s="21">
        <f t="shared" si="4"/>
        <v>20543</v>
      </c>
      <c r="AU70" s="21">
        <f t="shared" si="4"/>
        <v>2152</v>
      </c>
      <c r="AV70" s="21">
        <f t="shared" si="4"/>
        <v>24170</v>
      </c>
      <c r="AW70" s="21">
        <f t="shared" si="4"/>
        <v>3963</v>
      </c>
      <c r="AX70" s="21">
        <f t="shared" si="3"/>
        <v>2138</v>
      </c>
      <c r="AY70" s="21">
        <f t="shared" si="1"/>
        <v>8773</v>
      </c>
      <c r="AZ70" s="21">
        <f t="shared" si="1"/>
        <v>1396</v>
      </c>
      <c r="BA70" s="21">
        <f t="shared" si="1"/>
        <v>2229</v>
      </c>
      <c r="BB70" s="21">
        <f t="shared" si="1"/>
        <v>2569</v>
      </c>
      <c r="BC70" s="21">
        <f t="shared" si="1"/>
        <v>13630</v>
      </c>
      <c r="BD70" s="20">
        <v>7350</v>
      </c>
      <c r="BE70" s="15">
        <v>1793</v>
      </c>
      <c r="BF70" s="15">
        <v>130</v>
      </c>
      <c r="BG70" s="15">
        <v>1092</v>
      </c>
      <c r="BH70" s="15">
        <v>80</v>
      </c>
      <c r="BI70" s="15">
        <v>1649</v>
      </c>
      <c r="BJ70" s="15">
        <v>275</v>
      </c>
      <c r="BK70" s="15">
        <v>116</v>
      </c>
      <c r="BL70" s="15">
        <v>354</v>
      </c>
      <c r="BM70" s="15">
        <v>123</v>
      </c>
      <c r="BN70" s="15">
        <v>65</v>
      </c>
      <c r="BO70" s="15">
        <v>181</v>
      </c>
      <c r="BP70" s="15">
        <v>1171</v>
      </c>
    </row>
    <row r="71" spans="1:68" s="11" customFormat="1" x14ac:dyDescent="0.25">
      <c r="A71" s="12">
        <v>42073</v>
      </c>
      <c r="B71" s="11" t="s">
        <v>52</v>
      </c>
      <c r="C71" s="13">
        <v>105351</v>
      </c>
      <c r="D71" s="14">
        <v>29978</v>
      </c>
      <c r="E71" s="15">
        <v>40605</v>
      </c>
      <c r="F71" s="15">
        <v>26149</v>
      </c>
      <c r="G71" s="15">
        <v>48440</v>
      </c>
      <c r="H71" s="16">
        <v>58652</v>
      </c>
      <c r="I71" s="17">
        <v>40952</v>
      </c>
      <c r="J71" s="18">
        <v>6090</v>
      </c>
      <c r="K71" s="19">
        <v>46775</v>
      </c>
      <c r="L71" s="19"/>
      <c r="M71" s="15">
        <v>14758</v>
      </c>
      <c r="N71" s="15">
        <v>7917</v>
      </c>
      <c r="O71" s="15">
        <v>5731</v>
      </c>
      <c r="P71" s="15">
        <v>965</v>
      </c>
      <c r="Q71" s="20">
        <v>78140</v>
      </c>
      <c r="R71" s="15">
        <v>20090</v>
      </c>
      <c r="S71" s="15">
        <v>2422</v>
      </c>
      <c r="T71" s="15">
        <v>14764</v>
      </c>
      <c r="U71" s="15">
        <v>1614</v>
      </c>
      <c r="V71" s="15">
        <v>14294</v>
      </c>
      <c r="W71" s="15">
        <v>2915</v>
      </c>
      <c r="X71" s="15">
        <v>1054</v>
      </c>
      <c r="Y71" s="15">
        <v>3061</v>
      </c>
      <c r="Z71" s="15">
        <v>774</v>
      </c>
      <c r="AA71" s="15">
        <v>1906</v>
      </c>
      <c r="AB71" s="15">
        <v>1278</v>
      </c>
      <c r="AC71" s="15">
        <v>10303</v>
      </c>
      <c r="AD71" s="20">
        <v>33764</v>
      </c>
      <c r="AE71" s="15">
        <v>8099</v>
      </c>
      <c r="AF71" s="15">
        <v>288</v>
      </c>
      <c r="AG71" s="15">
        <v>4363</v>
      </c>
      <c r="AH71" s="15">
        <v>144</v>
      </c>
      <c r="AI71" s="15">
        <v>8329</v>
      </c>
      <c r="AJ71" s="15">
        <v>898</v>
      </c>
      <c r="AK71" s="15">
        <v>558</v>
      </c>
      <c r="AL71" s="15">
        <v>4927</v>
      </c>
      <c r="AM71" s="15">
        <v>397</v>
      </c>
      <c r="AN71" s="15">
        <v>311</v>
      </c>
      <c r="AO71" s="15">
        <v>955</v>
      </c>
      <c r="AP71" s="15">
        <v>3511</v>
      </c>
      <c r="AQ71" s="21">
        <f t="shared" si="4"/>
        <v>111904</v>
      </c>
      <c r="AR71" s="21">
        <f t="shared" si="4"/>
        <v>28189</v>
      </c>
      <c r="AS71" s="21">
        <f t="shared" si="4"/>
        <v>2710</v>
      </c>
      <c r="AT71" s="21">
        <f t="shared" si="4"/>
        <v>19127</v>
      </c>
      <c r="AU71" s="21">
        <f t="shared" si="4"/>
        <v>1758</v>
      </c>
      <c r="AV71" s="21">
        <f t="shared" si="4"/>
        <v>22623</v>
      </c>
      <c r="AW71" s="21">
        <f t="shared" si="4"/>
        <v>3813</v>
      </c>
      <c r="AX71" s="21">
        <f t="shared" si="3"/>
        <v>1612</v>
      </c>
      <c r="AY71" s="21">
        <f t="shared" si="1"/>
        <v>7988</v>
      </c>
      <c r="AZ71" s="21">
        <f t="shared" si="1"/>
        <v>1171</v>
      </c>
      <c r="BA71" s="21">
        <f t="shared" si="1"/>
        <v>2217</v>
      </c>
      <c r="BB71" s="21">
        <f t="shared" si="1"/>
        <v>2233</v>
      </c>
      <c r="BC71" s="21">
        <f t="shared" si="1"/>
        <v>13814</v>
      </c>
      <c r="BD71" s="20">
        <v>7353</v>
      </c>
      <c r="BE71" s="15">
        <v>1743</v>
      </c>
      <c r="BF71" s="15">
        <v>188</v>
      </c>
      <c r="BG71" s="15">
        <v>1048</v>
      </c>
      <c r="BH71" s="15">
        <v>87</v>
      </c>
      <c r="BI71" s="15">
        <v>1837</v>
      </c>
      <c r="BJ71" s="15">
        <v>383</v>
      </c>
      <c r="BK71" s="15">
        <v>87</v>
      </c>
      <c r="BL71" s="15">
        <v>383</v>
      </c>
      <c r="BM71" s="15">
        <v>87</v>
      </c>
      <c r="BN71" s="15">
        <v>58</v>
      </c>
      <c r="BO71" s="15">
        <v>166</v>
      </c>
      <c r="BP71" s="15">
        <v>1092</v>
      </c>
    </row>
    <row r="72" spans="1:68" s="11" customFormat="1" x14ac:dyDescent="0.25">
      <c r="A72" s="12">
        <v>42074</v>
      </c>
      <c r="B72" s="11" t="s">
        <v>53</v>
      </c>
      <c r="C72" s="13">
        <v>111237</v>
      </c>
      <c r="D72" s="14">
        <v>31456</v>
      </c>
      <c r="E72" s="15">
        <v>42498</v>
      </c>
      <c r="F72" s="15">
        <v>27539</v>
      </c>
      <c r="G72" s="15">
        <v>50787</v>
      </c>
      <c r="H72" s="16">
        <v>61263</v>
      </c>
      <c r="I72" s="17">
        <v>40986</v>
      </c>
      <c r="J72" s="18">
        <v>5956</v>
      </c>
      <c r="K72" s="19">
        <v>46793</v>
      </c>
      <c r="L72" s="19"/>
      <c r="M72" s="15">
        <v>14850</v>
      </c>
      <c r="N72" s="15">
        <v>8157</v>
      </c>
      <c r="O72" s="15">
        <v>5992</v>
      </c>
      <c r="P72" s="15">
        <v>838</v>
      </c>
      <c r="Q72" s="20">
        <v>81153</v>
      </c>
      <c r="R72" s="15">
        <v>22634</v>
      </c>
      <c r="S72" s="15">
        <v>2343</v>
      </c>
      <c r="T72" s="15">
        <v>15516</v>
      </c>
      <c r="U72" s="15">
        <v>1749</v>
      </c>
      <c r="V72" s="15">
        <v>15090</v>
      </c>
      <c r="W72" s="15">
        <v>2769</v>
      </c>
      <c r="X72" s="15">
        <v>1289</v>
      </c>
      <c r="Y72" s="15">
        <v>2724</v>
      </c>
      <c r="Z72" s="15">
        <v>762</v>
      </c>
      <c r="AA72" s="15">
        <v>1906</v>
      </c>
      <c r="AB72" s="15">
        <v>1491</v>
      </c>
      <c r="AC72" s="15">
        <v>9204</v>
      </c>
      <c r="AD72" s="20">
        <v>33913</v>
      </c>
      <c r="AE72" s="15">
        <v>8363</v>
      </c>
      <c r="AF72" s="15">
        <v>322</v>
      </c>
      <c r="AG72" s="15">
        <v>4541</v>
      </c>
      <c r="AH72" s="15">
        <v>138</v>
      </c>
      <c r="AI72" s="15">
        <v>8306</v>
      </c>
      <c r="AJ72" s="15">
        <v>835</v>
      </c>
      <c r="AK72" s="15">
        <v>403</v>
      </c>
      <c r="AL72" s="15">
        <v>4714</v>
      </c>
      <c r="AM72" s="15">
        <v>403</v>
      </c>
      <c r="AN72" s="15">
        <v>334</v>
      </c>
      <c r="AO72" s="15">
        <v>909</v>
      </c>
      <c r="AP72" s="15">
        <v>3511</v>
      </c>
      <c r="AQ72" s="21">
        <f t="shared" si="4"/>
        <v>115066</v>
      </c>
      <c r="AR72" s="21">
        <f t="shared" si="4"/>
        <v>30997</v>
      </c>
      <c r="AS72" s="21">
        <f t="shared" si="4"/>
        <v>2665</v>
      </c>
      <c r="AT72" s="21">
        <f t="shared" si="4"/>
        <v>20057</v>
      </c>
      <c r="AU72" s="21">
        <f t="shared" si="4"/>
        <v>1887</v>
      </c>
      <c r="AV72" s="21">
        <f t="shared" si="4"/>
        <v>23396</v>
      </c>
      <c r="AW72" s="21">
        <f t="shared" si="4"/>
        <v>3604</v>
      </c>
      <c r="AX72" s="21">
        <f t="shared" si="3"/>
        <v>1692</v>
      </c>
      <c r="AY72" s="21">
        <f t="shared" si="1"/>
        <v>7438</v>
      </c>
      <c r="AZ72" s="21">
        <f t="shared" si="1"/>
        <v>1165</v>
      </c>
      <c r="BA72" s="21">
        <f t="shared" si="1"/>
        <v>2240</v>
      </c>
      <c r="BB72" s="21">
        <f t="shared" si="1"/>
        <v>2400</v>
      </c>
      <c r="BC72" s="21">
        <f t="shared" si="1"/>
        <v>12715</v>
      </c>
      <c r="BD72" s="20">
        <v>7525</v>
      </c>
      <c r="BE72" s="15">
        <v>1706</v>
      </c>
      <c r="BF72" s="15">
        <v>130</v>
      </c>
      <c r="BG72" s="15">
        <v>1085</v>
      </c>
      <c r="BH72" s="15">
        <v>29</v>
      </c>
      <c r="BI72" s="15">
        <v>1772</v>
      </c>
      <c r="BJ72" s="15">
        <v>362</v>
      </c>
      <c r="BK72" s="15">
        <v>130</v>
      </c>
      <c r="BL72" s="15">
        <v>492</v>
      </c>
      <c r="BM72" s="15">
        <v>159</v>
      </c>
      <c r="BN72" s="15">
        <v>101</v>
      </c>
      <c r="BO72" s="15">
        <v>137</v>
      </c>
      <c r="BP72" s="15">
        <v>1179</v>
      </c>
    </row>
    <row r="73" spans="1:68" s="11" customFormat="1" x14ac:dyDescent="0.25">
      <c r="A73" s="12">
        <v>42075</v>
      </c>
      <c r="B73" s="11" t="s">
        <v>48</v>
      </c>
      <c r="C73" s="13">
        <v>121429</v>
      </c>
      <c r="D73" s="14">
        <v>34715</v>
      </c>
      <c r="E73" s="15">
        <v>46980</v>
      </c>
      <c r="F73" s="15">
        <v>29702</v>
      </c>
      <c r="G73" s="15">
        <v>55534</v>
      </c>
      <c r="H73" s="16">
        <v>66659</v>
      </c>
      <c r="I73" s="17">
        <v>43502</v>
      </c>
      <c r="J73" s="18">
        <v>6611</v>
      </c>
      <c r="K73" s="19">
        <v>48858</v>
      </c>
      <c r="L73" s="19"/>
      <c r="M73" s="15">
        <v>17856</v>
      </c>
      <c r="N73" s="15">
        <v>9416</v>
      </c>
      <c r="O73" s="15">
        <v>6901</v>
      </c>
      <c r="P73" s="15">
        <v>1026</v>
      </c>
      <c r="Q73" s="20">
        <v>87029</v>
      </c>
      <c r="R73" s="15">
        <v>23139</v>
      </c>
      <c r="S73" s="15">
        <v>2276</v>
      </c>
      <c r="T73" s="15">
        <v>17186</v>
      </c>
      <c r="U73" s="15">
        <v>1783</v>
      </c>
      <c r="V73" s="15">
        <v>15325</v>
      </c>
      <c r="W73" s="15">
        <v>3229</v>
      </c>
      <c r="X73" s="15">
        <v>1513</v>
      </c>
      <c r="Y73" s="15">
        <v>3083</v>
      </c>
      <c r="Z73" s="15">
        <v>919</v>
      </c>
      <c r="AA73" s="15">
        <v>1839</v>
      </c>
      <c r="AB73" s="15">
        <v>1256</v>
      </c>
      <c r="AC73" s="15">
        <v>11143</v>
      </c>
      <c r="AD73" s="20">
        <v>36542</v>
      </c>
      <c r="AE73" s="15">
        <v>8617</v>
      </c>
      <c r="AF73" s="15">
        <v>374</v>
      </c>
      <c r="AG73" s="15">
        <v>5543</v>
      </c>
      <c r="AH73" s="15">
        <v>150</v>
      </c>
      <c r="AI73" s="15">
        <v>8594</v>
      </c>
      <c r="AJ73" s="15">
        <v>794</v>
      </c>
      <c r="AK73" s="15">
        <v>443</v>
      </c>
      <c r="AL73" s="15">
        <v>5313</v>
      </c>
      <c r="AM73" s="15">
        <v>397</v>
      </c>
      <c r="AN73" s="15">
        <v>328</v>
      </c>
      <c r="AO73" s="15">
        <v>973</v>
      </c>
      <c r="AP73" s="15">
        <v>4046</v>
      </c>
      <c r="AQ73" s="21">
        <f t="shared" si="4"/>
        <v>123571</v>
      </c>
      <c r="AR73" s="21">
        <f t="shared" si="4"/>
        <v>31756</v>
      </c>
      <c r="AS73" s="21">
        <f t="shared" si="4"/>
        <v>2650</v>
      </c>
      <c r="AT73" s="21">
        <f t="shared" si="4"/>
        <v>22729</v>
      </c>
      <c r="AU73" s="21">
        <f t="shared" si="4"/>
        <v>1933</v>
      </c>
      <c r="AV73" s="21">
        <f t="shared" si="4"/>
        <v>23919</v>
      </c>
      <c r="AW73" s="21">
        <f t="shared" si="4"/>
        <v>4023</v>
      </c>
      <c r="AX73" s="21">
        <f t="shared" si="3"/>
        <v>1956</v>
      </c>
      <c r="AY73" s="21">
        <f t="shared" si="3"/>
        <v>8396</v>
      </c>
      <c r="AZ73" s="21">
        <f t="shared" si="3"/>
        <v>1316</v>
      </c>
      <c r="BA73" s="21">
        <f t="shared" si="3"/>
        <v>2167</v>
      </c>
      <c r="BB73" s="21">
        <f t="shared" si="3"/>
        <v>2229</v>
      </c>
      <c r="BC73" s="21">
        <f t="shared" si="3"/>
        <v>15189</v>
      </c>
      <c r="BD73" s="20">
        <v>7791</v>
      </c>
      <c r="BE73" s="15">
        <v>1916</v>
      </c>
      <c r="BF73" s="15">
        <v>174</v>
      </c>
      <c r="BG73" s="15">
        <v>1244</v>
      </c>
      <c r="BH73" s="15">
        <v>65</v>
      </c>
      <c r="BI73" s="15">
        <v>1837</v>
      </c>
      <c r="BJ73" s="15">
        <v>210</v>
      </c>
      <c r="BK73" s="15">
        <v>51</v>
      </c>
      <c r="BL73" s="15">
        <v>405</v>
      </c>
      <c r="BM73" s="15">
        <v>101</v>
      </c>
      <c r="BN73" s="15">
        <v>87</v>
      </c>
      <c r="BO73" s="15">
        <v>195</v>
      </c>
      <c r="BP73" s="15">
        <v>1193</v>
      </c>
    </row>
    <row r="74" spans="1:68" s="11" customFormat="1" x14ac:dyDescent="0.25">
      <c r="A74" s="12">
        <v>42076</v>
      </c>
      <c r="B74" s="11" t="s">
        <v>49</v>
      </c>
      <c r="C74" s="13">
        <v>122903</v>
      </c>
      <c r="D74" s="14">
        <v>35102</v>
      </c>
      <c r="E74" s="15">
        <v>47076</v>
      </c>
      <c r="F74" s="15">
        <v>30940</v>
      </c>
      <c r="G74" s="15">
        <v>57012</v>
      </c>
      <c r="H74" s="16">
        <v>67073</v>
      </c>
      <c r="I74" s="17">
        <v>46327</v>
      </c>
      <c r="J74" s="18">
        <v>6668</v>
      </c>
      <c r="K74" s="19">
        <v>50978</v>
      </c>
      <c r="L74" s="19"/>
      <c r="M74" s="15">
        <v>17249</v>
      </c>
      <c r="N74" s="15">
        <v>9257</v>
      </c>
      <c r="O74" s="15">
        <v>6776</v>
      </c>
      <c r="P74" s="15">
        <v>1001</v>
      </c>
      <c r="Q74" s="20">
        <v>89237</v>
      </c>
      <c r="R74" s="15">
        <v>22993</v>
      </c>
      <c r="S74" s="15">
        <v>2422</v>
      </c>
      <c r="T74" s="15">
        <v>17859</v>
      </c>
      <c r="U74" s="15">
        <v>2085</v>
      </c>
      <c r="V74" s="15">
        <v>16132</v>
      </c>
      <c r="W74" s="15">
        <v>3072</v>
      </c>
      <c r="X74" s="15">
        <v>1267</v>
      </c>
      <c r="Y74" s="15">
        <v>3161</v>
      </c>
      <c r="Z74" s="15">
        <v>740</v>
      </c>
      <c r="AA74" s="15">
        <v>1883</v>
      </c>
      <c r="AB74" s="15">
        <v>1726</v>
      </c>
      <c r="AC74" s="15">
        <v>11614</v>
      </c>
      <c r="AD74" s="20">
        <v>38681</v>
      </c>
      <c r="AE74" s="15">
        <v>9307</v>
      </c>
      <c r="AF74" s="15">
        <v>374</v>
      </c>
      <c r="AG74" s="15">
        <v>6331</v>
      </c>
      <c r="AH74" s="15">
        <v>213</v>
      </c>
      <c r="AI74" s="15">
        <v>8582</v>
      </c>
      <c r="AJ74" s="15">
        <v>696</v>
      </c>
      <c r="AK74" s="15">
        <v>553</v>
      </c>
      <c r="AL74" s="15">
        <v>5710</v>
      </c>
      <c r="AM74" s="15">
        <v>363</v>
      </c>
      <c r="AN74" s="15">
        <v>334</v>
      </c>
      <c r="AO74" s="15">
        <v>996</v>
      </c>
      <c r="AP74" s="15">
        <v>4196</v>
      </c>
      <c r="AQ74" s="21">
        <f t="shared" si="4"/>
        <v>127918</v>
      </c>
      <c r="AR74" s="21">
        <f t="shared" si="4"/>
        <v>32300</v>
      </c>
      <c r="AS74" s="21">
        <f t="shared" si="4"/>
        <v>2796</v>
      </c>
      <c r="AT74" s="21">
        <f t="shared" si="4"/>
        <v>24190</v>
      </c>
      <c r="AU74" s="21">
        <f t="shared" si="4"/>
        <v>2298</v>
      </c>
      <c r="AV74" s="21">
        <f t="shared" si="4"/>
        <v>24714</v>
      </c>
      <c r="AW74" s="21">
        <f t="shared" si="4"/>
        <v>3768</v>
      </c>
      <c r="AX74" s="21">
        <f t="shared" si="3"/>
        <v>1820</v>
      </c>
      <c r="AY74" s="21">
        <f t="shared" si="3"/>
        <v>8871</v>
      </c>
      <c r="AZ74" s="21">
        <f t="shared" si="3"/>
        <v>1103</v>
      </c>
      <c r="BA74" s="21">
        <f t="shared" si="3"/>
        <v>2217</v>
      </c>
      <c r="BB74" s="21">
        <f t="shared" si="3"/>
        <v>2722</v>
      </c>
      <c r="BC74" s="21">
        <f t="shared" si="3"/>
        <v>15810</v>
      </c>
      <c r="BD74" s="20">
        <v>7851</v>
      </c>
      <c r="BE74" s="15">
        <v>1909</v>
      </c>
      <c r="BF74" s="15">
        <v>210</v>
      </c>
      <c r="BG74" s="15">
        <v>1424</v>
      </c>
      <c r="BH74" s="15">
        <v>80</v>
      </c>
      <c r="BI74" s="15">
        <v>1772</v>
      </c>
      <c r="BJ74" s="15">
        <v>253</v>
      </c>
      <c r="BK74" s="15">
        <v>101</v>
      </c>
      <c r="BL74" s="15">
        <v>427</v>
      </c>
      <c r="BM74" s="15">
        <v>72</v>
      </c>
      <c r="BN74" s="15">
        <v>108</v>
      </c>
      <c r="BO74" s="15">
        <v>130</v>
      </c>
      <c r="BP74" s="15">
        <v>1005</v>
      </c>
    </row>
    <row r="75" spans="1:68" s="11" customFormat="1" x14ac:dyDescent="0.25">
      <c r="A75" s="12">
        <v>42077</v>
      </c>
      <c r="B75" s="11" t="s">
        <v>50</v>
      </c>
      <c r="C75" s="13">
        <v>95238</v>
      </c>
      <c r="D75" s="14">
        <v>28167</v>
      </c>
      <c r="E75" s="15">
        <v>36003</v>
      </c>
      <c r="F75" s="15">
        <v>23719</v>
      </c>
      <c r="G75" s="15">
        <v>47357</v>
      </c>
      <c r="H75" s="16">
        <v>56050</v>
      </c>
      <c r="I75" s="17">
        <v>48048</v>
      </c>
      <c r="J75" s="18">
        <v>8980</v>
      </c>
      <c r="K75" s="19">
        <v>53082</v>
      </c>
      <c r="L75" s="19"/>
      <c r="M75" s="15">
        <v>13875</v>
      </c>
      <c r="N75" s="15">
        <v>10096</v>
      </c>
      <c r="O75" s="15">
        <v>7119</v>
      </c>
      <c r="P75" s="15">
        <v>884</v>
      </c>
      <c r="Q75" s="20">
        <v>71760</v>
      </c>
      <c r="R75" s="15">
        <v>18711</v>
      </c>
      <c r="S75" s="15">
        <v>2489</v>
      </c>
      <c r="T75" s="15">
        <v>13677</v>
      </c>
      <c r="U75" s="15">
        <v>1446</v>
      </c>
      <c r="V75" s="15">
        <v>12040</v>
      </c>
      <c r="W75" s="15">
        <v>2511</v>
      </c>
      <c r="X75" s="15">
        <v>1502</v>
      </c>
      <c r="Y75" s="15">
        <v>2881</v>
      </c>
      <c r="Z75" s="15">
        <v>762</v>
      </c>
      <c r="AA75" s="15">
        <v>1626</v>
      </c>
      <c r="AB75" s="15">
        <v>1682</v>
      </c>
      <c r="AC75" s="15">
        <v>9159</v>
      </c>
      <c r="AD75" s="20">
        <v>40447</v>
      </c>
      <c r="AE75" s="15">
        <v>9814</v>
      </c>
      <c r="AF75" s="15">
        <v>345</v>
      </c>
      <c r="AG75" s="15">
        <v>5865</v>
      </c>
      <c r="AH75" s="15">
        <v>224</v>
      </c>
      <c r="AI75" s="15">
        <v>9169</v>
      </c>
      <c r="AJ75" s="15">
        <v>673</v>
      </c>
      <c r="AK75" s="15">
        <v>685</v>
      </c>
      <c r="AL75" s="15">
        <v>6061</v>
      </c>
      <c r="AM75" s="15">
        <v>374</v>
      </c>
      <c r="AN75" s="15">
        <v>357</v>
      </c>
      <c r="AO75" s="15">
        <v>1243</v>
      </c>
      <c r="AP75" s="15">
        <v>4559</v>
      </c>
      <c r="AQ75" s="21">
        <f t="shared" si="4"/>
        <v>112207</v>
      </c>
      <c r="AR75" s="21">
        <f t="shared" si="4"/>
        <v>28525</v>
      </c>
      <c r="AS75" s="21">
        <f t="shared" si="4"/>
        <v>2834</v>
      </c>
      <c r="AT75" s="21">
        <f t="shared" si="4"/>
        <v>19542</v>
      </c>
      <c r="AU75" s="21">
        <f t="shared" si="4"/>
        <v>1670</v>
      </c>
      <c r="AV75" s="21">
        <f t="shared" si="4"/>
        <v>21209</v>
      </c>
      <c r="AW75" s="21">
        <f t="shared" si="4"/>
        <v>3184</v>
      </c>
      <c r="AX75" s="21">
        <f t="shared" si="3"/>
        <v>2187</v>
      </c>
      <c r="AY75" s="21">
        <f t="shared" si="3"/>
        <v>8942</v>
      </c>
      <c r="AZ75" s="21">
        <f t="shared" si="3"/>
        <v>1136</v>
      </c>
      <c r="BA75" s="21">
        <f t="shared" si="3"/>
        <v>1983</v>
      </c>
      <c r="BB75" s="21">
        <f t="shared" si="3"/>
        <v>2925</v>
      </c>
      <c r="BC75" s="21">
        <f t="shared" si="3"/>
        <v>13718</v>
      </c>
      <c r="BD75" s="20">
        <v>7943</v>
      </c>
      <c r="BE75" s="15">
        <v>1909</v>
      </c>
      <c r="BF75" s="15">
        <v>181</v>
      </c>
      <c r="BG75" s="15">
        <v>1374</v>
      </c>
      <c r="BH75" s="15">
        <v>72</v>
      </c>
      <c r="BI75" s="15">
        <v>1851</v>
      </c>
      <c r="BJ75" s="15">
        <v>253</v>
      </c>
      <c r="BK75" s="15">
        <v>101</v>
      </c>
      <c r="BL75" s="15">
        <v>499</v>
      </c>
      <c r="BM75" s="15">
        <v>72</v>
      </c>
      <c r="BN75" s="15">
        <v>80</v>
      </c>
      <c r="BO75" s="15">
        <v>166</v>
      </c>
      <c r="BP75" s="15">
        <v>1121</v>
      </c>
    </row>
    <row r="76" spans="1:68" s="11" customFormat="1" x14ac:dyDescent="0.25">
      <c r="A76" s="12">
        <v>42078</v>
      </c>
      <c r="B76" s="11" t="s">
        <v>5</v>
      </c>
      <c r="C76" s="13">
        <v>75690</v>
      </c>
      <c r="D76" s="14">
        <v>21271</v>
      </c>
      <c r="E76" s="15">
        <v>30080</v>
      </c>
      <c r="F76" s="15">
        <v>18867</v>
      </c>
      <c r="G76" s="15">
        <v>37328</v>
      </c>
      <c r="H76" s="16">
        <v>49127</v>
      </c>
      <c r="I76" s="17">
        <v>50473</v>
      </c>
      <c r="J76" s="18">
        <v>6468</v>
      </c>
      <c r="K76" s="19">
        <v>53752</v>
      </c>
      <c r="L76" s="19"/>
      <c r="M76" s="15">
        <v>10286</v>
      </c>
      <c r="N76" s="15">
        <v>10151</v>
      </c>
      <c r="O76" s="15">
        <v>6729</v>
      </c>
      <c r="P76" s="15">
        <v>654</v>
      </c>
      <c r="Q76" s="20">
        <v>54932</v>
      </c>
      <c r="R76" s="15">
        <v>13924</v>
      </c>
      <c r="S76" s="15">
        <v>2253</v>
      </c>
      <c r="T76" s="15">
        <v>10258</v>
      </c>
      <c r="U76" s="15">
        <v>1087</v>
      </c>
      <c r="V76" s="15">
        <v>9921</v>
      </c>
      <c r="W76" s="15">
        <v>1569</v>
      </c>
      <c r="X76" s="15">
        <v>987</v>
      </c>
      <c r="Y76" s="15">
        <v>1783</v>
      </c>
      <c r="Z76" s="15">
        <v>661</v>
      </c>
      <c r="AA76" s="15">
        <v>1256</v>
      </c>
      <c r="AB76" s="15">
        <v>1132</v>
      </c>
      <c r="AC76" s="15">
        <v>7522</v>
      </c>
      <c r="AD76" s="20">
        <v>42410</v>
      </c>
      <c r="AE76" s="15">
        <v>10182</v>
      </c>
      <c r="AF76" s="15">
        <v>426</v>
      </c>
      <c r="AG76" s="15">
        <v>6026</v>
      </c>
      <c r="AH76" s="15">
        <v>219</v>
      </c>
      <c r="AI76" s="15">
        <v>9958</v>
      </c>
      <c r="AJ76" s="15">
        <v>754</v>
      </c>
      <c r="AK76" s="15">
        <v>656</v>
      </c>
      <c r="AL76" s="15">
        <v>6021</v>
      </c>
      <c r="AM76" s="15">
        <v>391</v>
      </c>
      <c r="AN76" s="15">
        <v>334</v>
      </c>
      <c r="AO76" s="15">
        <v>1410</v>
      </c>
      <c r="AP76" s="15">
        <v>4990</v>
      </c>
      <c r="AQ76" s="21">
        <f t="shared" si="4"/>
        <v>97342</v>
      </c>
      <c r="AR76" s="21">
        <f t="shared" si="4"/>
        <v>24106</v>
      </c>
      <c r="AS76" s="21">
        <f t="shared" si="4"/>
        <v>2679</v>
      </c>
      <c r="AT76" s="21">
        <f t="shared" si="4"/>
        <v>16284</v>
      </c>
      <c r="AU76" s="21">
        <f t="shared" si="4"/>
        <v>1306</v>
      </c>
      <c r="AV76" s="21">
        <f t="shared" si="4"/>
        <v>19879</v>
      </c>
      <c r="AW76" s="21">
        <f t="shared" si="4"/>
        <v>2323</v>
      </c>
      <c r="AX76" s="21">
        <f t="shared" si="3"/>
        <v>1643</v>
      </c>
      <c r="AY76" s="21">
        <f t="shared" si="3"/>
        <v>7804</v>
      </c>
      <c r="AZ76" s="21">
        <f t="shared" si="3"/>
        <v>1052</v>
      </c>
      <c r="BA76" s="21">
        <f t="shared" si="3"/>
        <v>1590</v>
      </c>
      <c r="BB76" s="21">
        <f t="shared" si="3"/>
        <v>2542</v>
      </c>
      <c r="BC76" s="21">
        <f t="shared" si="3"/>
        <v>12512</v>
      </c>
      <c r="BD76" s="20">
        <v>7703</v>
      </c>
      <c r="BE76" s="15">
        <v>1800</v>
      </c>
      <c r="BF76" s="15">
        <v>166</v>
      </c>
      <c r="BG76" s="15">
        <v>1236</v>
      </c>
      <c r="BH76" s="15">
        <v>51</v>
      </c>
      <c r="BI76" s="15">
        <v>1757</v>
      </c>
      <c r="BJ76" s="15">
        <v>282</v>
      </c>
      <c r="BK76" s="15">
        <v>116</v>
      </c>
      <c r="BL76" s="15">
        <v>441</v>
      </c>
      <c r="BM76" s="15">
        <v>130</v>
      </c>
      <c r="BN76" s="15">
        <v>94</v>
      </c>
      <c r="BO76" s="15">
        <v>202</v>
      </c>
      <c r="BP76" s="15">
        <v>1099</v>
      </c>
    </row>
    <row r="77" spans="1:68" s="11" customFormat="1" x14ac:dyDescent="0.25">
      <c r="A77" s="12">
        <v>42079</v>
      </c>
      <c r="B77" s="11" t="s">
        <v>51</v>
      </c>
      <c r="C77" s="13">
        <v>115610</v>
      </c>
      <c r="D77" s="14">
        <v>32773</v>
      </c>
      <c r="E77" s="15">
        <v>45813</v>
      </c>
      <c r="F77" s="15">
        <v>28316</v>
      </c>
      <c r="G77" s="15">
        <v>53685</v>
      </c>
      <c r="H77" s="16">
        <v>60886</v>
      </c>
      <c r="I77" s="17">
        <v>40926</v>
      </c>
      <c r="J77" s="18">
        <v>5944</v>
      </c>
      <c r="K77" s="19">
        <v>46873</v>
      </c>
      <c r="L77" s="19"/>
      <c r="M77" s="15">
        <v>14081</v>
      </c>
      <c r="N77" s="15">
        <v>7352</v>
      </c>
      <c r="O77" s="15">
        <v>5431</v>
      </c>
      <c r="P77" s="15">
        <v>783</v>
      </c>
      <c r="Q77" s="20">
        <v>83060</v>
      </c>
      <c r="R77" s="15">
        <v>23352</v>
      </c>
      <c r="S77" s="15">
        <v>2265</v>
      </c>
      <c r="T77" s="15">
        <v>16087</v>
      </c>
      <c r="U77" s="15">
        <v>1547</v>
      </c>
      <c r="V77" s="15">
        <v>14383</v>
      </c>
      <c r="W77" s="15">
        <v>3049</v>
      </c>
      <c r="X77" s="15">
        <v>1244</v>
      </c>
      <c r="Y77" s="15">
        <v>2556</v>
      </c>
      <c r="Z77" s="15">
        <v>706</v>
      </c>
      <c r="AA77" s="15">
        <v>1794</v>
      </c>
      <c r="AB77" s="15">
        <v>1424</v>
      </c>
      <c r="AC77" s="15">
        <v>10919</v>
      </c>
      <c r="AD77" s="20">
        <v>33837</v>
      </c>
      <c r="AE77" s="15">
        <v>8542</v>
      </c>
      <c r="AF77" s="15">
        <v>259</v>
      </c>
      <c r="AG77" s="15">
        <v>4432</v>
      </c>
      <c r="AH77" s="15">
        <v>127</v>
      </c>
      <c r="AI77" s="15">
        <v>8145</v>
      </c>
      <c r="AJ77" s="15">
        <v>553</v>
      </c>
      <c r="AK77" s="15">
        <v>472</v>
      </c>
      <c r="AL77" s="15">
        <v>4800</v>
      </c>
      <c r="AM77" s="15">
        <v>368</v>
      </c>
      <c r="AN77" s="15">
        <v>294</v>
      </c>
      <c r="AO77" s="15">
        <v>783</v>
      </c>
      <c r="AP77" s="15">
        <v>4202</v>
      </c>
      <c r="AQ77" s="21">
        <f t="shared" si="4"/>
        <v>116897</v>
      </c>
      <c r="AR77" s="21">
        <f t="shared" si="4"/>
        <v>31894</v>
      </c>
      <c r="AS77" s="21">
        <f t="shared" si="4"/>
        <v>2524</v>
      </c>
      <c r="AT77" s="21">
        <f t="shared" si="4"/>
        <v>20519</v>
      </c>
      <c r="AU77" s="21">
        <f t="shared" si="4"/>
        <v>1674</v>
      </c>
      <c r="AV77" s="21">
        <f t="shared" si="4"/>
        <v>22528</v>
      </c>
      <c r="AW77" s="21">
        <f t="shared" si="4"/>
        <v>3602</v>
      </c>
      <c r="AX77" s="21">
        <f t="shared" si="3"/>
        <v>1716</v>
      </c>
      <c r="AY77" s="21">
        <f t="shared" si="3"/>
        <v>7356</v>
      </c>
      <c r="AZ77" s="21">
        <f t="shared" si="3"/>
        <v>1074</v>
      </c>
      <c r="BA77" s="21">
        <f t="shared" si="3"/>
        <v>2088</v>
      </c>
      <c r="BB77" s="21">
        <f t="shared" si="3"/>
        <v>2207</v>
      </c>
      <c r="BC77" s="21">
        <f t="shared" si="3"/>
        <v>15121</v>
      </c>
      <c r="BD77" s="20">
        <v>6562</v>
      </c>
      <c r="BE77" s="15">
        <v>1533</v>
      </c>
      <c r="BF77" s="15">
        <v>101</v>
      </c>
      <c r="BG77" s="15">
        <v>1171</v>
      </c>
      <c r="BH77" s="15">
        <v>51</v>
      </c>
      <c r="BI77" s="15">
        <v>1569</v>
      </c>
      <c r="BJ77" s="15">
        <v>217</v>
      </c>
      <c r="BK77" s="15">
        <v>101</v>
      </c>
      <c r="BL77" s="15">
        <v>427</v>
      </c>
      <c r="BM77" s="15">
        <v>51</v>
      </c>
      <c r="BN77" s="15">
        <v>29</v>
      </c>
      <c r="BO77" s="15">
        <v>195</v>
      </c>
      <c r="BP77" s="15">
        <v>897</v>
      </c>
    </row>
    <row r="78" spans="1:68" s="11" customFormat="1" x14ac:dyDescent="0.25">
      <c r="A78" s="12">
        <v>42080</v>
      </c>
      <c r="B78" s="11" t="s">
        <v>52</v>
      </c>
      <c r="C78" s="13">
        <v>117433</v>
      </c>
      <c r="D78" s="14">
        <v>32456</v>
      </c>
      <c r="E78" s="15">
        <v>45521</v>
      </c>
      <c r="F78" s="15">
        <v>28373</v>
      </c>
      <c r="G78" s="15">
        <v>54776</v>
      </c>
      <c r="H78" s="16">
        <v>60492</v>
      </c>
      <c r="I78" s="17">
        <v>41154</v>
      </c>
      <c r="J78" s="18">
        <v>5878</v>
      </c>
      <c r="K78" s="19">
        <v>45804</v>
      </c>
      <c r="L78" s="19"/>
      <c r="M78" s="15">
        <v>15823</v>
      </c>
      <c r="N78" s="15">
        <v>7303</v>
      </c>
      <c r="O78" s="15">
        <v>5382</v>
      </c>
      <c r="P78" s="15">
        <v>938</v>
      </c>
      <c r="Q78" s="20">
        <v>85088</v>
      </c>
      <c r="R78" s="15">
        <v>24013</v>
      </c>
      <c r="S78" s="15">
        <v>2231</v>
      </c>
      <c r="T78" s="15">
        <v>15336</v>
      </c>
      <c r="U78" s="15">
        <v>1536</v>
      </c>
      <c r="V78" s="15">
        <v>15314</v>
      </c>
      <c r="W78" s="15">
        <v>2960</v>
      </c>
      <c r="X78" s="15">
        <v>1278</v>
      </c>
      <c r="Y78" s="15">
        <v>2971</v>
      </c>
      <c r="Z78" s="15">
        <v>751</v>
      </c>
      <c r="AA78" s="15">
        <v>1659</v>
      </c>
      <c r="AB78" s="15">
        <v>1693</v>
      </c>
      <c r="AC78" s="15">
        <v>11334</v>
      </c>
      <c r="AD78" s="20">
        <v>34023</v>
      </c>
      <c r="AE78" s="15">
        <v>8467</v>
      </c>
      <c r="AF78" s="15">
        <v>357</v>
      </c>
      <c r="AG78" s="15">
        <v>4749</v>
      </c>
      <c r="AH78" s="15">
        <v>144</v>
      </c>
      <c r="AI78" s="15">
        <v>8093</v>
      </c>
      <c r="AJ78" s="15">
        <v>650</v>
      </c>
      <c r="AK78" s="15">
        <v>455</v>
      </c>
      <c r="AL78" s="15">
        <v>4783</v>
      </c>
      <c r="AM78" s="15">
        <v>380</v>
      </c>
      <c r="AN78" s="15">
        <v>184</v>
      </c>
      <c r="AO78" s="15">
        <v>760</v>
      </c>
      <c r="AP78" s="15">
        <v>4087</v>
      </c>
      <c r="AQ78" s="21">
        <f t="shared" si="4"/>
        <v>119111</v>
      </c>
      <c r="AR78" s="21">
        <f t="shared" si="4"/>
        <v>32480</v>
      </c>
      <c r="AS78" s="21">
        <f t="shared" si="4"/>
        <v>2588</v>
      </c>
      <c r="AT78" s="21">
        <f t="shared" si="4"/>
        <v>20085</v>
      </c>
      <c r="AU78" s="21">
        <f t="shared" si="4"/>
        <v>1680</v>
      </c>
      <c r="AV78" s="21">
        <f t="shared" si="4"/>
        <v>23407</v>
      </c>
      <c r="AW78" s="21">
        <f t="shared" si="4"/>
        <v>3610</v>
      </c>
      <c r="AX78" s="21">
        <f t="shared" si="3"/>
        <v>1733</v>
      </c>
      <c r="AY78" s="21">
        <f t="shared" si="3"/>
        <v>7754</v>
      </c>
      <c r="AZ78" s="21">
        <f t="shared" si="3"/>
        <v>1131</v>
      </c>
      <c r="BA78" s="21">
        <f t="shared" si="3"/>
        <v>1843</v>
      </c>
      <c r="BB78" s="21">
        <f t="shared" si="3"/>
        <v>2453</v>
      </c>
      <c r="BC78" s="21">
        <f t="shared" si="3"/>
        <v>15421</v>
      </c>
      <c r="BD78" s="20">
        <v>6780</v>
      </c>
      <c r="BE78" s="15">
        <v>1815</v>
      </c>
      <c r="BF78" s="15">
        <v>152</v>
      </c>
      <c r="BG78" s="15">
        <v>889</v>
      </c>
      <c r="BH78" s="15">
        <v>58</v>
      </c>
      <c r="BI78" s="15">
        <v>1620</v>
      </c>
      <c r="BJ78" s="15">
        <v>275</v>
      </c>
      <c r="BK78" s="15">
        <v>65</v>
      </c>
      <c r="BL78" s="15">
        <v>398</v>
      </c>
      <c r="BM78" s="15">
        <v>101</v>
      </c>
      <c r="BN78" s="15">
        <v>51</v>
      </c>
      <c r="BO78" s="15">
        <v>174</v>
      </c>
      <c r="BP78" s="15">
        <v>918</v>
      </c>
    </row>
    <row r="79" spans="1:68" s="11" customFormat="1" x14ac:dyDescent="0.25">
      <c r="A79" s="12">
        <v>42081</v>
      </c>
      <c r="B79" s="11" t="s">
        <v>53</v>
      </c>
      <c r="C79" s="13">
        <v>115113</v>
      </c>
      <c r="D79" s="14">
        <v>32593</v>
      </c>
      <c r="E79" s="15">
        <v>45785</v>
      </c>
      <c r="F79" s="15">
        <v>27755</v>
      </c>
      <c r="G79" s="15">
        <v>52370</v>
      </c>
      <c r="H79" s="16">
        <v>61256</v>
      </c>
      <c r="I79" s="17">
        <v>40503</v>
      </c>
      <c r="J79" s="18">
        <v>7267</v>
      </c>
      <c r="K79" s="19">
        <v>46014</v>
      </c>
      <c r="L79" s="19"/>
      <c r="M79" s="15">
        <v>16600</v>
      </c>
      <c r="N79" s="15">
        <v>7698</v>
      </c>
      <c r="O79" s="15">
        <v>5679</v>
      </c>
      <c r="P79" s="15">
        <v>865</v>
      </c>
      <c r="Q79" s="20">
        <v>84092</v>
      </c>
      <c r="R79" s="15">
        <v>23980</v>
      </c>
      <c r="S79" s="15">
        <v>2052</v>
      </c>
      <c r="T79" s="15">
        <v>15426</v>
      </c>
      <c r="U79" s="15">
        <v>1581</v>
      </c>
      <c r="V79" s="15">
        <v>15426</v>
      </c>
      <c r="W79" s="15">
        <v>3117</v>
      </c>
      <c r="X79" s="15">
        <v>1267</v>
      </c>
      <c r="Y79" s="15">
        <v>4148</v>
      </c>
      <c r="Z79" s="15">
        <v>841</v>
      </c>
      <c r="AA79" s="15">
        <v>874</v>
      </c>
      <c r="AB79" s="15">
        <v>1390</v>
      </c>
      <c r="AC79" s="15">
        <v>11233</v>
      </c>
      <c r="AD79" s="20">
        <v>33646</v>
      </c>
      <c r="AE79" s="15">
        <v>8956</v>
      </c>
      <c r="AF79" s="15">
        <v>219</v>
      </c>
      <c r="AG79" s="15">
        <v>4599</v>
      </c>
      <c r="AH79" s="15">
        <v>144</v>
      </c>
      <c r="AI79" s="15">
        <v>7765</v>
      </c>
      <c r="AJ79" s="15">
        <v>725</v>
      </c>
      <c r="AK79" s="15">
        <v>368</v>
      </c>
      <c r="AL79" s="15">
        <v>5123</v>
      </c>
      <c r="AM79" s="15">
        <v>317</v>
      </c>
      <c r="AN79" s="15">
        <v>144</v>
      </c>
      <c r="AO79" s="15">
        <v>846</v>
      </c>
      <c r="AP79" s="15">
        <v>3793</v>
      </c>
      <c r="AQ79" s="21">
        <f t="shared" si="4"/>
        <v>117738</v>
      </c>
      <c r="AR79" s="21">
        <f t="shared" si="4"/>
        <v>32936</v>
      </c>
      <c r="AS79" s="21">
        <f t="shared" si="4"/>
        <v>2271</v>
      </c>
      <c r="AT79" s="21">
        <f t="shared" si="4"/>
        <v>20025</v>
      </c>
      <c r="AU79" s="21">
        <f t="shared" si="4"/>
        <v>1725</v>
      </c>
      <c r="AV79" s="21">
        <f t="shared" si="4"/>
        <v>23191</v>
      </c>
      <c r="AW79" s="21">
        <f t="shared" si="4"/>
        <v>3842</v>
      </c>
      <c r="AX79" s="21">
        <f t="shared" si="3"/>
        <v>1635</v>
      </c>
      <c r="AY79" s="21">
        <f t="shared" si="3"/>
        <v>9271</v>
      </c>
      <c r="AZ79" s="21">
        <f t="shared" si="3"/>
        <v>1158</v>
      </c>
      <c r="BA79" s="21">
        <f t="shared" si="3"/>
        <v>1018</v>
      </c>
      <c r="BB79" s="21">
        <f t="shared" si="3"/>
        <v>2236</v>
      </c>
      <c r="BC79" s="21">
        <f t="shared" si="3"/>
        <v>15026</v>
      </c>
      <c r="BD79" s="20">
        <v>6819</v>
      </c>
      <c r="BE79" s="15">
        <v>1743</v>
      </c>
      <c r="BF79" s="15">
        <v>94</v>
      </c>
      <c r="BG79" s="15">
        <v>1179</v>
      </c>
      <c r="BH79" s="15">
        <v>65</v>
      </c>
      <c r="BI79" s="15">
        <v>1584</v>
      </c>
      <c r="BJ79" s="15">
        <v>210</v>
      </c>
      <c r="BK79" s="15">
        <v>116</v>
      </c>
      <c r="BL79" s="15">
        <v>521</v>
      </c>
      <c r="BM79" s="15">
        <v>87</v>
      </c>
      <c r="BN79" s="15">
        <v>51</v>
      </c>
      <c r="BO79" s="15">
        <v>116</v>
      </c>
      <c r="BP79" s="15">
        <v>868</v>
      </c>
    </row>
    <row r="80" spans="1:68" s="11" customFormat="1" x14ac:dyDescent="0.25">
      <c r="A80" s="12">
        <v>42082</v>
      </c>
      <c r="B80" s="11" t="s">
        <v>48</v>
      </c>
      <c r="C80" s="13">
        <v>129731</v>
      </c>
      <c r="D80" s="14">
        <v>36805</v>
      </c>
      <c r="E80" s="15">
        <v>48990</v>
      </c>
      <c r="F80" s="15">
        <v>32145</v>
      </c>
      <c r="G80" s="15">
        <v>59131</v>
      </c>
      <c r="H80" s="16">
        <v>69541</v>
      </c>
      <c r="I80" s="17">
        <v>45871</v>
      </c>
      <c r="J80" s="18">
        <v>6158</v>
      </c>
      <c r="K80" s="19">
        <v>49458</v>
      </c>
      <c r="L80" s="19"/>
      <c r="M80" s="15">
        <v>20891</v>
      </c>
      <c r="N80" s="15">
        <v>9329</v>
      </c>
      <c r="O80" s="15">
        <v>6569</v>
      </c>
      <c r="P80" s="15">
        <v>1245</v>
      </c>
      <c r="Q80" s="20">
        <v>93283</v>
      </c>
      <c r="R80" s="15">
        <v>27702</v>
      </c>
      <c r="S80" s="15">
        <v>2365</v>
      </c>
      <c r="T80" s="15">
        <v>18262</v>
      </c>
      <c r="U80" s="15">
        <v>1794</v>
      </c>
      <c r="V80" s="15">
        <v>15202</v>
      </c>
      <c r="W80" s="15">
        <v>2724</v>
      </c>
      <c r="X80" s="15">
        <v>1009</v>
      </c>
      <c r="Y80" s="15">
        <v>4148</v>
      </c>
      <c r="Z80" s="15">
        <v>774</v>
      </c>
      <c r="AA80" s="15">
        <v>908</v>
      </c>
      <c r="AB80" s="15">
        <v>1312</v>
      </c>
      <c r="AC80" s="15">
        <v>14439</v>
      </c>
      <c r="AD80" s="20">
        <v>38756</v>
      </c>
      <c r="AE80" s="15">
        <v>10660</v>
      </c>
      <c r="AF80" s="15">
        <v>368</v>
      </c>
      <c r="AG80" s="15">
        <v>6049</v>
      </c>
      <c r="AH80" s="15">
        <v>248</v>
      </c>
      <c r="AI80" s="15">
        <v>8041</v>
      </c>
      <c r="AJ80" s="15">
        <v>915</v>
      </c>
      <c r="AK80" s="15">
        <v>489</v>
      </c>
      <c r="AL80" s="15">
        <v>5434</v>
      </c>
      <c r="AM80" s="15">
        <v>328</v>
      </c>
      <c r="AN80" s="15">
        <v>236</v>
      </c>
      <c r="AO80" s="15">
        <v>823</v>
      </c>
      <c r="AP80" s="15">
        <v>4564</v>
      </c>
      <c r="AQ80" s="21">
        <f t="shared" si="4"/>
        <v>132039</v>
      </c>
      <c r="AR80" s="21">
        <f t="shared" si="4"/>
        <v>38362</v>
      </c>
      <c r="AS80" s="21">
        <f t="shared" si="4"/>
        <v>2733</v>
      </c>
      <c r="AT80" s="21">
        <f t="shared" si="4"/>
        <v>24311</v>
      </c>
      <c r="AU80" s="21">
        <f t="shared" si="4"/>
        <v>2042</v>
      </c>
      <c r="AV80" s="21">
        <f t="shared" si="4"/>
        <v>23243</v>
      </c>
      <c r="AW80" s="21">
        <f t="shared" si="4"/>
        <v>3639</v>
      </c>
      <c r="AX80" s="21">
        <f t="shared" si="3"/>
        <v>1498</v>
      </c>
      <c r="AY80" s="21">
        <f t="shared" si="3"/>
        <v>9582</v>
      </c>
      <c r="AZ80" s="21">
        <f t="shared" si="3"/>
        <v>1102</v>
      </c>
      <c r="BA80" s="21">
        <f t="shared" si="3"/>
        <v>1144</v>
      </c>
      <c r="BB80" s="21">
        <f t="shared" si="3"/>
        <v>2135</v>
      </c>
      <c r="BC80" s="21">
        <f t="shared" si="3"/>
        <v>19003</v>
      </c>
      <c r="BD80" s="20">
        <v>7751</v>
      </c>
      <c r="BE80" s="15">
        <v>2097</v>
      </c>
      <c r="BF80" s="15">
        <v>137</v>
      </c>
      <c r="BG80" s="15">
        <v>1403</v>
      </c>
      <c r="BH80" s="15">
        <v>116</v>
      </c>
      <c r="BI80" s="15">
        <v>1497</v>
      </c>
      <c r="BJ80" s="15">
        <v>289</v>
      </c>
      <c r="BK80" s="15">
        <v>145</v>
      </c>
      <c r="BL80" s="15">
        <v>578</v>
      </c>
      <c r="BM80" s="15">
        <v>51</v>
      </c>
      <c r="BN80" s="15">
        <v>65</v>
      </c>
      <c r="BO80" s="15">
        <v>174</v>
      </c>
      <c r="BP80" s="15">
        <v>1034</v>
      </c>
    </row>
    <row r="81" spans="1:68" s="11" customFormat="1" x14ac:dyDescent="0.25">
      <c r="A81" s="12">
        <v>42083</v>
      </c>
      <c r="B81" s="11" t="s">
        <v>49</v>
      </c>
      <c r="C81" s="13">
        <v>137886</v>
      </c>
      <c r="D81" s="14">
        <v>39377</v>
      </c>
      <c r="E81" s="15">
        <v>52418</v>
      </c>
      <c r="F81" s="15">
        <v>33288</v>
      </c>
      <c r="G81" s="15">
        <v>63006</v>
      </c>
      <c r="H81" s="16">
        <v>74640</v>
      </c>
      <c r="I81" s="17">
        <v>49078</v>
      </c>
      <c r="J81" s="18">
        <v>6135</v>
      </c>
      <c r="K81" s="19">
        <v>53038</v>
      </c>
      <c r="L81" s="19"/>
      <c r="M81" s="15">
        <v>20290</v>
      </c>
      <c r="N81" s="15">
        <v>8867</v>
      </c>
      <c r="O81" s="15">
        <v>6275</v>
      </c>
      <c r="P81" s="15">
        <v>1162</v>
      </c>
      <c r="Q81" s="20">
        <v>98072</v>
      </c>
      <c r="R81" s="15">
        <v>27466</v>
      </c>
      <c r="S81" s="15">
        <v>2735</v>
      </c>
      <c r="T81" s="15">
        <v>20616</v>
      </c>
      <c r="U81" s="15">
        <v>1771</v>
      </c>
      <c r="V81" s="15">
        <v>15953</v>
      </c>
      <c r="W81" s="15">
        <v>3274</v>
      </c>
      <c r="X81" s="15">
        <v>1413</v>
      </c>
      <c r="Y81" s="15">
        <v>4664</v>
      </c>
      <c r="Z81" s="15">
        <v>975</v>
      </c>
      <c r="AA81" s="15">
        <v>987</v>
      </c>
      <c r="AB81" s="15">
        <v>1166</v>
      </c>
      <c r="AC81" s="15">
        <v>13868</v>
      </c>
      <c r="AD81" s="20">
        <v>41611</v>
      </c>
      <c r="AE81" s="15">
        <v>11696</v>
      </c>
      <c r="AF81" s="15">
        <v>322</v>
      </c>
      <c r="AG81" s="15">
        <v>6706</v>
      </c>
      <c r="AH81" s="15">
        <v>167</v>
      </c>
      <c r="AI81" s="15">
        <v>8887</v>
      </c>
      <c r="AJ81" s="15">
        <v>955</v>
      </c>
      <c r="AK81" s="15">
        <v>403</v>
      </c>
      <c r="AL81" s="15">
        <v>5946</v>
      </c>
      <c r="AM81" s="15">
        <v>363</v>
      </c>
      <c r="AN81" s="15">
        <v>219</v>
      </c>
      <c r="AO81" s="15">
        <v>875</v>
      </c>
      <c r="AP81" s="15">
        <v>4403</v>
      </c>
      <c r="AQ81" s="21">
        <f t="shared" si="4"/>
        <v>139683</v>
      </c>
      <c r="AR81" s="21">
        <f t="shared" si="4"/>
        <v>39162</v>
      </c>
      <c r="AS81" s="21">
        <f t="shared" si="4"/>
        <v>3057</v>
      </c>
      <c r="AT81" s="21">
        <f t="shared" si="4"/>
        <v>27322</v>
      </c>
      <c r="AU81" s="21">
        <f t="shared" si="4"/>
        <v>1938</v>
      </c>
      <c r="AV81" s="21">
        <f t="shared" si="4"/>
        <v>24840</v>
      </c>
      <c r="AW81" s="21">
        <f t="shared" si="4"/>
        <v>4229</v>
      </c>
      <c r="AX81" s="21">
        <f t="shared" si="3"/>
        <v>1816</v>
      </c>
      <c r="AY81" s="21">
        <f t="shared" si="3"/>
        <v>10610</v>
      </c>
      <c r="AZ81" s="21">
        <f t="shared" si="3"/>
        <v>1338</v>
      </c>
      <c r="BA81" s="21">
        <f t="shared" si="3"/>
        <v>1206</v>
      </c>
      <c r="BB81" s="21">
        <f t="shared" si="3"/>
        <v>2041</v>
      </c>
      <c r="BC81" s="21">
        <f t="shared" si="3"/>
        <v>18271</v>
      </c>
      <c r="BD81" s="20">
        <v>7959</v>
      </c>
      <c r="BE81" s="15">
        <v>1988</v>
      </c>
      <c r="BF81" s="15">
        <v>166</v>
      </c>
      <c r="BG81" s="15">
        <v>1367</v>
      </c>
      <c r="BH81" s="15">
        <v>51</v>
      </c>
      <c r="BI81" s="15">
        <v>1902</v>
      </c>
      <c r="BJ81" s="15">
        <v>477</v>
      </c>
      <c r="BK81" s="15">
        <v>65</v>
      </c>
      <c r="BL81" s="15">
        <v>600</v>
      </c>
      <c r="BM81" s="15">
        <v>58</v>
      </c>
      <c r="BN81" s="15">
        <v>72</v>
      </c>
      <c r="BO81" s="15">
        <v>188</v>
      </c>
      <c r="BP81" s="15">
        <v>832</v>
      </c>
    </row>
    <row r="82" spans="1:68" s="11" customFormat="1" x14ac:dyDescent="0.25">
      <c r="A82" s="12">
        <v>42084</v>
      </c>
      <c r="B82" s="11" t="s">
        <v>50</v>
      </c>
      <c r="C82" s="13">
        <v>94911</v>
      </c>
      <c r="D82" s="14">
        <v>27714</v>
      </c>
      <c r="E82" s="15">
        <v>36494</v>
      </c>
      <c r="F82" s="15">
        <v>23027</v>
      </c>
      <c r="G82" s="15">
        <v>46227</v>
      </c>
      <c r="H82" s="16">
        <v>56342</v>
      </c>
      <c r="I82" s="17">
        <v>50168</v>
      </c>
      <c r="J82" s="18">
        <v>6463</v>
      </c>
      <c r="K82" s="19">
        <v>51732</v>
      </c>
      <c r="L82" s="19"/>
      <c r="M82" s="15">
        <v>15041</v>
      </c>
      <c r="N82" s="15">
        <v>10228</v>
      </c>
      <c r="O82" s="15">
        <v>6818</v>
      </c>
      <c r="P82" s="15">
        <v>863</v>
      </c>
      <c r="Q82" s="20">
        <v>68157</v>
      </c>
      <c r="R82" s="15">
        <v>15852</v>
      </c>
      <c r="S82" s="15">
        <v>2489</v>
      </c>
      <c r="T82" s="15">
        <v>16233</v>
      </c>
      <c r="U82" s="15">
        <v>1715</v>
      </c>
      <c r="V82" s="15">
        <v>11155</v>
      </c>
      <c r="W82" s="15">
        <v>2567</v>
      </c>
      <c r="X82" s="15">
        <v>1121</v>
      </c>
      <c r="Y82" s="15">
        <v>4148</v>
      </c>
      <c r="Z82" s="15">
        <v>762</v>
      </c>
      <c r="AA82" s="15">
        <v>684</v>
      </c>
      <c r="AB82" s="15">
        <v>1356</v>
      </c>
      <c r="AC82" s="15">
        <v>7534</v>
      </c>
      <c r="AD82" s="20">
        <v>41984</v>
      </c>
      <c r="AE82" s="15">
        <v>11184</v>
      </c>
      <c r="AF82" s="15">
        <v>483</v>
      </c>
      <c r="AG82" s="15">
        <v>7183</v>
      </c>
      <c r="AH82" s="15">
        <v>224</v>
      </c>
      <c r="AI82" s="15">
        <v>9279</v>
      </c>
      <c r="AJ82" s="15">
        <v>927</v>
      </c>
      <c r="AK82" s="15">
        <v>426</v>
      </c>
      <c r="AL82" s="15">
        <v>5888</v>
      </c>
      <c r="AM82" s="15">
        <v>311</v>
      </c>
      <c r="AN82" s="15">
        <v>294</v>
      </c>
      <c r="AO82" s="15">
        <v>1013</v>
      </c>
      <c r="AP82" s="15">
        <v>4167</v>
      </c>
      <c r="AQ82" s="21">
        <f t="shared" si="4"/>
        <v>110141</v>
      </c>
      <c r="AR82" s="21">
        <f t="shared" si="4"/>
        <v>27036</v>
      </c>
      <c r="AS82" s="21">
        <f t="shared" si="4"/>
        <v>2972</v>
      </c>
      <c r="AT82" s="21">
        <f t="shared" si="4"/>
        <v>23416</v>
      </c>
      <c r="AU82" s="21">
        <f t="shared" si="4"/>
        <v>1939</v>
      </c>
      <c r="AV82" s="21">
        <f t="shared" si="4"/>
        <v>20434</v>
      </c>
      <c r="AW82" s="21">
        <f t="shared" si="4"/>
        <v>3494</v>
      </c>
      <c r="AX82" s="21">
        <f t="shared" si="3"/>
        <v>1547</v>
      </c>
      <c r="AY82" s="21">
        <f t="shared" si="3"/>
        <v>10036</v>
      </c>
      <c r="AZ82" s="21">
        <f t="shared" si="3"/>
        <v>1073</v>
      </c>
      <c r="BA82" s="21">
        <f t="shared" si="3"/>
        <v>978</v>
      </c>
      <c r="BB82" s="21">
        <f t="shared" si="3"/>
        <v>2369</v>
      </c>
      <c r="BC82" s="21">
        <f t="shared" si="3"/>
        <v>11701</v>
      </c>
      <c r="BD82" s="20">
        <v>7532</v>
      </c>
      <c r="BE82" s="15">
        <v>1974</v>
      </c>
      <c r="BF82" s="15">
        <v>195</v>
      </c>
      <c r="BG82" s="15">
        <v>1287</v>
      </c>
      <c r="BH82" s="15">
        <v>80</v>
      </c>
      <c r="BI82" s="15">
        <v>1612</v>
      </c>
      <c r="BJ82" s="15">
        <v>246</v>
      </c>
      <c r="BK82" s="15">
        <v>123</v>
      </c>
      <c r="BL82" s="15">
        <v>586</v>
      </c>
      <c r="BM82" s="15">
        <v>87</v>
      </c>
      <c r="BN82" s="15">
        <v>58</v>
      </c>
      <c r="BO82" s="15">
        <v>188</v>
      </c>
      <c r="BP82" s="15">
        <v>889</v>
      </c>
    </row>
    <row r="83" spans="1:68" s="11" customFormat="1" x14ac:dyDescent="0.25">
      <c r="A83" s="12">
        <v>42085</v>
      </c>
      <c r="B83" s="11" t="s">
        <v>5</v>
      </c>
      <c r="C83" s="13">
        <v>84075</v>
      </c>
      <c r="D83" s="14">
        <v>23080</v>
      </c>
      <c r="E83" s="15">
        <v>33238</v>
      </c>
      <c r="F83" s="15">
        <v>21184</v>
      </c>
      <c r="G83" s="15">
        <v>41006</v>
      </c>
      <c r="H83" s="16">
        <v>53873</v>
      </c>
      <c r="I83" s="17">
        <v>54590</v>
      </c>
      <c r="J83" s="18">
        <v>6368</v>
      </c>
      <c r="K83" s="19">
        <v>54626</v>
      </c>
      <c r="L83" s="19"/>
      <c r="M83" s="15">
        <v>10871</v>
      </c>
      <c r="N83" s="15">
        <v>9962</v>
      </c>
      <c r="O83" s="15">
        <v>6586</v>
      </c>
      <c r="P83" s="15">
        <v>871</v>
      </c>
      <c r="Q83" s="20">
        <v>59966</v>
      </c>
      <c r="R83" s="15">
        <v>15493</v>
      </c>
      <c r="S83" s="15">
        <v>2758</v>
      </c>
      <c r="T83" s="15">
        <v>12119</v>
      </c>
      <c r="U83" s="15">
        <v>1099</v>
      </c>
      <c r="V83" s="15">
        <v>10112</v>
      </c>
      <c r="W83" s="15">
        <v>1648</v>
      </c>
      <c r="X83" s="15">
        <v>964</v>
      </c>
      <c r="Y83" s="15">
        <v>3700</v>
      </c>
      <c r="Z83" s="15">
        <v>639</v>
      </c>
      <c r="AA83" s="15">
        <v>493</v>
      </c>
      <c r="AB83" s="15">
        <v>930</v>
      </c>
      <c r="AC83" s="15">
        <v>7960</v>
      </c>
      <c r="AD83" s="20">
        <v>46472</v>
      </c>
      <c r="AE83" s="15">
        <v>12703</v>
      </c>
      <c r="AF83" s="15">
        <v>460</v>
      </c>
      <c r="AG83" s="15">
        <v>7201</v>
      </c>
      <c r="AH83" s="15">
        <v>340</v>
      </c>
      <c r="AI83" s="15">
        <v>10222</v>
      </c>
      <c r="AJ83" s="15">
        <v>915</v>
      </c>
      <c r="AK83" s="15">
        <v>460</v>
      </c>
      <c r="AL83" s="15">
        <v>6729</v>
      </c>
      <c r="AM83" s="15">
        <v>455</v>
      </c>
      <c r="AN83" s="15">
        <v>230</v>
      </c>
      <c r="AO83" s="15">
        <v>1174</v>
      </c>
      <c r="AP83" s="15">
        <v>4858</v>
      </c>
      <c r="AQ83" s="21">
        <f t="shared" si="4"/>
        <v>106438</v>
      </c>
      <c r="AR83" s="21">
        <f t="shared" si="4"/>
        <v>28196</v>
      </c>
      <c r="AS83" s="21">
        <f t="shared" si="4"/>
        <v>3218</v>
      </c>
      <c r="AT83" s="21">
        <f t="shared" si="4"/>
        <v>19320</v>
      </c>
      <c r="AU83" s="21">
        <f t="shared" si="4"/>
        <v>1439</v>
      </c>
      <c r="AV83" s="21">
        <f t="shared" si="4"/>
        <v>20334</v>
      </c>
      <c r="AW83" s="21">
        <f t="shared" si="4"/>
        <v>2563</v>
      </c>
      <c r="AX83" s="21">
        <f t="shared" si="3"/>
        <v>1424</v>
      </c>
      <c r="AY83" s="21">
        <f t="shared" si="3"/>
        <v>10429</v>
      </c>
      <c r="AZ83" s="21">
        <f t="shared" si="3"/>
        <v>1094</v>
      </c>
      <c r="BA83" s="21">
        <f t="shared" si="3"/>
        <v>723</v>
      </c>
      <c r="BB83" s="21">
        <f t="shared" si="3"/>
        <v>2104</v>
      </c>
      <c r="BC83" s="21">
        <f t="shared" si="3"/>
        <v>12818</v>
      </c>
      <c r="BD83" s="20">
        <v>8825</v>
      </c>
      <c r="BE83" s="15">
        <v>2401</v>
      </c>
      <c r="BF83" s="15">
        <v>224</v>
      </c>
      <c r="BG83" s="15">
        <v>1591</v>
      </c>
      <c r="BH83" s="15">
        <v>72</v>
      </c>
      <c r="BI83" s="15">
        <v>1685</v>
      </c>
      <c r="BJ83" s="15">
        <v>260</v>
      </c>
      <c r="BK83" s="15">
        <v>130</v>
      </c>
      <c r="BL83" s="15">
        <v>607</v>
      </c>
      <c r="BM83" s="15">
        <v>94</v>
      </c>
      <c r="BN83" s="15">
        <v>101</v>
      </c>
      <c r="BO83" s="15">
        <v>239</v>
      </c>
      <c r="BP83" s="15">
        <v>1229</v>
      </c>
    </row>
    <row r="84" spans="1:68" s="11" customFormat="1" x14ac:dyDescent="0.25">
      <c r="A84" s="12">
        <v>42086</v>
      </c>
      <c r="B84" s="11" t="s">
        <v>51</v>
      </c>
      <c r="C84" s="13">
        <v>119620</v>
      </c>
      <c r="D84" s="14">
        <v>32426</v>
      </c>
      <c r="E84" s="15">
        <v>47403</v>
      </c>
      <c r="F84" s="15">
        <v>29162</v>
      </c>
      <c r="G84" s="15">
        <v>55790</v>
      </c>
      <c r="H84" s="16">
        <v>61791</v>
      </c>
      <c r="I84" s="17">
        <v>44107</v>
      </c>
      <c r="J84" s="18">
        <v>5547</v>
      </c>
      <c r="K84" s="19">
        <v>46495</v>
      </c>
      <c r="L84" s="19"/>
      <c r="M84" s="15">
        <v>16238</v>
      </c>
      <c r="N84" s="15">
        <v>7836</v>
      </c>
      <c r="O84" s="15">
        <v>5555</v>
      </c>
      <c r="P84" s="15">
        <v>918</v>
      </c>
      <c r="Q84" s="20">
        <v>85302</v>
      </c>
      <c r="R84" s="15">
        <v>23240</v>
      </c>
      <c r="S84" s="15">
        <v>2646</v>
      </c>
      <c r="T84" s="15">
        <v>17063</v>
      </c>
      <c r="U84" s="15">
        <v>1715</v>
      </c>
      <c r="V84" s="15">
        <v>15426</v>
      </c>
      <c r="W84" s="15">
        <v>3128</v>
      </c>
      <c r="X84" s="15">
        <v>1188</v>
      </c>
      <c r="Y84" s="15">
        <v>4439</v>
      </c>
      <c r="Z84" s="15">
        <v>1020</v>
      </c>
      <c r="AA84" s="15">
        <v>874</v>
      </c>
      <c r="AB84" s="15">
        <v>1289</v>
      </c>
      <c r="AC84" s="15">
        <v>10202</v>
      </c>
      <c r="AD84" s="20">
        <v>36833</v>
      </c>
      <c r="AE84" s="15">
        <v>9912</v>
      </c>
      <c r="AF84" s="15">
        <v>363</v>
      </c>
      <c r="AG84" s="15">
        <v>5192</v>
      </c>
      <c r="AH84" s="15">
        <v>196</v>
      </c>
      <c r="AI84" s="15">
        <v>8582</v>
      </c>
      <c r="AJ84" s="15">
        <v>817</v>
      </c>
      <c r="AK84" s="15">
        <v>455</v>
      </c>
      <c r="AL84" s="15">
        <v>5681</v>
      </c>
      <c r="AM84" s="15">
        <v>322</v>
      </c>
      <c r="AN84" s="15">
        <v>173</v>
      </c>
      <c r="AO84" s="15">
        <v>737</v>
      </c>
      <c r="AP84" s="15">
        <v>3839</v>
      </c>
      <c r="AQ84" s="21">
        <f t="shared" si="4"/>
        <v>122135</v>
      </c>
      <c r="AR84" s="21">
        <f t="shared" si="4"/>
        <v>33152</v>
      </c>
      <c r="AS84" s="21">
        <f t="shared" si="4"/>
        <v>3009</v>
      </c>
      <c r="AT84" s="21">
        <f t="shared" si="4"/>
        <v>22255</v>
      </c>
      <c r="AU84" s="21">
        <f t="shared" si="4"/>
        <v>1911</v>
      </c>
      <c r="AV84" s="21">
        <f t="shared" si="4"/>
        <v>24008</v>
      </c>
      <c r="AW84" s="21">
        <f t="shared" si="4"/>
        <v>3945</v>
      </c>
      <c r="AX84" s="21">
        <f t="shared" si="3"/>
        <v>1643</v>
      </c>
      <c r="AY84" s="21">
        <f t="shared" si="3"/>
        <v>10120</v>
      </c>
      <c r="AZ84" s="21">
        <f t="shared" si="3"/>
        <v>1342</v>
      </c>
      <c r="BA84" s="21">
        <f t="shared" si="3"/>
        <v>1047</v>
      </c>
      <c r="BB84" s="21">
        <f t="shared" si="3"/>
        <v>2026</v>
      </c>
      <c r="BC84" s="21">
        <f t="shared" si="3"/>
        <v>14041</v>
      </c>
      <c r="BD84" s="20">
        <v>6917</v>
      </c>
      <c r="BE84" s="15">
        <v>1945</v>
      </c>
      <c r="BF84" s="15">
        <v>101</v>
      </c>
      <c r="BG84" s="15">
        <v>1106</v>
      </c>
      <c r="BH84" s="15">
        <v>51</v>
      </c>
      <c r="BI84" s="15">
        <v>1381</v>
      </c>
      <c r="BJ84" s="15">
        <v>275</v>
      </c>
      <c r="BK84" s="15">
        <v>72</v>
      </c>
      <c r="BL84" s="15">
        <v>535</v>
      </c>
      <c r="BM84" s="15">
        <v>72</v>
      </c>
      <c r="BN84" s="15">
        <v>58</v>
      </c>
      <c r="BO84" s="15">
        <v>210</v>
      </c>
      <c r="BP84" s="15">
        <v>940</v>
      </c>
    </row>
    <row r="85" spans="1:68" s="11" customFormat="1" x14ac:dyDescent="0.25">
      <c r="A85" s="12">
        <v>42087</v>
      </c>
      <c r="B85" s="11" t="s">
        <v>52</v>
      </c>
      <c r="C85" s="13">
        <v>110131</v>
      </c>
      <c r="D85" s="14">
        <v>29834</v>
      </c>
      <c r="E85" s="15">
        <v>42865</v>
      </c>
      <c r="F85" s="15">
        <v>26668</v>
      </c>
      <c r="G85" s="15">
        <v>50586</v>
      </c>
      <c r="H85" s="16">
        <v>56902</v>
      </c>
      <c r="I85" s="17">
        <v>41431</v>
      </c>
      <c r="J85" s="18">
        <v>5573</v>
      </c>
      <c r="K85" s="19">
        <v>42626</v>
      </c>
      <c r="L85" s="19"/>
      <c r="M85" s="15">
        <v>15518</v>
      </c>
      <c r="N85" s="15">
        <v>7076</v>
      </c>
      <c r="O85" s="15">
        <v>5053</v>
      </c>
      <c r="P85" s="15">
        <v>1064</v>
      </c>
      <c r="Q85" s="20">
        <v>79921</v>
      </c>
      <c r="R85" s="15">
        <v>21939</v>
      </c>
      <c r="S85" s="15">
        <v>2612</v>
      </c>
      <c r="T85" s="15">
        <v>14977</v>
      </c>
      <c r="U85" s="15">
        <v>1760</v>
      </c>
      <c r="V85" s="15">
        <v>14294</v>
      </c>
      <c r="W85" s="15">
        <v>3117</v>
      </c>
      <c r="X85" s="15">
        <v>1076</v>
      </c>
      <c r="Y85" s="15">
        <v>4148</v>
      </c>
      <c r="Z85" s="15">
        <v>919</v>
      </c>
      <c r="AA85" s="15">
        <v>830</v>
      </c>
      <c r="AB85" s="15">
        <v>1368</v>
      </c>
      <c r="AC85" s="15">
        <v>9966</v>
      </c>
      <c r="AD85" s="20">
        <v>34247</v>
      </c>
      <c r="AE85" s="15">
        <v>8956</v>
      </c>
      <c r="AF85" s="15">
        <v>357</v>
      </c>
      <c r="AG85" s="15">
        <v>4823</v>
      </c>
      <c r="AH85" s="15">
        <v>236</v>
      </c>
      <c r="AI85" s="15">
        <v>7966</v>
      </c>
      <c r="AJ85" s="15">
        <v>656</v>
      </c>
      <c r="AK85" s="15">
        <v>374</v>
      </c>
      <c r="AL85" s="15">
        <v>5295</v>
      </c>
      <c r="AM85" s="15">
        <v>322</v>
      </c>
      <c r="AN85" s="15">
        <v>248</v>
      </c>
      <c r="AO85" s="15">
        <v>840</v>
      </c>
      <c r="AP85" s="15">
        <v>3580</v>
      </c>
      <c r="AQ85" s="21">
        <f t="shared" si="4"/>
        <v>114168</v>
      </c>
      <c r="AR85" s="21">
        <f t="shared" si="4"/>
        <v>30895</v>
      </c>
      <c r="AS85" s="21">
        <f t="shared" si="4"/>
        <v>2969</v>
      </c>
      <c r="AT85" s="21">
        <f t="shared" si="4"/>
        <v>19800</v>
      </c>
      <c r="AU85" s="21">
        <f t="shared" si="4"/>
        <v>1996</v>
      </c>
      <c r="AV85" s="21">
        <f t="shared" si="4"/>
        <v>22260</v>
      </c>
      <c r="AW85" s="21">
        <f t="shared" si="4"/>
        <v>3773</v>
      </c>
      <c r="AX85" s="21">
        <f t="shared" si="3"/>
        <v>1450</v>
      </c>
      <c r="AY85" s="21">
        <f t="shared" si="3"/>
        <v>9443</v>
      </c>
      <c r="AZ85" s="21">
        <f t="shared" si="3"/>
        <v>1241</v>
      </c>
      <c r="BA85" s="21">
        <f t="shared" si="3"/>
        <v>1078</v>
      </c>
      <c r="BB85" s="21">
        <f t="shared" si="3"/>
        <v>2208</v>
      </c>
      <c r="BC85" s="21">
        <f t="shared" si="3"/>
        <v>13546</v>
      </c>
      <c r="BD85" s="20">
        <v>6486</v>
      </c>
      <c r="BE85" s="15">
        <v>1728</v>
      </c>
      <c r="BF85" s="15">
        <v>145</v>
      </c>
      <c r="BG85" s="15">
        <v>1048</v>
      </c>
      <c r="BH85" s="15">
        <v>51</v>
      </c>
      <c r="BI85" s="15">
        <v>1258</v>
      </c>
      <c r="BJ85" s="15">
        <v>260</v>
      </c>
      <c r="BK85" s="15">
        <v>51</v>
      </c>
      <c r="BL85" s="15">
        <v>615</v>
      </c>
      <c r="BM85" s="15">
        <v>80</v>
      </c>
      <c r="BN85" s="15">
        <v>51</v>
      </c>
      <c r="BO85" s="15">
        <v>239</v>
      </c>
      <c r="BP85" s="15">
        <v>774</v>
      </c>
    </row>
    <row r="86" spans="1:68" s="11" customFormat="1" x14ac:dyDescent="0.25">
      <c r="A86" s="12">
        <v>42088</v>
      </c>
      <c r="B86" s="11" t="s">
        <v>53</v>
      </c>
      <c r="C86" s="13">
        <v>116544</v>
      </c>
      <c r="D86" s="14">
        <v>32612</v>
      </c>
      <c r="E86" s="15">
        <v>45042</v>
      </c>
      <c r="F86" s="15">
        <v>27786</v>
      </c>
      <c r="G86" s="15">
        <v>53276</v>
      </c>
      <c r="H86" s="16">
        <v>60883</v>
      </c>
      <c r="I86" s="17">
        <v>41258</v>
      </c>
      <c r="J86" s="18">
        <v>5500</v>
      </c>
      <c r="K86" s="19">
        <v>42856</v>
      </c>
      <c r="L86" s="19"/>
      <c r="M86" s="15">
        <v>13969</v>
      </c>
      <c r="N86" s="15">
        <v>7198</v>
      </c>
      <c r="O86" s="15">
        <v>5201</v>
      </c>
      <c r="P86" s="15">
        <v>970</v>
      </c>
      <c r="Q86" s="20">
        <v>83540</v>
      </c>
      <c r="R86" s="15">
        <v>23666</v>
      </c>
      <c r="S86" s="15">
        <v>2141</v>
      </c>
      <c r="T86" s="15">
        <v>15897</v>
      </c>
      <c r="U86" s="15">
        <v>1783</v>
      </c>
      <c r="V86" s="15">
        <v>14372</v>
      </c>
      <c r="W86" s="15">
        <v>3083</v>
      </c>
      <c r="X86" s="15">
        <v>1648</v>
      </c>
      <c r="Y86" s="15">
        <v>4865</v>
      </c>
      <c r="Z86" s="15">
        <v>897</v>
      </c>
      <c r="AA86" s="15">
        <v>964</v>
      </c>
      <c r="AB86" s="15">
        <v>1424</v>
      </c>
      <c r="AC86" s="15">
        <v>9697</v>
      </c>
      <c r="AD86" s="20">
        <v>34865</v>
      </c>
      <c r="AE86" s="15">
        <v>9232</v>
      </c>
      <c r="AF86" s="15">
        <v>363</v>
      </c>
      <c r="AG86" s="15">
        <v>4893</v>
      </c>
      <c r="AH86" s="15">
        <v>196</v>
      </c>
      <c r="AI86" s="15">
        <v>7615</v>
      </c>
      <c r="AJ86" s="15">
        <v>944</v>
      </c>
      <c r="AK86" s="15">
        <v>512</v>
      </c>
      <c r="AL86" s="15">
        <v>5693</v>
      </c>
      <c r="AM86" s="15">
        <v>311</v>
      </c>
      <c r="AN86" s="15">
        <v>178</v>
      </c>
      <c r="AO86" s="15">
        <v>812</v>
      </c>
      <c r="AP86" s="15">
        <v>3488</v>
      </c>
      <c r="AQ86" s="21">
        <f t="shared" si="4"/>
        <v>118405</v>
      </c>
      <c r="AR86" s="21">
        <f t="shared" si="4"/>
        <v>32898</v>
      </c>
      <c r="AS86" s="21">
        <f t="shared" si="4"/>
        <v>2504</v>
      </c>
      <c r="AT86" s="21">
        <f t="shared" si="4"/>
        <v>20790</v>
      </c>
      <c r="AU86" s="21">
        <f t="shared" si="4"/>
        <v>1979</v>
      </c>
      <c r="AV86" s="21">
        <f t="shared" si="4"/>
        <v>21987</v>
      </c>
      <c r="AW86" s="21">
        <f t="shared" si="4"/>
        <v>4027</v>
      </c>
      <c r="AX86" s="21">
        <f t="shared" si="3"/>
        <v>2160</v>
      </c>
      <c r="AY86" s="21">
        <f t="shared" si="3"/>
        <v>10558</v>
      </c>
      <c r="AZ86" s="21">
        <f t="shared" si="3"/>
        <v>1208</v>
      </c>
      <c r="BA86" s="21">
        <f t="shared" si="3"/>
        <v>1142</v>
      </c>
      <c r="BB86" s="21">
        <f t="shared" si="3"/>
        <v>2236</v>
      </c>
      <c r="BC86" s="21">
        <f t="shared" si="3"/>
        <v>13185</v>
      </c>
      <c r="BD86" s="20">
        <v>6664</v>
      </c>
      <c r="BE86" s="15">
        <v>1706</v>
      </c>
      <c r="BF86" s="15">
        <v>108</v>
      </c>
      <c r="BG86" s="15">
        <v>1150</v>
      </c>
      <c r="BH86" s="15">
        <v>22</v>
      </c>
      <c r="BI86" s="15">
        <v>1584</v>
      </c>
      <c r="BJ86" s="15">
        <v>166</v>
      </c>
      <c r="BK86" s="15">
        <v>87</v>
      </c>
      <c r="BL86" s="15">
        <v>499</v>
      </c>
      <c r="BM86" s="15">
        <v>58</v>
      </c>
      <c r="BN86" s="15">
        <v>58</v>
      </c>
      <c r="BO86" s="15">
        <v>130</v>
      </c>
      <c r="BP86" s="15">
        <v>940</v>
      </c>
    </row>
    <row r="87" spans="1:68" s="11" customFormat="1" x14ac:dyDescent="0.25">
      <c r="A87" s="12">
        <v>42089</v>
      </c>
      <c r="B87" s="11" t="s">
        <v>48</v>
      </c>
      <c r="C87" s="13">
        <v>111525</v>
      </c>
      <c r="D87" s="14">
        <v>31482</v>
      </c>
      <c r="E87" s="15">
        <v>42541</v>
      </c>
      <c r="F87" s="15">
        <v>27156</v>
      </c>
      <c r="G87" s="15">
        <v>49908</v>
      </c>
      <c r="H87" s="16">
        <v>59945</v>
      </c>
      <c r="I87" s="17">
        <v>41068</v>
      </c>
      <c r="J87" s="18">
        <v>6106</v>
      </c>
      <c r="K87" s="19">
        <v>49582</v>
      </c>
      <c r="L87" s="19"/>
      <c r="M87" s="15">
        <v>16086</v>
      </c>
      <c r="N87" s="15">
        <v>7970</v>
      </c>
      <c r="O87" s="15">
        <v>5836</v>
      </c>
      <c r="P87" s="15">
        <v>1013</v>
      </c>
      <c r="Q87" s="20">
        <v>79640</v>
      </c>
      <c r="R87" s="15">
        <v>22937</v>
      </c>
      <c r="S87" s="15">
        <v>1917</v>
      </c>
      <c r="T87" s="15">
        <v>15919</v>
      </c>
      <c r="U87" s="15">
        <v>1827</v>
      </c>
      <c r="V87" s="15">
        <v>13812</v>
      </c>
      <c r="W87" s="15">
        <v>2702</v>
      </c>
      <c r="X87" s="15">
        <v>1200</v>
      </c>
      <c r="Y87" s="15">
        <v>4002</v>
      </c>
      <c r="Z87" s="15">
        <v>818</v>
      </c>
      <c r="AA87" s="15">
        <v>852</v>
      </c>
      <c r="AB87" s="15">
        <v>1065</v>
      </c>
      <c r="AC87" s="15">
        <v>9854</v>
      </c>
      <c r="AD87" s="20">
        <v>34513</v>
      </c>
      <c r="AE87" s="15">
        <v>9054</v>
      </c>
      <c r="AF87" s="15">
        <v>288</v>
      </c>
      <c r="AG87" s="15">
        <v>5169</v>
      </c>
      <c r="AH87" s="15">
        <v>201</v>
      </c>
      <c r="AI87" s="15">
        <v>7604</v>
      </c>
      <c r="AJ87" s="15">
        <v>777</v>
      </c>
      <c r="AK87" s="15">
        <v>414</v>
      </c>
      <c r="AL87" s="15">
        <v>5393</v>
      </c>
      <c r="AM87" s="15">
        <v>363</v>
      </c>
      <c r="AN87" s="15">
        <v>271</v>
      </c>
      <c r="AO87" s="15">
        <v>794</v>
      </c>
      <c r="AP87" s="15">
        <v>3546</v>
      </c>
      <c r="AQ87" s="21">
        <f t="shared" si="4"/>
        <v>114153</v>
      </c>
      <c r="AR87" s="21">
        <f t="shared" si="4"/>
        <v>31991</v>
      </c>
      <c r="AS87" s="21">
        <f t="shared" si="4"/>
        <v>2205</v>
      </c>
      <c r="AT87" s="21">
        <f t="shared" si="4"/>
        <v>21088</v>
      </c>
      <c r="AU87" s="21">
        <f t="shared" si="4"/>
        <v>2028</v>
      </c>
      <c r="AV87" s="21">
        <f t="shared" si="4"/>
        <v>21416</v>
      </c>
      <c r="AW87" s="21">
        <f t="shared" si="4"/>
        <v>3479</v>
      </c>
      <c r="AX87" s="21">
        <f t="shared" si="3"/>
        <v>1614</v>
      </c>
      <c r="AY87" s="21">
        <f t="shared" si="3"/>
        <v>9395</v>
      </c>
      <c r="AZ87" s="21">
        <f t="shared" si="3"/>
        <v>1181</v>
      </c>
      <c r="BA87" s="21">
        <f t="shared" si="3"/>
        <v>1123</v>
      </c>
      <c r="BB87" s="21">
        <f t="shared" si="3"/>
        <v>1859</v>
      </c>
      <c r="BC87" s="21">
        <f t="shared" si="3"/>
        <v>13400</v>
      </c>
      <c r="BD87" s="20">
        <v>6410</v>
      </c>
      <c r="BE87" s="15">
        <v>1808</v>
      </c>
      <c r="BF87" s="15">
        <v>123</v>
      </c>
      <c r="BG87" s="15">
        <v>1012</v>
      </c>
      <c r="BH87" s="15">
        <v>58</v>
      </c>
      <c r="BI87" s="15">
        <v>1330</v>
      </c>
      <c r="BJ87" s="15">
        <v>202</v>
      </c>
      <c r="BK87" s="15">
        <v>101</v>
      </c>
      <c r="BL87" s="15">
        <v>550</v>
      </c>
      <c r="BM87" s="15">
        <v>65</v>
      </c>
      <c r="BN87" s="15">
        <v>87</v>
      </c>
      <c r="BO87" s="15">
        <v>137</v>
      </c>
      <c r="BP87" s="15">
        <v>730</v>
      </c>
    </row>
    <row r="88" spans="1:68" s="11" customFormat="1" x14ac:dyDescent="0.25">
      <c r="A88" s="12">
        <v>42090</v>
      </c>
      <c r="B88" s="11" t="s">
        <v>49</v>
      </c>
      <c r="C88" s="13">
        <v>127188</v>
      </c>
      <c r="D88" s="14">
        <v>36047</v>
      </c>
      <c r="E88" s="15">
        <v>50471</v>
      </c>
      <c r="F88" s="15">
        <v>30214</v>
      </c>
      <c r="G88" s="15">
        <v>58903</v>
      </c>
      <c r="H88" s="16">
        <v>67749</v>
      </c>
      <c r="I88" s="17">
        <v>45540</v>
      </c>
      <c r="J88" s="18">
        <v>6531</v>
      </c>
      <c r="K88" s="19">
        <v>54720</v>
      </c>
      <c r="L88" s="19"/>
      <c r="M88" s="15">
        <v>18258</v>
      </c>
      <c r="N88" s="15">
        <v>7841</v>
      </c>
      <c r="O88" s="15">
        <v>5579</v>
      </c>
      <c r="P88" s="15">
        <v>972</v>
      </c>
      <c r="Q88" s="20">
        <v>89830</v>
      </c>
      <c r="R88" s="15">
        <v>24529</v>
      </c>
      <c r="S88" s="15">
        <v>2321</v>
      </c>
      <c r="T88" s="15">
        <v>18273</v>
      </c>
      <c r="U88" s="15">
        <v>1603</v>
      </c>
      <c r="V88" s="15">
        <v>16031</v>
      </c>
      <c r="W88" s="15">
        <v>3128</v>
      </c>
      <c r="X88" s="15">
        <v>1267</v>
      </c>
      <c r="Y88" s="15">
        <v>5202</v>
      </c>
      <c r="Z88" s="15">
        <v>919</v>
      </c>
      <c r="AA88" s="15">
        <v>1099</v>
      </c>
      <c r="AB88" s="15">
        <v>1581</v>
      </c>
      <c r="AC88" s="15">
        <v>10639</v>
      </c>
      <c r="AD88" s="20">
        <v>38317</v>
      </c>
      <c r="AE88" s="15">
        <v>10130</v>
      </c>
      <c r="AF88" s="15">
        <v>230</v>
      </c>
      <c r="AG88" s="15">
        <v>5428</v>
      </c>
      <c r="AH88" s="15">
        <v>230</v>
      </c>
      <c r="AI88" s="15">
        <v>8467</v>
      </c>
      <c r="AJ88" s="15">
        <v>1019</v>
      </c>
      <c r="AK88" s="15">
        <v>414</v>
      </c>
      <c r="AL88" s="15">
        <v>6234</v>
      </c>
      <c r="AM88" s="15">
        <v>397</v>
      </c>
      <c r="AN88" s="15">
        <v>236</v>
      </c>
      <c r="AO88" s="15">
        <v>1030</v>
      </c>
      <c r="AP88" s="15">
        <v>3799</v>
      </c>
      <c r="AQ88" s="21">
        <f t="shared" si="4"/>
        <v>128147</v>
      </c>
      <c r="AR88" s="21">
        <f t="shared" si="4"/>
        <v>34659</v>
      </c>
      <c r="AS88" s="21">
        <f t="shared" si="4"/>
        <v>2551</v>
      </c>
      <c r="AT88" s="21">
        <f t="shared" si="4"/>
        <v>23701</v>
      </c>
      <c r="AU88" s="21">
        <f t="shared" si="4"/>
        <v>1833</v>
      </c>
      <c r="AV88" s="21">
        <f t="shared" si="4"/>
        <v>24498</v>
      </c>
      <c r="AW88" s="21">
        <f t="shared" si="4"/>
        <v>4147</v>
      </c>
      <c r="AX88" s="21">
        <f t="shared" si="3"/>
        <v>1681</v>
      </c>
      <c r="AY88" s="21">
        <f t="shared" si="3"/>
        <v>11436</v>
      </c>
      <c r="AZ88" s="21">
        <f t="shared" si="3"/>
        <v>1316</v>
      </c>
      <c r="BA88" s="21">
        <f t="shared" si="3"/>
        <v>1335</v>
      </c>
      <c r="BB88" s="21">
        <f t="shared" si="3"/>
        <v>2611</v>
      </c>
      <c r="BC88" s="21">
        <f t="shared" si="3"/>
        <v>14438</v>
      </c>
      <c r="BD88" s="20">
        <v>7618</v>
      </c>
      <c r="BE88" s="15">
        <v>2082</v>
      </c>
      <c r="BF88" s="15">
        <v>123</v>
      </c>
      <c r="BG88" s="15">
        <v>1150</v>
      </c>
      <c r="BH88" s="15">
        <v>51</v>
      </c>
      <c r="BI88" s="15">
        <v>1591</v>
      </c>
      <c r="BJ88" s="15">
        <v>354</v>
      </c>
      <c r="BK88" s="15">
        <v>116</v>
      </c>
      <c r="BL88" s="15">
        <v>672</v>
      </c>
      <c r="BM88" s="15">
        <v>87</v>
      </c>
      <c r="BN88" s="15">
        <v>87</v>
      </c>
      <c r="BO88" s="15">
        <v>137</v>
      </c>
      <c r="BP88" s="15">
        <v>954</v>
      </c>
    </row>
    <row r="89" spans="1:68" s="11" customFormat="1" x14ac:dyDescent="0.25">
      <c r="A89" s="12">
        <v>42091</v>
      </c>
      <c r="B89" s="11" t="s">
        <v>50</v>
      </c>
      <c r="C89" s="13">
        <v>101445</v>
      </c>
      <c r="D89" s="14">
        <v>30513</v>
      </c>
      <c r="E89" s="15">
        <v>39158</v>
      </c>
      <c r="F89" s="15">
        <v>23310</v>
      </c>
      <c r="G89" s="15">
        <v>48556</v>
      </c>
      <c r="H89" s="16">
        <v>60008</v>
      </c>
      <c r="I89" s="17">
        <v>51199</v>
      </c>
      <c r="J89" s="18">
        <v>8812</v>
      </c>
      <c r="K89" s="19">
        <v>126553</v>
      </c>
      <c r="L89" s="19"/>
      <c r="M89" s="15">
        <v>14687</v>
      </c>
      <c r="N89" s="15">
        <v>11741</v>
      </c>
      <c r="O89" s="15">
        <v>8449</v>
      </c>
      <c r="P89" s="15">
        <v>1066</v>
      </c>
      <c r="Q89" s="20">
        <v>74047</v>
      </c>
      <c r="R89" s="15">
        <v>18800</v>
      </c>
      <c r="S89" s="15">
        <v>2186</v>
      </c>
      <c r="T89" s="15">
        <v>15146</v>
      </c>
      <c r="U89" s="15">
        <v>1883</v>
      </c>
      <c r="V89" s="15">
        <v>13038</v>
      </c>
      <c r="W89" s="15">
        <v>3016</v>
      </c>
      <c r="X89" s="15">
        <v>1267</v>
      </c>
      <c r="Y89" s="15">
        <v>4294</v>
      </c>
      <c r="Z89" s="15">
        <v>807</v>
      </c>
      <c r="AA89" s="15">
        <v>897</v>
      </c>
      <c r="AB89" s="15">
        <v>1345</v>
      </c>
      <c r="AC89" s="15">
        <v>8397</v>
      </c>
      <c r="AD89" s="20">
        <v>43662</v>
      </c>
      <c r="AE89" s="15">
        <v>11299</v>
      </c>
      <c r="AF89" s="15">
        <v>351</v>
      </c>
      <c r="AG89" s="15">
        <v>7126</v>
      </c>
      <c r="AH89" s="15">
        <v>213</v>
      </c>
      <c r="AI89" s="15">
        <v>9704</v>
      </c>
      <c r="AJ89" s="15">
        <v>1128</v>
      </c>
      <c r="AK89" s="15">
        <v>472</v>
      </c>
      <c r="AL89" s="15">
        <v>6614</v>
      </c>
      <c r="AM89" s="15">
        <v>386</v>
      </c>
      <c r="AN89" s="15">
        <v>334</v>
      </c>
      <c r="AO89" s="15">
        <v>996</v>
      </c>
      <c r="AP89" s="15">
        <v>4357</v>
      </c>
      <c r="AQ89" s="21">
        <f t="shared" si="4"/>
        <v>117709</v>
      </c>
      <c r="AR89" s="21">
        <f t="shared" si="4"/>
        <v>30099</v>
      </c>
      <c r="AS89" s="21">
        <f t="shared" si="4"/>
        <v>2537</v>
      </c>
      <c r="AT89" s="21">
        <f t="shared" si="4"/>
        <v>22272</v>
      </c>
      <c r="AU89" s="21">
        <f t="shared" si="4"/>
        <v>2096</v>
      </c>
      <c r="AV89" s="21">
        <f t="shared" si="4"/>
        <v>22742</v>
      </c>
      <c r="AW89" s="21">
        <f t="shared" si="4"/>
        <v>4144</v>
      </c>
      <c r="AX89" s="21">
        <f t="shared" si="3"/>
        <v>1739</v>
      </c>
      <c r="AY89" s="21">
        <f t="shared" si="3"/>
        <v>10908</v>
      </c>
      <c r="AZ89" s="21">
        <f t="shared" si="3"/>
        <v>1193</v>
      </c>
      <c r="BA89" s="21">
        <f t="shared" si="3"/>
        <v>1231</v>
      </c>
      <c r="BB89" s="21">
        <f t="shared" si="3"/>
        <v>2341</v>
      </c>
      <c r="BC89" s="21">
        <f t="shared" si="3"/>
        <v>12754</v>
      </c>
      <c r="BD89" s="20">
        <v>4957</v>
      </c>
      <c r="BE89" s="15">
        <v>1236</v>
      </c>
      <c r="BF89" s="15">
        <v>80</v>
      </c>
      <c r="BG89" s="15">
        <v>846</v>
      </c>
      <c r="BH89" s="15">
        <v>22</v>
      </c>
      <c r="BI89" s="15">
        <v>1142</v>
      </c>
      <c r="BJ89" s="15">
        <v>166</v>
      </c>
      <c r="BK89" s="15">
        <v>58</v>
      </c>
      <c r="BL89" s="15">
        <v>412</v>
      </c>
      <c r="BM89" s="15">
        <v>58</v>
      </c>
      <c r="BN89" s="15">
        <v>14</v>
      </c>
      <c r="BO89" s="15">
        <v>137</v>
      </c>
      <c r="BP89" s="15">
        <v>629</v>
      </c>
    </row>
    <row r="90" spans="1:68" s="11" customFormat="1" x14ac:dyDescent="0.25">
      <c r="A90" s="12">
        <v>42092</v>
      </c>
      <c r="B90" s="11" t="s">
        <v>5</v>
      </c>
      <c r="C90" s="13">
        <v>83084</v>
      </c>
      <c r="D90" s="14">
        <v>23135</v>
      </c>
      <c r="E90" s="15">
        <v>32272</v>
      </c>
      <c r="F90" s="15">
        <v>20419</v>
      </c>
      <c r="G90" s="15">
        <v>39988</v>
      </c>
      <c r="H90" s="16">
        <v>52488</v>
      </c>
      <c r="I90" s="17">
        <v>53916</v>
      </c>
      <c r="J90" s="18">
        <v>6788</v>
      </c>
      <c r="K90" s="19">
        <v>61612</v>
      </c>
      <c r="L90" s="19"/>
      <c r="M90" s="15">
        <v>11737</v>
      </c>
      <c r="N90" s="15">
        <v>12441</v>
      </c>
      <c r="O90" s="15">
        <v>8854</v>
      </c>
      <c r="P90" s="15">
        <v>810</v>
      </c>
      <c r="Q90" s="20">
        <v>59652</v>
      </c>
      <c r="R90" s="15">
        <v>17197</v>
      </c>
      <c r="S90" s="15">
        <v>2007</v>
      </c>
      <c r="T90" s="15">
        <v>11704</v>
      </c>
      <c r="U90" s="15">
        <v>1424</v>
      </c>
      <c r="V90" s="15">
        <v>9877</v>
      </c>
      <c r="W90" s="15">
        <v>1794</v>
      </c>
      <c r="X90" s="15">
        <v>818</v>
      </c>
      <c r="Y90" s="15">
        <v>3408</v>
      </c>
      <c r="Z90" s="15">
        <v>628</v>
      </c>
      <c r="AA90" s="15">
        <v>673</v>
      </c>
      <c r="AB90" s="15">
        <v>1211</v>
      </c>
      <c r="AC90" s="15">
        <v>7052</v>
      </c>
      <c r="AD90" s="20">
        <v>46152</v>
      </c>
      <c r="AE90" s="15">
        <v>12208</v>
      </c>
      <c r="AF90" s="15">
        <v>420</v>
      </c>
      <c r="AG90" s="15">
        <v>7500</v>
      </c>
      <c r="AH90" s="15">
        <v>299</v>
      </c>
      <c r="AI90" s="15">
        <v>10194</v>
      </c>
      <c r="AJ90" s="15">
        <v>1197</v>
      </c>
      <c r="AK90" s="15">
        <v>409</v>
      </c>
      <c r="AL90" s="15">
        <v>6769</v>
      </c>
      <c r="AM90" s="15">
        <v>386</v>
      </c>
      <c r="AN90" s="15">
        <v>271</v>
      </c>
      <c r="AO90" s="15">
        <v>1111</v>
      </c>
      <c r="AP90" s="15">
        <v>4564</v>
      </c>
      <c r="AQ90" s="21">
        <f t="shared" si="4"/>
        <v>105804</v>
      </c>
      <c r="AR90" s="21">
        <f t="shared" si="4"/>
        <v>29405</v>
      </c>
      <c r="AS90" s="21">
        <f t="shared" si="4"/>
        <v>2427</v>
      </c>
      <c r="AT90" s="21">
        <f t="shared" si="4"/>
        <v>19204</v>
      </c>
      <c r="AU90" s="21">
        <f t="shared" si="4"/>
        <v>1723</v>
      </c>
      <c r="AV90" s="21">
        <f t="shared" si="4"/>
        <v>20071</v>
      </c>
      <c r="AW90" s="21">
        <f t="shared" si="4"/>
        <v>2991</v>
      </c>
      <c r="AX90" s="21">
        <f t="shared" si="3"/>
        <v>1227</v>
      </c>
      <c r="AY90" s="21">
        <f t="shared" si="3"/>
        <v>10177</v>
      </c>
      <c r="AZ90" s="21">
        <f t="shared" si="3"/>
        <v>1014</v>
      </c>
      <c r="BA90" s="21">
        <f t="shared" si="3"/>
        <v>944</v>
      </c>
      <c r="BB90" s="21">
        <f t="shared" si="3"/>
        <v>2322</v>
      </c>
      <c r="BC90" s="21">
        <f t="shared" si="3"/>
        <v>11616</v>
      </c>
      <c r="BD90" s="20">
        <v>9271</v>
      </c>
      <c r="BE90" s="15">
        <v>2603</v>
      </c>
      <c r="BF90" s="15">
        <v>145</v>
      </c>
      <c r="BG90" s="15">
        <v>1468</v>
      </c>
      <c r="BH90" s="15">
        <v>65</v>
      </c>
      <c r="BI90" s="15">
        <v>1945</v>
      </c>
      <c r="BJ90" s="15">
        <v>296</v>
      </c>
      <c r="BK90" s="15">
        <v>130</v>
      </c>
      <c r="BL90" s="15">
        <v>672</v>
      </c>
      <c r="BM90" s="15">
        <v>137</v>
      </c>
      <c r="BN90" s="15">
        <v>101</v>
      </c>
      <c r="BO90" s="15">
        <v>195</v>
      </c>
      <c r="BP90" s="15">
        <v>1280</v>
      </c>
    </row>
    <row r="91" spans="1:68" s="11" customFormat="1" x14ac:dyDescent="0.25">
      <c r="A91" s="12">
        <v>42093</v>
      </c>
      <c r="B91" s="11" t="s">
        <v>51</v>
      </c>
      <c r="C91" s="13">
        <v>132826</v>
      </c>
      <c r="D91" s="14">
        <v>36666</v>
      </c>
      <c r="E91" s="15">
        <v>53398</v>
      </c>
      <c r="F91" s="15">
        <v>32527</v>
      </c>
      <c r="G91" s="15">
        <v>61873</v>
      </c>
      <c r="H91" s="16">
        <v>71560</v>
      </c>
      <c r="I91" s="17">
        <v>45955</v>
      </c>
      <c r="J91" s="18">
        <v>7047</v>
      </c>
      <c r="K91" s="19">
        <v>54162</v>
      </c>
      <c r="L91" s="19"/>
      <c r="M91" s="15">
        <v>17340</v>
      </c>
      <c r="N91" s="15">
        <v>8511</v>
      </c>
      <c r="O91" s="15">
        <v>6318</v>
      </c>
      <c r="P91" s="15">
        <v>1161</v>
      </c>
      <c r="Q91" s="20">
        <v>95390</v>
      </c>
      <c r="R91" s="15">
        <v>28845</v>
      </c>
      <c r="S91" s="15">
        <v>2040</v>
      </c>
      <c r="T91" s="15">
        <v>19518</v>
      </c>
      <c r="U91" s="15">
        <v>2321</v>
      </c>
      <c r="V91" s="15">
        <v>16513</v>
      </c>
      <c r="W91" s="15">
        <v>2982</v>
      </c>
      <c r="X91" s="15">
        <v>1267</v>
      </c>
      <c r="Y91" s="15">
        <v>5112</v>
      </c>
      <c r="Z91" s="15">
        <v>729</v>
      </c>
      <c r="AA91" s="15">
        <v>1132</v>
      </c>
      <c r="AB91" s="15">
        <v>1525</v>
      </c>
      <c r="AC91" s="15">
        <v>10101</v>
      </c>
      <c r="AD91" s="20">
        <v>38510</v>
      </c>
      <c r="AE91" s="15">
        <v>10424</v>
      </c>
      <c r="AF91" s="15">
        <v>259</v>
      </c>
      <c r="AG91" s="15">
        <v>6228</v>
      </c>
      <c r="AH91" s="15">
        <v>219</v>
      </c>
      <c r="AI91" s="15">
        <v>8421</v>
      </c>
      <c r="AJ91" s="15">
        <v>961</v>
      </c>
      <c r="AK91" s="15">
        <v>409</v>
      </c>
      <c r="AL91" s="15">
        <v>5946</v>
      </c>
      <c r="AM91" s="15">
        <v>317</v>
      </c>
      <c r="AN91" s="15">
        <v>242</v>
      </c>
      <c r="AO91" s="15">
        <v>863</v>
      </c>
      <c r="AP91" s="15">
        <v>3707</v>
      </c>
      <c r="AQ91" s="21">
        <f t="shared" si="4"/>
        <v>133900</v>
      </c>
      <c r="AR91" s="21">
        <f t="shared" si="4"/>
        <v>39269</v>
      </c>
      <c r="AS91" s="21">
        <f t="shared" si="4"/>
        <v>2299</v>
      </c>
      <c r="AT91" s="21">
        <f t="shared" ref="AT91:AW111" si="5">SUM(T91,AG91)</f>
        <v>25746</v>
      </c>
      <c r="AU91" s="21">
        <f t="shared" si="5"/>
        <v>2540</v>
      </c>
      <c r="AV91" s="21">
        <f t="shared" si="5"/>
        <v>24934</v>
      </c>
      <c r="AW91" s="21">
        <f t="shared" si="5"/>
        <v>3943</v>
      </c>
      <c r="AX91" s="21">
        <f t="shared" si="3"/>
        <v>1676</v>
      </c>
      <c r="AY91" s="21">
        <f t="shared" si="3"/>
        <v>11058</v>
      </c>
      <c r="AZ91" s="21">
        <f t="shared" si="3"/>
        <v>1046</v>
      </c>
      <c r="BA91" s="21">
        <f t="shared" si="3"/>
        <v>1374</v>
      </c>
      <c r="BB91" s="21">
        <f t="shared" si="3"/>
        <v>2388</v>
      </c>
      <c r="BC91" s="21">
        <f t="shared" si="3"/>
        <v>13808</v>
      </c>
      <c r="BD91" s="20">
        <v>7821</v>
      </c>
      <c r="BE91" s="15">
        <v>2256</v>
      </c>
      <c r="BF91" s="15">
        <v>224</v>
      </c>
      <c r="BG91" s="15">
        <v>1468</v>
      </c>
      <c r="BH91" s="15">
        <v>65</v>
      </c>
      <c r="BI91" s="15">
        <v>1555</v>
      </c>
      <c r="BJ91" s="15">
        <v>224</v>
      </c>
      <c r="BK91" s="15">
        <v>72</v>
      </c>
      <c r="BL91" s="15">
        <v>535</v>
      </c>
      <c r="BM91" s="15">
        <v>51</v>
      </c>
      <c r="BN91" s="15">
        <v>58</v>
      </c>
      <c r="BO91" s="15">
        <v>217</v>
      </c>
      <c r="BP91" s="15">
        <v>781</v>
      </c>
    </row>
    <row r="92" spans="1:68" s="11" customFormat="1" x14ac:dyDescent="0.25">
      <c r="A92" s="12">
        <v>42094</v>
      </c>
      <c r="B92" s="11" t="s">
        <v>52</v>
      </c>
      <c r="C92" s="13">
        <v>147188</v>
      </c>
      <c r="D92" s="14">
        <v>42881</v>
      </c>
      <c r="E92" s="15">
        <v>49132</v>
      </c>
      <c r="F92" s="15">
        <v>43009</v>
      </c>
      <c r="G92" s="15">
        <v>66869</v>
      </c>
      <c r="H92" s="16">
        <v>80747</v>
      </c>
      <c r="I92" s="17">
        <v>51049</v>
      </c>
      <c r="J92" s="18">
        <v>7887</v>
      </c>
      <c r="K92" s="19">
        <v>58317</v>
      </c>
      <c r="L92" s="19"/>
      <c r="M92" s="15">
        <v>19772</v>
      </c>
      <c r="N92" s="15">
        <v>9362</v>
      </c>
      <c r="O92" s="15">
        <v>7133</v>
      </c>
      <c r="P92" s="15">
        <v>1261</v>
      </c>
      <c r="Q92" s="20">
        <v>105054</v>
      </c>
      <c r="R92" s="15">
        <v>31356</v>
      </c>
      <c r="S92" s="15">
        <v>2231</v>
      </c>
      <c r="T92" s="15">
        <v>21827</v>
      </c>
      <c r="U92" s="15">
        <v>2590</v>
      </c>
      <c r="V92" s="15">
        <v>17455</v>
      </c>
      <c r="W92" s="15">
        <v>3150</v>
      </c>
      <c r="X92" s="15">
        <v>1648</v>
      </c>
      <c r="Y92" s="15">
        <v>5908</v>
      </c>
      <c r="Z92" s="15">
        <v>807</v>
      </c>
      <c r="AA92" s="15">
        <v>1155</v>
      </c>
      <c r="AB92" s="15">
        <v>1693</v>
      </c>
      <c r="AC92" s="15">
        <v>11704</v>
      </c>
      <c r="AD92" s="20">
        <v>43349</v>
      </c>
      <c r="AE92" s="15">
        <v>11903</v>
      </c>
      <c r="AF92" s="15">
        <v>368</v>
      </c>
      <c r="AG92" s="15">
        <v>7086</v>
      </c>
      <c r="AH92" s="15">
        <v>236</v>
      </c>
      <c r="AI92" s="15">
        <v>8939</v>
      </c>
      <c r="AJ92" s="15">
        <v>1013</v>
      </c>
      <c r="AK92" s="15">
        <v>432</v>
      </c>
      <c r="AL92" s="15">
        <v>6965</v>
      </c>
      <c r="AM92" s="15">
        <v>374</v>
      </c>
      <c r="AN92" s="15">
        <v>288</v>
      </c>
      <c r="AO92" s="15">
        <v>869</v>
      </c>
      <c r="AP92" s="15">
        <v>4075</v>
      </c>
      <c r="AQ92" s="21">
        <f t="shared" ref="AQ92:AS111" si="6">SUM(Q92,AD92)</f>
        <v>148403</v>
      </c>
      <c r="AR92" s="21">
        <f t="shared" si="6"/>
        <v>43259</v>
      </c>
      <c r="AS92" s="21">
        <f t="shared" si="6"/>
        <v>2599</v>
      </c>
      <c r="AT92" s="21">
        <f t="shared" si="5"/>
        <v>28913</v>
      </c>
      <c r="AU92" s="21">
        <f t="shared" si="5"/>
        <v>2826</v>
      </c>
      <c r="AV92" s="21">
        <f t="shared" si="5"/>
        <v>26394</v>
      </c>
      <c r="AW92" s="21">
        <f t="shared" si="5"/>
        <v>4163</v>
      </c>
      <c r="AX92" s="21">
        <f t="shared" si="3"/>
        <v>2080</v>
      </c>
      <c r="AY92" s="21">
        <f t="shared" si="3"/>
        <v>12873</v>
      </c>
      <c r="AZ92" s="21">
        <f t="shared" si="3"/>
        <v>1181</v>
      </c>
      <c r="BA92" s="21">
        <f t="shared" si="3"/>
        <v>1443</v>
      </c>
      <c r="BB92" s="21">
        <f t="shared" si="3"/>
        <v>2562</v>
      </c>
      <c r="BC92" s="21">
        <f t="shared" si="3"/>
        <v>15779</v>
      </c>
      <c r="BD92" s="20">
        <v>9559</v>
      </c>
      <c r="BE92" s="15">
        <v>2401</v>
      </c>
      <c r="BF92" s="15">
        <v>166</v>
      </c>
      <c r="BG92" s="15">
        <v>1699</v>
      </c>
      <c r="BH92" s="15">
        <v>58</v>
      </c>
      <c r="BI92" s="15">
        <v>2010</v>
      </c>
      <c r="BJ92" s="15">
        <v>390</v>
      </c>
      <c r="BK92" s="15">
        <v>108</v>
      </c>
      <c r="BL92" s="15">
        <v>745</v>
      </c>
      <c r="BM92" s="15">
        <v>108</v>
      </c>
      <c r="BN92" s="15">
        <v>94</v>
      </c>
      <c r="BO92" s="15">
        <v>202</v>
      </c>
      <c r="BP92" s="15">
        <v>1251</v>
      </c>
    </row>
    <row r="93" spans="1:68" s="11" customFormat="1" x14ac:dyDescent="0.25">
      <c r="A93" s="12">
        <v>42095</v>
      </c>
      <c r="B93" s="11" t="s">
        <v>53</v>
      </c>
      <c r="C93" s="13">
        <v>175471</v>
      </c>
      <c r="D93" s="14">
        <v>50703</v>
      </c>
      <c r="E93" s="15">
        <v>67875</v>
      </c>
      <c r="F93" s="15">
        <v>41815</v>
      </c>
      <c r="G93" s="15">
        <v>79243</v>
      </c>
      <c r="H93" s="16">
        <v>92212</v>
      </c>
      <c r="I93" s="17">
        <v>60207</v>
      </c>
      <c r="J93" s="18">
        <v>8592</v>
      </c>
      <c r="K93" s="19">
        <v>63939</v>
      </c>
      <c r="L93" s="19"/>
      <c r="M93" s="15">
        <v>23287</v>
      </c>
      <c r="N93" s="15">
        <v>10322</v>
      </c>
      <c r="O93" s="15">
        <v>7660</v>
      </c>
      <c r="P93" s="15">
        <v>1201</v>
      </c>
      <c r="Q93" s="20">
        <v>124470</v>
      </c>
      <c r="R93" s="15">
        <v>35785</v>
      </c>
      <c r="S93" s="15">
        <v>2780</v>
      </c>
      <c r="T93" s="15">
        <v>27320</v>
      </c>
      <c r="U93" s="15">
        <v>2489</v>
      </c>
      <c r="V93" s="15">
        <v>20538</v>
      </c>
      <c r="W93" s="15">
        <v>3868</v>
      </c>
      <c r="X93" s="15">
        <v>1760</v>
      </c>
      <c r="Y93" s="15">
        <v>7152</v>
      </c>
      <c r="Z93" s="15">
        <v>1087</v>
      </c>
      <c r="AA93" s="15">
        <v>1491</v>
      </c>
      <c r="AB93" s="15">
        <v>1850</v>
      </c>
      <c r="AC93" s="15">
        <v>14238</v>
      </c>
      <c r="AD93" s="20">
        <v>52073</v>
      </c>
      <c r="AE93" s="15">
        <v>14269</v>
      </c>
      <c r="AF93" s="15">
        <v>460</v>
      </c>
      <c r="AG93" s="15">
        <v>8548</v>
      </c>
      <c r="AH93" s="15">
        <v>328</v>
      </c>
      <c r="AI93" s="15">
        <v>10303</v>
      </c>
      <c r="AJ93" s="15">
        <v>990</v>
      </c>
      <c r="AK93" s="15">
        <v>472</v>
      </c>
      <c r="AL93" s="15">
        <v>8904</v>
      </c>
      <c r="AM93" s="15">
        <v>386</v>
      </c>
      <c r="AN93" s="15">
        <v>397</v>
      </c>
      <c r="AO93" s="15">
        <v>1186</v>
      </c>
      <c r="AP93" s="15">
        <v>4990</v>
      </c>
      <c r="AQ93" s="21">
        <f t="shared" si="6"/>
        <v>176543</v>
      </c>
      <c r="AR93" s="21">
        <f t="shared" si="6"/>
        <v>50054</v>
      </c>
      <c r="AS93" s="21">
        <f t="shared" si="6"/>
        <v>3240</v>
      </c>
      <c r="AT93" s="21">
        <f t="shared" si="5"/>
        <v>35868</v>
      </c>
      <c r="AU93" s="21">
        <f t="shared" si="5"/>
        <v>2817</v>
      </c>
      <c r="AV93" s="21">
        <f t="shared" si="5"/>
        <v>30841</v>
      </c>
      <c r="AW93" s="21">
        <f t="shared" si="5"/>
        <v>4858</v>
      </c>
      <c r="AX93" s="21">
        <f t="shared" si="3"/>
        <v>2232</v>
      </c>
      <c r="AY93" s="21">
        <f t="shared" si="3"/>
        <v>16056</v>
      </c>
      <c r="AZ93" s="21">
        <f t="shared" si="3"/>
        <v>1473</v>
      </c>
      <c r="BA93" s="21">
        <f t="shared" si="3"/>
        <v>1888</v>
      </c>
      <c r="BB93" s="21">
        <f t="shared" si="3"/>
        <v>3036</v>
      </c>
      <c r="BC93" s="21">
        <f t="shared" si="3"/>
        <v>19228</v>
      </c>
      <c r="BD93" s="20">
        <v>9974</v>
      </c>
      <c r="BE93" s="15">
        <v>2755</v>
      </c>
      <c r="BF93" s="15">
        <v>195</v>
      </c>
      <c r="BG93" s="15">
        <v>1678</v>
      </c>
      <c r="BH93" s="15">
        <v>87</v>
      </c>
      <c r="BI93" s="15">
        <v>2126</v>
      </c>
      <c r="BJ93" s="15">
        <v>275</v>
      </c>
      <c r="BK93" s="15">
        <v>101</v>
      </c>
      <c r="BL93" s="15">
        <v>716</v>
      </c>
      <c r="BM93" s="15">
        <v>94</v>
      </c>
      <c r="BN93" s="15">
        <v>87</v>
      </c>
      <c r="BO93" s="15">
        <v>333</v>
      </c>
      <c r="BP93" s="15">
        <v>1258</v>
      </c>
    </row>
    <row r="94" spans="1:68" s="11" customFormat="1" x14ac:dyDescent="0.25">
      <c r="A94" s="12">
        <v>42096</v>
      </c>
      <c r="B94" s="11" t="s">
        <v>48</v>
      </c>
      <c r="C94" s="13">
        <v>168066</v>
      </c>
      <c r="D94" s="14">
        <v>47524</v>
      </c>
      <c r="E94" s="15">
        <v>63966</v>
      </c>
      <c r="F94" s="15">
        <v>40027</v>
      </c>
      <c r="G94" s="15">
        <v>76041</v>
      </c>
      <c r="H94" s="16">
        <v>87771</v>
      </c>
      <c r="I94" s="17">
        <v>65804</v>
      </c>
      <c r="J94" s="18">
        <v>8626</v>
      </c>
      <c r="K94" s="19">
        <v>130033</v>
      </c>
      <c r="L94" s="19"/>
      <c r="M94" s="15">
        <v>23310</v>
      </c>
      <c r="N94" s="15">
        <v>11286</v>
      </c>
      <c r="O94" s="15">
        <v>8229</v>
      </c>
      <c r="P94" s="15">
        <v>1223</v>
      </c>
      <c r="Q94" s="20">
        <v>118979</v>
      </c>
      <c r="R94" s="15">
        <v>35493</v>
      </c>
      <c r="S94" s="15">
        <v>2668</v>
      </c>
      <c r="T94" s="15">
        <v>25359</v>
      </c>
      <c r="U94" s="15">
        <v>2365</v>
      </c>
      <c r="V94" s="15">
        <v>19563</v>
      </c>
      <c r="W94" s="15">
        <v>3543</v>
      </c>
      <c r="X94" s="15">
        <v>1413</v>
      </c>
      <c r="Y94" s="15">
        <v>6659</v>
      </c>
      <c r="Z94" s="15">
        <v>987</v>
      </c>
      <c r="AA94" s="15">
        <v>1536</v>
      </c>
      <c r="AB94" s="15">
        <v>1760</v>
      </c>
      <c r="AC94" s="15">
        <v>13464</v>
      </c>
      <c r="AD94" s="20">
        <v>56205</v>
      </c>
      <c r="AE94" s="15">
        <v>14678</v>
      </c>
      <c r="AF94" s="15">
        <v>391</v>
      </c>
      <c r="AG94" s="15">
        <v>8605</v>
      </c>
      <c r="AH94" s="15">
        <v>340</v>
      </c>
      <c r="AI94" s="15">
        <v>11448</v>
      </c>
      <c r="AJ94" s="15">
        <v>869</v>
      </c>
      <c r="AK94" s="15">
        <v>581</v>
      </c>
      <c r="AL94" s="15">
        <v>11356</v>
      </c>
      <c r="AM94" s="15">
        <v>403</v>
      </c>
      <c r="AN94" s="15">
        <v>311</v>
      </c>
      <c r="AO94" s="15">
        <v>1232</v>
      </c>
      <c r="AP94" s="15">
        <v>5071</v>
      </c>
      <c r="AQ94" s="21">
        <f t="shared" si="6"/>
        <v>175184</v>
      </c>
      <c r="AR94" s="21">
        <f t="shared" si="6"/>
        <v>50171</v>
      </c>
      <c r="AS94" s="21">
        <f t="shared" si="6"/>
        <v>3059</v>
      </c>
      <c r="AT94" s="21">
        <f t="shared" si="5"/>
        <v>33964</v>
      </c>
      <c r="AU94" s="21">
        <f t="shared" si="5"/>
        <v>2705</v>
      </c>
      <c r="AV94" s="21">
        <f t="shared" si="5"/>
        <v>31011</v>
      </c>
      <c r="AW94" s="21">
        <f t="shared" si="5"/>
        <v>4412</v>
      </c>
      <c r="AX94" s="21">
        <f t="shared" si="3"/>
        <v>1994</v>
      </c>
      <c r="AY94" s="21">
        <f t="shared" si="3"/>
        <v>18015</v>
      </c>
      <c r="AZ94" s="21">
        <f t="shared" si="3"/>
        <v>1390</v>
      </c>
      <c r="BA94" s="21">
        <f t="shared" si="3"/>
        <v>1847</v>
      </c>
      <c r="BB94" s="21">
        <f t="shared" si="3"/>
        <v>2992</v>
      </c>
      <c r="BC94" s="21">
        <f t="shared" si="3"/>
        <v>18535</v>
      </c>
      <c r="BD94" s="20">
        <v>6050</v>
      </c>
      <c r="BE94" s="15">
        <v>1504</v>
      </c>
      <c r="BF94" s="15">
        <v>87</v>
      </c>
      <c r="BG94" s="15">
        <v>1077</v>
      </c>
      <c r="BH94" s="15">
        <v>43</v>
      </c>
      <c r="BI94" s="15">
        <v>1302</v>
      </c>
      <c r="BJ94" s="15">
        <v>188</v>
      </c>
      <c r="BK94" s="15">
        <v>101</v>
      </c>
      <c r="BL94" s="15">
        <v>535</v>
      </c>
      <c r="BM94" s="15">
        <v>123</v>
      </c>
      <c r="BN94" s="15">
        <v>43</v>
      </c>
      <c r="BO94" s="15">
        <v>123</v>
      </c>
      <c r="BP94" s="15">
        <v>781</v>
      </c>
    </row>
    <row r="95" spans="1:68" s="11" customFormat="1" x14ac:dyDescent="0.25">
      <c r="A95" s="12">
        <v>42097</v>
      </c>
      <c r="B95" s="11" t="s">
        <v>49</v>
      </c>
      <c r="C95" s="13">
        <v>126686</v>
      </c>
      <c r="D95" s="14">
        <v>36776</v>
      </c>
      <c r="E95" s="15">
        <v>48609</v>
      </c>
      <c r="F95" s="15">
        <v>29738</v>
      </c>
      <c r="G95" s="15">
        <v>59171</v>
      </c>
      <c r="H95" s="16">
        <v>71589</v>
      </c>
      <c r="I95" s="17">
        <v>64128</v>
      </c>
      <c r="J95" s="18">
        <v>8035</v>
      </c>
      <c r="K95" s="19">
        <v>67409</v>
      </c>
      <c r="L95" s="19"/>
      <c r="M95" s="15">
        <v>18014</v>
      </c>
      <c r="N95" s="15">
        <v>11244</v>
      </c>
      <c r="O95" s="15">
        <v>7995</v>
      </c>
      <c r="P95" s="15">
        <v>1073</v>
      </c>
      <c r="Q95" s="20">
        <v>91580</v>
      </c>
      <c r="R95" s="15">
        <v>23879</v>
      </c>
      <c r="S95" s="15">
        <v>2511</v>
      </c>
      <c r="T95" s="15">
        <v>19013</v>
      </c>
      <c r="U95" s="15">
        <v>1726</v>
      </c>
      <c r="V95" s="15">
        <v>16446</v>
      </c>
      <c r="W95" s="15">
        <v>3128</v>
      </c>
      <c r="X95" s="15">
        <v>1536</v>
      </c>
      <c r="Y95" s="15">
        <v>4978</v>
      </c>
      <c r="Z95" s="15">
        <v>1065</v>
      </c>
      <c r="AA95" s="15">
        <v>987</v>
      </c>
      <c r="AB95" s="15">
        <v>1738</v>
      </c>
      <c r="AC95" s="15">
        <v>11312</v>
      </c>
      <c r="AD95" s="20">
        <v>55560</v>
      </c>
      <c r="AE95" s="15">
        <v>13964</v>
      </c>
      <c r="AF95" s="15">
        <v>449</v>
      </c>
      <c r="AG95" s="15">
        <v>8553</v>
      </c>
      <c r="AH95" s="15">
        <v>455</v>
      </c>
      <c r="AI95" s="15">
        <v>11276</v>
      </c>
      <c r="AJ95" s="15">
        <v>1088</v>
      </c>
      <c r="AK95" s="15">
        <v>604</v>
      </c>
      <c r="AL95" s="15">
        <v>11431</v>
      </c>
      <c r="AM95" s="15">
        <v>472</v>
      </c>
      <c r="AN95" s="15">
        <v>368</v>
      </c>
      <c r="AO95" s="15">
        <v>1197</v>
      </c>
      <c r="AP95" s="15">
        <v>4777</v>
      </c>
      <c r="AQ95" s="21">
        <f t="shared" si="6"/>
        <v>147140</v>
      </c>
      <c r="AR95" s="21">
        <f t="shared" si="6"/>
        <v>37843</v>
      </c>
      <c r="AS95" s="21">
        <f t="shared" si="6"/>
        <v>2960</v>
      </c>
      <c r="AT95" s="21">
        <f t="shared" si="5"/>
        <v>27566</v>
      </c>
      <c r="AU95" s="21">
        <f t="shared" si="5"/>
        <v>2181</v>
      </c>
      <c r="AV95" s="21">
        <f t="shared" si="5"/>
        <v>27722</v>
      </c>
      <c r="AW95" s="21">
        <f t="shared" si="5"/>
        <v>4216</v>
      </c>
      <c r="AX95" s="21">
        <f t="shared" si="3"/>
        <v>2140</v>
      </c>
      <c r="AY95" s="21">
        <f t="shared" si="3"/>
        <v>16409</v>
      </c>
      <c r="AZ95" s="21">
        <f t="shared" si="3"/>
        <v>1537</v>
      </c>
      <c r="BA95" s="21">
        <f t="shared" si="3"/>
        <v>1355</v>
      </c>
      <c r="BB95" s="21">
        <f t="shared" si="3"/>
        <v>2935</v>
      </c>
      <c r="BC95" s="21">
        <f t="shared" si="3"/>
        <v>16089</v>
      </c>
      <c r="BD95" s="20">
        <v>9535</v>
      </c>
      <c r="BE95" s="15">
        <v>2697</v>
      </c>
      <c r="BF95" s="15">
        <v>145</v>
      </c>
      <c r="BG95" s="15">
        <v>1634</v>
      </c>
      <c r="BH95" s="15">
        <v>123</v>
      </c>
      <c r="BI95" s="15">
        <v>1887</v>
      </c>
      <c r="BJ95" s="15">
        <v>296</v>
      </c>
      <c r="BK95" s="15">
        <v>94</v>
      </c>
      <c r="BL95" s="15">
        <v>759</v>
      </c>
      <c r="BM95" s="15">
        <v>116</v>
      </c>
      <c r="BN95" s="15">
        <v>116</v>
      </c>
      <c r="BO95" s="15">
        <v>231</v>
      </c>
      <c r="BP95" s="15">
        <v>1142</v>
      </c>
    </row>
    <row r="96" spans="1:68" s="11" customFormat="1" x14ac:dyDescent="0.25">
      <c r="A96" s="12">
        <v>42098</v>
      </c>
      <c r="B96" s="11" t="s">
        <v>50</v>
      </c>
      <c r="C96" s="13">
        <v>125418</v>
      </c>
      <c r="D96" s="14">
        <v>38360</v>
      </c>
      <c r="E96" s="15">
        <v>46204</v>
      </c>
      <c r="F96" s="15">
        <v>29766</v>
      </c>
      <c r="G96" s="15">
        <v>60036</v>
      </c>
      <c r="H96" s="16">
        <v>77303</v>
      </c>
      <c r="I96" s="17">
        <v>69965</v>
      </c>
      <c r="J96" s="18">
        <v>8604</v>
      </c>
      <c r="K96" s="19">
        <v>66495</v>
      </c>
      <c r="L96" s="19"/>
      <c r="M96" s="15">
        <v>17566</v>
      </c>
      <c r="N96" s="15">
        <v>13787</v>
      </c>
      <c r="O96" s="15">
        <v>9614</v>
      </c>
      <c r="P96" s="15">
        <v>918</v>
      </c>
      <c r="Q96" s="20">
        <v>92029</v>
      </c>
      <c r="R96" s="15">
        <v>22298</v>
      </c>
      <c r="S96" s="15">
        <v>2747</v>
      </c>
      <c r="T96" s="15">
        <v>21087</v>
      </c>
      <c r="U96" s="15">
        <v>3173</v>
      </c>
      <c r="V96" s="15">
        <v>14451</v>
      </c>
      <c r="W96" s="15">
        <v>3408</v>
      </c>
      <c r="X96" s="15">
        <v>1726</v>
      </c>
      <c r="Y96" s="15">
        <v>4832</v>
      </c>
      <c r="Z96" s="15">
        <v>1087</v>
      </c>
      <c r="AA96" s="15">
        <v>987</v>
      </c>
      <c r="AB96" s="15">
        <v>1704</v>
      </c>
      <c r="AC96" s="15">
        <v>11401</v>
      </c>
      <c r="AD96" s="20">
        <v>60185</v>
      </c>
      <c r="AE96" s="15">
        <v>15702</v>
      </c>
      <c r="AF96" s="15">
        <v>478</v>
      </c>
      <c r="AG96" s="15">
        <v>10424</v>
      </c>
      <c r="AH96" s="15">
        <v>409</v>
      </c>
      <c r="AI96" s="15">
        <v>11857</v>
      </c>
      <c r="AJ96" s="15">
        <v>1140</v>
      </c>
      <c r="AK96" s="15">
        <v>633</v>
      </c>
      <c r="AL96" s="15">
        <v>11293</v>
      </c>
      <c r="AM96" s="15">
        <v>478</v>
      </c>
      <c r="AN96" s="15">
        <v>259</v>
      </c>
      <c r="AO96" s="15">
        <v>1347</v>
      </c>
      <c r="AP96" s="15">
        <v>5221</v>
      </c>
      <c r="AQ96" s="21">
        <f t="shared" si="6"/>
        <v>152214</v>
      </c>
      <c r="AR96" s="21">
        <f t="shared" si="6"/>
        <v>38000</v>
      </c>
      <c r="AS96" s="21">
        <f t="shared" si="6"/>
        <v>3225</v>
      </c>
      <c r="AT96" s="21">
        <f t="shared" si="5"/>
        <v>31511</v>
      </c>
      <c r="AU96" s="21">
        <f t="shared" si="5"/>
        <v>3582</v>
      </c>
      <c r="AV96" s="21">
        <f t="shared" si="5"/>
        <v>26308</v>
      </c>
      <c r="AW96" s="21">
        <f t="shared" si="5"/>
        <v>4548</v>
      </c>
      <c r="AX96" s="21">
        <f t="shared" si="3"/>
        <v>2359</v>
      </c>
      <c r="AY96" s="21">
        <f t="shared" si="3"/>
        <v>16125</v>
      </c>
      <c r="AZ96" s="21">
        <f t="shared" si="3"/>
        <v>1565</v>
      </c>
      <c r="BA96" s="21">
        <f t="shared" si="3"/>
        <v>1246</v>
      </c>
      <c r="BB96" s="21">
        <f t="shared" si="3"/>
        <v>3051</v>
      </c>
      <c r="BC96" s="21">
        <f t="shared" si="3"/>
        <v>16622</v>
      </c>
      <c r="BD96" s="20">
        <v>10293</v>
      </c>
      <c r="BE96" s="15">
        <v>2827</v>
      </c>
      <c r="BF96" s="15">
        <v>174</v>
      </c>
      <c r="BG96" s="15">
        <v>2025</v>
      </c>
      <c r="BH96" s="15">
        <v>94</v>
      </c>
      <c r="BI96" s="15">
        <v>1981</v>
      </c>
      <c r="BJ96" s="15">
        <v>246</v>
      </c>
      <c r="BK96" s="15">
        <v>145</v>
      </c>
      <c r="BL96" s="15">
        <v>824</v>
      </c>
      <c r="BM96" s="15">
        <v>116</v>
      </c>
      <c r="BN96" s="15">
        <v>94</v>
      </c>
      <c r="BO96" s="15">
        <v>260</v>
      </c>
      <c r="BP96" s="15">
        <v>1164</v>
      </c>
    </row>
    <row r="97" spans="1:68" s="11" customFormat="1" x14ac:dyDescent="0.25">
      <c r="A97" s="12">
        <v>42099</v>
      </c>
      <c r="B97" s="11" t="s">
        <v>5</v>
      </c>
      <c r="C97" s="13">
        <v>97604</v>
      </c>
      <c r="D97" s="14">
        <v>28729</v>
      </c>
      <c r="E97" s="15">
        <v>36229</v>
      </c>
      <c r="F97" s="15">
        <v>24259</v>
      </c>
      <c r="G97" s="15">
        <v>46821</v>
      </c>
      <c r="H97" s="16">
        <v>65411</v>
      </c>
      <c r="I97" s="17">
        <v>73749</v>
      </c>
      <c r="J97" s="18">
        <v>7856</v>
      </c>
      <c r="K97" s="19">
        <v>68262</v>
      </c>
      <c r="L97" s="19"/>
      <c r="M97" s="15">
        <v>12974</v>
      </c>
      <c r="N97" s="15">
        <v>12455</v>
      </c>
      <c r="O97" s="15">
        <v>8424</v>
      </c>
      <c r="P97" s="15">
        <v>861</v>
      </c>
      <c r="Q97" s="20">
        <v>71480</v>
      </c>
      <c r="R97" s="15">
        <v>18688</v>
      </c>
      <c r="S97" s="15">
        <v>2298</v>
      </c>
      <c r="T97" s="15">
        <v>15785</v>
      </c>
      <c r="U97" s="15">
        <v>2108</v>
      </c>
      <c r="V97" s="15">
        <v>11569</v>
      </c>
      <c r="W97" s="15">
        <v>2175</v>
      </c>
      <c r="X97" s="15">
        <v>1065</v>
      </c>
      <c r="Y97" s="15">
        <v>3767</v>
      </c>
      <c r="Z97" s="15">
        <v>684</v>
      </c>
      <c r="AA97" s="15">
        <v>751</v>
      </c>
      <c r="AB97" s="15">
        <v>1334</v>
      </c>
      <c r="AC97" s="15">
        <v>9081</v>
      </c>
      <c r="AD97" s="20">
        <v>64341</v>
      </c>
      <c r="AE97" s="15">
        <v>17060</v>
      </c>
      <c r="AF97" s="15">
        <v>455</v>
      </c>
      <c r="AG97" s="15">
        <v>11057</v>
      </c>
      <c r="AH97" s="15">
        <v>530</v>
      </c>
      <c r="AI97" s="15">
        <v>12801</v>
      </c>
      <c r="AJ97" s="15">
        <v>1255</v>
      </c>
      <c r="AK97" s="15">
        <v>570</v>
      </c>
      <c r="AL97" s="15">
        <v>11961</v>
      </c>
      <c r="AM97" s="15">
        <v>558</v>
      </c>
      <c r="AN97" s="15">
        <v>299</v>
      </c>
      <c r="AO97" s="15">
        <v>1381</v>
      </c>
      <c r="AP97" s="15">
        <v>5589</v>
      </c>
      <c r="AQ97" s="21">
        <f t="shared" si="6"/>
        <v>135821</v>
      </c>
      <c r="AR97" s="21">
        <f t="shared" si="6"/>
        <v>35748</v>
      </c>
      <c r="AS97" s="21">
        <f t="shared" si="6"/>
        <v>2753</v>
      </c>
      <c r="AT97" s="21">
        <f t="shared" si="5"/>
        <v>26842</v>
      </c>
      <c r="AU97" s="21">
        <f t="shared" si="5"/>
        <v>2638</v>
      </c>
      <c r="AV97" s="21">
        <f t="shared" si="5"/>
        <v>24370</v>
      </c>
      <c r="AW97" s="21">
        <f t="shared" si="5"/>
        <v>3430</v>
      </c>
      <c r="AX97" s="21">
        <f t="shared" si="3"/>
        <v>1635</v>
      </c>
      <c r="AY97" s="21">
        <f t="shared" si="3"/>
        <v>15728</v>
      </c>
      <c r="AZ97" s="21">
        <f t="shared" si="3"/>
        <v>1242</v>
      </c>
      <c r="BA97" s="21">
        <f t="shared" si="3"/>
        <v>1050</v>
      </c>
      <c r="BB97" s="21">
        <f t="shared" si="3"/>
        <v>2715</v>
      </c>
      <c r="BC97" s="21">
        <f t="shared" si="3"/>
        <v>14670</v>
      </c>
      <c r="BD97" s="20">
        <v>10228</v>
      </c>
      <c r="BE97" s="15">
        <v>2871</v>
      </c>
      <c r="BF97" s="15">
        <v>123</v>
      </c>
      <c r="BG97" s="15">
        <v>1952</v>
      </c>
      <c r="BH97" s="15">
        <v>87</v>
      </c>
      <c r="BI97" s="15">
        <v>2003</v>
      </c>
      <c r="BJ97" s="15">
        <v>268</v>
      </c>
      <c r="BK97" s="15">
        <v>108</v>
      </c>
      <c r="BL97" s="15">
        <v>795</v>
      </c>
      <c r="BM97" s="15">
        <v>80</v>
      </c>
      <c r="BN97" s="15">
        <v>116</v>
      </c>
      <c r="BO97" s="15">
        <v>275</v>
      </c>
      <c r="BP97" s="15">
        <v>1258</v>
      </c>
    </row>
    <row r="98" spans="1:68" s="11" customFormat="1" x14ac:dyDescent="0.25">
      <c r="A98" s="12">
        <v>42100</v>
      </c>
      <c r="B98" s="11" t="s">
        <v>51</v>
      </c>
      <c r="C98" s="13">
        <v>134103</v>
      </c>
      <c r="D98" s="14">
        <v>38746</v>
      </c>
      <c r="E98" s="15">
        <v>50988</v>
      </c>
      <c r="F98" s="15">
        <v>33247</v>
      </c>
      <c r="G98" s="15">
        <v>61256</v>
      </c>
      <c r="H98" s="16">
        <v>70773</v>
      </c>
      <c r="I98" s="17">
        <v>55788</v>
      </c>
      <c r="J98" s="18">
        <v>7337</v>
      </c>
      <c r="K98" s="19">
        <v>57486</v>
      </c>
      <c r="L98" s="19"/>
      <c r="M98" s="15">
        <v>17479</v>
      </c>
      <c r="N98" s="15">
        <v>9617</v>
      </c>
      <c r="O98" s="15">
        <v>6953</v>
      </c>
      <c r="P98" s="15">
        <v>1136</v>
      </c>
      <c r="Q98" s="20">
        <v>96532</v>
      </c>
      <c r="R98" s="15">
        <v>26782</v>
      </c>
      <c r="S98" s="15">
        <v>2556</v>
      </c>
      <c r="T98" s="15">
        <v>20897</v>
      </c>
      <c r="U98" s="15">
        <v>2814</v>
      </c>
      <c r="V98" s="15">
        <v>16715</v>
      </c>
      <c r="W98" s="15">
        <v>3587</v>
      </c>
      <c r="X98" s="15">
        <v>1525</v>
      </c>
      <c r="Y98" s="15">
        <v>4170</v>
      </c>
      <c r="Z98" s="15">
        <v>830</v>
      </c>
      <c r="AA98" s="15">
        <v>1020</v>
      </c>
      <c r="AB98" s="15">
        <v>1569</v>
      </c>
      <c r="AC98" s="15">
        <v>10919</v>
      </c>
      <c r="AD98" s="20">
        <v>47309</v>
      </c>
      <c r="AE98" s="15">
        <v>12283</v>
      </c>
      <c r="AF98" s="15">
        <v>357</v>
      </c>
      <c r="AG98" s="15">
        <v>7350</v>
      </c>
      <c r="AH98" s="15">
        <v>374</v>
      </c>
      <c r="AI98" s="15">
        <v>9313</v>
      </c>
      <c r="AJ98" s="15">
        <v>955</v>
      </c>
      <c r="AK98" s="15">
        <v>518</v>
      </c>
      <c r="AL98" s="15">
        <v>9451</v>
      </c>
      <c r="AM98" s="15">
        <v>380</v>
      </c>
      <c r="AN98" s="15">
        <v>230</v>
      </c>
      <c r="AO98" s="15">
        <v>1048</v>
      </c>
      <c r="AP98" s="15">
        <v>4369</v>
      </c>
      <c r="AQ98" s="21">
        <f t="shared" si="6"/>
        <v>143841</v>
      </c>
      <c r="AR98" s="21">
        <f t="shared" si="6"/>
        <v>39065</v>
      </c>
      <c r="AS98" s="21">
        <f t="shared" si="6"/>
        <v>2913</v>
      </c>
      <c r="AT98" s="21">
        <f t="shared" si="5"/>
        <v>28247</v>
      </c>
      <c r="AU98" s="21">
        <f t="shared" si="5"/>
        <v>3188</v>
      </c>
      <c r="AV98" s="21">
        <f t="shared" si="5"/>
        <v>26028</v>
      </c>
      <c r="AW98" s="21">
        <f t="shared" si="5"/>
        <v>4542</v>
      </c>
      <c r="AX98" s="21">
        <f t="shared" si="3"/>
        <v>2043</v>
      </c>
      <c r="AY98" s="21">
        <f t="shared" si="3"/>
        <v>13621</v>
      </c>
      <c r="AZ98" s="21">
        <f t="shared" si="3"/>
        <v>1210</v>
      </c>
      <c r="BA98" s="21">
        <f t="shared" si="3"/>
        <v>1250</v>
      </c>
      <c r="BB98" s="21">
        <f t="shared" si="3"/>
        <v>2617</v>
      </c>
      <c r="BC98" s="21">
        <f t="shared" si="3"/>
        <v>15288</v>
      </c>
      <c r="BD98" s="20">
        <v>8673</v>
      </c>
      <c r="BE98" s="15">
        <v>2451</v>
      </c>
      <c r="BF98" s="15">
        <v>123</v>
      </c>
      <c r="BG98" s="15">
        <v>1396</v>
      </c>
      <c r="BH98" s="15">
        <v>174</v>
      </c>
      <c r="BI98" s="15">
        <v>1786</v>
      </c>
      <c r="BJ98" s="15">
        <v>231</v>
      </c>
      <c r="BK98" s="15">
        <v>137</v>
      </c>
      <c r="BL98" s="15">
        <v>557</v>
      </c>
      <c r="BM98" s="15">
        <v>72</v>
      </c>
      <c r="BN98" s="15">
        <v>58</v>
      </c>
      <c r="BO98" s="15">
        <v>181</v>
      </c>
      <c r="BP98" s="15">
        <v>1142</v>
      </c>
    </row>
    <row r="99" spans="1:68" s="11" customFormat="1" x14ac:dyDescent="0.25">
      <c r="A99" s="12">
        <v>42101</v>
      </c>
      <c r="B99" s="11" t="s">
        <v>52</v>
      </c>
      <c r="C99" s="13">
        <v>128594</v>
      </c>
      <c r="D99" s="14">
        <v>37422</v>
      </c>
      <c r="E99" s="15">
        <v>49154</v>
      </c>
      <c r="F99" s="15">
        <v>31475</v>
      </c>
      <c r="G99" s="15">
        <v>58889</v>
      </c>
      <c r="H99" s="16">
        <v>67376</v>
      </c>
      <c r="I99" s="17">
        <v>51174</v>
      </c>
      <c r="J99" s="18">
        <v>6862</v>
      </c>
      <c r="K99" s="19">
        <v>52687</v>
      </c>
      <c r="L99" s="19"/>
      <c r="M99" s="15">
        <v>16921</v>
      </c>
      <c r="N99" s="15">
        <v>8398</v>
      </c>
      <c r="O99" s="15">
        <v>6227</v>
      </c>
      <c r="P99" s="15">
        <v>1387</v>
      </c>
      <c r="Q99" s="20">
        <v>92251</v>
      </c>
      <c r="R99" s="15">
        <v>26345</v>
      </c>
      <c r="S99" s="15">
        <v>2377</v>
      </c>
      <c r="T99" s="15">
        <v>18957</v>
      </c>
      <c r="U99" s="15">
        <v>2567</v>
      </c>
      <c r="V99" s="15">
        <v>15370</v>
      </c>
      <c r="W99" s="15">
        <v>3700</v>
      </c>
      <c r="X99" s="15">
        <v>1345</v>
      </c>
      <c r="Y99" s="15">
        <v>4036</v>
      </c>
      <c r="Z99" s="15">
        <v>807</v>
      </c>
      <c r="AA99" s="15">
        <v>1009</v>
      </c>
      <c r="AB99" s="15">
        <v>1345</v>
      </c>
      <c r="AC99" s="15">
        <v>11199</v>
      </c>
      <c r="AD99" s="20">
        <v>43177</v>
      </c>
      <c r="AE99" s="15">
        <v>10879</v>
      </c>
      <c r="AF99" s="15">
        <v>397</v>
      </c>
      <c r="AG99" s="15">
        <v>6096</v>
      </c>
      <c r="AH99" s="15">
        <v>253</v>
      </c>
      <c r="AI99" s="15">
        <v>8830</v>
      </c>
      <c r="AJ99" s="15">
        <v>1019</v>
      </c>
      <c r="AK99" s="15">
        <v>426</v>
      </c>
      <c r="AL99" s="15">
        <v>8973</v>
      </c>
      <c r="AM99" s="15">
        <v>288</v>
      </c>
      <c r="AN99" s="15">
        <v>242</v>
      </c>
      <c r="AO99" s="15">
        <v>990</v>
      </c>
      <c r="AP99" s="15">
        <v>4173</v>
      </c>
      <c r="AQ99" s="21">
        <f t="shared" si="6"/>
        <v>135428</v>
      </c>
      <c r="AR99" s="21">
        <f t="shared" si="6"/>
        <v>37224</v>
      </c>
      <c r="AS99" s="21">
        <f t="shared" si="6"/>
        <v>2774</v>
      </c>
      <c r="AT99" s="21">
        <f t="shared" si="5"/>
        <v>25053</v>
      </c>
      <c r="AU99" s="21">
        <f t="shared" si="5"/>
        <v>2820</v>
      </c>
      <c r="AV99" s="21">
        <f t="shared" si="5"/>
        <v>24200</v>
      </c>
      <c r="AW99" s="21">
        <f t="shared" si="5"/>
        <v>4719</v>
      </c>
      <c r="AX99" s="21">
        <f t="shared" si="3"/>
        <v>1771</v>
      </c>
      <c r="AY99" s="21">
        <f t="shared" si="3"/>
        <v>13009</v>
      </c>
      <c r="AZ99" s="21">
        <f t="shared" si="3"/>
        <v>1095</v>
      </c>
      <c r="BA99" s="21">
        <f t="shared" si="3"/>
        <v>1251</v>
      </c>
      <c r="BB99" s="21">
        <f t="shared" si="3"/>
        <v>2335</v>
      </c>
      <c r="BC99" s="21">
        <f t="shared" si="3"/>
        <v>15372</v>
      </c>
      <c r="BD99" s="20">
        <v>8391</v>
      </c>
      <c r="BE99" s="15">
        <v>2408</v>
      </c>
      <c r="BF99" s="15">
        <v>145</v>
      </c>
      <c r="BG99" s="15">
        <v>1338</v>
      </c>
      <c r="BH99" s="15">
        <v>65</v>
      </c>
      <c r="BI99" s="15">
        <v>1721</v>
      </c>
      <c r="BJ99" s="15">
        <v>181</v>
      </c>
      <c r="BK99" s="15">
        <v>72</v>
      </c>
      <c r="BL99" s="15">
        <v>607</v>
      </c>
      <c r="BM99" s="15">
        <v>94</v>
      </c>
      <c r="BN99" s="15">
        <v>80</v>
      </c>
      <c r="BO99" s="15">
        <v>260</v>
      </c>
      <c r="BP99" s="15">
        <v>1171</v>
      </c>
    </row>
    <row r="100" spans="1:68" s="11" customFormat="1" x14ac:dyDescent="0.25">
      <c r="A100" s="12">
        <v>42102</v>
      </c>
      <c r="B100" s="11" t="s">
        <v>53</v>
      </c>
      <c r="C100" s="13">
        <v>129287</v>
      </c>
      <c r="D100" s="14">
        <v>37421</v>
      </c>
      <c r="E100" s="15">
        <v>49694</v>
      </c>
      <c r="F100" s="15">
        <v>31286</v>
      </c>
      <c r="G100" s="15">
        <v>58795</v>
      </c>
      <c r="H100" s="16">
        <v>70327</v>
      </c>
      <c r="I100" s="17">
        <v>50737</v>
      </c>
      <c r="J100" s="18">
        <v>7811</v>
      </c>
      <c r="K100" s="19">
        <v>53568</v>
      </c>
      <c r="L100" s="19"/>
      <c r="M100" s="15">
        <v>17135</v>
      </c>
      <c r="N100" s="15">
        <v>8537</v>
      </c>
      <c r="O100" s="15">
        <v>6464</v>
      </c>
      <c r="P100" s="15">
        <v>1257</v>
      </c>
      <c r="Q100" s="20">
        <v>92657</v>
      </c>
      <c r="R100" s="15">
        <v>27018</v>
      </c>
      <c r="S100" s="15">
        <v>2478</v>
      </c>
      <c r="T100" s="15">
        <v>18868</v>
      </c>
      <c r="U100" s="15">
        <v>2040</v>
      </c>
      <c r="V100" s="15">
        <v>15639</v>
      </c>
      <c r="W100" s="15">
        <v>3251</v>
      </c>
      <c r="X100" s="15">
        <v>1457</v>
      </c>
      <c r="Y100" s="15">
        <v>4339</v>
      </c>
      <c r="Z100" s="15">
        <v>818</v>
      </c>
      <c r="AA100" s="15">
        <v>886</v>
      </c>
      <c r="AB100" s="15">
        <v>1379</v>
      </c>
      <c r="AC100" s="15">
        <v>392</v>
      </c>
      <c r="AD100" s="20">
        <v>42664</v>
      </c>
      <c r="AE100" s="15">
        <v>10919</v>
      </c>
      <c r="AF100" s="15">
        <v>368</v>
      </c>
      <c r="AG100" s="15">
        <v>6136</v>
      </c>
      <c r="AH100" s="15">
        <v>334</v>
      </c>
      <c r="AI100" s="15">
        <v>9014</v>
      </c>
      <c r="AJ100" s="15">
        <v>869</v>
      </c>
      <c r="AK100" s="15">
        <v>432</v>
      </c>
      <c r="AL100" s="15">
        <v>8835</v>
      </c>
      <c r="AM100" s="15">
        <v>294</v>
      </c>
      <c r="AN100" s="15">
        <v>207</v>
      </c>
      <c r="AO100" s="15">
        <v>955</v>
      </c>
      <c r="AP100" s="15">
        <v>109</v>
      </c>
      <c r="AQ100" s="21">
        <f t="shared" si="6"/>
        <v>135321</v>
      </c>
      <c r="AR100" s="21">
        <f t="shared" si="6"/>
        <v>37937</v>
      </c>
      <c r="AS100" s="21">
        <f t="shared" si="6"/>
        <v>2846</v>
      </c>
      <c r="AT100" s="21">
        <f t="shared" si="5"/>
        <v>25004</v>
      </c>
      <c r="AU100" s="21">
        <f t="shared" si="5"/>
        <v>2374</v>
      </c>
      <c r="AV100" s="21">
        <f t="shared" si="5"/>
        <v>24653</v>
      </c>
      <c r="AW100" s="21">
        <f t="shared" si="5"/>
        <v>4120</v>
      </c>
      <c r="AX100" s="21">
        <f t="shared" si="3"/>
        <v>1889</v>
      </c>
      <c r="AY100" s="21">
        <f t="shared" si="3"/>
        <v>13174</v>
      </c>
      <c r="AZ100" s="21">
        <f t="shared" si="3"/>
        <v>1112</v>
      </c>
      <c r="BA100" s="21">
        <f t="shared" si="3"/>
        <v>1093</v>
      </c>
      <c r="BB100" s="21">
        <f t="shared" si="3"/>
        <v>2334</v>
      </c>
      <c r="BC100" s="21">
        <f t="shared" si="3"/>
        <v>501</v>
      </c>
      <c r="BD100" s="20">
        <v>8442</v>
      </c>
      <c r="BE100" s="15">
        <v>2451</v>
      </c>
      <c r="BF100" s="15">
        <v>195</v>
      </c>
      <c r="BG100" s="15">
        <v>1338</v>
      </c>
      <c r="BH100" s="15">
        <v>101</v>
      </c>
      <c r="BI100" s="15">
        <v>1873</v>
      </c>
      <c r="BJ100" s="15">
        <v>202</v>
      </c>
      <c r="BK100" s="15">
        <v>94</v>
      </c>
      <c r="BL100" s="15">
        <v>578</v>
      </c>
      <c r="BM100" s="15">
        <v>108</v>
      </c>
      <c r="BN100" s="15">
        <v>36</v>
      </c>
      <c r="BO100" s="15">
        <v>217</v>
      </c>
      <c r="BP100" s="15">
        <v>116</v>
      </c>
    </row>
    <row r="101" spans="1:68" s="11" customFormat="1" x14ac:dyDescent="0.25">
      <c r="A101" s="12">
        <v>42103</v>
      </c>
      <c r="B101" s="11" t="s">
        <v>48</v>
      </c>
      <c r="C101" s="13">
        <v>153200</v>
      </c>
      <c r="D101" s="14">
        <v>44304</v>
      </c>
      <c r="E101" s="15">
        <v>58078</v>
      </c>
      <c r="F101" s="15">
        <v>37379</v>
      </c>
      <c r="G101" s="15">
        <v>70116</v>
      </c>
      <c r="H101" s="16">
        <v>81458</v>
      </c>
      <c r="I101" s="17">
        <v>57424</v>
      </c>
      <c r="J101" s="18">
        <v>8430</v>
      </c>
      <c r="K101" s="19">
        <v>61540</v>
      </c>
      <c r="L101" s="19"/>
      <c r="M101" s="15">
        <v>21117</v>
      </c>
      <c r="N101" s="15">
        <v>9802</v>
      </c>
      <c r="O101" s="15">
        <v>7030</v>
      </c>
      <c r="P101" s="15">
        <v>1120</v>
      </c>
      <c r="Q101" s="20">
        <v>109808</v>
      </c>
      <c r="R101" s="20">
        <v>31524</v>
      </c>
      <c r="S101" s="20">
        <v>2937</v>
      </c>
      <c r="T101" s="20">
        <v>23464</v>
      </c>
      <c r="U101" s="20">
        <v>2814</v>
      </c>
      <c r="V101" s="20">
        <v>18699</v>
      </c>
      <c r="W101" s="20">
        <v>3991</v>
      </c>
      <c r="X101" s="20">
        <v>1424</v>
      </c>
      <c r="Y101" s="20">
        <v>4540</v>
      </c>
      <c r="Z101" s="20">
        <v>1020</v>
      </c>
      <c r="AA101" s="20">
        <v>1043</v>
      </c>
      <c r="AB101" s="20">
        <v>1435</v>
      </c>
      <c r="AC101" s="20">
        <v>90</v>
      </c>
      <c r="AD101" s="20">
        <v>49028</v>
      </c>
      <c r="AE101" s="20">
        <v>12657</v>
      </c>
      <c r="AF101" s="20">
        <v>409</v>
      </c>
      <c r="AG101" s="20">
        <v>7252</v>
      </c>
      <c r="AH101" s="20">
        <v>276</v>
      </c>
      <c r="AI101" s="20">
        <v>10228</v>
      </c>
      <c r="AJ101" s="20">
        <v>938</v>
      </c>
      <c r="AK101" s="20">
        <v>483</v>
      </c>
      <c r="AL101" s="20">
        <v>9693</v>
      </c>
      <c r="AM101" s="20">
        <v>391</v>
      </c>
      <c r="AN101" s="20">
        <v>311</v>
      </c>
      <c r="AO101" s="20">
        <v>1191</v>
      </c>
      <c r="AP101" s="20">
        <v>6</v>
      </c>
      <c r="AQ101" s="20">
        <f t="shared" si="6"/>
        <v>158836</v>
      </c>
      <c r="AR101" s="20">
        <f t="shared" si="6"/>
        <v>44181</v>
      </c>
      <c r="AS101" s="20">
        <f t="shared" si="6"/>
        <v>3346</v>
      </c>
      <c r="AT101" s="20">
        <f t="shared" si="5"/>
        <v>30716</v>
      </c>
      <c r="AU101" s="20">
        <f t="shared" si="5"/>
        <v>3090</v>
      </c>
      <c r="AV101" s="20">
        <f t="shared" si="5"/>
        <v>28927</v>
      </c>
      <c r="AW101" s="20">
        <f t="shared" si="5"/>
        <v>4929</v>
      </c>
      <c r="AX101" s="20">
        <f t="shared" si="3"/>
        <v>1907</v>
      </c>
      <c r="AY101" s="20">
        <f t="shared" si="3"/>
        <v>14233</v>
      </c>
      <c r="AZ101" s="20">
        <f t="shared" si="3"/>
        <v>1411</v>
      </c>
      <c r="BA101" s="20">
        <f t="shared" si="3"/>
        <v>1354</v>
      </c>
      <c r="BB101" s="20">
        <f t="shared" si="3"/>
        <v>2626</v>
      </c>
      <c r="BC101" s="20">
        <f t="shared" si="3"/>
        <v>96</v>
      </c>
      <c r="BD101" s="20">
        <v>9244</v>
      </c>
      <c r="BE101" s="20">
        <v>2560</v>
      </c>
      <c r="BF101" s="20">
        <v>188</v>
      </c>
      <c r="BG101" s="20">
        <v>1620</v>
      </c>
      <c r="BH101" s="20">
        <v>123</v>
      </c>
      <c r="BI101" s="20">
        <v>1894</v>
      </c>
      <c r="BJ101" s="20">
        <v>289</v>
      </c>
      <c r="BK101" s="20">
        <v>123</v>
      </c>
      <c r="BL101" s="20">
        <v>521</v>
      </c>
      <c r="BM101" s="20">
        <v>65</v>
      </c>
      <c r="BN101" s="20">
        <v>58</v>
      </c>
      <c r="BO101" s="20">
        <v>311</v>
      </c>
      <c r="BP101" s="20">
        <v>115</v>
      </c>
    </row>
    <row r="102" spans="1:68" s="11" customFormat="1" x14ac:dyDescent="0.25">
      <c r="A102" s="12">
        <v>42104</v>
      </c>
      <c r="B102" s="11" t="s">
        <v>49</v>
      </c>
      <c r="C102" s="13">
        <v>155116</v>
      </c>
      <c r="D102" s="14">
        <v>51532</v>
      </c>
      <c r="E102" s="15">
        <v>58870</v>
      </c>
      <c r="F102" s="15">
        <v>36049</v>
      </c>
      <c r="G102" s="15">
        <v>70983</v>
      </c>
      <c r="H102" s="16">
        <v>84134</v>
      </c>
      <c r="I102" s="17">
        <v>62679</v>
      </c>
      <c r="J102" s="18">
        <v>9774</v>
      </c>
      <c r="K102" s="19">
        <v>60712</v>
      </c>
      <c r="L102" s="19"/>
      <c r="M102" s="15">
        <v>20066</v>
      </c>
      <c r="N102" s="15">
        <v>9798</v>
      </c>
      <c r="O102" s="15">
        <v>7045</v>
      </c>
      <c r="P102" s="15">
        <v>1129</v>
      </c>
      <c r="Q102" s="20">
        <v>109979</v>
      </c>
      <c r="R102" s="15">
        <v>29922</v>
      </c>
      <c r="S102" s="15">
        <v>2859</v>
      </c>
      <c r="T102" s="15">
        <v>23420</v>
      </c>
      <c r="U102" s="15">
        <v>3030</v>
      </c>
      <c r="V102" s="15">
        <v>19104</v>
      </c>
      <c r="W102" s="15">
        <v>4004</v>
      </c>
      <c r="X102" s="15">
        <v>1666</v>
      </c>
      <c r="Y102" s="15">
        <v>5543</v>
      </c>
      <c r="Z102" s="15">
        <v>942</v>
      </c>
      <c r="AA102" s="15">
        <v>1199</v>
      </c>
      <c r="AB102" s="15">
        <v>1782</v>
      </c>
      <c r="AC102" s="15">
        <v>81</v>
      </c>
      <c r="AD102" s="20">
        <v>52915</v>
      </c>
      <c r="AE102" s="15">
        <v>14222</v>
      </c>
      <c r="AF102" s="15">
        <v>407</v>
      </c>
      <c r="AG102" s="15">
        <v>8297</v>
      </c>
      <c r="AH102" s="15">
        <v>314</v>
      </c>
      <c r="AI102" s="15">
        <v>10807</v>
      </c>
      <c r="AJ102" s="15">
        <v>1088</v>
      </c>
      <c r="AK102" s="15">
        <v>518</v>
      </c>
      <c r="AL102" s="15">
        <v>10356</v>
      </c>
      <c r="AM102" s="15">
        <v>393</v>
      </c>
      <c r="AN102" s="15">
        <v>277</v>
      </c>
      <c r="AO102" s="15">
        <v>1194</v>
      </c>
      <c r="AP102" s="15">
        <v>11</v>
      </c>
      <c r="AQ102" s="20">
        <f t="shared" si="6"/>
        <v>162894</v>
      </c>
      <c r="AR102" s="20">
        <f t="shared" si="6"/>
        <v>44144</v>
      </c>
      <c r="AS102" s="20">
        <f t="shared" si="6"/>
        <v>3266</v>
      </c>
      <c r="AT102" s="20">
        <f t="shared" si="5"/>
        <v>31717</v>
      </c>
      <c r="AU102" s="20">
        <f t="shared" si="5"/>
        <v>3344</v>
      </c>
      <c r="AV102" s="20">
        <f t="shared" si="5"/>
        <v>29911</v>
      </c>
      <c r="AW102" s="20">
        <f t="shared" si="5"/>
        <v>5092</v>
      </c>
      <c r="AX102" s="20">
        <f t="shared" si="3"/>
        <v>2184</v>
      </c>
      <c r="AY102" s="20">
        <f t="shared" si="3"/>
        <v>15899</v>
      </c>
      <c r="AZ102" s="20">
        <f t="shared" si="3"/>
        <v>1335</v>
      </c>
      <c r="BA102" s="20">
        <f t="shared" si="3"/>
        <v>1476</v>
      </c>
      <c r="BB102" s="20">
        <f t="shared" si="3"/>
        <v>2976</v>
      </c>
      <c r="BC102" s="20">
        <f t="shared" si="3"/>
        <v>92</v>
      </c>
      <c r="BD102" s="20">
        <v>9031</v>
      </c>
      <c r="BE102" s="15">
        <v>2541</v>
      </c>
      <c r="BF102" s="15">
        <v>183</v>
      </c>
      <c r="BG102" s="15">
        <v>1514</v>
      </c>
      <c r="BH102" s="15">
        <v>119</v>
      </c>
      <c r="BI102" s="15">
        <v>1852</v>
      </c>
      <c r="BJ102" s="15">
        <v>260</v>
      </c>
      <c r="BK102" s="15">
        <v>112</v>
      </c>
      <c r="BL102" s="15">
        <v>630</v>
      </c>
      <c r="BM102" s="15">
        <v>72</v>
      </c>
      <c r="BN102" s="15">
        <v>78</v>
      </c>
      <c r="BO102" s="15">
        <v>227</v>
      </c>
      <c r="BP102" s="15">
        <v>77</v>
      </c>
    </row>
    <row r="103" spans="1:68" s="11" customFormat="1" x14ac:dyDescent="0.25">
      <c r="A103" s="12">
        <v>42105</v>
      </c>
      <c r="B103" s="11" t="s">
        <v>50</v>
      </c>
      <c r="C103" s="13">
        <v>117477</v>
      </c>
      <c r="D103" s="14">
        <v>37469</v>
      </c>
      <c r="E103" s="15">
        <v>42824</v>
      </c>
      <c r="F103" s="15">
        <v>26233</v>
      </c>
      <c r="G103" s="15">
        <v>56919</v>
      </c>
      <c r="H103" s="16">
        <v>70125</v>
      </c>
      <c r="I103" s="17">
        <v>68309</v>
      </c>
      <c r="J103" s="18">
        <v>10158</v>
      </c>
      <c r="K103" s="19">
        <v>62764</v>
      </c>
      <c r="L103" s="19"/>
      <c r="M103" s="15">
        <v>14883</v>
      </c>
      <c r="N103" s="15">
        <v>11193</v>
      </c>
      <c r="O103" s="15">
        <v>7733</v>
      </c>
      <c r="P103" s="15">
        <v>1000</v>
      </c>
      <c r="Q103" s="20">
        <v>84814</v>
      </c>
      <c r="R103" s="15">
        <v>20893</v>
      </c>
      <c r="S103" s="15">
        <v>3067</v>
      </c>
      <c r="T103" s="15">
        <v>17457</v>
      </c>
      <c r="U103" s="15">
        <v>2343</v>
      </c>
      <c r="V103" s="15">
        <v>15476</v>
      </c>
      <c r="W103" s="15">
        <v>3681</v>
      </c>
      <c r="X103" s="15">
        <v>1422</v>
      </c>
      <c r="Y103" s="15">
        <v>4669</v>
      </c>
      <c r="Z103" s="15">
        <v>793</v>
      </c>
      <c r="AA103" s="15">
        <v>853</v>
      </c>
      <c r="AB103" s="15">
        <v>1571</v>
      </c>
      <c r="AC103" s="15">
        <v>46</v>
      </c>
      <c r="AD103" s="20">
        <v>57789</v>
      </c>
      <c r="AE103" s="15">
        <v>15137</v>
      </c>
      <c r="AF103" s="15">
        <v>482</v>
      </c>
      <c r="AG103" s="15">
        <v>8854</v>
      </c>
      <c r="AH103" s="15">
        <v>370</v>
      </c>
      <c r="AI103" s="15">
        <v>12201</v>
      </c>
      <c r="AJ103" s="15">
        <v>1190</v>
      </c>
      <c r="AK103" s="15">
        <v>576</v>
      </c>
      <c r="AL103" s="15">
        <v>11397</v>
      </c>
      <c r="AM103" s="15">
        <v>360</v>
      </c>
      <c r="AN103" s="15">
        <v>274</v>
      </c>
      <c r="AO103" s="15">
        <v>1396</v>
      </c>
      <c r="AP103" s="15">
        <v>17</v>
      </c>
      <c r="AQ103" s="20">
        <f t="shared" si="6"/>
        <v>142603</v>
      </c>
      <c r="AR103" s="20">
        <f t="shared" si="6"/>
        <v>36030</v>
      </c>
      <c r="AS103" s="20">
        <f t="shared" si="6"/>
        <v>3549</v>
      </c>
      <c r="AT103" s="20">
        <f t="shared" si="5"/>
        <v>26311</v>
      </c>
      <c r="AU103" s="20">
        <f t="shared" si="5"/>
        <v>2713</v>
      </c>
      <c r="AV103" s="20">
        <f t="shared" si="5"/>
        <v>27677</v>
      </c>
      <c r="AW103" s="20">
        <f t="shared" si="5"/>
        <v>4871</v>
      </c>
      <c r="AX103" s="20">
        <f t="shared" si="3"/>
        <v>1998</v>
      </c>
      <c r="AY103" s="20">
        <f t="shared" si="3"/>
        <v>16066</v>
      </c>
      <c r="AZ103" s="20">
        <f t="shared" si="3"/>
        <v>1153</v>
      </c>
      <c r="BA103" s="20">
        <f t="shared" si="3"/>
        <v>1127</v>
      </c>
      <c r="BB103" s="20">
        <f t="shared" si="3"/>
        <v>2967</v>
      </c>
      <c r="BC103" s="20">
        <f t="shared" si="3"/>
        <v>63</v>
      </c>
      <c r="BD103" s="20">
        <v>10406</v>
      </c>
      <c r="BE103" s="15">
        <v>2783</v>
      </c>
      <c r="BF103" s="15">
        <v>242</v>
      </c>
      <c r="BG103" s="15">
        <v>1739</v>
      </c>
      <c r="BH103" s="15">
        <v>127</v>
      </c>
      <c r="BI103" s="15">
        <v>2095</v>
      </c>
      <c r="BJ103" s="15">
        <v>292</v>
      </c>
      <c r="BK103" s="15">
        <v>123</v>
      </c>
      <c r="BL103" s="15">
        <v>830</v>
      </c>
      <c r="BM103" s="15">
        <v>77</v>
      </c>
      <c r="BN103" s="15">
        <v>86</v>
      </c>
      <c r="BO103" s="15">
        <v>247</v>
      </c>
      <c r="BP103" s="15">
        <v>110</v>
      </c>
    </row>
    <row r="104" spans="1:68" s="11" customFormat="1" x14ac:dyDescent="0.25">
      <c r="A104" s="12">
        <v>42106</v>
      </c>
      <c r="B104" s="11" t="s">
        <v>5</v>
      </c>
      <c r="C104" s="13">
        <v>99658</v>
      </c>
      <c r="D104" s="14">
        <v>27377</v>
      </c>
      <c r="E104" s="15">
        <v>33144</v>
      </c>
      <c r="F104" s="15">
        <v>23142</v>
      </c>
      <c r="G104" s="15">
        <v>52040</v>
      </c>
      <c r="H104" s="16">
        <v>61463</v>
      </c>
      <c r="I104" s="17">
        <v>69701</v>
      </c>
      <c r="J104" s="18">
        <v>11114</v>
      </c>
      <c r="K104" s="19">
        <v>66380</v>
      </c>
      <c r="L104" s="19"/>
      <c r="M104" s="15">
        <v>10547</v>
      </c>
      <c r="N104" s="15">
        <v>11273</v>
      </c>
      <c r="O104" s="15">
        <v>7791</v>
      </c>
      <c r="P104" s="15">
        <v>1002</v>
      </c>
      <c r="Q104" s="20">
        <v>69571</v>
      </c>
      <c r="R104" s="15">
        <v>18734</v>
      </c>
      <c r="S104" s="15">
        <v>2677</v>
      </c>
      <c r="T104" s="15">
        <v>13387</v>
      </c>
      <c r="U104" s="15">
        <v>1700</v>
      </c>
      <c r="V104" s="15">
        <v>12703</v>
      </c>
      <c r="W104" s="15">
        <v>2399</v>
      </c>
      <c r="X104" s="15">
        <v>988</v>
      </c>
      <c r="Y104" s="15">
        <v>3688</v>
      </c>
      <c r="Z104" s="15">
        <v>667</v>
      </c>
      <c r="AA104" s="15">
        <v>758</v>
      </c>
      <c r="AB104" s="15">
        <v>1259</v>
      </c>
      <c r="AC104" s="15">
        <v>29</v>
      </c>
      <c r="AD104" s="20">
        <v>58737</v>
      </c>
      <c r="AE104" s="15">
        <v>15362</v>
      </c>
      <c r="AF104" s="15">
        <v>512</v>
      </c>
      <c r="AG104" s="15">
        <v>8464</v>
      </c>
      <c r="AH104" s="15">
        <v>344</v>
      </c>
      <c r="AI104" s="15">
        <v>12582</v>
      </c>
      <c r="AJ104" s="15">
        <v>1132</v>
      </c>
      <c r="AK104" s="15">
        <v>594</v>
      </c>
      <c r="AL104" s="15">
        <v>11957</v>
      </c>
      <c r="AM104" s="15">
        <v>407</v>
      </c>
      <c r="AN104" s="15">
        <v>341</v>
      </c>
      <c r="AO104" s="15">
        <v>1307</v>
      </c>
      <c r="AP104" s="15">
        <v>6</v>
      </c>
      <c r="AQ104" s="20">
        <f t="shared" si="6"/>
        <v>128308</v>
      </c>
      <c r="AR104" s="20">
        <f t="shared" si="6"/>
        <v>34096</v>
      </c>
      <c r="AS104" s="20">
        <f t="shared" si="6"/>
        <v>3189</v>
      </c>
      <c r="AT104" s="20">
        <f t="shared" si="5"/>
        <v>21851</v>
      </c>
      <c r="AU104" s="20">
        <f t="shared" si="5"/>
        <v>2044</v>
      </c>
      <c r="AV104" s="20">
        <f t="shared" si="5"/>
        <v>25285</v>
      </c>
      <c r="AW104" s="20">
        <f t="shared" si="5"/>
        <v>3531</v>
      </c>
      <c r="AX104" s="20">
        <f t="shared" si="3"/>
        <v>1582</v>
      </c>
      <c r="AY104" s="20">
        <f t="shared" si="3"/>
        <v>15645</v>
      </c>
      <c r="AZ104" s="20">
        <f t="shared" si="3"/>
        <v>1074</v>
      </c>
      <c r="BA104" s="20">
        <f t="shared" si="3"/>
        <v>1099</v>
      </c>
      <c r="BB104" s="20">
        <f t="shared" si="3"/>
        <v>2566</v>
      </c>
      <c r="BC104" s="20">
        <f t="shared" si="3"/>
        <v>35</v>
      </c>
      <c r="BD104" s="20">
        <v>12075</v>
      </c>
      <c r="BE104" s="15">
        <v>3238</v>
      </c>
      <c r="BF104" s="15">
        <v>295</v>
      </c>
      <c r="BG104" s="15">
        <v>1988</v>
      </c>
      <c r="BH104" s="15">
        <v>126</v>
      </c>
      <c r="BI104" s="15">
        <v>2366</v>
      </c>
      <c r="BJ104" s="15">
        <v>286</v>
      </c>
      <c r="BK104" s="15">
        <v>141</v>
      </c>
      <c r="BL104" s="15">
        <v>970</v>
      </c>
      <c r="BM104" s="15">
        <v>118</v>
      </c>
      <c r="BN104" s="15">
        <v>108</v>
      </c>
      <c r="BO104" s="15">
        <v>286</v>
      </c>
      <c r="BP104" s="15">
        <v>118</v>
      </c>
    </row>
    <row r="105" spans="1:68" s="11" customFormat="1" x14ac:dyDescent="0.25">
      <c r="A105" s="12">
        <v>42107</v>
      </c>
      <c r="B105" s="11" t="s">
        <v>51</v>
      </c>
      <c r="C105" s="13">
        <v>141427</v>
      </c>
      <c r="D105" s="14">
        <v>40810</v>
      </c>
      <c r="E105" s="15">
        <v>51082</v>
      </c>
      <c r="F105" s="15">
        <v>32693</v>
      </c>
      <c r="G105" s="15">
        <v>68160</v>
      </c>
      <c r="H105" s="16">
        <v>74206</v>
      </c>
      <c r="I105" s="17">
        <v>58316</v>
      </c>
      <c r="J105" s="18">
        <v>8850</v>
      </c>
      <c r="K105" s="19">
        <v>58455</v>
      </c>
      <c r="L105" s="19"/>
      <c r="M105" s="15">
        <v>15771</v>
      </c>
      <c r="N105" s="15">
        <v>9462</v>
      </c>
      <c r="O105" s="15">
        <v>6904</v>
      </c>
      <c r="P105" s="15">
        <v>1391</v>
      </c>
      <c r="Q105" s="20">
        <v>101096</v>
      </c>
      <c r="R105" s="15">
        <v>27937</v>
      </c>
      <c r="S105" s="15">
        <v>2976</v>
      </c>
      <c r="T105" s="15">
        <v>19727</v>
      </c>
      <c r="U105" s="15">
        <v>2673</v>
      </c>
      <c r="V105" s="15">
        <v>19645</v>
      </c>
      <c r="W105" s="15">
        <v>3978</v>
      </c>
      <c r="X105" s="15">
        <v>1565</v>
      </c>
      <c r="Y105" s="15">
        <v>5032</v>
      </c>
      <c r="Z105" s="15">
        <v>895</v>
      </c>
      <c r="AA105" s="15">
        <v>1015</v>
      </c>
      <c r="AB105" s="15">
        <v>1607</v>
      </c>
      <c r="AC105" s="15">
        <v>71</v>
      </c>
      <c r="AD105" s="20">
        <v>48993</v>
      </c>
      <c r="AE105" s="15">
        <v>12388</v>
      </c>
      <c r="AF105" s="15">
        <v>460</v>
      </c>
      <c r="AG105" s="15">
        <v>7246</v>
      </c>
      <c r="AH105" s="15">
        <v>324</v>
      </c>
      <c r="AI105" s="15">
        <v>10776</v>
      </c>
      <c r="AJ105" s="15">
        <v>987</v>
      </c>
      <c r="AK105" s="15">
        <v>497</v>
      </c>
      <c r="AL105" s="15">
        <v>10023</v>
      </c>
      <c r="AM105" s="15">
        <v>309</v>
      </c>
      <c r="AN105" s="15">
        <v>247</v>
      </c>
      <c r="AO105" s="15">
        <v>1196</v>
      </c>
      <c r="AP105" s="15">
        <v>10</v>
      </c>
      <c r="AQ105" s="20">
        <f t="shared" si="6"/>
        <v>150089</v>
      </c>
      <c r="AR105" s="20">
        <f t="shared" si="6"/>
        <v>40325</v>
      </c>
      <c r="AS105" s="20">
        <f t="shared" si="6"/>
        <v>3436</v>
      </c>
      <c r="AT105" s="20">
        <f t="shared" si="5"/>
        <v>26973</v>
      </c>
      <c r="AU105" s="20">
        <f t="shared" si="5"/>
        <v>2997</v>
      </c>
      <c r="AV105" s="20">
        <f t="shared" si="5"/>
        <v>30421</v>
      </c>
      <c r="AW105" s="20">
        <f t="shared" si="5"/>
        <v>4965</v>
      </c>
      <c r="AX105" s="20">
        <f t="shared" si="3"/>
        <v>2062</v>
      </c>
      <c r="AY105" s="20">
        <f t="shared" si="3"/>
        <v>15055</v>
      </c>
      <c r="AZ105" s="20">
        <f t="shared" si="3"/>
        <v>1204</v>
      </c>
      <c r="BA105" s="20">
        <f t="shared" si="3"/>
        <v>1262</v>
      </c>
      <c r="BB105" s="20">
        <f t="shared" si="3"/>
        <v>2803</v>
      </c>
      <c r="BC105" s="20">
        <f t="shared" si="3"/>
        <v>81</v>
      </c>
      <c r="BD105" s="20">
        <v>9237</v>
      </c>
      <c r="BE105" s="15">
        <v>2505</v>
      </c>
      <c r="BF105" s="15">
        <v>192</v>
      </c>
      <c r="BG105" s="15">
        <v>1554</v>
      </c>
      <c r="BH105" s="15">
        <v>96</v>
      </c>
      <c r="BI105" s="15">
        <v>1939</v>
      </c>
      <c r="BJ105" s="15">
        <v>280</v>
      </c>
      <c r="BK105" s="15">
        <v>113</v>
      </c>
      <c r="BL105" s="15">
        <v>717</v>
      </c>
      <c r="BM105" s="15">
        <v>75</v>
      </c>
      <c r="BN105" s="15">
        <v>84</v>
      </c>
      <c r="BO105" s="15">
        <v>219</v>
      </c>
      <c r="BP105" s="15">
        <v>60</v>
      </c>
    </row>
    <row r="106" spans="1:68" s="11" customFormat="1" x14ac:dyDescent="0.25">
      <c r="A106" s="12">
        <v>42108</v>
      </c>
      <c r="B106" s="11" t="s">
        <v>52</v>
      </c>
      <c r="C106" s="13">
        <v>127493</v>
      </c>
      <c r="D106" s="14">
        <v>36994</v>
      </c>
      <c r="E106" s="15">
        <v>46362</v>
      </c>
      <c r="F106" s="15">
        <v>29652</v>
      </c>
      <c r="G106" s="15">
        <v>61033</v>
      </c>
      <c r="H106" s="16">
        <v>67711</v>
      </c>
      <c r="I106" s="17">
        <v>58357</v>
      </c>
      <c r="J106" s="18">
        <v>8314</v>
      </c>
      <c r="K106" s="19">
        <v>58057</v>
      </c>
      <c r="L106" s="19"/>
      <c r="M106" s="15">
        <v>16264</v>
      </c>
      <c r="N106" s="15">
        <v>9660</v>
      </c>
      <c r="O106" s="15">
        <v>7027</v>
      </c>
      <c r="P106" s="15">
        <v>1034</v>
      </c>
      <c r="Q106" s="20">
        <v>91429</v>
      </c>
      <c r="R106" s="15">
        <v>25901</v>
      </c>
      <c r="S106" s="15">
        <v>2701</v>
      </c>
      <c r="T106" s="15">
        <v>14926</v>
      </c>
      <c r="U106" s="15">
        <v>2493</v>
      </c>
      <c r="V106" s="15">
        <v>18124</v>
      </c>
      <c r="W106" s="15">
        <v>3763</v>
      </c>
      <c r="X106" s="15">
        <v>1510</v>
      </c>
      <c r="Y106" s="15">
        <v>4729</v>
      </c>
      <c r="Z106" s="15">
        <v>891</v>
      </c>
      <c r="AA106" s="15">
        <v>1038</v>
      </c>
      <c r="AB106" s="15">
        <v>1584</v>
      </c>
      <c r="AC106" s="15">
        <v>70</v>
      </c>
      <c r="AD106" s="20">
        <v>48816</v>
      </c>
      <c r="AE106" s="15">
        <v>12076</v>
      </c>
      <c r="AF106" s="15">
        <v>422</v>
      </c>
      <c r="AG106" s="15">
        <v>7385</v>
      </c>
      <c r="AH106" s="15">
        <v>341</v>
      </c>
      <c r="AI106" s="15">
        <v>10595</v>
      </c>
      <c r="AJ106" s="15">
        <v>1046</v>
      </c>
      <c r="AK106" s="15">
        <v>540</v>
      </c>
      <c r="AL106" s="15">
        <v>10207</v>
      </c>
      <c r="AM106" s="15">
        <v>372</v>
      </c>
      <c r="AN106" s="15">
        <v>275</v>
      </c>
      <c r="AO106" s="15">
        <v>1136</v>
      </c>
      <c r="AP106" s="15">
        <v>11</v>
      </c>
      <c r="AQ106" s="21">
        <f t="shared" si="6"/>
        <v>140245</v>
      </c>
      <c r="AR106" s="20">
        <f t="shared" si="6"/>
        <v>37977</v>
      </c>
      <c r="AS106" s="20">
        <f t="shared" si="6"/>
        <v>3123</v>
      </c>
      <c r="AT106" s="20">
        <f t="shared" si="5"/>
        <v>22311</v>
      </c>
      <c r="AU106" s="20">
        <f t="shared" si="5"/>
        <v>2834</v>
      </c>
      <c r="AV106" s="20">
        <f t="shared" si="5"/>
        <v>28719</v>
      </c>
      <c r="AW106" s="20">
        <f t="shared" si="5"/>
        <v>4809</v>
      </c>
      <c r="AX106" s="20">
        <f t="shared" si="3"/>
        <v>2050</v>
      </c>
      <c r="AY106" s="20">
        <f t="shared" si="3"/>
        <v>14936</v>
      </c>
      <c r="AZ106" s="20">
        <f t="shared" si="3"/>
        <v>1263</v>
      </c>
      <c r="BA106" s="20">
        <f t="shared" si="3"/>
        <v>1313</v>
      </c>
      <c r="BB106" s="20">
        <f t="shared" si="3"/>
        <v>2720</v>
      </c>
      <c r="BC106" s="20">
        <f t="shared" si="3"/>
        <v>81</v>
      </c>
      <c r="BD106" s="20">
        <v>9179</v>
      </c>
      <c r="BE106" s="15">
        <v>2391</v>
      </c>
      <c r="BF106" s="15">
        <v>183</v>
      </c>
      <c r="BG106" s="15">
        <v>1591</v>
      </c>
      <c r="BH106" s="15">
        <v>129</v>
      </c>
      <c r="BI106" s="15">
        <v>1987</v>
      </c>
      <c r="BJ106" s="15">
        <v>260</v>
      </c>
      <c r="BK106" s="15">
        <v>107</v>
      </c>
      <c r="BL106" s="15">
        <v>634</v>
      </c>
      <c r="BM106" s="15">
        <v>110</v>
      </c>
      <c r="BN106" s="15">
        <v>74</v>
      </c>
      <c r="BO106" s="15">
        <v>238</v>
      </c>
      <c r="BP106" s="15">
        <v>63</v>
      </c>
    </row>
    <row r="107" spans="1:68" s="11" customFormat="1" x14ac:dyDescent="0.25">
      <c r="A107" s="12">
        <v>42109</v>
      </c>
      <c r="B107" s="11" t="s">
        <v>53</v>
      </c>
      <c r="C107" s="13">
        <v>137302</v>
      </c>
      <c r="D107" s="14">
        <v>39299</v>
      </c>
      <c r="E107" s="15">
        <v>49056</v>
      </c>
      <c r="F107" s="15">
        <v>31364</v>
      </c>
      <c r="G107" s="15">
        <v>66005</v>
      </c>
      <c r="H107" s="16">
        <v>70607</v>
      </c>
      <c r="I107" s="17">
        <v>56313</v>
      </c>
      <c r="J107" s="18">
        <v>8229</v>
      </c>
      <c r="K107" s="19">
        <v>55999</v>
      </c>
      <c r="L107" s="19"/>
      <c r="M107" s="15">
        <v>17914</v>
      </c>
      <c r="N107" s="15">
        <v>9238</v>
      </c>
      <c r="O107" s="15">
        <v>6862</v>
      </c>
      <c r="P107" s="15">
        <v>1250</v>
      </c>
      <c r="Q107" s="20">
        <v>98229</v>
      </c>
      <c r="R107" s="15">
        <v>27624</v>
      </c>
      <c r="S107" s="15">
        <v>2545</v>
      </c>
      <c r="T107" s="15">
        <v>19126</v>
      </c>
      <c r="U107" s="15">
        <v>1941</v>
      </c>
      <c r="V107" s="15">
        <v>19072</v>
      </c>
      <c r="W107" s="15">
        <v>3897</v>
      </c>
      <c r="X107" s="15">
        <v>1589</v>
      </c>
      <c r="Y107" s="15">
        <v>4822</v>
      </c>
      <c r="Z107" s="15">
        <v>887</v>
      </c>
      <c r="AA107" s="15">
        <v>1083</v>
      </c>
      <c r="AB107" s="15">
        <v>1354</v>
      </c>
      <c r="AC107" s="15">
        <v>107</v>
      </c>
      <c r="AD107" s="20">
        <v>47027</v>
      </c>
      <c r="AE107" s="15">
        <v>12018</v>
      </c>
      <c r="AF107" s="15">
        <v>402</v>
      </c>
      <c r="AG107" s="15">
        <v>6436</v>
      </c>
      <c r="AH107" s="15">
        <v>359</v>
      </c>
      <c r="AI107" s="15">
        <v>10754</v>
      </c>
      <c r="AJ107" s="15">
        <v>972</v>
      </c>
      <c r="AK107" s="15">
        <v>497</v>
      </c>
      <c r="AL107" s="15">
        <v>9470</v>
      </c>
      <c r="AM107" s="15">
        <v>342</v>
      </c>
      <c r="AN107" s="15">
        <v>255</v>
      </c>
      <c r="AO107" s="15">
        <v>1131</v>
      </c>
      <c r="AP107" s="15">
        <v>17</v>
      </c>
      <c r="AQ107" s="21">
        <f t="shared" si="6"/>
        <v>145256</v>
      </c>
      <c r="AR107" s="20">
        <f t="shared" si="6"/>
        <v>39642</v>
      </c>
      <c r="AS107" s="20">
        <f t="shared" si="6"/>
        <v>2947</v>
      </c>
      <c r="AT107" s="20">
        <f t="shared" si="5"/>
        <v>25562</v>
      </c>
      <c r="AU107" s="20">
        <f t="shared" si="5"/>
        <v>2300</v>
      </c>
      <c r="AV107" s="20">
        <f t="shared" si="5"/>
        <v>29826</v>
      </c>
      <c r="AW107" s="20">
        <f t="shared" si="5"/>
        <v>4869</v>
      </c>
      <c r="AX107" s="20">
        <f t="shared" si="3"/>
        <v>2086</v>
      </c>
      <c r="AY107" s="20">
        <f t="shared" si="3"/>
        <v>14292</v>
      </c>
      <c r="AZ107" s="20">
        <f t="shared" si="3"/>
        <v>1229</v>
      </c>
      <c r="BA107" s="20">
        <f t="shared" si="3"/>
        <v>1338</v>
      </c>
      <c r="BB107" s="20">
        <f t="shared" si="3"/>
        <v>2485</v>
      </c>
      <c r="BC107" s="20">
        <f t="shared" si="3"/>
        <v>124</v>
      </c>
      <c r="BD107" s="20">
        <v>8609</v>
      </c>
      <c r="BE107" s="15">
        <v>2299</v>
      </c>
      <c r="BF107" s="15">
        <v>178</v>
      </c>
      <c r="BG107" s="15">
        <v>1431</v>
      </c>
      <c r="BH107" s="15">
        <v>123</v>
      </c>
      <c r="BI107" s="15">
        <v>1968</v>
      </c>
      <c r="BJ107" s="15">
        <v>218</v>
      </c>
      <c r="BK107" s="15">
        <v>96</v>
      </c>
      <c r="BL107" s="15">
        <v>590</v>
      </c>
      <c r="BM107" s="15">
        <v>84</v>
      </c>
      <c r="BN107" s="15">
        <v>77</v>
      </c>
      <c r="BO107" s="15">
        <v>223</v>
      </c>
      <c r="BP107" s="15">
        <v>58</v>
      </c>
    </row>
    <row r="108" spans="1:68" s="11" customFormat="1" x14ac:dyDescent="0.25">
      <c r="A108" s="12">
        <v>42110</v>
      </c>
      <c r="B108" s="11" t="s">
        <v>48</v>
      </c>
      <c r="C108" s="13">
        <v>178355</v>
      </c>
      <c r="D108" s="14">
        <v>51522</v>
      </c>
      <c r="E108" s="15">
        <v>61131</v>
      </c>
      <c r="F108" s="15">
        <v>41581</v>
      </c>
      <c r="G108" s="15">
        <v>84750</v>
      </c>
      <c r="H108" s="16">
        <v>93937</v>
      </c>
      <c r="I108" s="17">
        <v>84376</v>
      </c>
      <c r="J108" s="18">
        <v>12707</v>
      </c>
      <c r="K108" s="19">
        <v>166658</v>
      </c>
      <c r="L108" s="19"/>
      <c r="M108" s="15">
        <v>27582</v>
      </c>
      <c r="N108" s="15">
        <v>14790</v>
      </c>
      <c r="O108" s="15">
        <v>11568</v>
      </c>
      <c r="P108" s="15">
        <v>1810</v>
      </c>
      <c r="Q108" s="20">
        <v>126363</v>
      </c>
      <c r="R108" s="15">
        <v>36099</v>
      </c>
      <c r="S108" s="15">
        <v>3036</v>
      </c>
      <c r="T108" s="15">
        <v>23654</v>
      </c>
      <c r="U108" s="15">
        <v>3100</v>
      </c>
      <c r="V108" s="15">
        <v>24623</v>
      </c>
      <c r="W108" s="15">
        <v>4922</v>
      </c>
      <c r="X108" s="15">
        <v>1974</v>
      </c>
      <c r="Y108" s="15">
        <v>6218</v>
      </c>
      <c r="Z108" s="15">
        <v>998</v>
      </c>
      <c r="AA108" s="15">
        <v>1337</v>
      </c>
      <c r="AB108" s="15">
        <v>2092</v>
      </c>
      <c r="AC108" s="15">
        <v>99</v>
      </c>
      <c r="AD108" s="20">
        <v>72598</v>
      </c>
      <c r="AE108" s="15">
        <v>20233</v>
      </c>
      <c r="AF108" s="15">
        <v>593</v>
      </c>
      <c r="AG108" s="15">
        <v>11530</v>
      </c>
      <c r="AH108" s="15">
        <v>466</v>
      </c>
      <c r="AI108" s="15">
        <v>16122</v>
      </c>
      <c r="AJ108" s="15">
        <v>1574</v>
      </c>
      <c r="AK108" s="15">
        <v>714</v>
      </c>
      <c r="AL108" s="15">
        <v>11568</v>
      </c>
      <c r="AM108" s="15">
        <v>462</v>
      </c>
      <c r="AN108" s="15">
        <v>370</v>
      </c>
      <c r="AO108" s="15">
        <v>1506</v>
      </c>
      <c r="AP108" s="15">
        <v>21</v>
      </c>
      <c r="AQ108" s="21">
        <f t="shared" si="6"/>
        <v>198961</v>
      </c>
      <c r="AR108" s="20">
        <f t="shared" si="6"/>
        <v>56332</v>
      </c>
      <c r="AS108" s="20">
        <f t="shared" si="6"/>
        <v>3629</v>
      </c>
      <c r="AT108" s="20">
        <f t="shared" si="5"/>
        <v>35184</v>
      </c>
      <c r="AU108" s="20">
        <f t="shared" si="5"/>
        <v>3566</v>
      </c>
      <c r="AV108" s="20">
        <f t="shared" si="5"/>
        <v>40745</v>
      </c>
      <c r="AW108" s="20">
        <f t="shared" si="5"/>
        <v>6496</v>
      </c>
      <c r="AX108" s="20">
        <f t="shared" si="3"/>
        <v>2688</v>
      </c>
      <c r="AY108" s="20">
        <f t="shared" si="3"/>
        <v>17786</v>
      </c>
      <c r="AZ108" s="20">
        <f t="shared" si="3"/>
        <v>1460</v>
      </c>
      <c r="BA108" s="20">
        <f t="shared" si="3"/>
        <v>1707</v>
      </c>
      <c r="BB108" s="20">
        <f t="shared" si="3"/>
        <v>3598</v>
      </c>
      <c r="BC108" s="20">
        <f t="shared" si="3"/>
        <v>120</v>
      </c>
      <c r="BD108" s="20">
        <v>13306</v>
      </c>
      <c r="BE108" s="15">
        <v>3804</v>
      </c>
      <c r="BF108" s="15">
        <v>188</v>
      </c>
      <c r="BG108" s="15">
        <v>2314</v>
      </c>
      <c r="BH108" s="15">
        <v>168</v>
      </c>
      <c r="BI108" s="15">
        <v>2989</v>
      </c>
      <c r="BJ108" s="15">
        <v>380</v>
      </c>
      <c r="BK108" s="15">
        <v>147</v>
      </c>
      <c r="BL108" s="15">
        <v>780</v>
      </c>
      <c r="BM108" s="15">
        <v>119</v>
      </c>
      <c r="BN108" s="15">
        <v>107</v>
      </c>
      <c r="BO108" s="15">
        <v>275</v>
      </c>
      <c r="BP108" s="15">
        <v>188</v>
      </c>
    </row>
    <row r="109" spans="1:68" s="11" customFormat="1" x14ac:dyDescent="0.25">
      <c r="A109" s="12">
        <v>42111</v>
      </c>
      <c r="B109" s="11" t="s">
        <v>49</v>
      </c>
      <c r="C109" s="13">
        <v>235405</v>
      </c>
      <c r="D109" s="14">
        <v>67728</v>
      </c>
      <c r="E109" s="15">
        <v>73345</v>
      </c>
      <c r="F109" s="15">
        <v>52628</v>
      </c>
      <c r="G109" s="15">
        <v>106771</v>
      </c>
      <c r="H109" s="16">
        <v>127224</v>
      </c>
      <c r="I109" s="17">
        <v>112309</v>
      </c>
      <c r="J109" s="18"/>
      <c r="K109" s="19">
        <v>146162</v>
      </c>
      <c r="L109" s="19"/>
      <c r="M109" s="15">
        <v>48528</v>
      </c>
      <c r="N109" s="15">
        <v>24802</v>
      </c>
      <c r="O109" s="15">
        <v>19814</v>
      </c>
      <c r="P109" s="15">
        <v>1797</v>
      </c>
      <c r="Q109" s="20">
        <v>159933</v>
      </c>
      <c r="R109" s="15">
        <v>46655</v>
      </c>
      <c r="S109" s="15">
        <v>3555</v>
      </c>
      <c r="T109" s="15">
        <v>30535</v>
      </c>
      <c r="U109" s="15">
        <v>3311</v>
      </c>
      <c r="V109" s="15">
        <v>30517</v>
      </c>
      <c r="W109" s="15">
        <v>6582</v>
      </c>
      <c r="X109" s="15">
        <v>2422</v>
      </c>
      <c r="Y109" s="15">
        <v>6688</v>
      </c>
      <c r="Z109" s="15">
        <v>1397</v>
      </c>
      <c r="AA109" s="15">
        <v>1548</v>
      </c>
      <c r="AB109" s="15">
        <v>2290</v>
      </c>
      <c r="AC109" s="15">
        <v>129</v>
      </c>
      <c r="AD109" s="20">
        <v>97705</v>
      </c>
      <c r="AE109" s="15">
        <v>28309</v>
      </c>
      <c r="AF109" s="15">
        <v>957</v>
      </c>
      <c r="AG109" s="15">
        <v>15941</v>
      </c>
      <c r="AH109" s="15">
        <v>584</v>
      </c>
      <c r="AI109" s="15">
        <v>21717</v>
      </c>
      <c r="AJ109" s="15">
        <v>2070</v>
      </c>
      <c r="AK109" s="15">
        <v>1034</v>
      </c>
      <c r="AL109" s="15">
        <v>13705</v>
      </c>
      <c r="AM109" s="15">
        <v>643</v>
      </c>
      <c r="AN109" s="15">
        <v>462</v>
      </c>
      <c r="AO109" s="15">
        <v>1827</v>
      </c>
      <c r="AP109" s="15">
        <v>37</v>
      </c>
      <c r="AQ109" s="21">
        <f t="shared" si="6"/>
        <v>257638</v>
      </c>
      <c r="AR109" s="20">
        <f t="shared" si="6"/>
        <v>74964</v>
      </c>
      <c r="AS109" s="20">
        <f t="shared" si="6"/>
        <v>4512</v>
      </c>
      <c r="AT109" s="20">
        <f t="shared" si="5"/>
        <v>46476</v>
      </c>
      <c r="AU109" s="20">
        <f t="shared" si="5"/>
        <v>3895</v>
      </c>
      <c r="AV109" s="20">
        <f t="shared" si="5"/>
        <v>52234</v>
      </c>
      <c r="AW109" s="20">
        <f t="shared" si="5"/>
        <v>8652</v>
      </c>
      <c r="AX109" s="20">
        <f t="shared" si="3"/>
        <v>3456</v>
      </c>
      <c r="AY109" s="20">
        <f t="shared" si="3"/>
        <v>20393</v>
      </c>
      <c r="AZ109" s="20">
        <f t="shared" si="3"/>
        <v>2040</v>
      </c>
      <c r="BA109" s="20">
        <f t="shared" si="3"/>
        <v>2010</v>
      </c>
      <c r="BB109" s="20">
        <f t="shared" si="3"/>
        <v>4117</v>
      </c>
      <c r="BC109" s="20">
        <f t="shared" si="3"/>
        <v>166</v>
      </c>
      <c r="BD109" s="20">
        <v>16623</v>
      </c>
      <c r="BE109" s="15">
        <v>4688</v>
      </c>
      <c r="BF109" s="15">
        <v>271</v>
      </c>
      <c r="BG109" s="15">
        <v>2663</v>
      </c>
      <c r="BH109" s="15">
        <v>181</v>
      </c>
      <c r="BI109" s="15">
        <v>3664</v>
      </c>
      <c r="BJ109" s="15">
        <v>568</v>
      </c>
      <c r="BK109" s="15">
        <v>211</v>
      </c>
      <c r="BL109" s="15">
        <v>1070</v>
      </c>
      <c r="BM109" s="15">
        <v>167</v>
      </c>
      <c r="BN109" s="15">
        <v>117</v>
      </c>
      <c r="BO109" s="15">
        <v>368</v>
      </c>
      <c r="BP109" s="15">
        <v>173</v>
      </c>
    </row>
    <row r="110" spans="1:68" s="11" customFormat="1" x14ac:dyDescent="0.25">
      <c r="A110" s="12">
        <v>42112</v>
      </c>
      <c r="B110" s="11" t="s">
        <v>50</v>
      </c>
      <c r="C110" s="13">
        <v>167497</v>
      </c>
      <c r="D110" s="14">
        <v>51630</v>
      </c>
      <c r="E110" s="15">
        <v>55420</v>
      </c>
      <c r="F110" s="15">
        <v>36893</v>
      </c>
      <c r="G110" s="15">
        <v>79048</v>
      </c>
      <c r="H110" s="16">
        <v>99438</v>
      </c>
      <c r="I110" s="17">
        <v>89476</v>
      </c>
      <c r="J110" s="18"/>
      <c r="K110" s="19">
        <v>80972</v>
      </c>
      <c r="L110" s="19"/>
      <c r="M110" s="15">
        <v>27846</v>
      </c>
      <c r="N110" s="15">
        <v>15865</v>
      </c>
      <c r="O110" s="15">
        <v>11124</v>
      </c>
      <c r="P110" s="15">
        <v>521</v>
      </c>
      <c r="Q110" s="20">
        <v>118028</v>
      </c>
      <c r="R110" s="15">
        <v>28662</v>
      </c>
      <c r="S110" s="15">
        <v>3518</v>
      </c>
      <c r="T110" s="15">
        <v>22542</v>
      </c>
      <c r="U110" s="15">
        <v>3060</v>
      </c>
      <c r="V110" s="15">
        <v>23845</v>
      </c>
      <c r="W110" s="15">
        <v>5786</v>
      </c>
      <c r="X110" s="15">
        <v>2291</v>
      </c>
      <c r="Y110" s="15">
        <v>6217</v>
      </c>
      <c r="Z110" s="15">
        <v>1331</v>
      </c>
      <c r="AA110" s="15">
        <v>1348</v>
      </c>
      <c r="AB110" s="15">
        <v>1848</v>
      </c>
      <c r="AC110" s="15">
        <v>80</v>
      </c>
      <c r="AD110" s="20">
        <v>76196</v>
      </c>
      <c r="AE110" s="15">
        <v>20574</v>
      </c>
      <c r="AF110" s="15">
        <v>628</v>
      </c>
      <c r="AG110" s="15">
        <v>10748</v>
      </c>
      <c r="AH110" s="15">
        <v>466</v>
      </c>
      <c r="AI110" s="15">
        <v>18085</v>
      </c>
      <c r="AJ110" s="15">
        <v>1679</v>
      </c>
      <c r="AK110" s="15">
        <v>840</v>
      </c>
      <c r="AL110" s="15">
        <v>13195</v>
      </c>
      <c r="AM110" s="15">
        <v>545</v>
      </c>
      <c r="AN110" s="15">
        <v>388</v>
      </c>
      <c r="AO110" s="15">
        <v>1592</v>
      </c>
      <c r="AP110" s="15">
        <v>8</v>
      </c>
      <c r="AQ110" s="21">
        <f t="shared" si="6"/>
        <v>194224</v>
      </c>
      <c r="AR110" s="20">
        <f t="shared" si="6"/>
        <v>49236</v>
      </c>
      <c r="AS110" s="20">
        <f t="shared" si="6"/>
        <v>4146</v>
      </c>
      <c r="AT110" s="20">
        <f t="shared" si="5"/>
        <v>33290</v>
      </c>
      <c r="AU110" s="20">
        <f t="shared" si="5"/>
        <v>3526</v>
      </c>
      <c r="AV110" s="20">
        <f t="shared" si="5"/>
        <v>41930</v>
      </c>
      <c r="AW110" s="20">
        <f t="shared" si="5"/>
        <v>7465</v>
      </c>
      <c r="AX110" s="20">
        <f t="shared" si="3"/>
        <v>3131</v>
      </c>
      <c r="AY110" s="20">
        <f t="shared" si="3"/>
        <v>19412</v>
      </c>
      <c r="AZ110" s="20">
        <f t="shared" si="3"/>
        <v>1876</v>
      </c>
      <c r="BA110" s="20">
        <f t="shared" si="3"/>
        <v>1736</v>
      </c>
      <c r="BB110" s="20">
        <f t="shared" si="3"/>
        <v>3440</v>
      </c>
      <c r="BC110" s="20">
        <f t="shared" si="3"/>
        <v>88</v>
      </c>
      <c r="BD110" s="20">
        <v>14410</v>
      </c>
      <c r="BE110" s="15">
        <v>4062</v>
      </c>
      <c r="BF110" s="15">
        <v>283</v>
      </c>
      <c r="BG110" s="15">
        <v>2134</v>
      </c>
      <c r="BH110" s="15">
        <v>169</v>
      </c>
      <c r="BI110" s="15">
        <v>3256</v>
      </c>
      <c r="BJ110" s="15">
        <v>427</v>
      </c>
      <c r="BK110" s="15">
        <v>212</v>
      </c>
      <c r="BL110" s="15">
        <v>932</v>
      </c>
      <c r="BM110" s="15">
        <v>155</v>
      </c>
      <c r="BN110" s="15">
        <v>96</v>
      </c>
      <c r="BO110" s="15">
        <v>285</v>
      </c>
      <c r="BP110" s="15">
        <v>118</v>
      </c>
    </row>
    <row r="111" spans="1:68" s="11" customFormat="1" x14ac:dyDescent="0.25">
      <c r="A111" s="12">
        <v>42113</v>
      </c>
      <c r="B111" s="11" t="s">
        <v>5</v>
      </c>
      <c r="C111" s="13">
        <v>120998</v>
      </c>
      <c r="D111" s="14">
        <v>35599</v>
      </c>
      <c r="E111" s="15">
        <v>40556</v>
      </c>
      <c r="F111" s="15">
        <v>27855</v>
      </c>
      <c r="G111" s="15">
        <v>59374</v>
      </c>
      <c r="H111" s="16">
        <v>76771</v>
      </c>
      <c r="I111" s="17">
        <v>86129</v>
      </c>
      <c r="J111" s="18"/>
      <c r="K111" s="19">
        <v>75136</v>
      </c>
      <c r="L111" s="19"/>
      <c r="M111" s="15">
        <v>16883</v>
      </c>
      <c r="N111" s="15">
        <v>14519</v>
      </c>
      <c r="O111" s="15">
        <v>10027</v>
      </c>
      <c r="P111" s="15">
        <v>1181</v>
      </c>
      <c r="Q111" s="20">
        <v>85653</v>
      </c>
      <c r="R111" s="15">
        <v>21946</v>
      </c>
      <c r="S111" s="15">
        <v>2717</v>
      </c>
      <c r="T111" s="15">
        <v>15279</v>
      </c>
      <c r="U111" s="15">
        <v>1723</v>
      </c>
      <c r="V111" s="15">
        <v>17303</v>
      </c>
      <c r="W111" s="15">
        <v>3301</v>
      </c>
      <c r="X111" s="15">
        <v>1444</v>
      </c>
      <c r="Y111" s="15">
        <v>5207</v>
      </c>
      <c r="Z111" s="15">
        <v>919</v>
      </c>
      <c r="AA111" s="15">
        <v>1001</v>
      </c>
      <c r="AB111" s="15">
        <v>1609</v>
      </c>
      <c r="AC111" s="15">
        <v>57</v>
      </c>
      <c r="AD111" s="20">
        <v>73236</v>
      </c>
      <c r="AE111" s="15">
        <v>18150</v>
      </c>
      <c r="AF111" s="15">
        <v>586</v>
      </c>
      <c r="AG111" s="15">
        <v>9971</v>
      </c>
      <c r="AH111" s="15">
        <v>399</v>
      </c>
      <c r="AI111" s="15">
        <v>18030</v>
      </c>
      <c r="AJ111" s="15">
        <v>1634</v>
      </c>
      <c r="AK111" s="15">
        <v>849</v>
      </c>
      <c r="AL111" s="15">
        <v>13772</v>
      </c>
      <c r="AM111" s="15">
        <v>585</v>
      </c>
      <c r="AN111" s="15">
        <v>407</v>
      </c>
      <c r="AO111" s="15">
        <v>1621</v>
      </c>
      <c r="AP111" s="15">
        <v>15</v>
      </c>
      <c r="AQ111" s="21">
        <f t="shared" si="6"/>
        <v>158889</v>
      </c>
      <c r="AR111" s="20">
        <f t="shared" si="6"/>
        <v>40096</v>
      </c>
      <c r="AS111" s="20">
        <f t="shared" si="6"/>
        <v>3303</v>
      </c>
      <c r="AT111" s="20">
        <f t="shared" si="5"/>
        <v>25250</v>
      </c>
      <c r="AU111" s="20">
        <f t="shared" si="5"/>
        <v>2122</v>
      </c>
      <c r="AV111" s="20">
        <f t="shared" si="5"/>
        <v>35333</v>
      </c>
      <c r="AW111" s="20">
        <f t="shared" si="5"/>
        <v>4935</v>
      </c>
      <c r="AX111" s="20">
        <f t="shared" si="3"/>
        <v>2293</v>
      </c>
      <c r="AY111" s="20">
        <f t="shared" si="3"/>
        <v>18979</v>
      </c>
      <c r="AZ111" s="20">
        <f t="shared" si="3"/>
        <v>1504</v>
      </c>
      <c r="BA111" s="20">
        <f t="shared" si="3"/>
        <v>1408</v>
      </c>
      <c r="BB111" s="20">
        <f t="shared" si="3"/>
        <v>3230</v>
      </c>
      <c r="BC111" s="20">
        <f t="shared" si="3"/>
        <v>72</v>
      </c>
      <c r="BD111" s="20">
        <v>13342</v>
      </c>
      <c r="BE111" s="15">
        <v>3534</v>
      </c>
      <c r="BF111" s="15">
        <v>272</v>
      </c>
      <c r="BG111" s="15">
        <v>2120</v>
      </c>
      <c r="BH111" s="15">
        <v>163</v>
      </c>
      <c r="BI111" s="15">
        <v>2913</v>
      </c>
      <c r="BJ111" s="15">
        <v>352</v>
      </c>
      <c r="BK111" s="15">
        <v>161</v>
      </c>
      <c r="BL111" s="15">
        <v>954</v>
      </c>
      <c r="BM111" s="15">
        <v>120</v>
      </c>
      <c r="BN111" s="15">
        <v>93</v>
      </c>
      <c r="BO111" s="15">
        <v>288</v>
      </c>
      <c r="BP111" s="15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11"/>
  <sheetViews>
    <sheetView tabSelected="1" workbookViewId="0">
      <selection activeCell="A2" sqref="A2"/>
    </sheetView>
  </sheetViews>
  <sheetFormatPr defaultRowHeight="15" x14ac:dyDescent="0.25"/>
  <cols>
    <col min="1" max="1" width="11.28515625" bestFit="1" customWidth="1"/>
    <col min="3" max="3" width="21" bestFit="1" customWidth="1"/>
  </cols>
  <sheetData>
    <row r="1" spans="1:69" s="24" customFormat="1" x14ac:dyDescent="0.25">
      <c r="D1" s="4" t="s">
        <v>14</v>
      </c>
      <c r="E1" s="25"/>
      <c r="F1" s="25"/>
      <c r="G1" s="25"/>
      <c r="H1" s="25"/>
      <c r="I1" s="25"/>
      <c r="J1" s="6" t="s">
        <v>15</v>
      </c>
      <c r="K1" s="6"/>
      <c r="L1" s="6"/>
      <c r="M1" s="6"/>
      <c r="N1" s="7" t="s">
        <v>16</v>
      </c>
      <c r="O1" s="26"/>
      <c r="P1" s="26"/>
      <c r="Q1" s="26"/>
      <c r="R1" s="9" t="s">
        <v>17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9" t="s">
        <v>18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9" t="s">
        <v>19</v>
      </c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9" t="s">
        <v>20</v>
      </c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</row>
    <row r="2" spans="1:69" s="24" customFormat="1" ht="75" x14ac:dyDescent="0.25">
      <c r="A2" s="24" t="s">
        <v>1</v>
      </c>
      <c r="B2" s="24" t="s">
        <v>2</v>
      </c>
      <c r="C2" s="24" t="s">
        <v>57</v>
      </c>
      <c r="D2" s="28" t="s">
        <v>21</v>
      </c>
      <c r="E2" s="28" t="s">
        <v>22</v>
      </c>
      <c r="F2" s="28" t="s">
        <v>23</v>
      </c>
      <c r="G2" s="28" t="s">
        <v>24</v>
      </c>
      <c r="H2" s="28" t="s">
        <v>25</v>
      </c>
      <c r="I2" s="28" t="s">
        <v>26</v>
      </c>
      <c r="J2" s="28" t="s">
        <v>27</v>
      </c>
      <c r="K2" s="28" t="s">
        <v>28</v>
      </c>
      <c r="L2" s="28" t="s">
        <v>29</v>
      </c>
      <c r="M2" s="28" t="s">
        <v>30</v>
      </c>
      <c r="N2" s="28" t="s">
        <v>31</v>
      </c>
      <c r="O2" s="28" t="s">
        <v>32</v>
      </c>
      <c r="P2" s="28" t="s">
        <v>33</v>
      </c>
      <c r="Q2" s="28" t="s">
        <v>34</v>
      </c>
      <c r="R2" s="28" t="s">
        <v>35</v>
      </c>
      <c r="S2" s="28" t="s">
        <v>36</v>
      </c>
      <c r="T2" s="28" t="s">
        <v>37</v>
      </c>
      <c r="U2" s="28" t="s">
        <v>38</v>
      </c>
      <c r="V2" s="28" t="s">
        <v>39</v>
      </c>
      <c r="W2" s="28" t="s">
        <v>40</v>
      </c>
      <c r="X2" s="28" t="s">
        <v>41</v>
      </c>
      <c r="Y2" s="28" t="s">
        <v>42</v>
      </c>
      <c r="Z2" s="28" t="s">
        <v>43</v>
      </c>
      <c r="AA2" s="28" t="s">
        <v>44</v>
      </c>
      <c r="AB2" s="28" t="s">
        <v>45</v>
      </c>
      <c r="AC2" s="28" t="s">
        <v>46</v>
      </c>
      <c r="AD2" s="28" t="s">
        <v>47</v>
      </c>
      <c r="AE2" s="28" t="s">
        <v>35</v>
      </c>
      <c r="AF2" s="28" t="s">
        <v>36</v>
      </c>
      <c r="AG2" s="28" t="s">
        <v>37</v>
      </c>
      <c r="AH2" s="28" t="s">
        <v>38</v>
      </c>
      <c r="AI2" s="28" t="s">
        <v>39</v>
      </c>
      <c r="AJ2" s="28" t="s">
        <v>40</v>
      </c>
      <c r="AK2" s="28" t="s">
        <v>41</v>
      </c>
      <c r="AL2" s="28" t="s">
        <v>42</v>
      </c>
      <c r="AM2" s="28" t="s">
        <v>43</v>
      </c>
      <c r="AN2" s="28" t="s">
        <v>44</v>
      </c>
      <c r="AO2" s="28" t="s">
        <v>45</v>
      </c>
      <c r="AP2" s="28" t="s">
        <v>46</v>
      </c>
      <c r="AQ2" s="28" t="s">
        <v>47</v>
      </c>
      <c r="AR2" s="28" t="s">
        <v>35</v>
      </c>
      <c r="AS2" s="28" t="s">
        <v>36</v>
      </c>
      <c r="AT2" s="28" t="s">
        <v>37</v>
      </c>
      <c r="AU2" s="28" t="s">
        <v>38</v>
      </c>
      <c r="AV2" s="28" t="s">
        <v>39</v>
      </c>
      <c r="AW2" s="28" t="s">
        <v>40</v>
      </c>
      <c r="AX2" s="28" t="s">
        <v>41</v>
      </c>
      <c r="AY2" s="28" t="s">
        <v>42</v>
      </c>
      <c r="AZ2" s="28" t="s">
        <v>43</v>
      </c>
      <c r="BA2" s="28" t="s">
        <v>44</v>
      </c>
      <c r="BB2" s="28" t="s">
        <v>45</v>
      </c>
      <c r="BC2" s="28" t="s">
        <v>46</v>
      </c>
      <c r="BD2" s="28" t="s">
        <v>47</v>
      </c>
      <c r="BE2" s="28" t="s">
        <v>35</v>
      </c>
      <c r="BF2" s="28" t="s">
        <v>36</v>
      </c>
      <c r="BG2" s="28" t="s">
        <v>37</v>
      </c>
      <c r="BH2" s="28" t="s">
        <v>38</v>
      </c>
      <c r="BI2" s="28" t="s">
        <v>39</v>
      </c>
      <c r="BJ2" s="28" t="s">
        <v>40</v>
      </c>
      <c r="BK2" s="28" t="s">
        <v>41</v>
      </c>
      <c r="BL2" s="28" t="s">
        <v>42</v>
      </c>
      <c r="BM2" s="28" t="s">
        <v>43</v>
      </c>
      <c r="BN2" s="28" t="s">
        <v>44</v>
      </c>
      <c r="BO2" s="28" t="s">
        <v>45</v>
      </c>
      <c r="BP2" s="28" t="s">
        <v>46</v>
      </c>
      <c r="BQ2" s="28" t="s">
        <v>47</v>
      </c>
    </row>
    <row r="3" spans="1:69" s="24" customFormat="1" x14ac:dyDescent="0.25">
      <c r="A3" s="30">
        <v>42005</v>
      </c>
      <c r="B3" s="31" t="s">
        <v>48</v>
      </c>
      <c r="C3" s="24">
        <f>IFERROR(VLOOKUP(A3,Pivot_table!$A$5:$C$5, 3, 0),0)</f>
        <v>0</v>
      </c>
      <c r="D3" s="32">
        <f>VLOOKUP(A3, Traffic_data!$A$3:$BP$111, 3, 0)</f>
        <v>111589</v>
      </c>
      <c r="E3" s="32">
        <f>VLOOKUP(A3, Traffic_data!$A$3:$BP$111, 4, 0)</f>
        <v>33423</v>
      </c>
      <c r="F3" s="32">
        <f>VLOOKUP(A3, Traffic_data!$A$3:$BP$111, 5, 0)</f>
        <v>39968</v>
      </c>
      <c r="G3" s="32">
        <f>VLOOKUP(A3, Traffic_data!$A$3:$BP$111, 6, 0)</f>
        <v>28857</v>
      </c>
      <c r="H3" s="32">
        <f>VLOOKUP(A3, Traffic_data!$A$3:$BP$111, 7, 0)</f>
        <v>49405</v>
      </c>
      <c r="I3" s="32">
        <f>VLOOKUP(A3, Traffic_data!$A$3:$BP$111, 8, 0)</f>
        <v>63057</v>
      </c>
      <c r="J3" s="32">
        <f>VLOOKUP(A3, Traffic_data!$A$3:$BP$111, 9, 0)</f>
        <v>52928</v>
      </c>
      <c r="K3" s="32">
        <f>VLOOKUP(A3, Traffic_data!$A$3:$BP$111, 10, 0)</f>
        <v>6642</v>
      </c>
      <c r="L3" s="32">
        <f>VLOOKUP(A3, Traffic_data!$A$3:$BP$111, 11, 0)</f>
        <v>54694</v>
      </c>
      <c r="M3" s="32">
        <f>VLOOKUP(A3, Traffic_data!$A$3:$BP$111, 12, 0)</f>
        <v>0</v>
      </c>
      <c r="N3" s="32">
        <f>VLOOKUP(A3, Traffic_data!$A$3:$BP$111, 13, 0)</f>
        <v>15927</v>
      </c>
      <c r="O3" s="32">
        <f>VLOOKUP(A3, Traffic_data!$A$3:$BP$111, 14, 0)</f>
        <v>10786</v>
      </c>
      <c r="P3" s="32">
        <f>VLOOKUP(A3, Traffic_data!$A$3:$BP$111, 15, 0)</f>
        <v>7293</v>
      </c>
      <c r="Q3" s="32">
        <f>VLOOKUP(A3, Traffic_data!$A$3:$BP$111, 16, 0)</f>
        <v>682</v>
      </c>
      <c r="R3" s="32">
        <f>VLOOKUP(A3, Traffic_data!$A$3:$BP$111, 17, 0)</f>
        <v>83865</v>
      </c>
      <c r="S3" s="32">
        <f>VLOOKUP(A3, Traffic_data!$A$3:$BP$111, 18, 0)</f>
        <v>22038</v>
      </c>
      <c r="T3" s="32">
        <f>VLOOKUP(A3, Traffic_data!$A$3:$BP$111, 19, 0)</f>
        <v>2487</v>
      </c>
      <c r="U3" s="32">
        <f>VLOOKUP(A3, Traffic_data!$A$3:$BP$111, 20, 0)</f>
        <v>15521</v>
      </c>
      <c r="V3" s="32">
        <f>VLOOKUP(A3, Traffic_data!$A$3:$BP$111, 21, 0)</f>
        <v>2337</v>
      </c>
      <c r="W3" s="32">
        <f>VLOOKUP(A3, Traffic_data!$A$3:$BP$111, 22, 0)</f>
        <v>15907</v>
      </c>
      <c r="X3" s="32">
        <f>VLOOKUP(A3, Traffic_data!$A$3:$BP$111, 23, 0)</f>
        <v>2723</v>
      </c>
      <c r="Y3" s="32">
        <f>VLOOKUP(A3, Traffic_data!$A$3:$BP$111, 24, 0)</f>
        <v>1351</v>
      </c>
      <c r="Z3" s="32">
        <f>VLOOKUP(A3, Traffic_data!$A$3:$BP$111, 25, 0)</f>
        <v>3537</v>
      </c>
      <c r="AA3" s="32">
        <f>VLOOKUP(A3, Traffic_data!$A$3:$BP$111, 26, 0)</f>
        <v>729</v>
      </c>
      <c r="AB3" s="32">
        <f>VLOOKUP(A3, Traffic_data!$A$3:$BP$111, 27, 0)</f>
        <v>986</v>
      </c>
      <c r="AC3" s="32">
        <f>VLOOKUP(A3, Traffic_data!$A$3:$BP$111, 28, 0)</f>
        <v>1736</v>
      </c>
      <c r="AD3" s="32">
        <f>VLOOKUP(A3, Traffic_data!$A$3:$BP$111, 29, 0)</f>
        <v>11769</v>
      </c>
      <c r="AE3" s="32">
        <f>VLOOKUP(A3, Traffic_data!$A$3:$BP$111, 30, 0)</f>
        <v>48955</v>
      </c>
      <c r="AF3" s="32">
        <f>VLOOKUP(A3, Traffic_data!$A$3:$BP$111, 31, 0)</f>
        <v>12128</v>
      </c>
      <c r="AG3" s="32">
        <f>VLOOKUP(A3, Traffic_data!$A$3:$BP$111, 32, 0)</f>
        <v>345</v>
      </c>
      <c r="AH3" s="32">
        <f>VLOOKUP(A3, Traffic_data!$A$3:$BP$111, 33, 0)</f>
        <v>5622</v>
      </c>
      <c r="AI3" s="32">
        <f>VLOOKUP(A3, Traffic_data!$A$3:$BP$111, 34, 0)</f>
        <v>323</v>
      </c>
      <c r="AJ3" s="32">
        <f>VLOOKUP(A3, Traffic_data!$A$3:$BP$111, 35, 0)</f>
        <v>12333</v>
      </c>
      <c r="AK3" s="32">
        <f>VLOOKUP(A3, Traffic_data!$A$3:$BP$111, 36, 0)</f>
        <v>926</v>
      </c>
      <c r="AL3" s="32">
        <f>VLOOKUP(A3, Traffic_data!$A$3:$BP$111, 37, 0)</f>
        <v>495</v>
      </c>
      <c r="AM3" s="32">
        <f>VLOOKUP(A3, Traffic_data!$A$3:$BP$111, 38, 0)</f>
        <v>7217</v>
      </c>
      <c r="AN3" s="32">
        <f>VLOOKUP(A3, Traffic_data!$A$3:$BP$111, 39, 0)</f>
        <v>485</v>
      </c>
      <c r="AO3" s="32">
        <f>VLOOKUP(A3, Traffic_data!$A$3:$BP$111, 40, 0)</f>
        <v>259</v>
      </c>
      <c r="AP3" s="32">
        <f>VLOOKUP(A3, Traffic_data!$A$3:$BP$111, 41, 0)</f>
        <v>1605</v>
      </c>
      <c r="AQ3" s="32">
        <f>VLOOKUP(A3, Traffic_data!$A$3:$BP$111, 42, 0)</f>
        <v>4739</v>
      </c>
      <c r="AR3" s="32">
        <f>VLOOKUP(A3, Traffic_data!$A$3:$BP$111, 43, 0)</f>
        <v>132820</v>
      </c>
      <c r="AS3" s="32">
        <f>VLOOKUP(A3, Traffic_data!$A$3:$BP$111, 44, 0)</f>
        <v>34166</v>
      </c>
      <c r="AT3" s="32">
        <f>VLOOKUP(A3, Traffic_data!$A$3:$BP$111, 45, 0)</f>
        <v>2832</v>
      </c>
      <c r="AU3" s="32">
        <f>VLOOKUP(A3, Traffic_data!$A$3:$BP$111, 46, 0)</f>
        <v>21143</v>
      </c>
      <c r="AV3" s="32">
        <f>VLOOKUP(A3, Traffic_data!$A$3:$BP$111, 47, 0)</f>
        <v>2660</v>
      </c>
      <c r="AW3" s="32">
        <f>VLOOKUP(A3, Traffic_data!$A$3:$BP$111, 48, 0)</f>
        <v>28240</v>
      </c>
      <c r="AX3" s="32">
        <f>VLOOKUP(A3, Traffic_data!$A$3:$BP$111, 49, 0)</f>
        <v>3649</v>
      </c>
      <c r="AY3" s="32">
        <f>VLOOKUP(A3, Traffic_data!$A$3:$BP$111, 50, 0)</f>
        <v>1846</v>
      </c>
      <c r="AZ3" s="32">
        <f>VLOOKUP(A3, Traffic_data!$A$3:$BP$111, 51, 0)</f>
        <v>10754</v>
      </c>
      <c r="BA3" s="32">
        <f>VLOOKUP(A3, Traffic_data!$A$3:$BP$111, 52, 0)</f>
        <v>1214</v>
      </c>
      <c r="BB3" s="32">
        <f>VLOOKUP(A3, Traffic_data!$A$3:$BP$111, 53, 0)</f>
        <v>1245</v>
      </c>
      <c r="BC3" s="32">
        <f>VLOOKUP(A3, Traffic_data!$A$3:$BP$111, 54, 0)</f>
        <v>3341</v>
      </c>
      <c r="BD3" s="32">
        <f>VLOOKUP(A3, Traffic_data!$A$3:$BP$111, 55, 0)</f>
        <v>16508</v>
      </c>
      <c r="BE3" s="32">
        <f>VLOOKUP(A3, Traffic_data!$A$3:$BP$111, 56, 0)</f>
        <v>6354</v>
      </c>
      <c r="BF3" s="32">
        <f>VLOOKUP(A3, Traffic_data!$A$3:$BP$111, 57, 0)</f>
        <v>1772</v>
      </c>
      <c r="BG3" s="32">
        <f>VLOOKUP(A3, Traffic_data!$A$3:$BP$111, 58, 0)</f>
        <v>96</v>
      </c>
      <c r="BH3" s="32">
        <f>VLOOKUP(A3, Traffic_data!$A$3:$BP$111, 59, 0)</f>
        <v>856</v>
      </c>
      <c r="BI3" s="32">
        <f>VLOOKUP(A3, Traffic_data!$A$3:$BP$111, 60, 0)</f>
        <v>72</v>
      </c>
      <c r="BJ3" s="32">
        <f>VLOOKUP(A3, Traffic_data!$A$3:$BP$111, 61, 0)</f>
        <v>1676</v>
      </c>
      <c r="BK3" s="32">
        <f>VLOOKUP(A3, Traffic_data!$A$3:$BP$111, 62, 0)</f>
        <v>193</v>
      </c>
      <c r="BL3" s="32">
        <f>VLOOKUP(A3, Traffic_data!$A$3:$BP$111,63, 0)</f>
        <v>84</v>
      </c>
      <c r="BM3" s="32">
        <f>VLOOKUP(A3, Traffic_data!$A$3:$BP$111, 64, 0)</f>
        <v>241</v>
      </c>
      <c r="BN3" s="32">
        <f>VLOOKUP(A3, Traffic_data!$A$3:$BP$111, 65, 0)</f>
        <v>0</v>
      </c>
      <c r="BO3" s="32">
        <f>VLOOKUP(A3, Traffic_data!$A$3:$BP$111, 66, 0)</f>
        <v>60</v>
      </c>
      <c r="BP3" s="32">
        <f>VLOOKUP(A3, Traffic_data!$A$3:$BP$111, 67, 0)</f>
        <v>109</v>
      </c>
      <c r="BQ3" s="32">
        <f>VLOOKUP(A3, Traffic_data!$A$3:$BP$111, 68, 0)</f>
        <v>735</v>
      </c>
    </row>
    <row r="4" spans="1:69" s="24" customFormat="1" x14ac:dyDescent="0.25">
      <c r="A4" s="30">
        <v>42006</v>
      </c>
      <c r="B4" s="31" t="s">
        <v>49</v>
      </c>
      <c r="C4" s="24">
        <f>IFERROR(VLOOKUP(A4,Pivot_table!$A$5:$C$5, 3, 0),0)</f>
        <v>0</v>
      </c>
      <c r="D4" s="32">
        <f>VLOOKUP(A4, Traffic_data!$A$3:$BP$111, 3, 0)</f>
        <v>169784</v>
      </c>
      <c r="E4" s="32">
        <f>VLOOKUP(A4, Traffic_data!$A$3:$BP$111, 4, 0)</f>
        <v>50960</v>
      </c>
      <c r="F4" s="32">
        <f>VLOOKUP(A4, Traffic_data!$A$3:$BP$111, 5, 0)</f>
        <v>62084</v>
      </c>
      <c r="G4" s="32">
        <f>VLOOKUP(A4, Traffic_data!$A$3:$BP$111, 6, 0)</f>
        <v>43513</v>
      </c>
      <c r="H4" s="32">
        <f>VLOOKUP(A4, Traffic_data!$A$3:$BP$111, 7, 0)</f>
        <v>75081</v>
      </c>
      <c r="I4" s="32">
        <f>VLOOKUP(A4, Traffic_data!$A$3:$BP$111, 8, 0)</f>
        <v>90813</v>
      </c>
      <c r="J4" s="32">
        <f>VLOOKUP(A4, Traffic_data!$A$3:$BP$111, 9, 0)</f>
        <v>60629</v>
      </c>
      <c r="K4" s="32">
        <f>VLOOKUP(A4, Traffic_data!$A$3:$BP$111, 10, 0)</f>
        <v>7796</v>
      </c>
      <c r="L4" s="32">
        <f>VLOOKUP(A4, Traffic_data!$A$3:$BP$111, 11, 0)</f>
        <v>59200</v>
      </c>
      <c r="M4" s="32">
        <f>VLOOKUP(A4, Traffic_data!$A$3:$BP$111, 12, 0)</f>
        <v>0</v>
      </c>
      <c r="N4" s="32">
        <f>VLOOKUP(A4, Traffic_data!$A$3:$BP$111, 13, 0)</f>
        <v>21762</v>
      </c>
      <c r="O4" s="32">
        <f>VLOOKUP(A4, Traffic_data!$A$3:$BP$111, 14, 0)</f>
        <v>11195</v>
      </c>
      <c r="P4" s="32">
        <f>VLOOKUP(A4, Traffic_data!$A$3:$BP$111, 15, 0)</f>
        <v>7812</v>
      </c>
      <c r="Q4" s="32">
        <f>VLOOKUP(A4, Traffic_data!$A$3:$BP$111, 16, 0)</f>
        <v>1142</v>
      </c>
      <c r="R4" s="32">
        <f>VLOOKUP(A4, Traffic_data!$A$3:$BP$111, 17, 0)</f>
        <v>124469</v>
      </c>
      <c r="S4" s="32">
        <f>VLOOKUP(A4, Traffic_data!$A$3:$BP$111, 18, 0)</f>
        <v>30914</v>
      </c>
      <c r="T4" s="32">
        <f>VLOOKUP(A4, Traffic_data!$A$3:$BP$111, 19, 0)</f>
        <v>3902</v>
      </c>
      <c r="U4" s="32">
        <f>VLOOKUP(A4, Traffic_data!$A$3:$BP$111, 20, 0)</f>
        <v>25811</v>
      </c>
      <c r="V4" s="32">
        <f>VLOOKUP(A4, Traffic_data!$A$3:$BP$111, 21, 0)</f>
        <v>3344</v>
      </c>
      <c r="W4" s="32">
        <f>VLOOKUP(A4, Traffic_data!$A$3:$BP$111, 22, 0)</f>
        <v>22274</v>
      </c>
      <c r="X4" s="32">
        <f>VLOOKUP(A4, Traffic_data!$A$3:$BP$111, 23, 0)</f>
        <v>3580</v>
      </c>
      <c r="Y4" s="32">
        <f>VLOOKUP(A4, Traffic_data!$A$3:$BP$111, 24, 0)</f>
        <v>1865</v>
      </c>
      <c r="Z4" s="32">
        <f>VLOOKUP(A4, Traffic_data!$A$3:$BP$111, 25, 0)</f>
        <v>4395</v>
      </c>
      <c r="AA4" s="32">
        <f>VLOOKUP(A4, Traffic_data!$A$3:$BP$111, 26, 0)</f>
        <v>1201</v>
      </c>
      <c r="AB4" s="32">
        <f>VLOOKUP(A4, Traffic_data!$A$3:$BP$111, 27, 0)</f>
        <v>1715</v>
      </c>
      <c r="AC4" s="32">
        <f>VLOOKUP(A4, Traffic_data!$A$3:$BP$111, 28, 0)</f>
        <v>1972</v>
      </c>
      <c r="AD4" s="32">
        <f>VLOOKUP(A4, Traffic_data!$A$3:$BP$111, 29, 0)</f>
        <v>17987</v>
      </c>
      <c r="AE4" s="32">
        <f>VLOOKUP(A4, Traffic_data!$A$3:$BP$111, 30, 0)</f>
        <v>55975</v>
      </c>
      <c r="AF4" s="32">
        <f>VLOOKUP(A4, Traffic_data!$A$3:$BP$111, 31, 0)</f>
        <v>13798</v>
      </c>
      <c r="AG4" s="32">
        <f>VLOOKUP(A4, Traffic_data!$A$3:$BP$111, 32, 0)</f>
        <v>409</v>
      </c>
      <c r="AH4" s="32">
        <f>VLOOKUP(A4, Traffic_data!$A$3:$BP$111, 33, 0)</f>
        <v>7033</v>
      </c>
      <c r="AI4" s="32">
        <f>VLOOKUP(A4, Traffic_data!$A$3:$BP$111, 34, 0)</f>
        <v>442</v>
      </c>
      <c r="AJ4" s="32">
        <f>VLOOKUP(A4, Traffic_data!$A$3:$BP$111, 35, 0)</f>
        <v>13151</v>
      </c>
      <c r="AK4" s="32">
        <f>VLOOKUP(A4, Traffic_data!$A$3:$BP$111, 36, 0)</f>
        <v>1260</v>
      </c>
      <c r="AL4" s="32">
        <f>VLOOKUP(A4, Traffic_data!$A$3:$BP$111, 37, 0)</f>
        <v>668</v>
      </c>
      <c r="AM4" s="32">
        <f>VLOOKUP(A4, Traffic_data!$A$3:$BP$111, 38, 0)</f>
        <v>7658</v>
      </c>
      <c r="AN4" s="32">
        <f>VLOOKUP(A4, Traffic_data!$A$3:$BP$111, 39, 0)</f>
        <v>517</v>
      </c>
      <c r="AO4" s="32">
        <f>VLOOKUP(A4, Traffic_data!$A$3:$BP$111, 40, 0)</f>
        <v>355</v>
      </c>
      <c r="AP4" s="32">
        <f>VLOOKUP(A4, Traffic_data!$A$3:$BP$111, 41, 0)</f>
        <v>1583</v>
      </c>
      <c r="AQ4" s="32">
        <f>VLOOKUP(A4, Traffic_data!$A$3:$BP$111, 42, 0)</f>
        <v>6236</v>
      </c>
      <c r="AR4" s="32">
        <f>VLOOKUP(A4, Traffic_data!$A$3:$BP$111, 43, 0)</f>
        <v>180444</v>
      </c>
      <c r="AS4" s="32">
        <f>VLOOKUP(A4, Traffic_data!$A$3:$BP$111, 44, 0)</f>
        <v>44712</v>
      </c>
      <c r="AT4" s="32">
        <f>VLOOKUP(A4, Traffic_data!$A$3:$BP$111, 45, 0)</f>
        <v>4311</v>
      </c>
      <c r="AU4" s="32">
        <f>VLOOKUP(A4, Traffic_data!$A$3:$BP$111, 46, 0)</f>
        <v>32844</v>
      </c>
      <c r="AV4" s="32">
        <f>VLOOKUP(A4, Traffic_data!$A$3:$BP$111, 47, 0)</f>
        <v>3786</v>
      </c>
      <c r="AW4" s="32">
        <f>VLOOKUP(A4, Traffic_data!$A$3:$BP$111, 48, 0)</f>
        <v>35425</v>
      </c>
      <c r="AX4" s="32">
        <f>VLOOKUP(A4, Traffic_data!$A$3:$BP$111, 49, 0)</f>
        <v>4840</v>
      </c>
      <c r="AY4" s="32">
        <f>VLOOKUP(A4, Traffic_data!$A$3:$BP$111, 50, 0)</f>
        <v>2533</v>
      </c>
      <c r="AZ4" s="32">
        <f>VLOOKUP(A4, Traffic_data!$A$3:$BP$111, 51, 0)</f>
        <v>12053</v>
      </c>
      <c r="BA4" s="32">
        <f>VLOOKUP(A4, Traffic_data!$A$3:$BP$111, 52, 0)</f>
        <v>1718</v>
      </c>
      <c r="BB4" s="32">
        <f>VLOOKUP(A4, Traffic_data!$A$3:$BP$111, 53, 0)</f>
        <v>2070</v>
      </c>
      <c r="BC4" s="32">
        <f>VLOOKUP(A4, Traffic_data!$A$3:$BP$111, 54, 0)</f>
        <v>3555</v>
      </c>
      <c r="BD4" s="32">
        <f>VLOOKUP(A4, Traffic_data!$A$3:$BP$111, 55, 0)</f>
        <v>24223</v>
      </c>
      <c r="BE4" s="32">
        <f>VLOOKUP(A4, Traffic_data!$A$3:$BP$111, 56, 0)</f>
        <v>8873</v>
      </c>
      <c r="BF4" s="32">
        <f>VLOOKUP(A4, Traffic_data!$A$3:$BP$111, 57, 0)</f>
        <v>2110</v>
      </c>
      <c r="BG4" s="32">
        <f>VLOOKUP(A4, Traffic_data!$A$3:$BP$111, 58, 0)</f>
        <v>109</v>
      </c>
      <c r="BH4" s="32">
        <f>VLOOKUP(A4, Traffic_data!$A$3:$BP$111, 59, 0)</f>
        <v>1290</v>
      </c>
      <c r="BI4" s="32">
        <f>VLOOKUP(A4, Traffic_data!$A$3:$BP$111, 60, 0)</f>
        <v>60</v>
      </c>
      <c r="BJ4" s="32">
        <f>VLOOKUP(A4, Traffic_data!$A$3:$BP$111, 61, 0)</f>
        <v>2206</v>
      </c>
      <c r="BK4" s="32">
        <f>VLOOKUP(A4, Traffic_data!$A$3:$BP$111, 62, 0)</f>
        <v>145</v>
      </c>
      <c r="BL4" s="32">
        <f>VLOOKUP(A4, Traffic_data!$A$3:$BP$111,63, 0)</f>
        <v>109</v>
      </c>
      <c r="BM4" s="32">
        <f>VLOOKUP(A4, Traffic_data!$A$3:$BP$111, 64, 0)</f>
        <v>579</v>
      </c>
      <c r="BN4" s="32">
        <f>VLOOKUP(A4, Traffic_data!$A$3:$BP$111, 65, 0)</f>
        <v>60</v>
      </c>
      <c r="BO4" s="32">
        <f>VLOOKUP(A4, Traffic_data!$A$3:$BP$111, 66, 0)</f>
        <v>133</v>
      </c>
      <c r="BP4" s="32">
        <f>VLOOKUP(A4, Traffic_data!$A$3:$BP$111, 67, 0)</f>
        <v>193</v>
      </c>
      <c r="BQ4" s="32">
        <f>VLOOKUP(A4, Traffic_data!$A$3:$BP$111, 68, 0)</f>
        <v>1374</v>
      </c>
    </row>
    <row r="5" spans="1:69" s="24" customFormat="1" x14ac:dyDescent="0.25">
      <c r="A5" s="30">
        <v>42007</v>
      </c>
      <c r="B5" s="31" t="s">
        <v>50</v>
      </c>
      <c r="C5" s="24">
        <f>IFERROR(VLOOKUP(A5,Pivot_table!$A$5:$C$5, 3, 0),0)</f>
        <v>0</v>
      </c>
      <c r="D5" s="32">
        <f>VLOOKUP(A5, Traffic_data!$A$3:$BP$111, 3, 0)</f>
        <v>159683</v>
      </c>
      <c r="E5" s="32">
        <f>VLOOKUP(A5, Traffic_data!$A$3:$BP$111, 4, 0)</f>
        <v>50661</v>
      </c>
      <c r="F5" s="32">
        <f>VLOOKUP(A5, Traffic_data!$A$3:$BP$111, 5, 0)</f>
        <v>56858</v>
      </c>
      <c r="G5" s="32">
        <f>VLOOKUP(A5, Traffic_data!$A$3:$BP$111, 6, 0)</f>
        <v>39565</v>
      </c>
      <c r="H5" s="32">
        <f>VLOOKUP(A5, Traffic_data!$A$3:$BP$111, 7, 0)</f>
        <v>72530</v>
      </c>
      <c r="I5" s="32">
        <f>VLOOKUP(A5, Traffic_data!$A$3:$BP$111, 8, 0)</f>
        <v>89839</v>
      </c>
      <c r="J5" s="32">
        <f>VLOOKUP(A5, Traffic_data!$A$3:$BP$111, 9, 0)</f>
        <v>68090</v>
      </c>
      <c r="K5" s="32">
        <f>VLOOKUP(A5, Traffic_data!$A$3:$BP$111, 10, 0)</f>
        <v>7789</v>
      </c>
      <c r="L5" s="32">
        <f>VLOOKUP(A5, Traffic_data!$A$3:$BP$111, 11, 0)</f>
        <v>62863</v>
      </c>
      <c r="M5" s="32">
        <f>VLOOKUP(A5, Traffic_data!$A$3:$BP$111, 12, 0)</f>
        <v>0</v>
      </c>
      <c r="N5" s="32">
        <f>VLOOKUP(A5, Traffic_data!$A$3:$BP$111, 13, 0)</f>
        <v>20275</v>
      </c>
      <c r="O5" s="32">
        <f>VLOOKUP(A5, Traffic_data!$A$3:$BP$111, 14, 0)</f>
        <v>12403</v>
      </c>
      <c r="P5" s="32">
        <f>VLOOKUP(A5, Traffic_data!$A$3:$BP$111, 15, 0)</f>
        <v>8429</v>
      </c>
      <c r="Q5" s="32">
        <f>VLOOKUP(A5, Traffic_data!$A$3:$BP$111, 16, 0)</f>
        <v>988</v>
      </c>
      <c r="R5" s="32">
        <f>VLOOKUP(A5, Traffic_data!$A$3:$BP$111, 17, 0)</f>
        <v>118788</v>
      </c>
      <c r="S5" s="32">
        <f>VLOOKUP(A5, Traffic_data!$A$3:$BP$111, 18, 0)</f>
        <v>28127</v>
      </c>
      <c r="T5" s="32">
        <f>VLOOKUP(A5, Traffic_data!$A$3:$BP$111, 19, 0)</f>
        <v>4545</v>
      </c>
      <c r="U5" s="32">
        <f>VLOOKUP(A5, Traffic_data!$A$3:$BP$111, 20, 0)</f>
        <v>26390</v>
      </c>
      <c r="V5" s="32">
        <f>VLOOKUP(A5, Traffic_data!$A$3:$BP$111, 21, 0)</f>
        <v>3687</v>
      </c>
      <c r="W5" s="32">
        <f>VLOOKUP(A5, Traffic_data!$A$3:$BP$111, 22, 0)</f>
        <v>19637</v>
      </c>
      <c r="X5" s="32">
        <f>VLOOKUP(A5, Traffic_data!$A$3:$BP$111, 23, 0)</f>
        <v>3387</v>
      </c>
      <c r="Y5" s="32">
        <f>VLOOKUP(A5, Traffic_data!$A$3:$BP$111, 24, 0)</f>
        <v>2101</v>
      </c>
      <c r="Z5" s="32">
        <f>VLOOKUP(A5, Traffic_data!$A$3:$BP$111, 25, 0)</f>
        <v>4180</v>
      </c>
      <c r="AA5" s="32">
        <f>VLOOKUP(A5, Traffic_data!$A$3:$BP$111, 26, 0)</f>
        <v>1050</v>
      </c>
      <c r="AB5" s="32">
        <f>VLOOKUP(A5, Traffic_data!$A$3:$BP$111, 27, 0)</f>
        <v>1201</v>
      </c>
      <c r="AC5" s="32">
        <f>VLOOKUP(A5, Traffic_data!$A$3:$BP$111, 28, 0)</f>
        <v>1822</v>
      </c>
      <c r="AD5" s="32">
        <f>VLOOKUP(A5, Traffic_data!$A$3:$BP$111, 29, 0)</f>
        <v>17751</v>
      </c>
      <c r="AE5" s="32">
        <f>VLOOKUP(A5, Traffic_data!$A$3:$BP$111, 30, 0)</f>
        <v>62699</v>
      </c>
      <c r="AF5" s="32">
        <f>VLOOKUP(A5, Traffic_data!$A$3:$BP$111, 31, 0)</f>
        <v>15693</v>
      </c>
      <c r="AG5" s="32">
        <f>VLOOKUP(A5, Traffic_data!$A$3:$BP$111, 32, 0)</f>
        <v>603</v>
      </c>
      <c r="AH5" s="32">
        <f>VLOOKUP(A5, Traffic_data!$A$3:$BP$111, 33, 0)</f>
        <v>7690</v>
      </c>
      <c r="AI5" s="32">
        <f>VLOOKUP(A5, Traffic_data!$A$3:$BP$111, 34, 0)</f>
        <v>388</v>
      </c>
      <c r="AJ5" s="32">
        <f>VLOOKUP(A5, Traffic_data!$A$3:$BP$111, 35, 0)</f>
        <v>15166</v>
      </c>
      <c r="AK5" s="32">
        <f>VLOOKUP(A5, Traffic_data!$A$3:$BP$111, 36, 0)</f>
        <v>916</v>
      </c>
      <c r="AL5" s="32">
        <f>VLOOKUP(A5, Traffic_data!$A$3:$BP$111, 37, 0)</f>
        <v>883</v>
      </c>
      <c r="AM5" s="32">
        <f>VLOOKUP(A5, Traffic_data!$A$3:$BP$111, 38, 0)</f>
        <v>8218</v>
      </c>
      <c r="AN5" s="32">
        <f>VLOOKUP(A5, Traffic_data!$A$3:$BP$111, 39, 0)</f>
        <v>582</v>
      </c>
      <c r="AO5" s="32">
        <f>VLOOKUP(A5, Traffic_data!$A$3:$BP$111, 40, 0)</f>
        <v>366</v>
      </c>
      <c r="AP5" s="32">
        <f>VLOOKUP(A5, Traffic_data!$A$3:$BP$111, 41, 0)</f>
        <v>1971</v>
      </c>
      <c r="AQ5" s="32">
        <f>VLOOKUP(A5, Traffic_data!$A$3:$BP$111, 42, 0)</f>
        <v>7518</v>
      </c>
      <c r="AR5" s="32">
        <f>VLOOKUP(A5, Traffic_data!$A$3:$BP$111, 43, 0)</f>
        <v>181487</v>
      </c>
      <c r="AS5" s="32">
        <f>VLOOKUP(A5, Traffic_data!$A$3:$BP$111, 44, 0)</f>
        <v>43820</v>
      </c>
      <c r="AT5" s="32">
        <f>VLOOKUP(A5, Traffic_data!$A$3:$BP$111, 45, 0)</f>
        <v>5148</v>
      </c>
      <c r="AU5" s="32">
        <f>VLOOKUP(A5, Traffic_data!$A$3:$BP$111, 46, 0)</f>
        <v>34080</v>
      </c>
      <c r="AV5" s="32">
        <f>VLOOKUP(A5, Traffic_data!$A$3:$BP$111, 47, 0)</f>
        <v>4075</v>
      </c>
      <c r="AW5" s="32">
        <f>VLOOKUP(A5, Traffic_data!$A$3:$BP$111, 48, 0)</f>
        <v>34803</v>
      </c>
      <c r="AX5" s="32">
        <f>VLOOKUP(A5, Traffic_data!$A$3:$BP$111, 49, 0)</f>
        <v>4303</v>
      </c>
      <c r="AY5" s="32">
        <f>VLOOKUP(A5, Traffic_data!$A$3:$BP$111, 50, 0)</f>
        <v>2984</v>
      </c>
      <c r="AZ5" s="32">
        <f>VLOOKUP(A5, Traffic_data!$A$3:$BP$111, 51, 0)</f>
        <v>12398</v>
      </c>
      <c r="BA5" s="32">
        <f>VLOOKUP(A5, Traffic_data!$A$3:$BP$111, 52, 0)</f>
        <v>1632</v>
      </c>
      <c r="BB5" s="32">
        <f>VLOOKUP(A5, Traffic_data!$A$3:$BP$111, 53, 0)</f>
        <v>1567</v>
      </c>
      <c r="BC5" s="32">
        <f>VLOOKUP(A5, Traffic_data!$A$3:$BP$111, 54, 0)</f>
        <v>3793</v>
      </c>
      <c r="BD5" s="32">
        <f>VLOOKUP(A5, Traffic_data!$A$3:$BP$111, 55, 0)</f>
        <v>25269</v>
      </c>
      <c r="BE5" s="32">
        <f>VLOOKUP(A5, Traffic_data!$A$3:$BP$111, 56, 0)</f>
        <v>9151</v>
      </c>
      <c r="BF5" s="32">
        <f>VLOOKUP(A5, Traffic_data!$A$3:$BP$111, 57, 0)</f>
        <v>2267</v>
      </c>
      <c r="BG5" s="32">
        <f>VLOOKUP(A5, Traffic_data!$A$3:$BP$111, 58, 0)</f>
        <v>121</v>
      </c>
      <c r="BH5" s="32">
        <f>VLOOKUP(A5, Traffic_data!$A$3:$BP$111, 59, 0)</f>
        <v>1399</v>
      </c>
      <c r="BI5" s="32">
        <f>VLOOKUP(A5, Traffic_data!$A$3:$BP$111, 60, 0)</f>
        <v>109</v>
      </c>
      <c r="BJ5" s="32">
        <f>VLOOKUP(A5, Traffic_data!$A$3:$BP$111, 61, 0)</f>
        <v>2230</v>
      </c>
      <c r="BK5" s="32">
        <f>VLOOKUP(A5, Traffic_data!$A$3:$BP$111, 62, 0)</f>
        <v>205</v>
      </c>
      <c r="BL5" s="32">
        <f>VLOOKUP(A5, Traffic_data!$A$3:$BP$111,63, 0)</f>
        <v>169</v>
      </c>
      <c r="BM5" s="32">
        <f>VLOOKUP(A5, Traffic_data!$A$3:$BP$111, 64, 0)</f>
        <v>446</v>
      </c>
      <c r="BN5" s="32">
        <f>VLOOKUP(A5, Traffic_data!$A$3:$BP$111, 65, 0)</f>
        <v>72</v>
      </c>
      <c r="BO5" s="32">
        <f>VLOOKUP(A5, Traffic_data!$A$3:$BP$111, 66, 0)</f>
        <v>36</v>
      </c>
      <c r="BP5" s="32">
        <f>VLOOKUP(A5, Traffic_data!$A$3:$BP$111, 67, 0)</f>
        <v>145</v>
      </c>
      <c r="BQ5" s="32">
        <f>VLOOKUP(A5, Traffic_data!$A$3:$BP$111, 68, 0)</f>
        <v>1423</v>
      </c>
    </row>
    <row r="6" spans="1:69" s="24" customFormat="1" x14ac:dyDescent="0.25">
      <c r="A6" s="30">
        <v>42008</v>
      </c>
      <c r="B6" s="31" t="s">
        <v>5</v>
      </c>
      <c r="C6" s="24">
        <f>IFERROR(VLOOKUP(A6,Pivot_table!$A$5:$C$5, 3, 0),0)</f>
        <v>0</v>
      </c>
      <c r="D6" s="32">
        <f>VLOOKUP(A6, Traffic_data!$A$3:$BP$111, 3, 0)</f>
        <v>117756</v>
      </c>
      <c r="E6" s="32">
        <f>VLOOKUP(A6, Traffic_data!$A$3:$BP$111, 4, 0)</f>
        <v>35016</v>
      </c>
      <c r="F6" s="32">
        <f>VLOOKUP(A6, Traffic_data!$A$3:$BP$111, 5, 0)</f>
        <v>41658</v>
      </c>
      <c r="G6" s="32">
        <f>VLOOKUP(A6, Traffic_data!$A$3:$BP$111, 6, 0)</f>
        <v>31228</v>
      </c>
      <c r="H6" s="32">
        <f>VLOOKUP(A6, Traffic_data!$A$3:$BP$111, 7, 0)</f>
        <v>53116</v>
      </c>
      <c r="I6" s="32">
        <f>VLOOKUP(A6, Traffic_data!$A$3:$BP$111, 8, 0)</f>
        <v>71560</v>
      </c>
      <c r="J6" s="32">
        <f>VLOOKUP(A6, Traffic_data!$A$3:$BP$111, 9, 0)</f>
        <v>67741</v>
      </c>
      <c r="K6" s="32">
        <f>VLOOKUP(A6, Traffic_data!$A$3:$BP$111, 10, 0)</f>
        <v>6633</v>
      </c>
      <c r="L6" s="32">
        <f>VLOOKUP(A6, Traffic_data!$A$3:$BP$111, 11, 0)</f>
        <v>62785</v>
      </c>
      <c r="M6" s="32">
        <f>VLOOKUP(A6, Traffic_data!$A$3:$BP$111, 12, 0)</f>
        <v>0</v>
      </c>
      <c r="N6" s="32">
        <f>VLOOKUP(A6, Traffic_data!$A$3:$BP$111, 13, 0)</f>
        <v>14339</v>
      </c>
      <c r="O6" s="32">
        <f>VLOOKUP(A6, Traffic_data!$A$3:$BP$111, 14, 0)</f>
        <v>10756</v>
      </c>
      <c r="P6" s="32">
        <f>VLOOKUP(A6, Traffic_data!$A$3:$BP$111, 15, 0)</f>
        <v>7130</v>
      </c>
      <c r="Q6" s="32">
        <f>VLOOKUP(A6, Traffic_data!$A$3:$BP$111, 16, 0)</f>
        <v>729</v>
      </c>
      <c r="R6" s="32">
        <f>VLOOKUP(A6, Traffic_data!$A$3:$BP$111, 17, 0)</f>
        <v>88516</v>
      </c>
      <c r="S6" s="32">
        <f>VLOOKUP(A6, Traffic_data!$A$3:$BP$111, 18, 0)</f>
        <v>23432</v>
      </c>
      <c r="T6" s="32">
        <f>VLOOKUP(A6, Traffic_data!$A$3:$BP$111, 19, 0)</f>
        <v>3709</v>
      </c>
      <c r="U6" s="32">
        <f>VLOOKUP(A6, Traffic_data!$A$3:$BP$111, 20, 0)</f>
        <v>19144</v>
      </c>
      <c r="V6" s="32">
        <f>VLOOKUP(A6, Traffic_data!$A$3:$BP$111, 21, 0)</f>
        <v>2315</v>
      </c>
      <c r="W6" s="32">
        <f>VLOOKUP(A6, Traffic_data!$A$3:$BP$111, 22, 0)</f>
        <v>14171</v>
      </c>
      <c r="X6" s="32">
        <f>VLOOKUP(A6, Traffic_data!$A$3:$BP$111, 23, 0)</f>
        <v>1672</v>
      </c>
      <c r="Y6" s="32">
        <f>VLOOKUP(A6, Traffic_data!$A$3:$BP$111, 24, 0)</f>
        <v>1329</v>
      </c>
      <c r="Z6" s="32">
        <f>VLOOKUP(A6, Traffic_data!$A$3:$BP$111, 25, 0)</f>
        <v>3516</v>
      </c>
      <c r="AA6" s="32">
        <f>VLOOKUP(A6, Traffic_data!$A$3:$BP$111, 26, 0)</f>
        <v>643</v>
      </c>
      <c r="AB6" s="32">
        <f>VLOOKUP(A6, Traffic_data!$A$3:$BP$111, 27, 0)</f>
        <v>750</v>
      </c>
      <c r="AC6" s="32">
        <f>VLOOKUP(A6, Traffic_data!$A$3:$BP$111, 28, 0)</f>
        <v>1201</v>
      </c>
      <c r="AD6" s="32">
        <f>VLOOKUP(A6, Traffic_data!$A$3:$BP$111, 29, 0)</f>
        <v>13699</v>
      </c>
      <c r="AE6" s="32">
        <f>VLOOKUP(A6, Traffic_data!$A$3:$BP$111, 30, 0)</f>
        <v>63430</v>
      </c>
      <c r="AF6" s="32">
        <f>VLOOKUP(A6, Traffic_data!$A$3:$BP$111, 31, 0)</f>
        <v>15823</v>
      </c>
      <c r="AG6" s="32">
        <f>VLOOKUP(A6, Traffic_data!$A$3:$BP$111, 32, 0)</f>
        <v>732</v>
      </c>
      <c r="AH6" s="32">
        <f>VLOOKUP(A6, Traffic_data!$A$3:$BP$111, 33, 0)</f>
        <v>8283</v>
      </c>
      <c r="AI6" s="32">
        <f>VLOOKUP(A6, Traffic_data!$A$3:$BP$111, 34, 0)</f>
        <v>409</v>
      </c>
      <c r="AJ6" s="32">
        <f>VLOOKUP(A6, Traffic_data!$A$3:$BP$111, 35, 0)</f>
        <v>14670</v>
      </c>
      <c r="AK6" s="32">
        <f>VLOOKUP(A6, Traffic_data!$A$3:$BP$111, 36, 0)</f>
        <v>1400</v>
      </c>
      <c r="AL6" s="32">
        <f>VLOOKUP(A6, Traffic_data!$A$3:$BP$111, 37, 0)</f>
        <v>786</v>
      </c>
      <c r="AM6" s="32">
        <f>VLOOKUP(A6, Traffic_data!$A$3:$BP$111, 38, 0)</f>
        <v>8574</v>
      </c>
      <c r="AN6" s="32">
        <f>VLOOKUP(A6, Traffic_data!$A$3:$BP$111, 39, 0)</f>
        <v>452</v>
      </c>
      <c r="AO6" s="32">
        <f>VLOOKUP(A6, Traffic_data!$A$3:$BP$111, 40, 0)</f>
        <v>420</v>
      </c>
      <c r="AP6" s="32">
        <f>VLOOKUP(A6, Traffic_data!$A$3:$BP$111, 41, 0)</f>
        <v>1519</v>
      </c>
      <c r="AQ6" s="32">
        <f>VLOOKUP(A6, Traffic_data!$A$3:$BP$111, 42, 0)</f>
        <v>7281</v>
      </c>
      <c r="AR6" s="32">
        <f>VLOOKUP(A6, Traffic_data!$A$3:$BP$111, 43, 0)</f>
        <v>151946</v>
      </c>
      <c r="AS6" s="32">
        <f>VLOOKUP(A6, Traffic_data!$A$3:$BP$111, 44, 0)</f>
        <v>39255</v>
      </c>
      <c r="AT6" s="32">
        <f>VLOOKUP(A6, Traffic_data!$A$3:$BP$111, 45, 0)</f>
        <v>4441</v>
      </c>
      <c r="AU6" s="32">
        <f>VLOOKUP(A6, Traffic_data!$A$3:$BP$111, 46, 0)</f>
        <v>27427</v>
      </c>
      <c r="AV6" s="32">
        <f>VLOOKUP(A6, Traffic_data!$A$3:$BP$111, 47, 0)</f>
        <v>2724</v>
      </c>
      <c r="AW6" s="32">
        <f>VLOOKUP(A6, Traffic_data!$A$3:$BP$111, 48, 0)</f>
        <v>28841</v>
      </c>
      <c r="AX6" s="32">
        <f>VLOOKUP(A6, Traffic_data!$A$3:$BP$111, 49, 0)</f>
        <v>3072</v>
      </c>
      <c r="AY6" s="32">
        <f>VLOOKUP(A6, Traffic_data!$A$3:$BP$111, 50, 0)</f>
        <v>2115</v>
      </c>
      <c r="AZ6" s="32">
        <f>VLOOKUP(A6, Traffic_data!$A$3:$BP$111, 51, 0)</f>
        <v>12090</v>
      </c>
      <c r="BA6" s="32">
        <f>VLOOKUP(A6, Traffic_data!$A$3:$BP$111, 52, 0)</f>
        <v>1095</v>
      </c>
      <c r="BB6" s="32">
        <f>VLOOKUP(A6, Traffic_data!$A$3:$BP$111, 53, 0)</f>
        <v>1170</v>
      </c>
      <c r="BC6" s="32">
        <f>VLOOKUP(A6, Traffic_data!$A$3:$BP$111, 54, 0)</f>
        <v>2720</v>
      </c>
      <c r="BD6" s="32">
        <f>VLOOKUP(A6, Traffic_data!$A$3:$BP$111, 55, 0)</f>
        <v>20980</v>
      </c>
      <c r="BE6" s="32">
        <f>VLOOKUP(A6, Traffic_data!$A$3:$BP$111, 56, 0)</f>
        <v>7993</v>
      </c>
      <c r="BF6" s="32">
        <f>VLOOKUP(A6, Traffic_data!$A$3:$BP$111, 57, 0)</f>
        <v>2327</v>
      </c>
      <c r="BG6" s="32">
        <f>VLOOKUP(A6, Traffic_data!$A$3:$BP$111, 58, 0)</f>
        <v>169</v>
      </c>
      <c r="BH6" s="32">
        <f>VLOOKUP(A6, Traffic_data!$A$3:$BP$111, 59, 0)</f>
        <v>977</v>
      </c>
      <c r="BI6" s="32">
        <f>VLOOKUP(A6, Traffic_data!$A$3:$BP$111, 60, 0)</f>
        <v>48</v>
      </c>
      <c r="BJ6" s="32">
        <f>VLOOKUP(A6, Traffic_data!$A$3:$BP$111, 61, 0)</f>
        <v>1833</v>
      </c>
      <c r="BK6" s="32">
        <f>VLOOKUP(A6, Traffic_data!$A$3:$BP$111, 62, 0)</f>
        <v>313</v>
      </c>
      <c r="BL6" s="32">
        <f>VLOOKUP(A6, Traffic_data!$A$3:$BP$111,63, 0)</f>
        <v>36</v>
      </c>
      <c r="BM6" s="32">
        <f>VLOOKUP(A6, Traffic_data!$A$3:$BP$111, 64, 0)</f>
        <v>494</v>
      </c>
      <c r="BN6" s="32">
        <f>VLOOKUP(A6, Traffic_data!$A$3:$BP$111, 65, 0)</f>
        <v>72</v>
      </c>
      <c r="BO6" s="32">
        <f>VLOOKUP(A6, Traffic_data!$A$3:$BP$111, 66, 0)</f>
        <v>12</v>
      </c>
      <c r="BP6" s="32">
        <f>VLOOKUP(A6, Traffic_data!$A$3:$BP$111, 67, 0)</f>
        <v>145</v>
      </c>
      <c r="BQ6" s="32">
        <f>VLOOKUP(A6, Traffic_data!$A$3:$BP$111, 68, 0)</f>
        <v>1145</v>
      </c>
    </row>
    <row r="7" spans="1:69" s="24" customFormat="1" x14ac:dyDescent="0.25">
      <c r="A7" s="30">
        <v>42009</v>
      </c>
      <c r="B7" s="31" t="s">
        <v>51</v>
      </c>
      <c r="C7" s="24">
        <f>IFERROR(VLOOKUP(A7,Pivot_table!$A$5:$C$5, 3, 0),0)</f>
        <v>0</v>
      </c>
      <c r="D7" s="32">
        <f>VLOOKUP(A7, Traffic_data!$A$3:$BP$111, 3, 0)</f>
        <v>157182</v>
      </c>
      <c r="E7" s="32">
        <f>VLOOKUP(A7, Traffic_data!$A$3:$BP$111, 4, 0)</f>
        <v>46449</v>
      </c>
      <c r="F7" s="32">
        <f>VLOOKUP(A7, Traffic_data!$A$3:$BP$111, 5, 0)</f>
        <v>58062</v>
      </c>
      <c r="G7" s="32">
        <f>VLOOKUP(A7, Traffic_data!$A$3:$BP$111, 6, 0)</f>
        <v>40636</v>
      </c>
      <c r="H7" s="32">
        <f>VLOOKUP(A7, Traffic_data!$A$3:$BP$111, 7, 0)</f>
        <v>69023</v>
      </c>
      <c r="I7" s="32">
        <f>VLOOKUP(A7, Traffic_data!$A$3:$BP$111, 8, 0)</f>
        <v>79863</v>
      </c>
      <c r="J7" s="32">
        <f>VLOOKUP(A7, Traffic_data!$A$3:$BP$111, 9, 0)</f>
        <v>51106</v>
      </c>
      <c r="K7" s="32">
        <f>VLOOKUP(A7, Traffic_data!$A$3:$BP$111, 10, 0)</f>
        <v>6004</v>
      </c>
      <c r="L7" s="32">
        <f>VLOOKUP(A7, Traffic_data!$A$3:$BP$111, 11, 0)</f>
        <v>52200</v>
      </c>
      <c r="M7" s="32">
        <f>VLOOKUP(A7, Traffic_data!$A$3:$BP$111, 12, 0)</f>
        <v>0</v>
      </c>
      <c r="N7" s="32">
        <f>VLOOKUP(A7, Traffic_data!$A$3:$BP$111, 13, 0)</f>
        <v>18575</v>
      </c>
      <c r="O7" s="32">
        <f>VLOOKUP(A7, Traffic_data!$A$3:$BP$111, 14, 0)</f>
        <v>8580</v>
      </c>
      <c r="P7" s="32">
        <f>VLOOKUP(A7, Traffic_data!$A$3:$BP$111, 15, 0)</f>
        <v>5987</v>
      </c>
      <c r="Q7" s="32">
        <f>VLOOKUP(A7, Traffic_data!$A$3:$BP$111, 16, 0)</f>
        <v>1016</v>
      </c>
      <c r="R7" s="32">
        <f>VLOOKUP(A7, Traffic_data!$A$3:$BP$111, 17, 0)</f>
        <v>113430</v>
      </c>
      <c r="S7" s="32">
        <f>VLOOKUP(A7, Traffic_data!$A$3:$BP$111, 18, 0)</f>
        <v>28791</v>
      </c>
      <c r="T7" s="32">
        <f>VLOOKUP(A7, Traffic_data!$A$3:$BP$111, 19, 0)</f>
        <v>3709</v>
      </c>
      <c r="U7" s="32">
        <f>VLOOKUP(A7, Traffic_data!$A$3:$BP$111, 20, 0)</f>
        <v>24782</v>
      </c>
      <c r="V7" s="32">
        <f>VLOOKUP(A7, Traffic_data!$A$3:$BP$111, 21, 0)</f>
        <v>2766</v>
      </c>
      <c r="W7" s="32">
        <f>VLOOKUP(A7, Traffic_data!$A$3:$BP$111, 22, 0)</f>
        <v>20109</v>
      </c>
      <c r="X7" s="32">
        <f>VLOOKUP(A7, Traffic_data!$A$3:$BP$111, 23, 0)</f>
        <v>3387</v>
      </c>
      <c r="Y7" s="32">
        <f>VLOOKUP(A7, Traffic_data!$A$3:$BP$111, 24, 0)</f>
        <v>1265</v>
      </c>
      <c r="Z7" s="32">
        <f>VLOOKUP(A7, Traffic_data!$A$3:$BP$111, 25, 0)</f>
        <v>3001</v>
      </c>
      <c r="AA7" s="32">
        <f>VLOOKUP(A7, Traffic_data!$A$3:$BP$111, 26, 0)</f>
        <v>858</v>
      </c>
      <c r="AB7" s="32">
        <f>VLOOKUP(A7, Traffic_data!$A$3:$BP$111, 27, 0)</f>
        <v>1544</v>
      </c>
      <c r="AC7" s="32">
        <f>VLOOKUP(A7, Traffic_data!$A$3:$BP$111, 28, 0)</f>
        <v>1844</v>
      </c>
      <c r="AD7" s="32">
        <f>VLOOKUP(A7, Traffic_data!$A$3:$BP$111, 29, 0)</f>
        <v>16936</v>
      </c>
      <c r="AE7" s="32">
        <f>VLOOKUP(A7, Traffic_data!$A$3:$BP$111, 30, 0)</f>
        <v>46609</v>
      </c>
      <c r="AF7" s="32">
        <f>VLOOKUP(A7, Traffic_data!$A$3:$BP$111, 31, 0)</f>
        <v>11783</v>
      </c>
      <c r="AG7" s="32">
        <f>VLOOKUP(A7, Traffic_data!$A$3:$BP$111, 32, 0)</f>
        <v>485</v>
      </c>
      <c r="AH7" s="32">
        <f>VLOOKUP(A7, Traffic_data!$A$3:$BP$111, 33, 0)</f>
        <v>5676</v>
      </c>
      <c r="AI7" s="32">
        <f>VLOOKUP(A7, Traffic_data!$A$3:$BP$111, 34, 0)</f>
        <v>194</v>
      </c>
      <c r="AJ7" s="32">
        <f>VLOOKUP(A7, Traffic_data!$A$3:$BP$111, 35, 0)</f>
        <v>10933</v>
      </c>
      <c r="AK7" s="32">
        <f>VLOOKUP(A7, Traffic_data!$A$3:$BP$111, 36, 0)</f>
        <v>872</v>
      </c>
      <c r="AL7" s="32">
        <f>VLOOKUP(A7, Traffic_data!$A$3:$BP$111, 37, 0)</f>
        <v>582</v>
      </c>
      <c r="AM7" s="32">
        <f>VLOOKUP(A7, Traffic_data!$A$3:$BP$111, 38, 0)</f>
        <v>6366</v>
      </c>
      <c r="AN7" s="32">
        <f>VLOOKUP(A7, Traffic_data!$A$3:$BP$111, 39, 0)</f>
        <v>539</v>
      </c>
      <c r="AO7" s="32">
        <f>VLOOKUP(A7, Traffic_data!$A$3:$BP$111, 40, 0)</f>
        <v>323</v>
      </c>
      <c r="AP7" s="32">
        <f>VLOOKUP(A7, Traffic_data!$A$3:$BP$111, 41, 0)</f>
        <v>1012</v>
      </c>
      <c r="AQ7" s="32">
        <f>VLOOKUP(A7, Traffic_data!$A$3:$BP$111, 42, 0)</f>
        <v>5644</v>
      </c>
      <c r="AR7" s="32">
        <f>VLOOKUP(A7, Traffic_data!$A$3:$BP$111, 43, 0)</f>
        <v>160039</v>
      </c>
      <c r="AS7" s="32">
        <f>VLOOKUP(A7, Traffic_data!$A$3:$BP$111, 44, 0)</f>
        <v>40574</v>
      </c>
      <c r="AT7" s="32">
        <f>VLOOKUP(A7, Traffic_data!$A$3:$BP$111, 45, 0)</f>
        <v>4194</v>
      </c>
      <c r="AU7" s="32">
        <f>VLOOKUP(A7, Traffic_data!$A$3:$BP$111, 46, 0)</f>
        <v>30458</v>
      </c>
      <c r="AV7" s="32">
        <f>VLOOKUP(A7, Traffic_data!$A$3:$BP$111, 47, 0)</f>
        <v>2960</v>
      </c>
      <c r="AW7" s="32">
        <f>VLOOKUP(A7, Traffic_data!$A$3:$BP$111, 48, 0)</f>
        <v>31042</v>
      </c>
      <c r="AX7" s="32">
        <f>VLOOKUP(A7, Traffic_data!$A$3:$BP$111, 49, 0)</f>
        <v>4259</v>
      </c>
      <c r="AY7" s="32">
        <f>VLOOKUP(A7, Traffic_data!$A$3:$BP$111, 50, 0)</f>
        <v>1847</v>
      </c>
      <c r="AZ7" s="32">
        <f>VLOOKUP(A7, Traffic_data!$A$3:$BP$111, 51, 0)</f>
        <v>9367</v>
      </c>
      <c r="BA7" s="32">
        <f>VLOOKUP(A7, Traffic_data!$A$3:$BP$111, 52, 0)</f>
        <v>1397</v>
      </c>
      <c r="BB7" s="32">
        <f>VLOOKUP(A7, Traffic_data!$A$3:$BP$111, 53, 0)</f>
        <v>1867</v>
      </c>
      <c r="BC7" s="32">
        <f>VLOOKUP(A7, Traffic_data!$A$3:$BP$111, 54, 0)</f>
        <v>2856</v>
      </c>
      <c r="BD7" s="32">
        <f>VLOOKUP(A7, Traffic_data!$A$3:$BP$111, 55, 0)</f>
        <v>22580</v>
      </c>
      <c r="BE7" s="32">
        <f>VLOOKUP(A7, Traffic_data!$A$3:$BP$111, 56, 0)</f>
        <v>6655</v>
      </c>
      <c r="BF7" s="32">
        <f>VLOOKUP(A7, Traffic_data!$A$3:$BP$111, 57, 0)</f>
        <v>1833</v>
      </c>
      <c r="BG7" s="32">
        <f>VLOOKUP(A7, Traffic_data!$A$3:$BP$111, 58, 0)</f>
        <v>109</v>
      </c>
      <c r="BH7" s="32">
        <f>VLOOKUP(A7, Traffic_data!$A$3:$BP$111, 59, 0)</f>
        <v>868</v>
      </c>
      <c r="BI7" s="32">
        <f>VLOOKUP(A7, Traffic_data!$A$3:$BP$111, 60, 0)</f>
        <v>48</v>
      </c>
      <c r="BJ7" s="32">
        <f>VLOOKUP(A7, Traffic_data!$A$3:$BP$111, 61, 0)</f>
        <v>1483</v>
      </c>
      <c r="BK7" s="32">
        <f>VLOOKUP(A7, Traffic_data!$A$3:$BP$111, 62, 0)</f>
        <v>181</v>
      </c>
      <c r="BL7" s="32">
        <f>VLOOKUP(A7, Traffic_data!$A$3:$BP$111,63, 0)</f>
        <v>84</v>
      </c>
      <c r="BM7" s="32">
        <f>VLOOKUP(A7, Traffic_data!$A$3:$BP$111, 64, 0)</f>
        <v>518</v>
      </c>
      <c r="BN7" s="32">
        <f>VLOOKUP(A7, Traffic_data!$A$3:$BP$111, 65, 0)</f>
        <v>36</v>
      </c>
      <c r="BO7" s="32">
        <f>VLOOKUP(A7, Traffic_data!$A$3:$BP$111, 66, 0)</f>
        <v>36</v>
      </c>
      <c r="BP7" s="32">
        <f>VLOOKUP(A7, Traffic_data!$A$3:$BP$111, 67, 0)</f>
        <v>181</v>
      </c>
      <c r="BQ7" s="32">
        <f>VLOOKUP(A7, Traffic_data!$A$3:$BP$111, 68, 0)</f>
        <v>844</v>
      </c>
    </row>
    <row r="8" spans="1:69" s="24" customFormat="1" x14ac:dyDescent="0.25">
      <c r="A8" s="30">
        <v>42010</v>
      </c>
      <c r="B8" s="31" t="s">
        <v>52</v>
      </c>
      <c r="C8" s="24">
        <f>IFERROR(VLOOKUP(A8,Pivot_table!$A$5:$C$5, 3, 0),0)</f>
        <v>0</v>
      </c>
      <c r="D8" s="32">
        <f>VLOOKUP(A8, Traffic_data!$A$3:$BP$111, 3, 0)</f>
        <v>150695</v>
      </c>
      <c r="E8" s="32">
        <f>VLOOKUP(A8, Traffic_data!$A$3:$BP$111, 4, 0)</f>
        <v>44903</v>
      </c>
      <c r="F8" s="32">
        <f>VLOOKUP(A8, Traffic_data!$A$3:$BP$111, 5, 0)</f>
        <v>55803</v>
      </c>
      <c r="G8" s="32">
        <f>VLOOKUP(A8, Traffic_data!$A$3:$BP$111, 6, 0)</f>
        <v>38312</v>
      </c>
      <c r="H8" s="32">
        <f>VLOOKUP(A8, Traffic_data!$A$3:$BP$111, 7, 0)</f>
        <v>65822</v>
      </c>
      <c r="I8" s="32">
        <f>VLOOKUP(A8, Traffic_data!$A$3:$BP$111, 8, 0)</f>
        <v>76754</v>
      </c>
      <c r="J8" s="32">
        <f>VLOOKUP(A8, Traffic_data!$A$3:$BP$111, 9, 0)</f>
        <v>49281</v>
      </c>
      <c r="K8" s="32">
        <f>VLOOKUP(A8, Traffic_data!$A$3:$BP$111, 10, 0)</f>
        <v>6026</v>
      </c>
      <c r="L8" s="32">
        <f>VLOOKUP(A8, Traffic_data!$A$3:$BP$111, 11, 0)</f>
        <v>50496</v>
      </c>
      <c r="M8" s="32">
        <f>VLOOKUP(A8, Traffic_data!$A$3:$BP$111, 12, 0)</f>
        <v>0</v>
      </c>
      <c r="N8" s="32">
        <f>VLOOKUP(A8, Traffic_data!$A$3:$BP$111, 13, 0)</f>
        <v>19113</v>
      </c>
      <c r="O8" s="32">
        <f>VLOOKUP(A8, Traffic_data!$A$3:$BP$111, 14, 0)</f>
        <v>8926</v>
      </c>
      <c r="P8" s="32">
        <f>VLOOKUP(A8, Traffic_data!$A$3:$BP$111, 15, 0)</f>
        <v>6403</v>
      </c>
      <c r="Q8" s="32">
        <f>VLOOKUP(A8, Traffic_data!$A$3:$BP$111, 16, 0)</f>
        <v>1165</v>
      </c>
      <c r="R8" s="32">
        <f>VLOOKUP(A8, Traffic_data!$A$3:$BP$111, 17, 0)</f>
        <v>110726</v>
      </c>
      <c r="S8" s="32">
        <f>VLOOKUP(A8, Traffic_data!$A$3:$BP$111, 18, 0)</f>
        <v>29370</v>
      </c>
      <c r="T8" s="32">
        <f>VLOOKUP(A8, Traffic_data!$A$3:$BP$111, 19, 0)</f>
        <v>3173</v>
      </c>
      <c r="U8" s="32">
        <f>VLOOKUP(A8, Traffic_data!$A$3:$BP$111, 20, 0)</f>
        <v>23046</v>
      </c>
      <c r="V8" s="32">
        <f>VLOOKUP(A8, Traffic_data!$A$3:$BP$111, 21, 0)</f>
        <v>1929</v>
      </c>
      <c r="W8" s="32">
        <f>VLOOKUP(A8, Traffic_data!$A$3:$BP$111, 22, 0)</f>
        <v>19444</v>
      </c>
      <c r="X8" s="32">
        <f>VLOOKUP(A8, Traffic_data!$A$3:$BP$111, 23, 0)</f>
        <v>3430</v>
      </c>
      <c r="Y8" s="32">
        <f>VLOOKUP(A8, Traffic_data!$A$3:$BP$111, 24, 0)</f>
        <v>1286</v>
      </c>
      <c r="Z8" s="32">
        <f>VLOOKUP(A8, Traffic_data!$A$3:$BP$111, 25, 0)</f>
        <v>3430</v>
      </c>
      <c r="AA8" s="32">
        <f>VLOOKUP(A8, Traffic_data!$A$3:$BP$111, 26, 0)</f>
        <v>622</v>
      </c>
      <c r="AB8" s="32">
        <f>VLOOKUP(A8, Traffic_data!$A$3:$BP$111, 27, 0)</f>
        <v>1522</v>
      </c>
      <c r="AC8" s="32">
        <f>VLOOKUP(A8, Traffic_data!$A$3:$BP$111, 28, 0)</f>
        <v>1629</v>
      </c>
      <c r="AD8" s="32">
        <f>VLOOKUP(A8, Traffic_data!$A$3:$BP$111, 29, 0)</f>
        <v>17343</v>
      </c>
      <c r="AE8" s="32">
        <f>VLOOKUP(A8, Traffic_data!$A$3:$BP$111, 30, 0)</f>
        <v>44594</v>
      </c>
      <c r="AF8" s="32">
        <f>VLOOKUP(A8, Traffic_data!$A$3:$BP$111, 31, 0)</f>
        <v>11374</v>
      </c>
      <c r="AG8" s="32">
        <f>VLOOKUP(A8, Traffic_data!$A$3:$BP$111, 32, 0)</f>
        <v>334</v>
      </c>
      <c r="AH8" s="32">
        <f>VLOOKUP(A8, Traffic_data!$A$3:$BP$111, 33, 0)</f>
        <v>5558</v>
      </c>
      <c r="AI8" s="32">
        <f>VLOOKUP(A8, Traffic_data!$A$3:$BP$111, 34, 0)</f>
        <v>172</v>
      </c>
      <c r="AJ8" s="32">
        <f>VLOOKUP(A8, Traffic_data!$A$3:$BP$111, 35, 0)</f>
        <v>10265</v>
      </c>
      <c r="AK8" s="32">
        <f>VLOOKUP(A8, Traffic_data!$A$3:$BP$111, 36, 0)</f>
        <v>883</v>
      </c>
      <c r="AL8" s="32">
        <f>VLOOKUP(A8, Traffic_data!$A$3:$BP$111, 37, 0)</f>
        <v>732</v>
      </c>
      <c r="AM8" s="32">
        <f>VLOOKUP(A8, Traffic_data!$A$3:$BP$111, 38, 0)</f>
        <v>6215</v>
      </c>
      <c r="AN8" s="32">
        <f>VLOOKUP(A8, Traffic_data!$A$3:$BP$111, 39, 0)</f>
        <v>399</v>
      </c>
      <c r="AO8" s="32">
        <f>VLOOKUP(A8, Traffic_data!$A$3:$BP$111, 40, 0)</f>
        <v>248</v>
      </c>
      <c r="AP8" s="32">
        <f>VLOOKUP(A8, Traffic_data!$A$3:$BP$111, 41, 0)</f>
        <v>1034</v>
      </c>
      <c r="AQ8" s="32">
        <f>VLOOKUP(A8, Traffic_data!$A$3:$BP$111, 42, 0)</f>
        <v>5278</v>
      </c>
      <c r="AR8" s="32">
        <f>VLOOKUP(A8, Traffic_data!$A$3:$BP$111, 43, 0)</f>
        <v>155320</v>
      </c>
      <c r="AS8" s="32">
        <f>VLOOKUP(A8, Traffic_data!$A$3:$BP$111, 44, 0)</f>
        <v>40744</v>
      </c>
      <c r="AT8" s="32">
        <f>VLOOKUP(A8, Traffic_data!$A$3:$BP$111, 45, 0)</f>
        <v>3507</v>
      </c>
      <c r="AU8" s="32">
        <f>VLOOKUP(A8, Traffic_data!$A$3:$BP$111, 46, 0)</f>
        <v>28604</v>
      </c>
      <c r="AV8" s="32">
        <f>VLOOKUP(A8, Traffic_data!$A$3:$BP$111, 47, 0)</f>
        <v>2101</v>
      </c>
      <c r="AW8" s="32">
        <f>VLOOKUP(A8, Traffic_data!$A$3:$BP$111, 48, 0)</f>
        <v>29709</v>
      </c>
      <c r="AX8" s="32">
        <f>VLOOKUP(A8, Traffic_data!$A$3:$BP$111, 49, 0)</f>
        <v>4313</v>
      </c>
      <c r="AY8" s="32">
        <f>VLOOKUP(A8, Traffic_data!$A$3:$BP$111, 50, 0)</f>
        <v>2018</v>
      </c>
      <c r="AZ8" s="32">
        <f>VLOOKUP(A8, Traffic_data!$A$3:$BP$111, 51, 0)</f>
        <v>9645</v>
      </c>
      <c r="BA8" s="32">
        <f>VLOOKUP(A8, Traffic_data!$A$3:$BP$111, 52, 0)</f>
        <v>1021</v>
      </c>
      <c r="BB8" s="32">
        <f>VLOOKUP(A8, Traffic_data!$A$3:$BP$111, 53, 0)</f>
        <v>1770</v>
      </c>
      <c r="BC8" s="32">
        <f>VLOOKUP(A8, Traffic_data!$A$3:$BP$111, 54, 0)</f>
        <v>2663</v>
      </c>
      <c r="BD8" s="32">
        <f>VLOOKUP(A8, Traffic_data!$A$3:$BP$111, 55, 0)</f>
        <v>22621</v>
      </c>
      <c r="BE8" s="32">
        <f>VLOOKUP(A8, Traffic_data!$A$3:$BP$111, 56, 0)</f>
        <v>6679</v>
      </c>
      <c r="BF8" s="32">
        <f>VLOOKUP(A8, Traffic_data!$A$3:$BP$111, 57, 0)</f>
        <v>1724</v>
      </c>
      <c r="BG8" s="32">
        <f>VLOOKUP(A8, Traffic_data!$A$3:$BP$111, 58, 0)</f>
        <v>96</v>
      </c>
      <c r="BH8" s="32">
        <f>VLOOKUP(A8, Traffic_data!$A$3:$BP$111, 59, 0)</f>
        <v>735</v>
      </c>
      <c r="BI8" s="32">
        <f>VLOOKUP(A8, Traffic_data!$A$3:$BP$111, 60, 0)</f>
        <v>72</v>
      </c>
      <c r="BJ8" s="32">
        <f>VLOOKUP(A8, Traffic_data!$A$3:$BP$111, 61, 0)</f>
        <v>1784</v>
      </c>
      <c r="BK8" s="32">
        <f>VLOOKUP(A8, Traffic_data!$A$3:$BP$111, 62, 0)</f>
        <v>181</v>
      </c>
      <c r="BL8" s="32">
        <f>VLOOKUP(A8, Traffic_data!$A$3:$BP$111,63, 0)</f>
        <v>96</v>
      </c>
      <c r="BM8" s="32">
        <f>VLOOKUP(A8, Traffic_data!$A$3:$BP$111, 64, 0)</f>
        <v>434</v>
      </c>
      <c r="BN8" s="32">
        <f>VLOOKUP(A8, Traffic_data!$A$3:$BP$111, 65, 0)</f>
        <v>96</v>
      </c>
      <c r="BO8" s="32">
        <f>VLOOKUP(A8, Traffic_data!$A$3:$BP$111, 66, 0)</f>
        <v>84</v>
      </c>
      <c r="BP8" s="32">
        <f>VLOOKUP(A8, Traffic_data!$A$3:$BP$111, 67, 0)</f>
        <v>133</v>
      </c>
      <c r="BQ8" s="32">
        <f>VLOOKUP(A8, Traffic_data!$A$3:$BP$111, 68, 0)</f>
        <v>868</v>
      </c>
    </row>
    <row r="9" spans="1:69" s="24" customFormat="1" x14ac:dyDescent="0.25">
      <c r="A9" s="30">
        <v>42011</v>
      </c>
      <c r="B9" s="31" t="s">
        <v>53</v>
      </c>
      <c r="C9" s="24">
        <f>IFERROR(VLOOKUP(A9,Pivot_table!$A$5:$C$5, 3, 0),0)</f>
        <v>0</v>
      </c>
      <c r="D9" s="32">
        <f>VLOOKUP(A9, Traffic_data!$A$3:$BP$111, 3, 0)</f>
        <v>150814</v>
      </c>
      <c r="E9" s="32">
        <f>VLOOKUP(A9, Traffic_data!$A$3:$BP$111, 4, 0)</f>
        <v>43993</v>
      </c>
      <c r="F9" s="32">
        <f>VLOOKUP(A9, Traffic_data!$A$3:$BP$111, 5, 0)</f>
        <v>55911</v>
      </c>
      <c r="G9" s="32">
        <f>VLOOKUP(A9, Traffic_data!$A$3:$BP$111, 6, 0)</f>
        <v>38059</v>
      </c>
      <c r="H9" s="32">
        <f>VLOOKUP(A9, Traffic_data!$A$3:$BP$111, 7, 0)</f>
        <v>65782</v>
      </c>
      <c r="I9" s="32">
        <f>VLOOKUP(A9, Traffic_data!$A$3:$BP$111, 8, 0)</f>
        <v>76177</v>
      </c>
      <c r="J9" s="32">
        <f>VLOOKUP(A9, Traffic_data!$A$3:$BP$111, 9, 0)</f>
        <v>48573</v>
      </c>
      <c r="K9" s="32">
        <f>VLOOKUP(A9, Traffic_data!$A$3:$BP$111, 10, 0)</f>
        <v>6311</v>
      </c>
      <c r="L9" s="32">
        <f>VLOOKUP(A9, Traffic_data!$A$3:$BP$111, 11, 0)</f>
        <v>50499</v>
      </c>
      <c r="M9" s="32">
        <f>VLOOKUP(A9, Traffic_data!$A$3:$BP$111, 12, 0)</f>
        <v>0</v>
      </c>
      <c r="N9" s="32">
        <f>VLOOKUP(A9, Traffic_data!$A$3:$BP$111, 13, 0)</f>
        <v>19192</v>
      </c>
      <c r="O9" s="32">
        <f>VLOOKUP(A9, Traffic_data!$A$3:$BP$111, 14, 0)</f>
        <v>8591</v>
      </c>
      <c r="P9" s="32">
        <f>VLOOKUP(A9, Traffic_data!$A$3:$BP$111, 15, 0)</f>
        <v>6264</v>
      </c>
      <c r="Q9" s="32">
        <f>VLOOKUP(A9, Traffic_data!$A$3:$BP$111, 16, 0)</f>
        <v>1400</v>
      </c>
      <c r="R9" s="32">
        <f>VLOOKUP(A9, Traffic_data!$A$3:$BP$111, 17, 0)</f>
        <v>111133</v>
      </c>
      <c r="S9" s="32">
        <f>VLOOKUP(A9, Traffic_data!$A$3:$BP$111, 18, 0)</f>
        <v>29434</v>
      </c>
      <c r="T9" s="32">
        <f>VLOOKUP(A9, Traffic_data!$A$3:$BP$111, 19, 0)</f>
        <v>3216</v>
      </c>
      <c r="U9" s="32">
        <f>VLOOKUP(A9, Traffic_data!$A$3:$BP$111, 20, 0)</f>
        <v>23625</v>
      </c>
      <c r="V9" s="32">
        <f>VLOOKUP(A9, Traffic_data!$A$3:$BP$111, 21, 0)</f>
        <v>1929</v>
      </c>
      <c r="W9" s="32">
        <f>VLOOKUP(A9, Traffic_data!$A$3:$BP$111, 22, 0)</f>
        <v>19680</v>
      </c>
      <c r="X9" s="32">
        <f>VLOOKUP(A9, Traffic_data!$A$3:$BP$111, 23, 0)</f>
        <v>3173</v>
      </c>
      <c r="Y9" s="32">
        <f>VLOOKUP(A9, Traffic_data!$A$3:$BP$111, 24, 0)</f>
        <v>1351</v>
      </c>
      <c r="Z9" s="32">
        <f>VLOOKUP(A9, Traffic_data!$A$3:$BP$111, 25, 0)</f>
        <v>3730</v>
      </c>
      <c r="AA9" s="32">
        <f>VLOOKUP(A9, Traffic_data!$A$3:$BP$111, 26, 0)</f>
        <v>686</v>
      </c>
      <c r="AB9" s="32">
        <f>VLOOKUP(A9, Traffic_data!$A$3:$BP$111, 27, 0)</f>
        <v>1050</v>
      </c>
      <c r="AC9" s="32">
        <f>VLOOKUP(A9, Traffic_data!$A$3:$BP$111, 28, 0)</f>
        <v>1544</v>
      </c>
      <c r="AD9" s="32">
        <f>VLOOKUP(A9, Traffic_data!$A$3:$BP$111, 29, 0)</f>
        <v>17129</v>
      </c>
      <c r="AE9" s="32">
        <f>VLOOKUP(A9, Traffic_data!$A$3:$BP$111, 30, 0)</f>
        <v>44075</v>
      </c>
      <c r="AF9" s="32">
        <f>VLOOKUP(A9, Traffic_data!$A$3:$BP$111, 31, 0)</f>
        <v>11277</v>
      </c>
      <c r="AG9" s="32">
        <f>VLOOKUP(A9, Traffic_data!$A$3:$BP$111, 32, 0)</f>
        <v>323</v>
      </c>
      <c r="AH9" s="32">
        <f>VLOOKUP(A9, Traffic_data!$A$3:$BP$111, 33, 0)</f>
        <v>5849</v>
      </c>
      <c r="AI9" s="32">
        <f>VLOOKUP(A9, Traffic_data!$A$3:$BP$111, 34, 0)</f>
        <v>269</v>
      </c>
      <c r="AJ9" s="32">
        <f>VLOOKUP(A9, Traffic_data!$A$3:$BP$111, 35, 0)</f>
        <v>9694</v>
      </c>
      <c r="AK9" s="32">
        <f>VLOOKUP(A9, Traffic_data!$A$3:$BP$111, 36, 0)</f>
        <v>668</v>
      </c>
      <c r="AL9" s="32">
        <f>VLOOKUP(A9, Traffic_data!$A$3:$BP$111, 37, 0)</f>
        <v>560</v>
      </c>
      <c r="AM9" s="32">
        <f>VLOOKUP(A9, Traffic_data!$A$3:$BP$111, 38, 0)</f>
        <v>6139</v>
      </c>
      <c r="AN9" s="32">
        <f>VLOOKUP(A9, Traffic_data!$A$3:$BP$111, 39, 0)</f>
        <v>377</v>
      </c>
      <c r="AO9" s="32">
        <f>VLOOKUP(A9, Traffic_data!$A$3:$BP$111, 40, 0)</f>
        <v>215</v>
      </c>
      <c r="AP9" s="32">
        <f>VLOOKUP(A9, Traffic_data!$A$3:$BP$111, 41, 0)</f>
        <v>1023</v>
      </c>
      <c r="AQ9" s="32">
        <f>VLOOKUP(A9, Traffic_data!$A$3:$BP$111, 42, 0)</f>
        <v>5515</v>
      </c>
      <c r="AR9" s="32">
        <f>VLOOKUP(A9, Traffic_data!$A$3:$BP$111, 43, 0)</f>
        <v>155208</v>
      </c>
      <c r="AS9" s="32">
        <f>VLOOKUP(A9, Traffic_data!$A$3:$BP$111, 44, 0)</f>
        <v>40711</v>
      </c>
      <c r="AT9" s="32">
        <f>VLOOKUP(A9, Traffic_data!$A$3:$BP$111, 45, 0)</f>
        <v>3539</v>
      </c>
      <c r="AU9" s="32">
        <f>VLOOKUP(A9, Traffic_data!$A$3:$BP$111, 46, 0)</f>
        <v>29474</v>
      </c>
      <c r="AV9" s="32">
        <f>VLOOKUP(A9, Traffic_data!$A$3:$BP$111, 47, 0)</f>
        <v>2198</v>
      </c>
      <c r="AW9" s="32">
        <f>VLOOKUP(A9, Traffic_data!$A$3:$BP$111, 48, 0)</f>
        <v>29374</v>
      </c>
      <c r="AX9" s="32">
        <f>VLOOKUP(A9, Traffic_data!$A$3:$BP$111, 49, 0)</f>
        <v>3841</v>
      </c>
      <c r="AY9" s="32">
        <f>VLOOKUP(A9, Traffic_data!$A$3:$BP$111, 50, 0)</f>
        <v>1911</v>
      </c>
      <c r="AZ9" s="32">
        <f>VLOOKUP(A9, Traffic_data!$A$3:$BP$111, 51, 0)</f>
        <v>9869</v>
      </c>
      <c r="BA9" s="32">
        <f>VLOOKUP(A9, Traffic_data!$A$3:$BP$111, 52, 0)</f>
        <v>1063</v>
      </c>
      <c r="BB9" s="32">
        <f>VLOOKUP(A9, Traffic_data!$A$3:$BP$111, 53, 0)</f>
        <v>1265</v>
      </c>
      <c r="BC9" s="32">
        <f>VLOOKUP(A9, Traffic_data!$A$3:$BP$111, 54, 0)</f>
        <v>2567</v>
      </c>
      <c r="BD9" s="32">
        <f>VLOOKUP(A9, Traffic_data!$A$3:$BP$111, 55, 0)</f>
        <v>22644</v>
      </c>
      <c r="BE9" s="32">
        <f>VLOOKUP(A9, Traffic_data!$A$3:$BP$111, 56, 0)</f>
        <v>6896</v>
      </c>
      <c r="BF9" s="32">
        <f>VLOOKUP(A9, Traffic_data!$A$3:$BP$111, 57, 0)</f>
        <v>2001</v>
      </c>
      <c r="BG9" s="32">
        <f>VLOOKUP(A9, Traffic_data!$A$3:$BP$111, 58, 0)</f>
        <v>109</v>
      </c>
      <c r="BH9" s="32">
        <f>VLOOKUP(A9, Traffic_data!$A$3:$BP$111, 59, 0)</f>
        <v>892</v>
      </c>
      <c r="BI9" s="32">
        <f>VLOOKUP(A9, Traffic_data!$A$3:$BP$111, 60, 0)</f>
        <v>84</v>
      </c>
      <c r="BJ9" s="32">
        <f>VLOOKUP(A9, Traffic_data!$A$3:$BP$111, 61, 0)</f>
        <v>1399</v>
      </c>
      <c r="BK9" s="32">
        <f>VLOOKUP(A9, Traffic_data!$A$3:$BP$111, 62, 0)</f>
        <v>217</v>
      </c>
      <c r="BL9" s="32">
        <f>VLOOKUP(A9, Traffic_data!$A$3:$BP$111,63, 0)</f>
        <v>96</v>
      </c>
      <c r="BM9" s="32">
        <f>VLOOKUP(A9, Traffic_data!$A$3:$BP$111, 64, 0)</f>
        <v>362</v>
      </c>
      <c r="BN9" s="32">
        <f>VLOOKUP(A9, Traffic_data!$A$3:$BP$111, 65, 0)</f>
        <v>133</v>
      </c>
      <c r="BO9" s="32">
        <f>VLOOKUP(A9, Traffic_data!$A$3:$BP$111, 66, 0)</f>
        <v>36</v>
      </c>
      <c r="BP9" s="32">
        <f>VLOOKUP(A9, Traffic_data!$A$3:$BP$111, 67, 0)</f>
        <v>205</v>
      </c>
      <c r="BQ9" s="32">
        <f>VLOOKUP(A9, Traffic_data!$A$3:$BP$111, 68, 0)</f>
        <v>928</v>
      </c>
    </row>
    <row r="10" spans="1:69" s="24" customFormat="1" x14ac:dyDescent="0.25">
      <c r="A10" s="30">
        <v>42012</v>
      </c>
      <c r="B10" s="31" t="s">
        <v>48</v>
      </c>
      <c r="C10" s="24">
        <f>IFERROR(VLOOKUP(A10,Pivot_table!$A$5:$C$5, 3, 0),0)</f>
        <v>0</v>
      </c>
      <c r="D10" s="32">
        <f>VLOOKUP(A10, Traffic_data!$A$3:$BP$111, 3, 0)</f>
        <v>175515</v>
      </c>
      <c r="E10" s="32">
        <f>VLOOKUP(A10, Traffic_data!$A$3:$BP$111, 4, 0)</f>
        <v>50178</v>
      </c>
      <c r="F10" s="32">
        <f>VLOOKUP(A10, Traffic_data!$A$3:$BP$111, 5, 0)</f>
        <v>62565</v>
      </c>
      <c r="G10" s="32">
        <f>VLOOKUP(A10, Traffic_data!$A$3:$BP$111, 6, 0)</f>
        <v>42919</v>
      </c>
      <c r="H10" s="32">
        <f>VLOOKUP(A10, Traffic_data!$A$3:$BP$111, 7, 0)</f>
        <v>76589</v>
      </c>
      <c r="I10" s="32">
        <f>VLOOKUP(A10, Traffic_data!$A$3:$BP$111, 8, 0)</f>
        <v>86621</v>
      </c>
      <c r="J10" s="32">
        <f>VLOOKUP(A10, Traffic_data!$A$3:$BP$111, 9, 0)</f>
        <v>54942</v>
      </c>
      <c r="K10" s="32">
        <f>VLOOKUP(A10, Traffic_data!$A$3:$BP$111, 10, 0)</f>
        <v>6966</v>
      </c>
      <c r="L10" s="32">
        <f>VLOOKUP(A10, Traffic_data!$A$3:$BP$111, 11, 0)</f>
        <v>107375</v>
      </c>
      <c r="M10" s="32">
        <f>VLOOKUP(A10, Traffic_data!$A$3:$BP$111, 12, 0)</f>
        <v>0</v>
      </c>
      <c r="N10" s="32">
        <f>VLOOKUP(A10, Traffic_data!$A$3:$BP$111, 13, 0)</f>
        <v>23340</v>
      </c>
      <c r="O10" s="32">
        <f>VLOOKUP(A10, Traffic_data!$A$3:$BP$111, 14, 0)</f>
        <v>9988</v>
      </c>
      <c r="P10" s="32">
        <f>VLOOKUP(A10, Traffic_data!$A$3:$BP$111, 15, 0)</f>
        <v>7278</v>
      </c>
      <c r="Q10" s="32">
        <f>VLOOKUP(A10, Traffic_data!$A$3:$BP$111, 16, 0)</f>
        <v>1506</v>
      </c>
      <c r="R10" s="32">
        <f>VLOOKUP(A10, Traffic_data!$A$3:$BP$111, 17, 0)</f>
        <v>128198</v>
      </c>
      <c r="S10" s="32">
        <f>VLOOKUP(A10, Traffic_data!$A$3:$BP$111, 18, 0)</f>
        <v>32907</v>
      </c>
      <c r="T10" s="32">
        <f>VLOOKUP(A10, Traffic_data!$A$3:$BP$111, 19, 0)</f>
        <v>3773</v>
      </c>
      <c r="U10" s="32">
        <f>VLOOKUP(A10, Traffic_data!$A$3:$BP$111, 20, 0)</f>
        <v>28384</v>
      </c>
      <c r="V10" s="32">
        <f>VLOOKUP(A10, Traffic_data!$A$3:$BP$111, 21, 0)</f>
        <v>2337</v>
      </c>
      <c r="W10" s="32">
        <f>VLOOKUP(A10, Traffic_data!$A$3:$BP$111, 22, 0)</f>
        <v>20173</v>
      </c>
      <c r="X10" s="32">
        <f>VLOOKUP(A10, Traffic_data!$A$3:$BP$111, 23, 0)</f>
        <v>3816</v>
      </c>
      <c r="Y10" s="32">
        <f>VLOOKUP(A10, Traffic_data!$A$3:$BP$111, 24, 0)</f>
        <v>1822</v>
      </c>
      <c r="Z10" s="32">
        <f>VLOOKUP(A10, Traffic_data!$A$3:$BP$111, 25, 0)</f>
        <v>4245</v>
      </c>
      <c r="AA10" s="32">
        <f>VLOOKUP(A10, Traffic_data!$A$3:$BP$111, 26, 0)</f>
        <v>922</v>
      </c>
      <c r="AB10" s="32">
        <f>VLOOKUP(A10, Traffic_data!$A$3:$BP$111, 27, 0)</f>
        <v>1308</v>
      </c>
      <c r="AC10" s="32">
        <f>VLOOKUP(A10, Traffic_data!$A$3:$BP$111, 28, 0)</f>
        <v>2058</v>
      </c>
      <c r="AD10" s="32">
        <f>VLOOKUP(A10, Traffic_data!$A$3:$BP$111, 29, 0)</f>
        <v>21524</v>
      </c>
      <c r="AE10" s="32">
        <f>VLOOKUP(A10, Traffic_data!$A$3:$BP$111, 30, 0)</f>
        <v>49559</v>
      </c>
      <c r="AF10" s="32">
        <f>VLOOKUP(A10, Traffic_data!$A$3:$BP$111, 31, 0)</f>
        <v>12225</v>
      </c>
      <c r="AG10" s="32">
        <f>VLOOKUP(A10, Traffic_data!$A$3:$BP$111, 32, 0)</f>
        <v>442</v>
      </c>
      <c r="AH10" s="32">
        <f>VLOOKUP(A10, Traffic_data!$A$3:$BP$111, 33, 0)</f>
        <v>6958</v>
      </c>
      <c r="AI10" s="32">
        <f>VLOOKUP(A10, Traffic_data!$A$3:$BP$111, 34, 0)</f>
        <v>205</v>
      </c>
      <c r="AJ10" s="32">
        <f>VLOOKUP(A10, Traffic_data!$A$3:$BP$111, 35, 0)</f>
        <v>10728</v>
      </c>
      <c r="AK10" s="32">
        <f>VLOOKUP(A10, Traffic_data!$A$3:$BP$111, 36, 0)</f>
        <v>926</v>
      </c>
      <c r="AL10" s="32">
        <f>VLOOKUP(A10, Traffic_data!$A$3:$BP$111, 37, 0)</f>
        <v>614</v>
      </c>
      <c r="AM10" s="32">
        <f>VLOOKUP(A10, Traffic_data!$A$3:$BP$111, 38, 0)</f>
        <v>7130</v>
      </c>
      <c r="AN10" s="32">
        <f>VLOOKUP(A10, Traffic_data!$A$3:$BP$111, 39, 0)</f>
        <v>420</v>
      </c>
      <c r="AO10" s="32">
        <f>VLOOKUP(A10, Traffic_data!$A$3:$BP$111, 40, 0)</f>
        <v>205</v>
      </c>
      <c r="AP10" s="32">
        <f>VLOOKUP(A10, Traffic_data!$A$3:$BP$111, 41, 0)</f>
        <v>1163</v>
      </c>
      <c r="AQ10" s="32">
        <f>VLOOKUP(A10, Traffic_data!$A$3:$BP$111, 42, 0)</f>
        <v>6409</v>
      </c>
      <c r="AR10" s="32">
        <f>VLOOKUP(A10, Traffic_data!$A$3:$BP$111, 43, 0)</f>
        <v>177757</v>
      </c>
      <c r="AS10" s="32">
        <f>VLOOKUP(A10, Traffic_data!$A$3:$BP$111, 44, 0)</f>
        <v>45132</v>
      </c>
      <c r="AT10" s="32">
        <f>VLOOKUP(A10, Traffic_data!$A$3:$BP$111, 45, 0)</f>
        <v>4215</v>
      </c>
      <c r="AU10" s="32">
        <f>VLOOKUP(A10, Traffic_data!$A$3:$BP$111, 46, 0)</f>
        <v>35342</v>
      </c>
      <c r="AV10" s="32">
        <f>VLOOKUP(A10, Traffic_data!$A$3:$BP$111, 47, 0)</f>
        <v>2542</v>
      </c>
      <c r="AW10" s="32">
        <f>VLOOKUP(A10, Traffic_data!$A$3:$BP$111, 48, 0)</f>
        <v>30901</v>
      </c>
      <c r="AX10" s="32">
        <f>VLOOKUP(A10, Traffic_data!$A$3:$BP$111, 49, 0)</f>
        <v>4742</v>
      </c>
      <c r="AY10" s="32">
        <f>VLOOKUP(A10, Traffic_data!$A$3:$BP$111, 50, 0)</f>
        <v>2436</v>
      </c>
      <c r="AZ10" s="32">
        <f>VLOOKUP(A10, Traffic_data!$A$3:$BP$111, 51, 0)</f>
        <v>11375</v>
      </c>
      <c r="BA10" s="32">
        <f>VLOOKUP(A10, Traffic_data!$A$3:$BP$111, 52, 0)</f>
        <v>1342</v>
      </c>
      <c r="BB10" s="32">
        <f>VLOOKUP(A10, Traffic_data!$A$3:$BP$111, 53, 0)</f>
        <v>1513</v>
      </c>
      <c r="BC10" s="32">
        <f>VLOOKUP(A10, Traffic_data!$A$3:$BP$111, 54, 0)</f>
        <v>3221</v>
      </c>
      <c r="BD10" s="32">
        <f>VLOOKUP(A10, Traffic_data!$A$3:$BP$111, 55, 0)</f>
        <v>27933</v>
      </c>
      <c r="BE10" s="32">
        <f>VLOOKUP(A10, Traffic_data!$A$3:$BP$111, 56, 0)</f>
        <v>8837</v>
      </c>
      <c r="BF10" s="32">
        <f>VLOOKUP(A10, Traffic_data!$A$3:$BP$111, 57, 0)</f>
        <v>2556</v>
      </c>
      <c r="BG10" s="32">
        <f>VLOOKUP(A10, Traffic_data!$A$3:$BP$111, 58, 0)</f>
        <v>145</v>
      </c>
      <c r="BH10" s="32">
        <f>VLOOKUP(A10, Traffic_data!$A$3:$BP$111, 59, 0)</f>
        <v>1182</v>
      </c>
      <c r="BI10" s="32">
        <f>VLOOKUP(A10, Traffic_data!$A$3:$BP$111, 60, 0)</f>
        <v>84</v>
      </c>
      <c r="BJ10" s="32">
        <f>VLOOKUP(A10, Traffic_data!$A$3:$BP$111, 61, 0)</f>
        <v>2098</v>
      </c>
      <c r="BK10" s="32">
        <f>VLOOKUP(A10, Traffic_data!$A$3:$BP$111, 62, 0)</f>
        <v>205</v>
      </c>
      <c r="BL10" s="32">
        <f>VLOOKUP(A10, Traffic_data!$A$3:$BP$111,63, 0)</f>
        <v>121</v>
      </c>
      <c r="BM10" s="32">
        <f>VLOOKUP(A10, Traffic_data!$A$3:$BP$111, 64, 0)</f>
        <v>543</v>
      </c>
      <c r="BN10" s="32">
        <f>VLOOKUP(A10, Traffic_data!$A$3:$BP$111, 65, 0)</f>
        <v>96</v>
      </c>
      <c r="BO10" s="32">
        <f>VLOOKUP(A10, Traffic_data!$A$3:$BP$111, 66, 0)</f>
        <v>60</v>
      </c>
      <c r="BP10" s="32">
        <f>VLOOKUP(A10, Traffic_data!$A$3:$BP$111, 67, 0)</f>
        <v>157</v>
      </c>
      <c r="BQ10" s="32">
        <f>VLOOKUP(A10, Traffic_data!$A$3:$BP$111, 68, 0)</f>
        <v>1169</v>
      </c>
    </row>
    <row r="11" spans="1:69" s="24" customFormat="1" x14ac:dyDescent="0.25">
      <c r="A11" s="30">
        <v>42013</v>
      </c>
      <c r="B11" s="31" t="s">
        <v>49</v>
      </c>
      <c r="C11" s="24">
        <f>IFERROR(VLOOKUP(A11,Pivot_table!$A$5:$C$5, 3, 0),0)</f>
        <v>0</v>
      </c>
      <c r="D11" s="32">
        <f>VLOOKUP(A11, Traffic_data!$A$3:$BP$111, 3, 0)</f>
        <v>177976</v>
      </c>
      <c r="E11" s="32">
        <f>VLOOKUP(A11, Traffic_data!$A$3:$BP$111, 4, 0)</f>
        <v>50080</v>
      </c>
      <c r="F11" s="32">
        <f>VLOOKUP(A11, Traffic_data!$A$3:$BP$111, 5, 0)</f>
        <v>67486</v>
      </c>
      <c r="G11" s="32">
        <f>VLOOKUP(A11, Traffic_data!$A$3:$BP$111, 6, 0)</f>
        <v>44377</v>
      </c>
      <c r="H11" s="32">
        <f>VLOOKUP(A11, Traffic_data!$A$3:$BP$111, 7, 0)</f>
        <v>77259</v>
      </c>
      <c r="I11" s="32">
        <f>VLOOKUP(A11, Traffic_data!$A$3:$BP$111, 8, 0)</f>
        <v>88847</v>
      </c>
      <c r="J11" s="32">
        <f>VLOOKUP(A11, Traffic_data!$A$3:$BP$111, 9, 0)</f>
        <v>55305</v>
      </c>
      <c r="K11" s="32">
        <f>VLOOKUP(A11, Traffic_data!$A$3:$BP$111, 10, 0)</f>
        <v>6875</v>
      </c>
      <c r="L11" s="32">
        <f>VLOOKUP(A11, Traffic_data!$A$3:$BP$111, 11, 0)</f>
        <v>59635</v>
      </c>
      <c r="M11" s="32">
        <f>VLOOKUP(A11, Traffic_data!$A$3:$BP$111, 12, 0)</f>
        <v>0</v>
      </c>
      <c r="N11" s="32">
        <f>VLOOKUP(A11, Traffic_data!$A$3:$BP$111, 13, 0)</f>
        <v>18524</v>
      </c>
      <c r="O11" s="32">
        <f>VLOOKUP(A11, Traffic_data!$A$3:$BP$111, 14, 0)</f>
        <v>8210</v>
      </c>
      <c r="P11" s="32">
        <f>VLOOKUP(A11, Traffic_data!$A$3:$BP$111, 15, 0)</f>
        <v>5869</v>
      </c>
      <c r="Q11" s="32">
        <f>VLOOKUP(A11, Traffic_data!$A$3:$BP$111, 16, 0)</f>
        <v>1311</v>
      </c>
      <c r="R11" s="32">
        <f>VLOOKUP(A11, Traffic_data!$A$3:$BP$111, 17, 0)</f>
        <v>127148</v>
      </c>
      <c r="S11" s="32">
        <f>VLOOKUP(A11, Traffic_data!$A$3:$BP$111, 18, 0)</f>
        <v>32479</v>
      </c>
      <c r="T11" s="32">
        <f>VLOOKUP(A11, Traffic_data!$A$3:$BP$111, 19, 0)</f>
        <v>4566</v>
      </c>
      <c r="U11" s="32">
        <f>VLOOKUP(A11, Traffic_data!$A$3:$BP$111, 20, 0)</f>
        <v>27462</v>
      </c>
      <c r="V11" s="32">
        <f>VLOOKUP(A11, Traffic_data!$A$3:$BP$111, 21, 0)</f>
        <v>2615</v>
      </c>
      <c r="W11" s="32">
        <f>VLOOKUP(A11, Traffic_data!$A$3:$BP$111, 22, 0)</f>
        <v>20924</v>
      </c>
      <c r="X11" s="32">
        <f>VLOOKUP(A11, Traffic_data!$A$3:$BP$111, 23, 0)</f>
        <v>3880</v>
      </c>
      <c r="Y11" s="32">
        <f>VLOOKUP(A11, Traffic_data!$A$3:$BP$111, 24, 0)</f>
        <v>1372</v>
      </c>
      <c r="Z11" s="32">
        <f>VLOOKUP(A11, Traffic_data!$A$3:$BP$111, 25, 0)</f>
        <v>3837</v>
      </c>
      <c r="AA11" s="32">
        <f>VLOOKUP(A11, Traffic_data!$A$3:$BP$111, 26, 0)</f>
        <v>472</v>
      </c>
      <c r="AB11" s="32">
        <f>VLOOKUP(A11, Traffic_data!$A$3:$BP$111, 27, 0)</f>
        <v>1393</v>
      </c>
      <c r="AC11" s="32">
        <f>VLOOKUP(A11, Traffic_data!$A$3:$BP$111, 28, 0)</f>
        <v>1887</v>
      </c>
      <c r="AD11" s="32">
        <f>VLOOKUP(A11, Traffic_data!$A$3:$BP$111, 29, 0)</f>
        <v>21417</v>
      </c>
      <c r="AE11" s="32">
        <f>VLOOKUP(A11, Traffic_data!$A$3:$BP$111, 30, 0)</f>
        <v>49990</v>
      </c>
      <c r="AF11" s="32">
        <f>VLOOKUP(A11, Traffic_data!$A$3:$BP$111, 31, 0)</f>
        <v>12699</v>
      </c>
      <c r="AG11" s="32">
        <f>VLOOKUP(A11, Traffic_data!$A$3:$BP$111, 32, 0)</f>
        <v>528</v>
      </c>
      <c r="AH11" s="32">
        <f>VLOOKUP(A11, Traffic_data!$A$3:$BP$111, 33, 0)</f>
        <v>6355</v>
      </c>
      <c r="AI11" s="32">
        <f>VLOOKUP(A11, Traffic_data!$A$3:$BP$111, 34, 0)</f>
        <v>302</v>
      </c>
      <c r="AJ11" s="32">
        <f>VLOOKUP(A11, Traffic_data!$A$3:$BP$111, 35, 0)</f>
        <v>11611</v>
      </c>
      <c r="AK11" s="32">
        <f>VLOOKUP(A11, Traffic_data!$A$3:$BP$111, 36, 0)</f>
        <v>1045</v>
      </c>
      <c r="AL11" s="32">
        <f>VLOOKUP(A11, Traffic_data!$A$3:$BP$111, 37, 0)</f>
        <v>528</v>
      </c>
      <c r="AM11" s="32">
        <f>VLOOKUP(A11, Traffic_data!$A$3:$BP$111, 38, 0)</f>
        <v>6150</v>
      </c>
      <c r="AN11" s="32">
        <f>VLOOKUP(A11, Traffic_data!$A$3:$BP$111, 39, 0)</f>
        <v>452</v>
      </c>
      <c r="AO11" s="32">
        <f>VLOOKUP(A11, Traffic_data!$A$3:$BP$111, 40, 0)</f>
        <v>302</v>
      </c>
      <c r="AP11" s="32">
        <f>VLOOKUP(A11, Traffic_data!$A$3:$BP$111, 41, 0)</f>
        <v>1056</v>
      </c>
      <c r="AQ11" s="32">
        <f>VLOOKUP(A11, Traffic_data!$A$3:$BP$111, 42, 0)</f>
        <v>6678</v>
      </c>
      <c r="AR11" s="32">
        <f>VLOOKUP(A11, Traffic_data!$A$3:$BP$111, 43, 0)</f>
        <v>177138</v>
      </c>
      <c r="AS11" s="32">
        <f>VLOOKUP(A11, Traffic_data!$A$3:$BP$111, 44, 0)</f>
        <v>45178</v>
      </c>
      <c r="AT11" s="32">
        <f>VLOOKUP(A11, Traffic_data!$A$3:$BP$111, 45, 0)</f>
        <v>5094</v>
      </c>
      <c r="AU11" s="32">
        <f>VLOOKUP(A11, Traffic_data!$A$3:$BP$111, 46, 0)</f>
        <v>33817</v>
      </c>
      <c r="AV11" s="32">
        <f>VLOOKUP(A11, Traffic_data!$A$3:$BP$111, 47, 0)</f>
        <v>2917</v>
      </c>
      <c r="AW11" s="32">
        <f>VLOOKUP(A11, Traffic_data!$A$3:$BP$111, 48, 0)</f>
        <v>32535</v>
      </c>
      <c r="AX11" s="32">
        <f>VLOOKUP(A11, Traffic_data!$A$3:$BP$111, 49, 0)</f>
        <v>4925</v>
      </c>
      <c r="AY11" s="32">
        <f>VLOOKUP(A11, Traffic_data!$A$3:$BP$111, 50, 0)</f>
        <v>1900</v>
      </c>
      <c r="AZ11" s="32">
        <f>VLOOKUP(A11, Traffic_data!$A$3:$BP$111, 51, 0)</f>
        <v>9987</v>
      </c>
      <c r="BA11" s="32">
        <f>VLOOKUP(A11, Traffic_data!$A$3:$BP$111, 52, 0)</f>
        <v>924</v>
      </c>
      <c r="BB11" s="32">
        <f>VLOOKUP(A11, Traffic_data!$A$3:$BP$111, 53, 0)</f>
        <v>1695</v>
      </c>
      <c r="BC11" s="32">
        <f>VLOOKUP(A11, Traffic_data!$A$3:$BP$111, 54, 0)</f>
        <v>2943</v>
      </c>
      <c r="BD11" s="32">
        <f>VLOOKUP(A11, Traffic_data!$A$3:$BP$111, 55, 0)</f>
        <v>28095</v>
      </c>
      <c r="BE11" s="32">
        <f>VLOOKUP(A11, Traffic_data!$A$3:$BP$111, 56, 0)</f>
        <v>7246</v>
      </c>
      <c r="BF11" s="32">
        <f>VLOOKUP(A11, Traffic_data!$A$3:$BP$111, 57, 0)</f>
        <v>2038</v>
      </c>
      <c r="BG11" s="32">
        <f>VLOOKUP(A11, Traffic_data!$A$3:$BP$111, 58, 0)</f>
        <v>229</v>
      </c>
      <c r="BH11" s="32">
        <f>VLOOKUP(A11, Traffic_data!$A$3:$BP$111, 59, 0)</f>
        <v>796</v>
      </c>
      <c r="BI11" s="32">
        <f>VLOOKUP(A11, Traffic_data!$A$3:$BP$111, 60, 0)</f>
        <v>84</v>
      </c>
      <c r="BJ11" s="32">
        <f>VLOOKUP(A11, Traffic_data!$A$3:$BP$111, 61, 0)</f>
        <v>1833</v>
      </c>
      <c r="BK11" s="32">
        <f>VLOOKUP(A11, Traffic_data!$A$3:$BP$111, 62, 0)</f>
        <v>145</v>
      </c>
      <c r="BL11" s="32">
        <f>VLOOKUP(A11, Traffic_data!$A$3:$BP$111,63, 0)</f>
        <v>96</v>
      </c>
      <c r="BM11" s="32">
        <f>VLOOKUP(A11, Traffic_data!$A$3:$BP$111, 64, 0)</f>
        <v>422</v>
      </c>
      <c r="BN11" s="32">
        <f>VLOOKUP(A11, Traffic_data!$A$3:$BP$111, 65, 0)</f>
        <v>84</v>
      </c>
      <c r="BO11" s="32">
        <f>VLOOKUP(A11, Traffic_data!$A$3:$BP$111, 66, 0)</f>
        <v>24</v>
      </c>
      <c r="BP11" s="32">
        <f>VLOOKUP(A11, Traffic_data!$A$3:$BP$111, 67, 0)</f>
        <v>109</v>
      </c>
      <c r="BQ11" s="32">
        <f>VLOOKUP(A11, Traffic_data!$A$3:$BP$111, 68, 0)</f>
        <v>868</v>
      </c>
    </row>
    <row r="12" spans="1:69" s="24" customFormat="1" x14ac:dyDescent="0.25">
      <c r="A12" s="30">
        <v>42014</v>
      </c>
      <c r="B12" s="31" t="s">
        <v>50</v>
      </c>
      <c r="C12" s="24">
        <f>IFERROR(VLOOKUP(A12,Pivot_table!$A$5:$C$5, 3, 0),0)</f>
        <v>0</v>
      </c>
      <c r="D12" s="32">
        <f>VLOOKUP(A12, Traffic_data!$A$3:$BP$111, 3, 0)</f>
        <v>141836</v>
      </c>
      <c r="E12" s="32">
        <f>VLOOKUP(A12, Traffic_data!$A$3:$BP$111, 4, 0)</f>
        <v>44736</v>
      </c>
      <c r="F12" s="32">
        <f>VLOOKUP(A12, Traffic_data!$A$3:$BP$111, 5, 0)</f>
        <v>50574</v>
      </c>
      <c r="G12" s="32">
        <f>VLOOKUP(A12, Traffic_data!$A$3:$BP$111, 6, 0)</f>
        <v>33842</v>
      </c>
      <c r="H12" s="32">
        <f>VLOOKUP(A12, Traffic_data!$A$3:$BP$111, 7, 0)</f>
        <v>63778</v>
      </c>
      <c r="I12" s="32">
        <f>VLOOKUP(A12, Traffic_data!$A$3:$BP$111, 8, 0)</f>
        <v>79711</v>
      </c>
      <c r="J12" s="32">
        <f>VLOOKUP(A12, Traffic_data!$A$3:$BP$111, 9, 0)</f>
        <v>59430</v>
      </c>
      <c r="K12" s="32">
        <f>VLOOKUP(A12, Traffic_data!$A$3:$BP$111, 10, 0)</f>
        <v>7218</v>
      </c>
      <c r="L12" s="32">
        <f>VLOOKUP(A12, Traffic_data!$A$3:$BP$111, 11, 0)</f>
        <v>57943</v>
      </c>
      <c r="M12" s="32">
        <f>VLOOKUP(A12, Traffic_data!$A$3:$BP$111, 12, 0)</f>
        <v>0</v>
      </c>
      <c r="N12" s="32">
        <f>VLOOKUP(A12, Traffic_data!$A$3:$BP$111, 13, 0)</f>
        <v>18641</v>
      </c>
      <c r="O12" s="32">
        <f>VLOOKUP(A12, Traffic_data!$A$3:$BP$111, 14, 0)</f>
        <v>10928</v>
      </c>
      <c r="P12" s="32">
        <f>VLOOKUP(A12, Traffic_data!$A$3:$BP$111, 15, 0)</f>
        <v>7552</v>
      </c>
      <c r="Q12" s="32">
        <f>VLOOKUP(A12, Traffic_data!$A$3:$BP$111, 16, 0)</f>
        <v>1282</v>
      </c>
      <c r="R12" s="32">
        <f>VLOOKUP(A12, Traffic_data!$A$3:$BP$111, 17, 0)</f>
        <v>106119</v>
      </c>
      <c r="S12" s="32">
        <f>VLOOKUP(A12, Traffic_data!$A$3:$BP$111, 18, 0)</f>
        <v>24289</v>
      </c>
      <c r="T12" s="32">
        <f>VLOOKUP(A12, Traffic_data!$A$3:$BP$111, 19, 0)</f>
        <v>4159</v>
      </c>
      <c r="U12" s="32">
        <f>VLOOKUP(A12, Traffic_data!$A$3:$BP$111, 20, 0)</f>
        <v>23110</v>
      </c>
      <c r="V12" s="32">
        <f>VLOOKUP(A12, Traffic_data!$A$3:$BP$111, 21, 0)</f>
        <v>2573</v>
      </c>
      <c r="W12" s="32">
        <f>VLOOKUP(A12, Traffic_data!$A$3:$BP$111, 22, 0)</f>
        <v>17215</v>
      </c>
      <c r="X12" s="32">
        <f>VLOOKUP(A12, Traffic_data!$A$3:$BP$111, 23, 0)</f>
        <v>3173</v>
      </c>
      <c r="Y12" s="32">
        <f>VLOOKUP(A12, Traffic_data!$A$3:$BP$111, 24, 0)</f>
        <v>1265</v>
      </c>
      <c r="Z12" s="32">
        <f>VLOOKUP(A12, Traffic_data!$A$3:$BP$111, 25, 0)</f>
        <v>3644</v>
      </c>
      <c r="AA12" s="32">
        <f>VLOOKUP(A12, Traffic_data!$A$3:$BP$111, 26, 0)</f>
        <v>858</v>
      </c>
      <c r="AB12" s="32">
        <f>VLOOKUP(A12, Traffic_data!$A$3:$BP$111, 27, 0)</f>
        <v>1201</v>
      </c>
      <c r="AC12" s="32">
        <f>VLOOKUP(A12, Traffic_data!$A$3:$BP$111, 28, 0)</f>
        <v>1308</v>
      </c>
      <c r="AD12" s="32">
        <f>VLOOKUP(A12, Traffic_data!$A$3:$BP$111, 29, 0)</f>
        <v>19166</v>
      </c>
      <c r="AE12" s="32">
        <f>VLOOKUP(A12, Traffic_data!$A$3:$BP$111, 30, 0)</f>
        <v>52533</v>
      </c>
      <c r="AF12" s="32">
        <f>VLOOKUP(A12, Traffic_data!$A$3:$BP$111, 31, 0)</f>
        <v>12796</v>
      </c>
      <c r="AG12" s="32">
        <f>VLOOKUP(A12, Traffic_data!$A$3:$BP$111, 32, 0)</f>
        <v>495</v>
      </c>
      <c r="AH12" s="32">
        <f>VLOOKUP(A12, Traffic_data!$A$3:$BP$111, 33, 0)</f>
        <v>7001</v>
      </c>
      <c r="AI12" s="32">
        <f>VLOOKUP(A12, Traffic_data!$A$3:$BP$111, 34, 0)</f>
        <v>259</v>
      </c>
      <c r="AJ12" s="32">
        <f>VLOOKUP(A12, Traffic_data!$A$3:$BP$111, 35, 0)</f>
        <v>11773</v>
      </c>
      <c r="AK12" s="32">
        <f>VLOOKUP(A12, Traffic_data!$A$3:$BP$111, 36, 0)</f>
        <v>905</v>
      </c>
      <c r="AL12" s="32">
        <f>VLOOKUP(A12, Traffic_data!$A$3:$BP$111, 37, 0)</f>
        <v>646</v>
      </c>
      <c r="AM12" s="32">
        <f>VLOOKUP(A12, Traffic_data!$A$3:$BP$111, 38, 0)</f>
        <v>6937</v>
      </c>
      <c r="AN12" s="32">
        <f>VLOOKUP(A12, Traffic_data!$A$3:$BP$111, 39, 0)</f>
        <v>388</v>
      </c>
      <c r="AO12" s="32">
        <f>VLOOKUP(A12, Traffic_data!$A$3:$BP$111, 40, 0)</f>
        <v>291</v>
      </c>
      <c r="AP12" s="32">
        <f>VLOOKUP(A12, Traffic_data!$A$3:$BP$111, 41, 0)</f>
        <v>1196</v>
      </c>
      <c r="AQ12" s="32">
        <f>VLOOKUP(A12, Traffic_data!$A$3:$BP$111, 42, 0)</f>
        <v>7389</v>
      </c>
      <c r="AR12" s="32">
        <f>VLOOKUP(A12, Traffic_data!$A$3:$BP$111, 43, 0)</f>
        <v>158652</v>
      </c>
      <c r="AS12" s="32">
        <f>VLOOKUP(A12, Traffic_data!$A$3:$BP$111, 44, 0)</f>
        <v>37085</v>
      </c>
      <c r="AT12" s="32">
        <f>VLOOKUP(A12, Traffic_data!$A$3:$BP$111, 45, 0)</f>
        <v>4654</v>
      </c>
      <c r="AU12" s="32">
        <f>VLOOKUP(A12, Traffic_data!$A$3:$BP$111, 46, 0)</f>
        <v>30111</v>
      </c>
      <c r="AV12" s="32">
        <f>VLOOKUP(A12, Traffic_data!$A$3:$BP$111, 47, 0)</f>
        <v>2832</v>
      </c>
      <c r="AW12" s="32">
        <f>VLOOKUP(A12, Traffic_data!$A$3:$BP$111, 48, 0)</f>
        <v>28988</v>
      </c>
      <c r="AX12" s="32">
        <f>VLOOKUP(A12, Traffic_data!$A$3:$BP$111, 49, 0)</f>
        <v>4078</v>
      </c>
      <c r="AY12" s="32">
        <f>VLOOKUP(A12, Traffic_data!$A$3:$BP$111, 50, 0)</f>
        <v>1911</v>
      </c>
      <c r="AZ12" s="32">
        <f>VLOOKUP(A12, Traffic_data!$A$3:$BP$111, 51, 0)</f>
        <v>10581</v>
      </c>
      <c r="BA12" s="32">
        <f>VLOOKUP(A12, Traffic_data!$A$3:$BP$111, 52, 0)</f>
        <v>1246</v>
      </c>
      <c r="BB12" s="32">
        <f>VLOOKUP(A12, Traffic_data!$A$3:$BP$111, 53, 0)</f>
        <v>1492</v>
      </c>
      <c r="BC12" s="32">
        <f>VLOOKUP(A12, Traffic_data!$A$3:$BP$111, 54, 0)</f>
        <v>2504</v>
      </c>
      <c r="BD12" s="32">
        <f>VLOOKUP(A12, Traffic_data!$A$3:$BP$111, 55, 0)</f>
        <v>26555</v>
      </c>
      <c r="BE12" s="32">
        <f>VLOOKUP(A12, Traffic_data!$A$3:$BP$111, 56, 0)</f>
        <v>7945</v>
      </c>
      <c r="BF12" s="32">
        <f>VLOOKUP(A12, Traffic_data!$A$3:$BP$111, 57, 0)</f>
        <v>1893</v>
      </c>
      <c r="BG12" s="32">
        <f>VLOOKUP(A12, Traffic_data!$A$3:$BP$111, 58, 0)</f>
        <v>84</v>
      </c>
      <c r="BH12" s="32">
        <f>VLOOKUP(A12, Traffic_data!$A$3:$BP$111, 59, 0)</f>
        <v>940</v>
      </c>
      <c r="BI12" s="32">
        <f>VLOOKUP(A12, Traffic_data!$A$3:$BP$111, 60, 0)</f>
        <v>133</v>
      </c>
      <c r="BJ12" s="32">
        <f>VLOOKUP(A12, Traffic_data!$A$3:$BP$111, 61, 0)</f>
        <v>1893</v>
      </c>
      <c r="BK12" s="32">
        <f>VLOOKUP(A12, Traffic_data!$A$3:$BP$111, 62, 0)</f>
        <v>301</v>
      </c>
      <c r="BL12" s="32">
        <f>VLOOKUP(A12, Traffic_data!$A$3:$BP$111,63, 0)</f>
        <v>84</v>
      </c>
      <c r="BM12" s="32">
        <f>VLOOKUP(A12, Traffic_data!$A$3:$BP$111, 64, 0)</f>
        <v>494</v>
      </c>
      <c r="BN12" s="32">
        <f>VLOOKUP(A12, Traffic_data!$A$3:$BP$111, 65, 0)</f>
        <v>60</v>
      </c>
      <c r="BO12" s="32">
        <f>VLOOKUP(A12, Traffic_data!$A$3:$BP$111, 66, 0)</f>
        <v>48</v>
      </c>
      <c r="BP12" s="32">
        <f>VLOOKUP(A12, Traffic_data!$A$3:$BP$111, 67, 0)</f>
        <v>169</v>
      </c>
      <c r="BQ12" s="32">
        <f>VLOOKUP(A12, Traffic_data!$A$3:$BP$111, 68, 0)</f>
        <v>1423</v>
      </c>
    </row>
    <row r="13" spans="1:69" s="24" customFormat="1" x14ac:dyDescent="0.25">
      <c r="A13" s="30">
        <v>42015</v>
      </c>
      <c r="B13" s="31" t="s">
        <v>5</v>
      </c>
      <c r="C13" s="24">
        <f>IFERROR(VLOOKUP(A13,Pivot_table!$A$5:$C$5, 3, 0),0)</f>
        <v>0</v>
      </c>
      <c r="D13" s="32">
        <f>VLOOKUP(A13, Traffic_data!$A$3:$BP$111, 3, 0)</f>
        <v>115190</v>
      </c>
      <c r="E13" s="32">
        <f>VLOOKUP(A13, Traffic_data!$A$3:$BP$111, 4, 0)</f>
        <v>34430</v>
      </c>
      <c r="F13" s="32">
        <f>VLOOKUP(A13, Traffic_data!$A$3:$BP$111, 5, 0)</f>
        <v>41257</v>
      </c>
      <c r="G13" s="32">
        <f>VLOOKUP(A13, Traffic_data!$A$3:$BP$111, 6, 0)</f>
        <v>29207</v>
      </c>
      <c r="H13" s="32">
        <f>VLOOKUP(A13, Traffic_data!$A$3:$BP$111, 7, 0)</f>
        <v>52235</v>
      </c>
      <c r="I13" s="32">
        <f>VLOOKUP(A13, Traffic_data!$A$3:$BP$111, 8, 0)</f>
        <v>67969</v>
      </c>
      <c r="J13" s="32">
        <f>VLOOKUP(A13, Traffic_data!$A$3:$BP$111, 9, 0)</f>
        <v>61867</v>
      </c>
      <c r="K13" s="32">
        <f>VLOOKUP(A13, Traffic_data!$A$3:$BP$111, 10, 0)</f>
        <v>6857</v>
      </c>
      <c r="L13" s="32">
        <f>VLOOKUP(A13, Traffic_data!$A$3:$BP$111, 11, 0)</f>
        <v>59845</v>
      </c>
      <c r="M13" s="32">
        <f>VLOOKUP(A13, Traffic_data!$A$3:$BP$111, 12, 0)</f>
        <v>0</v>
      </c>
      <c r="N13" s="32">
        <f>VLOOKUP(A13, Traffic_data!$A$3:$BP$111, 13, 0)</f>
        <v>13995</v>
      </c>
      <c r="O13" s="32">
        <f>VLOOKUP(A13, Traffic_data!$A$3:$BP$111, 14, 0)</f>
        <v>11055</v>
      </c>
      <c r="P13" s="32">
        <f>VLOOKUP(A13, Traffic_data!$A$3:$BP$111, 15, 0)</f>
        <v>7444</v>
      </c>
      <c r="Q13" s="32">
        <f>VLOOKUP(A13, Traffic_data!$A$3:$BP$111, 16, 0)</f>
        <v>1093</v>
      </c>
      <c r="R13" s="32">
        <f>VLOOKUP(A13, Traffic_data!$A$3:$BP$111, 17, 0)</f>
        <v>85515</v>
      </c>
      <c r="S13" s="32">
        <f>VLOOKUP(A13, Traffic_data!$A$3:$BP$111, 18, 0)</f>
        <v>19273</v>
      </c>
      <c r="T13" s="32">
        <f>VLOOKUP(A13, Traffic_data!$A$3:$BP$111, 19, 0)</f>
        <v>3387</v>
      </c>
      <c r="U13" s="32">
        <f>VLOOKUP(A13, Traffic_data!$A$3:$BP$111, 20, 0)</f>
        <v>19702</v>
      </c>
      <c r="V13" s="32">
        <f>VLOOKUP(A13, Traffic_data!$A$3:$BP$111, 21, 0)</f>
        <v>1586</v>
      </c>
      <c r="W13" s="32">
        <f>VLOOKUP(A13, Traffic_data!$A$3:$BP$111, 22, 0)</f>
        <v>13613</v>
      </c>
      <c r="X13" s="32">
        <f>VLOOKUP(A13, Traffic_data!$A$3:$BP$111, 23, 0)</f>
        <v>2422</v>
      </c>
      <c r="Y13" s="32">
        <f>VLOOKUP(A13, Traffic_data!$A$3:$BP$111, 24, 0)</f>
        <v>986</v>
      </c>
      <c r="Z13" s="32">
        <f>VLOOKUP(A13, Traffic_data!$A$3:$BP$111, 25, 0)</f>
        <v>2851</v>
      </c>
      <c r="AA13" s="32">
        <f>VLOOKUP(A13, Traffic_data!$A$3:$BP$111, 26, 0)</f>
        <v>729</v>
      </c>
      <c r="AB13" s="32">
        <f>VLOOKUP(A13, Traffic_data!$A$3:$BP$111, 27, 0)</f>
        <v>922</v>
      </c>
      <c r="AC13" s="32">
        <f>VLOOKUP(A13, Traffic_data!$A$3:$BP$111, 28, 0)</f>
        <v>1243</v>
      </c>
      <c r="AD13" s="32">
        <f>VLOOKUP(A13, Traffic_data!$A$3:$BP$111, 29, 0)</f>
        <v>15757</v>
      </c>
      <c r="AE13" s="32">
        <f>VLOOKUP(A13, Traffic_data!$A$3:$BP$111, 30, 0)</f>
        <v>54953</v>
      </c>
      <c r="AF13" s="32">
        <f>VLOOKUP(A13, Traffic_data!$A$3:$BP$111, 31, 0)</f>
        <v>13475</v>
      </c>
      <c r="AG13" s="32">
        <f>VLOOKUP(A13, Traffic_data!$A$3:$BP$111, 32, 0)</f>
        <v>366</v>
      </c>
      <c r="AH13" s="32">
        <f>VLOOKUP(A13, Traffic_data!$A$3:$BP$111, 33, 0)</f>
        <v>7594</v>
      </c>
      <c r="AI13" s="32">
        <f>VLOOKUP(A13, Traffic_data!$A$3:$BP$111, 34, 0)</f>
        <v>248</v>
      </c>
      <c r="AJ13" s="32">
        <f>VLOOKUP(A13, Traffic_data!$A$3:$BP$111, 35, 0)</f>
        <v>12053</v>
      </c>
      <c r="AK13" s="32">
        <f>VLOOKUP(A13, Traffic_data!$A$3:$BP$111, 36, 0)</f>
        <v>1152</v>
      </c>
      <c r="AL13" s="32">
        <f>VLOOKUP(A13, Traffic_data!$A$3:$BP$111, 37, 0)</f>
        <v>592</v>
      </c>
      <c r="AM13" s="32">
        <f>VLOOKUP(A13, Traffic_data!$A$3:$BP$111, 38, 0)</f>
        <v>7561</v>
      </c>
      <c r="AN13" s="32">
        <f>VLOOKUP(A13, Traffic_data!$A$3:$BP$111, 39, 0)</f>
        <v>323</v>
      </c>
      <c r="AO13" s="32">
        <f>VLOOKUP(A13, Traffic_data!$A$3:$BP$111, 40, 0)</f>
        <v>248</v>
      </c>
      <c r="AP13" s="32">
        <f>VLOOKUP(A13, Traffic_data!$A$3:$BP$111, 41, 0)</f>
        <v>1303</v>
      </c>
      <c r="AQ13" s="32">
        <f>VLOOKUP(A13, Traffic_data!$A$3:$BP$111, 42, 0)</f>
        <v>7335</v>
      </c>
      <c r="AR13" s="32">
        <f>VLOOKUP(A13, Traffic_data!$A$3:$BP$111, 43, 0)</f>
        <v>140468</v>
      </c>
      <c r="AS13" s="32">
        <f>VLOOKUP(A13, Traffic_data!$A$3:$BP$111, 44, 0)</f>
        <v>32748</v>
      </c>
      <c r="AT13" s="32">
        <f>VLOOKUP(A13, Traffic_data!$A$3:$BP$111, 45, 0)</f>
        <v>3753</v>
      </c>
      <c r="AU13" s="32">
        <f>VLOOKUP(A13, Traffic_data!$A$3:$BP$111, 46, 0)</f>
        <v>27296</v>
      </c>
      <c r="AV13" s="32">
        <f>VLOOKUP(A13, Traffic_data!$A$3:$BP$111, 47, 0)</f>
        <v>1834</v>
      </c>
      <c r="AW13" s="32">
        <f>VLOOKUP(A13, Traffic_data!$A$3:$BP$111, 48, 0)</f>
        <v>25666</v>
      </c>
      <c r="AX13" s="32">
        <f>VLOOKUP(A13, Traffic_data!$A$3:$BP$111, 49, 0)</f>
        <v>3574</v>
      </c>
      <c r="AY13" s="32">
        <f>VLOOKUP(A13, Traffic_data!$A$3:$BP$111, 50, 0)</f>
        <v>1578</v>
      </c>
      <c r="AZ13" s="32">
        <f>VLOOKUP(A13, Traffic_data!$A$3:$BP$111, 51, 0)</f>
        <v>10412</v>
      </c>
      <c r="BA13" s="32">
        <f>VLOOKUP(A13, Traffic_data!$A$3:$BP$111, 52, 0)</f>
        <v>1052</v>
      </c>
      <c r="BB13" s="32">
        <f>VLOOKUP(A13, Traffic_data!$A$3:$BP$111, 53, 0)</f>
        <v>1170</v>
      </c>
      <c r="BC13" s="32">
        <f>VLOOKUP(A13, Traffic_data!$A$3:$BP$111, 54, 0)</f>
        <v>2546</v>
      </c>
      <c r="BD13" s="32">
        <f>VLOOKUP(A13, Traffic_data!$A$3:$BP$111, 55, 0)</f>
        <v>23092</v>
      </c>
      <c r="BE13" s="32">
        <f>VLOOKUP(A13, Traffic_data!$A$3:$BP$111, 56, 0)</f>
        <v>7957</v>
      </c>
      <c r="BF13" s="32">
        <f>VLOOKUP(A13, Traffic_data!$A$3:$BP$111, 57, 0)</f>
        <v>1796</v>
      </c>
      <c r="BG13" s="32">
        <f>VLOOKUP(A13, Traffic_data!$A$3:$BP$111, 58, 0)</f>
        <v>181</v>
      </c>
      <c r="BH13" s="32">
        <f>VLOOKUP(A13, Traffic_data!$A$3:$BP$111, 59, 0)</f>
        <v>1145</v>
      </c>
      <c r="BI13" s="32">
        <f>VLOOKUP(A13, Traffic_data!$A$3:$BP$111, 60, 0)</f>
        <v>60</v>
      </c>
      <c r="BJ13" s="32">
        <f>VLOOKUP(A13, Traffic_data!$A$3:$BP$111, 61, 0)</f>
        <v>1905</v>
      </c>
      <c r="BK13" s="32">
        <f>VLOOKUP(A13, Traffic_data!$A$3:$BP$111, 62, 0)</f>
        <v>277</v>
      </c>
      <c r="BL13" s="32">
        <f>VLOOKUP(A13, Traffic_data!$A$3:$BP$111,63, 0)</f>
        <v>133</v>
      </c>
      <c r="BM13" s="32">
        <f>VLOOKUP(A13, Traffic_data!$A$3:$BP$111, 64, 0)</f>
        <v>482</v>
      </c>
      <c r="BN13" s="32">
        <f>VLOOKUP(A13, Traffic_data!$A$3:$BP$111, 65, 0)</f>
        <v>84</v>
      </c>
      <c r="BO13" s="32">
        <f>VLOOKUP(A13, Traffic_data!$A$3:$BP$111, 66, 0)</f>
        <v>72</v>
      </c>
      <c r="BP13" s="32">
        <f>VLOOKUP(A13, Traffic_data!$A$3:$BP$111, 67, 0)</f>
        <v>145</v>
      </c>
      <c r="BQ13" s="32">
        <f>VLOOKUP(A13, Traffic_data!$A$3:$BP$111, 68, 0)</f>
        <v>1362</v>
      </c>
    </row>
    <row r="14" spans="1:69" s="24" customFormat="1" x14ac:dyDescent="0.25">
      <c r="A14" s="30">
        <v>42016</v>
      </c>
      <c r="B14" s="31" t="s">
        <v>51</v>
      </c>
      <c r="C14" s="24">
        <f>IFERROR(VLOOKUP(A14,Pivot_table!$A$5:$C$5, 3, 0),0)</f>
        <v>0</v>
      </c>
      <c r="D14" s="32">
        <f>VLOOKUP(A14, Traffic_data!$A$3:$BP$111, 3, 0)</f>
        <v>185580</v>
      </c>
      <c r="E14" s="32">
        <f>VLOOKUP(A14, Traffic_data!$A$3:$BP$111, 4, 0)</f>
        <v>54225</v>
      </c>
      <c r="F14" s="32">
        <f>VLOOKUP(A14, Traffic_data!$A$3:$BP$111, 5, 0)</f>
        <v>68519</v>
      </c>
      <c r="G14" s="32">
        <f>VLOOKUP(A14, Traffic_data!$A$3:$BP$111, 6, 0)</f>
        <v>47462</v>
      </c>
      <c r="H14" s="32">
        <f>VLOOKUP(A14, Traffic_data!$A$3:$BP$111, 7, 0)</f>
        <v>81769</v>
      </c>
      <c r="I14" s="32">
        <f>VLOOKUP(A14, Traffic_data!$A$3:$BP$111, 8, 0)</f>
        <v>95532</v>
      </c>
      <c r="J14" s="32">
        <f>VLOOKUP(A14, Traffic_data!$A$3:$BP$111, 9, 0)</f>
        <v>55898</v>
      </c>
      <c r="K14" s="32">
        <f>VLOOKUP(A14, Traffic_data!$A$3:$BP$111, 10, 0)</f>
        <v>6729</v>
      </c>
      <c r="L14" s="32">
        <f>VLOOKUP(A14, Traffic_data!$A$3:$BP$111, 11, 0)</f>
        <v>56771</v>
      </c>
      <c r="M14" s="32">
        <f>VLOOKUP(A14, Traffic_data!$A$3:$BP$111, 12, 0)</f>
        <v>0</v>
      </c>
      <c r="N14" s="32">
        <f>VLOOKUP(A14, Traffic_data!$A$3:$BP$111, 13, 0)</f>
        <v>20956</v>
      </c>
      <c r="O14" s="32">
        <f>VLOOKUP(A14, Traffic_data!$A$3:$BP$111, 14, 0)</f>
        <v>9061</v>
      </c>
      <c r="P14" s="32">
        <f>VLOOKUP(A14, Traffic_data!$A$3:$BP$111, 15, 0)</f>
        <v>6581</v>
      </c>
      <c r="Q14" s="32">
        <f>VLOOKUP(A14, Traffic_data!$A$3:$BP$111, 16, 0)</f>
        <v>1048</v>
      </c>
      <c r="R14" s="32">
        <f>VLOOKUP(A14, Traffic_data!$A$3:$BP$111, 17, 0)</f>
        <v>133602</v>
      </c>
      <c r="S14" s="32">
        <f>VLOOKUP(A14, Traffic_data!$A$3:$BP$111, 18, 0)</f>
        <v>32736</v>
      </c>
      <c r="T14" s="32">
        <f>VLOOKUP(A14, Traffic_data!$A$3:$BP$111, 19, 0)</f>
        <v>3644</v>
      </c>
      <c r="U14" s="32">
        <f>VLOOKUP(A14, Traffic_data!$A$3:$BP$111, 20, 0)</f>
        <v>34086</v>
      </c>
      <c r="V14" s="32">
        <f>VLOOKUP(A14, Traffic_data!$A$3:$BP$111, 21, 0)</f>
        <v>1887</v>
      </c>
      <c r="W14" s="32">
        <f>VLOOKUP(A14, Traffic_data!$A$3:$BP$111, 22, 0)</f>
        <v>20302</v>
      </c>
      <c r="X14" s="32">
        <f>VLOOKUP(A14, Traffic_data!$A$3:$BP$111, 23, 0)</f>
        <v>4030</v>
      </c>
      <c r="Y14" s="32">
        <f>VLOOKUP(A14, Traffic_data!$A$3:$BP$111, 24, 0)</f>
        <v>1436</v>
      </c>
      <c r="Z14" s="32">
        <f>VLOOKUP(A14, Traffic_data!$A$3:$BP$111, 25, 0)</f>
        <v>3280</v>
      </c>
      <c r="AA14" s="32">
        <f>VLOOKUP(A14, Traffic_data!$A$3:$BP$111, 26, 0)</f>
        <v>729</v>
      </c>
      <c r="AB14" s="32">
        <f>VLOOKUP(A14, Traffic_data!$A$3:$BP$111, 27, 0)</f>
        <v>1779</v>
      </c>
      <c r="AC14" s="32">
        <f>VLOOKUP(A14, Traffic_data!$A$3:$BP$111, 28, 0)</f>
        <v>1801</v>
      </c>
      <c r="AD14" s="32">
        <f>VLOOKUP(A14, Traffic_data!$A$3:$BP$111, 29, 0)</f>
        <v>22746</v>
      </c>
      <c r="AE14" s="32">
        <f>VLOOKUP(A14, Traffic_data!$A$3:$BP$111, 30, 0)</f>
        <v>50184</v>
      </c>
      <c r="AF14" s="32">
        <f>VLOOKUP(A14, Traffic_data!$A$3:$BP$111, 31, 0)</f>
        <v>12150</v>
      </c>
      <c r="AG14" s="32">
        <f>VLOOKUP(A14, Traffic_data!$A$3:$BP$111, 32, 0)</f>
        <v>474</v>
      </c>
      <c r="AH14" s="32">
        <f>VLOOKUP(A14, Traffic_data!$A$3:$BP$111, 33, 0)</f>
        <v>7249</v>
      </c>
      <c r="AI14" s="32">
        <f>VLOOKUP(A14, Traffic_data!$A$3:$BP$111, 34, 0)</f>
        <v>259</v>
      </c>
      <c r="AJ14" s="32">
        <f>VLOOKUP(A14, Traffic_data!$A$3:$BP$111, 35, 0)</f>
        <v>10933</v>
      </c>
      <c r="AK14" s="32">
        <f>VLOOKUP(A14, Traffic_data!$A$3:$BP$111, 36, 0)</f>
        <v>1034</v>
      </c>
      <c r="AL14" s="32">
        <f>VLOOKUP(A14, Traffic_data!$A$3:$BP$111, 37, 0)</f>
        <v>474</v>
      </c>
      <c r="AM14" s="32">
        <f>VLOOKUP(A14, Traffic_data!$A$3:$BP$111, 38, 0)</f>
        <v>6473</v>
      </c>
      <c r="AN14" s="32">
        <f>VLOOKUP(A14, Traffic_data!$A$3:$BP$111, 39, 0)</f>
        <v>409</v>
      </c>
      <c r="AO14" s="32">
        <f>VLOOKUP(A14, Traffic_data!$A$3:$BP$111, 40, 0)</f>
        <v>237</v>
      </c>
      <c r="AP14" s="32">
        <f>VLOOKUP(A14, Traffic_data!$A$3:$BP$111, 41, 0)</f>
        <v>991</v>
      </c>
      <c r="AQ14" s="32">
        <f>VLOOKUP(A14, Traffic_data!$A$3:$BP$111, 42, 0)</f>
        <v>6958</v>
      </c>
      <c r="AR14" s="32">
        <f>VLOOKUP(A14, Traffic_data!$A$3:$BP$111, 43, 0)</f>
        <v>183786</v>
      </c>
      <c r="AS14" s="32">
        <f>VLOOKUP(A14, Traffic_data!$A$3:$BP$111, 44, 0)</f>
        <v>44886</v>
      </c>
      <c r="AT14" s="32">
        <f>VLOOKUP(A14, Traffic_data!$A$3:$BP$111, 45, 0)</f>
        <v>4118</v>
      </c>
      <c r="AU14" s="32">
        <f>VLOOKUP(A14, Traffic_data!$A$3:$BP$111, 46, 0)</f>
        <v>41335</v>
      </c>
      <c r="AV14" s="32">
        <f>VLOOKUP(A14, Traffic_data!$A$3:$BP$111, 47, 0)</f>
        <v>2146</v>
      </c>
      <c r="AW14" s="32">
        <f>VLOOKUP(A14, Traffic_data!$A$3:$BP$111, 48, 0)</f>
        <v>31235</v>
      </c>
      <c r="AX14" s="32">
        <f>VLOOKUP(A14, Traffic_data!$A$3:$BP$111, 49, 0)</f>
        <v>5064</v>
      </c>
      <c r="AY14" s="32">
        <f>VLOOKUP(A14, Traffic_data!$A$3:$BP$111, 50, 0)</f>
        <v>1910</v>
      </c>
      <c r="AZ14" s="32">
        <f>VLOOKUP(A14, Traffic_data!$A$3:$BP$111, 51, 0)</f>
        <v>9753</v>
      </c>
      <c r="BA14" s="32">
        <f>VLOOKUP(A14, Traffic_data!$A$3:$BP$111, 52, 0)</f>
        <v>1138</v>
      </c>
      <c r="BB14" s="32">
        <f>VLOOKUP(A14, Traffic_data!$A$3:$BP$111, 53, 0)</f>
        <v>2016</v>
      </c>
      <c r="BC14" s="32">
        <f>VLOOKUP(A14, Traffic_data!$A$3:$BP$111, 54, 0)</f>
        <v>2792</v>
      </c>
      <c r="BD14" s="32">
        <f>VLOOKUP(A14, Traffic_data!$A$3:$BP$111, 55, 0)</f>
        <v>29704</v>
      </c>
      <c r="BE14" s="32">
        <f>VLOOKUP(A14, Traffic_data!$A$3:$BP$111, 56, 0)</f>
        <v>7547</v>
      </c>
      <c r="BF14" s="32">
        <f>VLOOKUP(A14, Traffic_data!$A$3:$BP$111, 57, 0)</f>
        <v>1977</v>
      </c>
      <c r="BG14" s="32">
        <f>VLOOKUP(A14, Traffic_data!$A$3:$BP$111, 58, 0)</f>
        <v>205</v>
      </c>
      <c r="BH14" s="32">
        <f>VLOOKUP(A14, Traffic_data!$A$3:$BP$111, 59, 0)</f>
        <v>1013</v>
      </c>
      <c r="BI14" s="32">
        <f>VLOOKUP(A14, Traffic_data!$A$3:$BP$111, 60, 0)</f>
        <v>36</v>
      </c>
      <c r="BJ14" s="32">
        <f>VLOOKUP(A14, Traffic_data!$A$3:$BP$111, 61, 0)</f>
        <v>1688</v>
      </c>
      <c r="BK14" s="32">
        <f>VLOOKUP(A14, Traffic_data!$A$3:$BP$111, 62, 0)</f>
        <v>362</v>
      </c>
      <c r="BL14" s="32">
        <f>VLOOKUP(A14, Traffic_data!$A$3:$BP$111,63, 0)</f>
        <v>72</v>
      </c>
      <c r="BM14" s="32">
        <f>VLOOKUP(A14, Traffic_data!$A$3:$BP$111, 64, 0)</f>
        <v>398</v>
      </c>
      <c r="BN14" s="32">
        <f>VLOOKUP(A14, Traffic_data!$A$3:$BP$111, 65, 0)</f>
        <v>48</v>
      </c>
      <c r="BO14" s="32">
        <f>VLOOKUP(A14, Traffic_data!$A$3:$BP$111, 66, 0)</f>
        <v>60</v>
      </c>
      <c r="BP14" s="32">
        <f>VLOOKUP(A14, Traffic_data!$A$3:$BP$111, 67, 0)</f>
        <v>72</v>
      </c>
      <c r="BQ14" s="32">
        <f>VLOOKUP(A14, Traffic_data!$A$3:$BP$111, 68, 0)</f>
        <v>1254</v>
      </c>
    </row>
    <row r="15" spans="1:69" s="24" customFormat="1" x14ac:dyDescent="0.25">
      <c r="A15" s="30">
        <v>42017</v>
      </c>
      <c r="B15" s="31" t="s">
        <v>52</v>
      </c>
      <c r="C15" s="24">
        <f>IFERROR(VLOOKUP(A15,Pivot_table!$A$5:$C$5, 3, 0),0)</f>
        <v>0</v>
      </c>
      <c r="D15" s="32">
        <f>VLOOKUP(A15, Traffic_data!$A$3:$BP$111, 3, 0)</f>
        <v>203595</v>
      </c>
      <c r="E15" s="32">
        <f>VLOOKUP(A15, Traffic_data!$A$3:$BP$111, 4, 0)</f>
        <v>54987</v>
      </c>
      <c r="F15" s="32">
        <f>VLOOKUP(A15, Traffic_data!$A$3:$BP$111, 5, 0)</f>
        <v>72751</v>
      </c>
      <c r="G15" s="32">
        <f>VLOOKUP(A15, Traffic_data!$A$3:$BP$111, 6, 0)</f>
        <v>54190</v>
      </c>
      <c r="H15" s="32">
        <f>VLOOKUP(A15, Traffic_data!$A$3:$BP$111, 7, 0)</f>
        <v>91721</v>
      </c>
      <c r="I15" s="32">
        <f>VLOOKUP(A15, Traffic_data!$A$3:$BP$111, 8, 0)</f>
        <v>100576</v>
      </c>
      <c r="J15" s="32">
        <f>VLOOKUP(A15, Traffic_data!$A$3:$BP$111, 9, 0)</f>
        <v>59975</v>
      </c>
      <c r="K15" s="32">
        <f>VLOOKUP(A15, Traffic_data!$A$3:$BP$111, 10, 0)</f>
        <v>6629</v>
      </c>
      <c r="L15" s="32">
        <f>VLOOKUP(A15, Traffic_data!$A$3:$BP$111, 11, 0)</f>
        <v>60118</v>
      </c>
      <c r="M15" s="32">
        <f>VLOOKUP(A15, Traffic_data!$A$3:$BP$111, 12, 0)</f>
        <v>0</v>
      </c>
      <c r="N15" s="32">
        <f>VLOOKUP(A15, Traffic_data!$A$3:$BP$111, 13, 0)</f>
        <v>22995</v>
      </c>
      <c r="O15" s="32">
        <f>VLOOKUP(A15, Traffic_data!$A$3:$BP$111, 14, 0)</f>
        <v>9338</v>
      </c>
      <c r="P15" s="32">
        <f>VLOOKUP(A15, Traffic_data!$A$3:$BP$111, 15, 0)</f>
        <v>6625</v>
      </c>
      <c r="Q15" s="32">
        <f>VLOOKUP(A15, Traffic_data!$A$3:$BP$111, 16, 0)</f>
        <v>1182</v>
      </c>
      <c r="R15" s="32">
        <f>VLOOKUP(A15, Traffic_data!$A$3:$BP$111, 17, 0)</f>
        <v>149121</v>
      </c>
      <c r="S15" s="32">
        <f>VLOOKUP(A15, Traffic_data!$A$3:$BP$111, 18, 0)</f>
        <v>39703</v>
      </c>
      <c r="T15" s="32">
        <f>VLOOKUP(A15, Traffic_data!$A$3:$BP$111, 19, 0)</f>
        <v>4566</v>
      </c>
      <c r="U15" s="32">
        <f>VLOOKUP(A15, Traffic_data!$A$3:$BP$111, 20, 0)</f>
        <v>38824</v>
      </c>
      <c r="V15" s="32">
        <f>VLOOKUP(A15, Traffic_data!$A$3:$BP$111, 21, 0)</f>
        <v>2680</v>
      </c>
      <c r="W15" s="32">
        <f>VLOOKUP(A15, Traffic_data!$A$3:$BP$111, 22, 0)</f>
        <v>21159</v>
      </c>
      <c r="X15" s="32">
        <f>VLOOKUP(A15, Traffic_data!$A$3:$BP$111, 23, 0)</f>
        <v>4202</v>
      </c>
      <c r="Y15" s="32">
        <f>VLOOKUP(A15, Traffic_data!$A$3:$BP$111, 24, 0)</f>
        <v>1779</v>
      </c>
      <c r="Z15" s="32">
        <f>VLOOKUP(A15, Traffic_data!$A$3:$BP$111, 25, 0)</f>
        <v>3516</v>
      </c>
      <c r="AA15" s="32">
        <f>VLOOKUP(A15, Traffic_data!$A$3:$BP$111, 26, 0)</f>
        <v>879</v>
      </c>
      <c r="AB15" s="32">
        <f>VLOOKUP(A15, Traffic_data!$A$3:$BP$111, 27, 0)</f>
        <v>1586</v>
      </c>
      <c r="AC15" s="32">
        <f>VLOOKUP(A15, Traffic_data!$A$3:$BP$111, 28, 0)</f>
        <v>1908</v>
      </c>
      <c r="AD15" s="32">
        <f>VLOOKUP(A15, Traffic_data!$A$3:$BP$111, 29, 0)</f>
        <v>22553</v>
      </c>
      <c r="AE15" s="32">
        <f>VLOOKUP(A15, Traffic_data!$A$3:$BP$111, 30, 0)</f>
        <v>53673</v>
      </c>
      <c r="AF15" s="32">
        <f>VLOOKUP(A15, Traffic_data!$A$3:$BP$111, 31, 0)</f>
        <v>13238</v>
      </c>
      <c r="AG15" s="32">
        <f>VLOOKUP(A15, Traffic_data!$A$3:$BP$111, 32, 0)</f>
        <v>582</v>
      </c>
      <c r="AH15" s="32">
        <f>VLOOKUP(A15, Traffic_data!$A$3:$BP$111, 33, 0)</f>
        <v>8628</v>
      </c>
      <c r="AI15" s="32">
        <f>VLOOKUP(A15, Traffic_data!$A$3:$BP$111, 34, 0)</f>
        <v>334</v>
      </c>
      <c r="AJ15" s="32">
        <f>VLOOKUP(A15, Traffic_data!$A$3:$BP$111, 35, 0)</f>
        <v>11536</v>
      </c>
      <c r="AK15" s="32">
        <f>VLOOKUP(A15, Traffic_data!$A$3:$BP$111, 36, 0)</f>
        <v>916</v>
      </c>
      <c r="AL15" s="32">
        <f>VLOOKUP(A15, Traffic_data!$A$3:$BP$111, 37, 0)</f>
        <v>495</v>
      </c>
      <c r="AM15" s="32">
        <f>VLOOKUP(A15, Traffic_data!$A$3:$BP$111, 38, 0)</f>
        <v>6613</v>
      </c>
      <c r="AN15" s="32">
        <f>VLOOKUP(A15, Traffic_data!$A$3:$BP$111, 39, 0)</f>
        <v>334</v>
      </c>
      <c r="AO15" s="32">
        <f>VLOOKUP(A15, Traffic_data!$A$3:$BP$111, 40, 0)</f>
        <v>323</v>
      </c>
      <c r="AP15" s="32">
        <f>VLOOKUP(A15, Traffic_data!$A$3:$BP$111, 41, 0)</f>
        <v>1002</v>
      </c>
      <c r="AQ15" s="32">
        <f>VLOOKUP(A15, Traffic_data!$A$3:$BP$111, 42, 0)</f>
        <v>7033</v>
      </c>
      <c r="AR15" s="32">
        <f>VLOOKUP(A15, Traffic_data!$A$3:$BP$111, 43, 0)</f>
        <v>202794</v>
      </c>
      <c r="AS15" s="32">
        <f>VLOOKUP(A15, Traffic_data!$A$3:$BP$111, 44, 0)</f>
        <v>52941</v>
      </c>
      <c r="AT15" s="32">
        <f>VLOOKUP(A15, Traffic_data!$A$3:$BP$111, 45, 0)</f>
        <v>5148</v>
      </c>
      <c r="AU15" s="32">
        <f>VLOOKUP(A15, Traffic_data!$A$3:$BP$111, 46, 0)</f>
        <v>47452</v>
      </c>
      <c r="AV15" s="32">
        <f>VLOOKUP(A15, Traffic_data!$A$3:$BP$111, 47, 0)</f>
        <v>3014</v>
      </c>
      <c r="AW15" s="32">
        <f>VLOOKUP(A15, Traffic_data!$A$3:$BP$111, 48, 0)</f>
        <v>32695</v>
      </c>
      <c r="AX15" s="32">
        <f>VLOOKUP(A15, Traffic_data!$A$3:$BP$111, 49, 0)</f>
        <v>5118</v>
      </c>
      <c r="AY15" s="32">
        <f>VLOOKUP(A15, Traffic_data!$A$3:$BP$111, 50, 0)</f>
        <v>2274</v>
      </c>
      <c r="AZ15" s="32">
        <f>VLOOKUP(A15, Traffic_data!$A$3:$BP$111, 51, 0)</f>
        <v>10129</v>
      </c>
      <c r="BA15" s="32">
        <f>VLOOKUP(A15, Traffic_data!$A$3:$BP$111, 52, 0)</f>
        <v>1213</v>
      </c>
      <c r="BB15" s="32">
        <f>VLOOKUP(A15, Traffic_data!$A$3:$BP$111, 53, 0)</f>
        <v>1909</v>
      </c>
      <c r="BC15" s="32">
        <f>VLOOKUP(A15, Traffic_data!$A$3:$BP$111, 54, 0)</f>
        <v>2910</v>
      </c>
      <c r="BD15" s="32">
        <f>VLOOKUP(A15, Traffic_data!$A$3:$BP$111, 55, 0)</f>
        <v>29586</v>
      </c>
      <c r="BE15" s="32">
        <f>VLOOKUP(A15, Traffic_data!$A$3:$BP$111, 56, 0)</f>
        <v>7644</v>
      </c>
      <c r="BF15" s="32">
        <f>VLOOKUP(A15, Traffic_data!$A$3:$BP$111, 57, 0)</f>
        <v>2074</v>
      </c>
      <c r="BG15" s="32">
        <f>VLOOKUP(A15, Traffic_data!$A$3:$BP$111, 58, 0)</f>
        <v>145</v>
      </c>
      <c r="BH15" s="32">
        <f>VLOOKUP(A15, Traffic_data!$A$3:$BP$111, 59, 0)</f>
        <v>1121</v>
      </c>
      <c r="BI15" s="32">
        <f>VLOOKUP(A15, Traffic_data!$A$3:$BP$111, 60, 0)</f>
        <v>84</v>
      </c>
      <c r="BJ15" s="32">
        <f>VLOOKUP(A15, Traffic_data!$A$3:$BP$111, 61, 0)</f>
        <v>1495</v>
      </c>
      <c r="BK15" s="32">
        <f>VLOOKUP(A15, Traffic_data!$A$3:$BP$111, 62, 0)</f>
        <v>338</v>
      </c>
      <c r="BL15" s="32">
        <f>VLOOKUP(A15, Traffic_data!$A$3:$BP$111,63, 0)</f>
        <v>96</v>
      </c>
      <c r="BM15" s="32">
        <f>VLOOKUP(A15, Traffic_data!$A$3:$BP$111, 64, 0)</f>
        <v>313</v>
      </c>
      <c r="BN15" s="32">
        <f>VLOOKUP(A15, Traffic_data!$A$3:$BP$111, 65, 0)</f>
        <v>133</v>
      </c>
      <c r="BO15" s="32">
        <f>VLOOKUP(A15, Traffic_data!$A$3:$BP$111, 66, 0)</f>
        <v>48</v>
      </c>
      <c r="BP15" s="32">
        <f>VLOOKUP(A15, Traffic_data!$A$3:$BP$111, 67, 0)</f>
        <v>157</v>
      </c>
      <c r="BQ15" s="32">
        <f>VLOOKUP(A15, Traffic_data!$A$3:$BP$111, 68, 0)</f>
        <v>1242</v>
      </c>
    </row>
    <row r="16" spans="1:69" s="24" customFormat="1" x14ac:dyDescent="0.25">
      <c r="A16" s="30">
        <v>42018</v>
      </c>
      <c r="B16" s="31" t="s">
        <v>53</v>
      </c>
      <c r="C16" s="24">
        <f>IFERROR(VLOOKUP(A16,Pivot_table!$A$5:$C$5, 3, 0),0)</f>
        <v>0</v>
      </c>
      <c r="D16" s="32">
        <f>VLOOKUP(A16, Traffic_data!$A$3:$BP$111, 3, 0)</f>
        <v>163140</v>
      </c>
      <c r="E16" s="32">
        <f>VLOOKUP(A16, Traffic_data!$A$3:$BP$111, 4, 0)</f>
        <v>43139</v>
      </c>
      <c r="F16" s="32">
        <f>VLOOKUP(A16, Traffic_data!$A$3:$BP$111, 5, 0)</f>
        <v>59286</v>
      </c>
      <c r="G16" s="32">
        <f>VLOOKUP(A16, Traffic_data!$A$3:$BP$111, 6, 0)</f>
        <v>40188</v>
      </c>
      <c r="H16" s="32">
        <f>VLOOKUP(A16, Traffic_data!$A$3:$BP$111, 7, 0)</f>
        <v>72936</v>
      </c>
      <c r="I16" s="32">
        <f>VLOOKUP(A16, Traffic_data!$A$3:$BP$111, 8, 0)</f>
        <v>79961</v>
      </c>
      <c r="J16" s="32">
        <f>VLOOKUP(A16, Traffic_data!$A$3:$BP$111, 9, 0)</f>
        <v>55399</v>
      </c>
      <c r="K16" s="32">
        <f>VLOOKUP(A16, Traffic_data!$A$3:$BP$111, 10, 0)</f>
        <v>6422</v>
      </c>
      <c r="L16" s="32">
        <f>VLOOKUP(A16, Traffic_data!$A$3:$BP$111, 11, 0)</f>
        <v>113860</v>
      </c>
      <c r="M16" s="32">
        <f>VLOOKUP(A16, Traffic_data!$A$3:$BP$111, 12, 0)</f>
        <v>0</v>
      </c>
      <c r="N16" s="32">
        <f>VLOOKUP(A16, Traffic_data!$A$3:$BP$111, 13, 0)</f>
        <v>17260</v>
      </c>
      <c r="O16" s="32">
        <f>VLOOKUP(A16, Traffic_data!$A$3:$BP$111, 14, 0)</f>
        <v>9500</v>
      </c>
      <c r="P16" s="32">
        <f>VLOOKUP(A16, Traffic_data!$A$3:$BP$111, 15, 0)</f>
        <v>6695</v>
      </c>
      <c r="Q16" s="32">
        <f>VLOOKUP(A16, Traffic_data!$A$3:$BP$111, 16, 0)</f>
        <v>1257</v>
      </c>
      <c r="R16" s="32">
        <f>VLOOKUP(A16, Traffic_data!$A$3:$BP$111, 17, 0)</f>
        <v>119108</v>
      </c>
      <c r="S16" s="32">
        <f>VLOOKUP(A16, Traffic_data!$A$3:$BP$111, 18, 0)</f>
        <v>29563</v>
      </c>
      <c r="T16" s="32">
        <f>VLOOKUP(A16, Traffic_data!$A$3:$BP$111, 19, 0)</f>
        <v>3473</v>
      </c>
      <c r="U16" s="32">
        <f>VLOOKUP(A16, Traffic_data!$A$3:$BP$111, 20, 0)</f>
        <v>30742</v>
      </c>
      <c r="V16" s="32">
        <f>VLOOKUP(A16, Traffic_data!$A$3:$BP$111, 21, 0)</f>
        <v>2551</v>
      </c>
      <c r="W16" s="32">
        <f>VLOOKUP(A16, Traffic_data!$A$3:$BP$111, 22, 0)</f>
        <v>20109</v>
      </c>
      <c r="X16" s="32">
        <f>VLOOKUP(A16, Traffic_data!$A$3:$BP$111, 23, 0)</f>
        <v>1758</v>
      </c>
      <c r="Y16" s="32">
        <f>VLOOKUP(A16, Traffic_data!$A$3:$BP$111, 24, 0)</f>
        <v>1715</v>
      </c>
      <c r="Z16" s="32">
        <f>VLOOKUP(A16, Traffic_data!$A$3:$BP$111, 25, 0)</f>
        <v>4395</v>
      </c>
      <c r="AA16" s="32">
        <f>VLOOKUP(A16, Traffic_data!$A$3:$BP$111, 26, 0)</f>
        <v>900</v>
      </c>
      <c r="AB16" s="32">
        <f>VLOOKUP(A16, Traffic_data!$A$3:$BP$111, 27, 0)</f>
        <v>1951</v>
      </c>
      <c r="AC16" s="32">
        <f>VLOOKUP(A16, Traffic_data!$A$3:$BP$111, 28, 0)</f>
        <v>1822</v>
      </c>
      <c r="AD16" s="32">
        <f>VLOOKUP(A16, Traffic_data!$A$3:$BP$111, 29, 0)</f>
        <v>14171</v>
      </c>
      <c r="AE16" s="32">
        <f>VLOOKUP(A16, Traffic_data!$A$3:$BP$111, 30, 0)</f>
        <v>50085</v>
      </c>
      <c r="AF16" s="32">
        <f>VLOOKUP(A16, Traffic_data!$A$3:$BP$111, 31, 0)</f>
        <v>12936</v>
      </c>
      <c r="AG16" s="32">
        <f>VLOOKUP(A16, Traffic_data!$A$3:$BP$111, 32, 0)</f>
        <v>409</v>
      </c>
      <c r="AH16" s="32">
        <f>VLOOKUP(A16, Traffic_data!$A$3:$BP$111, 33, 0)</f>
        <v>7712</v>
      </c>
      <c r="AI16" s="32">
        <f>VLOOKUP(A16, Traffic_data!$A$3:$BP$111, 34, 0)</f>
        <v>172</v>
      </c>
      <c r="AJ16" s="32">
        <f>VLOOKUP(A16, Traffic_data!$A$3:$BP$111, 35, 0)</f>
        <v>10588</v>
      </c>
      <c r="AK16" s="32">
        <f>VLOOKUP(A16, Traffic_data!$A$3:$BP$111, 36, 0)</f>
        <v>948</v>
      </c>
      <c r="AL16" s="32">
        <f>VLOOKUP(A16, Traffic_data!$A$3:$BP$111, 37, 0)</f>
        <v>549</v>
      </c>
      <c r="AM16" s="32">
        <f>VLOOKUP(A16, Traffic_data!$A$3:$BP$111, 38, 0)</f>
        <v>6473</v>
      </c>
      <c r="AN16" s="32">
        <f>VLOOKUP(A16, Traffic_data!$A$3:$BP$111, 39, 0)</f>
        <v>528</v>
      </c>
      <c r="AO16" s="32">
        <f>VLOOKUP(A16, Traffic_data!$A$3:$BP$111, 40, 0)</f>
        <v>334</v>
      </c>
      <c r="AP16" s="32">
        <f>VLOOKUP(A16, Traffic_data!$A$3:$BP$111, 41, 0)</f>
        <v>1012</v>
      </c>
      <c r="AQ16" s="32">
        <f>VLOOKUP(A16, Traffic_data!$A$3:$BP$111, 42, 0)</f>
        <v>6010</v>
      </c>
      <c r="AR16" s="32">
        <f>VLOOKUP(A16, Traffic_data!$A$3:$BP$111, 43, 0)</f>
        <v>169193</v>
      </c>
      <c r="AS16" s="32">
        <f>VLOOKUP(A16, Traffic_data!$A$3:$BP$111, 44, 0)</f>
        <v>42499</v>
      </c>
      <c r="AT16" s="32">
        <f>VLOOKUP(A16, Traffic_data!$A$3:$BP$111, 45, 0)</f>
        <v>3882</v>
      </c>
      <c r="AU16" s="32">
        <f>VLOOKUP(A16, Traffic_data!$A$3:$BP$111, 46, 0)</f>
        <v>38454</v>
      </c>
      <c r="AV16" s="32">
        <f>VLOOKUP(A16, Traffic_data!$A$3:$BP$111, 47, 0)</f>
        <v>2723</v>
      </c>
      <c r="AW16" s="32">
        <f>VLOOKUP(A16, Traffic_data!$A$3:$BP$111, 48, 0)</f>
        <v>30697</v>
      </c>
      <c r="AX16" s="32">
        <f>VLOOKUP(A16, Traffic_data!$A$3:$BP$111, 49, 0)</f>
        <v>2706</v>
      </c>
      <c r="AY16" s="32">
        <f>VLOOKUP(A16, Traffic_data!$A$3:$BP$111, 50, 0)</f>
        <v>2264</v>
      </c>
      <c r="AZ16" s="32">
        <f>VLOOKUP(A16, Traffic_data!$A$3:$BP$111, 51, 0)</f>
        <v>10868</v>
      </c>
      <c r="BA16" s="32">
        <f>VLOOKUP(A16, Traffic_data!$A$3:$BP$111, 52, 0)</f>
        <v>1428</v>
      </c>
      <c r="BB16" s="32">
        <f>VLOOKUP(A16, Traffic_data!$A$3:$BP$111, 53, 0)</f>
        <v>2285</v>
      </c>
      <c r="BC16" s="32">
        <f>VLOOKUP(A16, Traffic_data!$A$3:$BP$111, 54, 0)</f>
        <v>2834</v>
      </c>
      <c r="BD16" s="32">
        <f>VLOOKUP(A16, Traffic_data!$A$3:$BP$111, 55, 0)</f>
        <v>20181</v>
      </c>
      <c r="BE16" s="32">
        <f>VLOOKUP(A16, Traffic_data!$A$3:$BP$111, 56, 0)</f>
        <v>8078</v>
      </c>
      <c r="BF16" s="32">
        <f>VLOOKUP(A16, Traffic_data!$A$3:$BP$111, 57, 0)</f>
        <v>1929</v>
      </c>
      <c r="BG16" s="32">
        <f>VLOOKUP(A16, Traffic_data!$A$3:$BP$111, 58, 0)</f>
        <v>84</v>
      </c>
      <c r="BH16" s="32">
        <f>VLOOKUP(A16, Traffic_data!$A$3:$BP$111, 59, 0)</f>
        <v>1182</v>
      </c>
      <c r="BI16" s="32">
        <f>VLOOKUP(A16, Traffic_data!$A$3:$BP$111, 60, 0)</f>
        <v>109</v>
      </c>
      <c r="BJ16" s="32">
        <f>VLOOKUP(A16, Traffic_data!$A$3:$BP$111, 61, 0)</f>
        <v>1989</v>
      </c>
      <c r="BK16" s="32">
        <f>VLOOKUP(A16, Traffic_data!$A$3:$BP$111, 62, 0)</f>
        <v>121</v>
      </c>
      <c r="BL16" s="32">
        <f>VLOOKUP(A16, Traffic_data!$A$3:$BP$111,63, 0)</f>
        <v>121</v>
      </c>
      <c r="BM16" s="32">
        <f>VLOOKUP(A16, Traffic_data!$A$3:$BP$111, 64, 0)</f>
        <v>506</v>
      </c>
      <c r="BN16" s="32">
        <f>VLOOKUP(A16, Traffic_data!$A$3:$BP$111, 65, 0)</f>
        <v>72</v>
      </c>
      <c r="BO16" s="32">
        <f>VLOOKUP(A16, Traffic_data!$A$3:$BP$111, 66, 0)</f>
        <v>48</v>
      </c>
      <c r="BP16" s="32">
        <f>VLOOKUP(A16, Traffic_data!$A$3:$BP$111, 67, 0)</f>
        <v>157</v>
      </c>
      <c r="BQ16" s="32">
        <f>VLOOKUP(A16, Traffic_data!$A$3:$BP$111, 68, 0)</f>
        <v>1302</v>
      </c>
    </row>
    <row r="17" spans="1:69" s="24" customFormat="1" x14ac:dyDescent="0.25">
      <c r="A17" s="30">
        <v>42019</v>
      </c>
      <c r="B17" s="31" t="s">
        <v>48</v>
      </c>
      <c r="C17" s="24">
        <f>IFERROR(VLOOKUP(A17,Pivot_table!$A$5:$C$5, 3, 0),0)</f>
        <v>0</v>
      </c>
      <c r="D17" s="32">
        <f>VLOOKUP(A17, Traffic_data!$A$3:$BP$111, 3, 0)</f>
        <v>120167</v>
      </c>
      <c r="E17" s="32">
        <f>VLOOKUP(A17, Traffic_data!$A$3:$BP$111, 4, 0)</f>
        <v>32866</v>
      </c>
      <c r="F17" s="32">
        <f>VLOOKUP(A17, Traffic_data!$A$3:$BP$111, 5, 0)</f>
        <v>43485</v>
      </c>
      <c r="G17" s="32">
        <f>VLOOKUP(A17, Traffic_data!$A$3:$BP$111, 6, 0)</f>
        <v>29934</v>
      </c>
      <c r="H17" s="32">
        <f>VLOOKUP(A17, Traffic_data!$A$3:$BP$111, 7, 0)</f>
        <v>56408</v>
      </c>
      <c r="I17" s="32">
        <f>VLOOKUP(A17, Traffic_data!$A$3:$BP$111, 8, 0)</f>
        <v>61998</v>
      </c>
      <c r="J17" s="32">
        <f>VLOOKUP(A17, Traffic_data!$A$3:$BP$111, 9, 0)</f>
        <v>54912</v>
      </c>
      <c r="K17" s="32">
        <f>VLOOKUP(A17, Traffic_data!$A$3:$BP$111, 10, 0)</f>
        <v>6462</v>
      </c>
      <c r="L17" s="32">
        <f>VLOOKUP(A17, Traffic_data!$A$3:$BP$111, 11, 0)</f>
        <v>58582</v>
      </c>
      <c r="M17" s="32">
        <f>VLOOKUP(A17, Traffic_data!$A$3:$BP$111, 12, 0)</f>
        <v>0</v>
      </c>
      <c r="N17" s="32">
        <f>VLOOKUP(A17, Traffic_data!$A$3:$BP$111, 13, 0)</f>
        <v>14771</v>
      </c>
      <c r="O17" s="32">
        <f>VLOOKUP(A17, Traffic_data!$A$3:$BP$111, 14, 0)</f>
        <v>9391</v>
      </c>
      <c r="P17" s="32">
        <f>VLOOKUP(A17, Traffic_data!$A$3:$BP$111, 15, 0)</f>
        <v>6379</v>
      </c>
      <c r="Q17" s="32">
        <f>VLOOKUP(A17, Traffic_data!$A$3:$BP$111, 16, 0)</f>
        <v>1062</v>
      </c>
      <c r="R17" s="32">
        <f>VLOOKUP(A17, Traffic_data!$A$3:$BP$111, 17, 0)</f>
        <v>88967</v>
      </c>
      <c r="S17" s="32">
        <f>VLOOKUP(A17, Traffic_data!$A$3:$BP$111, 18, 0)</f>
        <v>21588</v>
      </c>
      <c r="T17" s="32">
        <f>VLOOKUP(A17, Traffic_data!$A$3:$BP$111, 19, 0)</f>
        <v>3473</v>
      </c>
      <c r="U17" s="32">
        <f>VLOOKUP(A17, Traffic_data!$A$3:$BP$111, 20, 0)</f>
        <v>14985</v>
      </c>
      <c r="V17" s="32">
        <f>VLOOKUP(A17, Traffic_data!$A$3:$BP$111, 21, 0)</f>
        <v>2422</v>
      </c>
      <c r="W17" s="32">
        <f>VLOOKUP(A17, Traffic_data!$A$3:$BP$111, 22, 0)</f>
        <v>19208</v>
      </c>
      <c r="X17" s="32">
        <f>VLOOKUP(A17, Traffic_data!$A$3:$BP$111, 23, 0)</f>
        <v>3023</v>
      </c>
      <c r="Y17" s="32">
        <f>VLOOKUP(A17, Traffic_data!$A$3:$BP$111, 24, 0)</f>
        <v>1651</v>
      </c>
      <c r="Z17" s="32">
        <f>VLOOKUP(A17, Traffic_data!$A$3:$BP$111, 25, 0)</f>
        <v>3859</v>
      </c>
      <c r="AA17" s="32">
        <f>VLOOKUP(A17, Traffic_data!$A$3:$BP$111, 26, 0)</f>
        <v>965</v>
      </c>
      <c r="AB17" s="32">
        <f>VLOOKUP(A17, Traffic_data!$A$3:$BP$111, 27, 0)</f>
        <v>1736</v>
      </c>
      <c r="AC17" s="32">
        <f>VLOOKUP(A17, Traffic_data!$A$3:$BP$111, 28, 0)</f>
        <v>2187</v>
      </c>
      <c r="AD17" s="32">
        <f>VLOOKUP(A17, Traffic_data!$A$3:$BP$111, 29, 0)</f>
        <v>9047</v>
      </c>
      <c r="AE17" s="32">
        <f>VLOOKUP(A17, Traffic_data!$A$3:$BP$111, 30, 0)</f>
        <v>48954</v>
      </c>
      <c r="AF17" s="32">
        <f>VLOOKUP(A17, Traffic_data!$A$3:$BP$111, 31, 0)</f>
        <v>12257</v>
      </c>
      <c r="AG17" s="32">
        <f>VLOOKUP(A17, Traffic_data!$A$3:$BP$111, 32, 0)</f>
        <v>474</v>
      </c>
      <c r="AH17" s="32">
        <f>VLOOKUP(A17, Traffic_data!$A$3:$BP$111, 33, 0)</f>
        <v>7938</v>
      </c>
      <c r="AI17" s="32">
        <f>VLOOKUP(A17, Traffic_data!$A$3:$BP$111, 34, 0)</f>
        <v>291</v>
      </c>
      <c r="AJ17" s="32">
        <f>VLOOKUP(A17, Traffic_data!$A$3:$BP$111, 35, 0)</f>
        <v>10771</v>
      </c>
      <c r="AK17" s="32">
        <f>VLOOKUP(A17, Traffic_data!$A$3:$BP$111, 36, 0)</f>
        <v>1196</v>
      </c>
      <c r="AL17" s="32">
        <f>VLOOKUP(A17, Traffic_data!$A$3:$BP$111, 37, 0)</f>
        <v>506</v>
      </c>
      <c r="AM17" s="32">
        <f>VLOOKUP(A17, Traffic_data!$A$3:$BP$111, 38, 0)</f>
        <v>6947</v>
      </c>
      <c r="AN17" s="32">
        <f>VLOOKUP(A17, Traffic_data!$A$3:$BP$111, 39, 0)</f>
        <v>431</v>
      </c>
      <c r="AO17" s="32">
        <f>VLOOKUP(A17, Traffic_data!$A$3:$BP$111, 40, 0)</f>
        <v>399</v>
      </c>
      <c r="AP17" s="32">
        <f>VLOOKUP(A17, Traffic_data!$A$3:$BP$111, 41, 0)</f>
        <v>937</v>
      </c>
      <c r="AQ17" s="32">
        <f>VLOOKUP(A17, Traffic_data!$A$3:$BP$111, 42, 0)</f>
        <v>5299</v>
      </c>
      <c r="AR17" s="32">
        <f>VLOOKUP(A17, Traffic_data!$A$3:$BP$111, 43, 0)</f>
        <v>137921</v>
      </c>
      <c r="AS17" s="32">
        <f>VLOOKUP(A17, Traffic_data!$A$3:$BP$111, 44, 0)</f>
        <v>33845</v>
      </c>
      <c r="AT17" s="32">
        <f>VLOOKUP(A17, Traffic_data!$A$3:$BP$111, 45, 0)</f>
        <v>3947</v>
      </c>
      <c r="AU17" s="32">
        <f>VLOOKUP(A17, Traffic_data!$A$3:$BP$111, 46, 0)</f>
        <v>22923</v>
      </c>
      <c r="AV17" s="32">
        <f>VLOOKUP(A17, Traffic_data!$A$3:$BP$111, 47, 0)</f>
        <v>2713</v>
      </c>
      <c r="AW17" s="32">
        <f>VLOOKUP(A17, Traffic_data!$A$3:$BP$111, 48, 0)</f>
        <v>29979</v>
      </c>
      <c r="AX17" s="32">
        <f>VLOOKUP(A17, Traffic_data!$A$3:$BP$111, 49, 0)</f>
        <v>4219</v>
      </c>
      <c r="AY17" s="32">
        <f>VLOOKUP(A17, Traffic_data!$A$3:$BP$111, 50, 0)</f>
        <v>2157</v>
      </c>
      <c r="AZ17" s="32">
        <f>VLOOKUP(A17, Traffic_data!$A$3:$BP$111, 51, 0)</f>
        <v>10806</v>
      </c>
      <c r="BA17" s="32">
        <f>VLOOKUP(A17, Traffic_data!$A$3:$BP$111, 52, 0)</f>
        <v>1396</v>
      </c>
      <c r="BB17" s="32">
        <f>VLOOKUP(A17, Traffic_data!$A$3:$BP$111, 53, 0)</f>
        <v>2135</v>
      </c>
      <c r="BC17" s="32">
        <f>VLOOKUP(A17, Traffic_data!$A$3:$BP$111, 54, 0)</f>
        <v>3124</v>
      </c>
      <c r="BD17" s="32">
        <f>VLOOKUP(A17, Traffic_data!$A$3:$BP$111, 55, 0)</f>
        <v>14346</v>
      </c>
      <c r="BE17" s="32">
        <f>VLOOKUP(A17, Traffic_data!$A$3:$BP$111, 56, 0)</f>
        <v>7390</v>
      </c>
      <c r="BF17" s="32">
        <f>VLOOKUP(A17, Traffic_data!$A$3:$BP$111, 57, 0)</f>
        <v>2013</v>
      </c>
      <c r="BG17" s="32">
        <f>VLOOKUP(A17, Traffic_data!$A$3:$BP$111, 58, 0)</f>
        <v>145</v>
      </c>
      <c r="BH17" s="32">
        <f>VLOOKUP(A17, Traffic_data!$A$3:$BP$111, 59, 0)</f>
        <v>1254</v>
      </c>
      <c r="BI17" s="32">
        <f>VLOOKUP(A17, Traffic_data!$A$3:$BP$111, 60, 0)</f>
        <v>84</v>
      </c>
      <c r="BJ17" s="32">
        <f>VLOOKUP(A17, Traffic_data!$A$3:$BP$111, 61, 0)</f>
        <v>1652</v>
      </c>
      <c r="BK17" s="32">
        <f>VLOOKUP(A17, Traffic_data!$A$3:$BP$111, 62, 0)</f>
        <v>181</v>
      </c>
      <c r="BL17" s="32">
        <f>VLOOKUP(A17, Traffic_data!$A$3:$BP$111,63, 0)</f>
        <v>60</v>
      </c>
      <c r="BM17" s="32">
        <f>VLOOKUP(A17, Traffic_data!$A$3:$BP$111, 64, 0)</f>
        <v>458</v>
      </c>
      <c r="BN17" s="32">
        <f>VLOOKUP(A17, Traffic_data!$A$3:$BP$111, 65, 0)</f>
        <v>109</v>
      </c>
      <c r="BO17" s="32">
        <f>VLOOKUP(A17, Traffic_data!$A$3:$BP$111, 66, 0)</f>
        <v>72</v>
      </c>
      <c r="BP17" s="32">
        <f>VLOOKUP(A17, Traffic_data!$A$3:$BP$111, 67, 0)</f>
        <v>169</v>
      </c>
      <c r="BQ17" s="32">
        <f>VLOOKUP(A17, Traffic_data!$A$3:$BP$111, 68, 0)</f>
        <v>940</v>
      </c>
    </row>
    <row r="18" spans="1:69" s="24" customFormat="1" x14ac:dyDescent="0.25">
      <c r="A18" s="30">
        <v>42020</v>
      </c>
      <c r="B18" s="31" t="s">
        <v>49</v>
      </c>
      <c r="C18" s="24">
        <f>IFERROR(VLOOKUP(A18,Pivot_table!$A$5:$C$5, 3, 0),0)</f>
        <v>0</v>
      </c>
      <c r="D18" s="32">
        <f>VLOOKUP(A18, Traffic_data!$A$3:$BP$111, 3, 0)</f>
        <v>155564</v>
      </c>
      <c r="E18" s="32">
        <f>VLOOKUP(A18, Traffic_data!$A$3:$BP$111, 4, 0)</f>
        <v>43207</v>
      </c>
      <c r="F18" s="32">
        <f>VLOOKUP(A18, Traffic_data!$A$3:$BP$111, 5, 0)</f>
        <v>54251</v>
      </c>
      <c r="G18" s="32">
        <f>VLOOKUP(A18, Traffic_data!$A$3:$BP$111, 6, 0)</f>
        <v>39608</v>
      </c>
      <c r="H18" s="32">
        <f>VLOOKUP(A18, Traffic_data!$A$3:$BP$111, 7, 0)</f>
        <v>71513</v>
      </c>
      <c r="I18" s="32">
        <f>VLOOKUP(A18, Traffic_data!$A$3:$BP$111, 8, 0)</f>
        <v>82213</v>
      </c>
      <c r="J18" s="32">
        <f>VLOOKUP(A18, Traffic_data!$A$3:$BP$111, 9, 0)</f>
        <v>62239</v>
      </c>
      <c r="K18" s="32">
        <f>VLOOKUP(A18, Traffic_data!$A$3:$BP$111, 10, 0)</f>
        <v>7390</v>
      </c>
      <c r="L18" s="32">
        <f>VLOOKUP(A18, Traffic_data!$A$3:$BP$111, 11, 0)</f>
        <v>60983</v>
      </c>
      <c r="M18" s="32">
        <f>VLOOKUP(A18, Traffic_data!$A$3:$BP$111, 12, 0)</f>
        <v>0</v>
      </c>
      <c r="N18" s="32">
        <f>VLOOKUP(A18, Traffic_data!$A$3:$BP$111, 13, 0)</f>
        <v>18100</v>
      </c>
      <c r="O18" s="32">
        <f>VLOOKUP(A18, Traffic_data!$A$3:$BP$111, 14, 0)</f>
        <v>10722</v>
      </c>
      <c r="P18" s="32">
        <f>VLOOKUP(A18, Traffic_data!$A$3:$BP$111, 15, 0)</f>
        <v>7369</v>
      </c>
      <c r="Q18" s="32">
        <f>VLOOKUP(A18, Traffic_data!$A$3:$BP$111, 16, 0)</f>
        <v>1380</v>
      </c>
      <c r="R18" s="32">
        <f>VLOOKUP(A18, Traffic_data!$A$3:$BP$111, 17, 0)</f>
        <v>114267</v>
      </c>
      <c r="S18" s="32">
        <f>VLOOKUP(A18, Traffic_data!$A$3:$BP$111, 18, 0)</f>
        <v>28684</v>
      </c>
      <c r="T18" s="32">
        <f>VLOOKUP(A18, Traffic_data!$A$3:$BP$111, 19, 0)</f>
        <v>4738</v>
      </c>
      <c r="U18" s="32">
        <f>VLOOKUP(A18, Traffic_data!$A$3:$BP$111, 20, 0)</f>
        <v>20752</v>
      </c>
      <c r="V18" s="32">
        <f>VLOOKUP(A18, Traffic_data!$A$3:$BP$111, 21, 0)</f>
        <v>3237</v>
      </c>
      <c r="W18" s="32">
        <f>VLOOKUP(A18, Traffic_data!$A$3:$BP$111, 22, 0)</f>
        <v>22253</v>
      </c>
      <c r="X18" s="32">
        <f>VLOOKUP(A18, Traffic_data!$A$3:$BP$111, 23, 0)</f>
        <v>3730</v>
      </c>
      <c r="Y18" s="32">
        <f>VLOOKUP(A18, Traffic_data!$A$3:$BP$111, 24, 0)</f>
        <v>2058</v>
      </c>
      <c r="Z18" s="32">
        <f>VLOOKUP(A18, Traffic_data!$A$3:$BP$111, 25, 0)</f>
        <v>4438</v>
      </c>
      <c r="AA18" s="32">
        <f>VLOOKUP(A18, Traffic_data!$A$3:$BP$111, 26, 0)</f>
        <v>1115</v>
      </c>
      <c r="AB18" s="32">
        <f>VLOOKUP(A18, Traffic_data!$A$3:$BP$111, 27, 0)</f>
        <v>1865</v>
      </c>
      <c r="AC18" s="32">
        <f>VLOOKUP(A18, Traffic_data!$A$3:$BP$111, 28, 0)</f>
        <v>2101</v>
      </c>
      <c r="AD18" s="32">
        <f>VLOOKUP(A18, Traffic_data!$A$3:$BP$111, 29, 0)</f>
        <v>13677</v>
      </c>
      <c r="AE18" s="32">
        <f>VLOOKUP(A18, Traffic_data!$A$3:$BP$111, 30, 0)</f>
        <v>54881</v>
      </c>
      <c r="AF18" s="32">
        <f>VLOOKUP(A18, Traffic_data!$A$3:$BP$111, 31, 0)</f>
        <v>13701</v>
      </c>
      <c r="AG18" s="32">
        <f>VLOOKUP(A18, Traffic_data!$A$3:$BP$111, 32, 0)</f>
        <v>625</v>
      </c>
      <c r="AH18" s="32">
        <f>VLOOKUP(A18, Traffic_data!$A$3:$BP$111, 33, 0)</f>
        <v>9360</v>
      </c>
      <c r="AI18" s="32">
        <f>VLOOKUP(A18, Traffic_data!$A$3:$BP$111, 34, 0)</f>
        <v>269</v>
      </c>
      <c r="AJ18" s="32">
        <f>VLOOKUP(A18, Traffic_data!$A$3:$BP$111, 35, 0)</f>
        <v>11374</v>
      </c>
      <c r="AK18" s="32">
        <f>VLOOKUP(A18, Traffic_data!$A$3:$BP$111, 36, 0)</f>
        <v>1314</v>
      </c>
      <c r="AL18" s="32">
        <f>VLOOKUP(A18, Traffic_data!$A$3:$BP$111, 37, 0)</f>
        <v>571</v>
      </c>
      <c r="AM18" s="32">
        <f>VLOOKUP(A18, Traffic_data!$A$3:$BP$111, 38, 0)</f>
        <v>7626</v>
      </c>
      <c r="AN18" s="32">
        <f>VLOOKUP(A18, Traffic_data!$A$3:$BP$111, 39, 0)</f>
        <v>495</v>
      </c>
      <c r="AO18" s="32">
        <f>VLOOKUP(A18, Traffic_data!$A$3:$BP$111, 40, 0)</f>
        <v>334</v>
      </c>
      <c r="AP18" s="32">
        <f>VLOOKUP(A18, Traffic_data!$A$3:$BP$111, 41, 0)</f>
        <v>1336</v>
      </c>
      <c r="AQ18" s="32">
        <f>VLOOKUP(A18, Traffic_data!$A$3:$BP$111, 42, 0)</f>
        <v>6592</v>
      </c>
      <c r="AR18" s="32">
        <f>VLOOKUP(A18, Traffic_data!$A$3:$BP$111, 43, 0)</f>
        <v>169148</v>
      </c>
      <c r="AS18" s="32">
        <f>VLOOKUP(A18, Traffic_data!$A$3:$BP$111, 44, 0)</f>
        <v>42385</v>
      </c>
      <c r="AT18" s="32">
        <f>VLOOKUP(A18, Traffic_data!$A$3:$BP$111, 45, 0)</f>
        <v>5363</v>
      </c>
      <c r="AU18" s="32">
        <f>VLOOKUP(A18, Traffic_data!$A$3:$BP$111, 46, 0)</f>
        <v>30112</v>
      </c>
      <c r="AV18" s="32">
        <f>VLOOKUP(A18, Traffic_data!$A$3:$BP$111, 47, 0)</f>
        <v>3506</v>
      </c>
      <c r="AW18" s="32">
        <f>VLOOKUP(A18, Traffic_data!$A$3:$BP$111, 48, 0)</f>
        <v>33627</v>
      </c>
      <c r="AX18" s="32">
        <f>VLOOKUP(A18, Traffic_data!$A$3:$BP$111, 49, 0)</f>
        <v>5044</v>
      </c>
      <c r="AY18" s="32">
        <f>VLOOKUP(A18, Traffic_data!$A$3:$BP$111, 50, 0)</f>
        <v>2629</v>
      </c>
      <c r="AZ18" s="32">
        <f>VLOOKUP(A18, Traffic_data!$A$3:$BP$111, 51, 0)</f>
        <v>12064</v>
      </c>
      <c r="BA18" s="32">
        <f>VLOOKUP(A18, Traffic_data!$A$3:$BP$111, 52, 0)</f>
        <v>1610</v>
      </c>
      <c r="BB18" s="32">
        <f>VLOOKUP(A18, Traffic_data!$A$3:$BP$111, 53, 0)</f>
        <v>2199</v>
      </c>
      <c r="BC18" s="32">
        <f>VLOOKUP(A18, Traffic_data!$A$3:$BP$111, 54, 0)</f>
        <v>3437</v>
      </c>
      <c r="BD18" s="32">
        <f>VLOOKUP(A18, Traffic_data!$A$3:$BP$111, 55, 0)</f>
        <v>20269</v>
      </c>
      <c r="BE18" s="32">
        <f>VLOOKUP(A18, Traffic_data!$A$3:$BP$111, 56, 0)</f>
        <v>8174</v>
      </c>
      <c r="BF18" s="32">
        <f>VLOOKUP(A18, Traffic_data!$A$3:$BP$111, 57, 0)</f>
        <v>2230</v>
      </c>
      <c r="BG18" s="32">
        <f>VLOOKUP(A18, Traffic_data!$A$3:$BP$111, 58, 0)</f>
        <v>133</v>
      </c>
      <c r="BH18" s="32">
        <f>VLOOKUP(A18, Traffic_data!$A$3:$BP$111, 59, 0)</f>
        <v>1362</v>
      </c>
      <c r="BI18" s="32">
        <f>VLOOKUP(A18, Traffic_data!$A$3:$BP$111, 60, 0)</f>
        <v>96</v>
      </c>
      <c r="BJ18" s="32">
        <f>VLOOKUP(A18, Traffic_data!$A$3:$BP$111, 61, 0)</f>
        <v>1640</v>
      </c>
      <c r="BK18" s="32">
        <f>VLOOKUP(A18, Traffic_data!$A$3:$BP$111, 62, 0)</f>
        <v>277</v>
      </c>
      <c r="BL18" s="32">
        <f>VLOOKUP(A18, Traffic_data!$A$3:$BP$111,63, 0)</f>
        <v>109</v>
      </c>
      <c r="BM18" s="32">
        <f>VLOOKUP(A18, Traffic_data!$A$3:$BP$111, 64, 0)</f>
        <v>470</v>
      </c>
      <c r="BN18" s="32">
        <f>VLOOKUP(A18, Traffic_data!$A$3:$BP$111, 65, 0)</f>
        <v>109</v>
      </c>
      <c r="BO18" s="32">
        <f>VLOOKUP(A18, Traffic_data!$A$3:$BP$111, 66, 0)</f>
        <v>72</v>
      </c>
      <c r="BP18" s="32">
        <f>VLOOKUP(A18, Traffic_data!$A$3:$BP$111, 67, 0)</f>
        <v>193</v>
      </c>
      <c r="BQ18" s="32">
        <f>VLOOKUP(A18, Traffic_data!$A$3:$BP$111, 68, 0)</f>
        <v>1121</v>
      </c>
    </row>
    <row r="19" spans="1:69" s="24" customFormat="1" x14ac:dyDescent="0.25">
      <c r="A19" s="30">
        <v>42021</v>
      </c>
      <c r="B19" s="31" t="s">
        <v>50</v>
      </c>
      <c r="C19" s="24">
        <f>IFERROR(VLOOKUP(A19,Pivot_table!$A$5:$C$5, 3, 0),0)</f>
        <v>0</v>
      </c>
      <c r="D19" s="32">
        <f>VLOOKUP(A19, Traffic_data!$A$3:$BP$111, 3, 0)</f>
        <v>165551</v>
      </c>
      <c r="E19" s="32">
        <f>VLOOKUP(A19, Traffic_data!$A$3:$BP$111, 4, 0)</f>
        <v>50444</v>
      </c>
      <c r="F19" s="32">
        <f>VLOOKUP(A19, Traffic_data!$A$3:$BP$111, 5, 0)</f>
        <v>58919</v>
      </c>
      <c r="G19" s="32">
        <f>VLOOKUP(A19, Traffic_data!$A$3:$BP$111, 6, 0)</f>
        <v>41797</v>
      </c>
      <c r="H19" s="32">
        <f>VLOOKUP(A19, Traffic_data!$A$3:$BP$111, 7, 0)</f>
        <v>78460</v>
      </c>
      <c r="I19" s="32">
        <f>VLOOKUP(A19, Traffic_data!$A$3:$BP$111, 8, 0)</f>
        <v>102585</v>
      </c>
      <c r="J19" s="32">
        <f>VLOOKUP(A19, Traffic_data!$A$3:$BP$111, 9, 0)</f>
        <v>75077</v>
      </c>
      <c r="K19" s="32">
        <f>VLOOKUP(A19, Traffic_data!$A$3:$BP$111, 10, 0)</f>
        <v>8139</v>
      </c>
      <c r="L19" s="32">
        <f>VLOOKUP(A19, Traffic_data!$A$3:$BP$111, 11, 0)</f>
        <v>113687</v>
      </c>
      <c r="M19" s="32">
        <f>VLOOKUP(A19, Traffic_data!$A$3:$BP$111, 12, 0)</f>
        <v>0</v>
      </c>
      <c r="N19" s="32">
        <f>VLOOKUP(A19, Traffic_data!$A$3:$BP$111, 13, 0)</f>
        <v>18326</v>
      </c>
      <c r="O19" s="32">
        <f>VLOOKUP(A19, Traffic_data!$A$3:$BP$111, 14, 0)</f>
        <v>12640</v>
      </c>
      <c r="P19" s="32">
        <f>VLOOKUP(A19, Traffic_data!$A$3:$BP$111, 15, 0)</f>
        <v>8557</v>
      </c>
      <c r="Q19" s="32">
        <f>VLOOKUP(A19, Traffic_data!$A$3:$BP$111, 16, 0)</f>
        <v>1199</v>
      </c>
      <c r="R19" s="32">
        <f>VLOOKUP(A19, Traffic_data!$A$3:$BP$111, 17, 0)</f>
        <v>123611</v>
      </c>
      <c r="S19" s="32">
        <f>VLOOKUP(A19, Traffic_data!$A$3:$BP$111, 18, 0)</f>
        <v>27419</v>
      </c>
      <c r="T19" s="32">
        <f>VLOOKUP(A19, Traffic_data!$A$3:$BP$111, 19, 0)</f>
        <v>8447</v>
      </c>
      <c r="U19" s="32">
        <f>VLOOKUP(A19, Traffic_data!$A$3:$BP$111, 20, 0)</f>
        <v>29777</v>
      </c>
      <c r="V19" s="32">
        <f>VLOOKUP(A19, Traffic_data!$A$3:$BP$111, 21, 0)</f>
        <v>3259</v>
      </c>
      <c r="W19" s="32">
        <f>VLOOKUP(A19, Traffic_data!$A$3:$BP$111, 22, 0)</f>
        <v>19230</v>
      </c>
      <c r="X19" s="32">
        <f>VLOOKUP(A19, Traffic_data!$A$3:$BP$111, 23, 0)</f>
        <v>3966</v>
      </c>
      <c r="Y19" s="32">
        <f>VLOOKUP(A19, Traffic_data!$A$3:$BP$111, 24, 0)</f>
        <v>1736</v>
      </c>
      <c r="Z19" s="32">
        <f>VLOOKUP(A19, Traffic_data!$A$3:$BP$111, 25, 0)</f>
        <v>4223</v>
      </c>
      <c r="AA19" s="32">
        <f>VLOOKUP(A19, Traffic_data!$A$3:$BP$111, 26, 0)</f>
        <v>1093</v>
      </c>
      <c r="AB19" s="32">
        <f>VLOOKUP(A19, Traffic_data!$A$3:$BP$111, 27, 0)</f>
        <v>1672</v>
      </c>
      <c r="AC19" s="32">
        <f>VLOOKUP(A19, Traffic_data!$A$3:$BP$111, 28, 0)</f>
        <v>2122</v>
      </c>
      <c r="AD19" s="32">
        <f>VLOOKUP(A19, Traffic_data!$A$3:$BP$111, 29, 0)</f>
        <v>15993</v>
      </c>
      <c r="AE19" s="32">
        <f>VLOOKUP(A19, Traffic_data!$A$3:$BP$111, 30, 0)</f>
        <v>67524</v>
      </c>
      <c r="AF19" s="32">
        <f>VLOOKUP(A19, Traffic_data!$A$3:$BP$111, 31, 0)</f>
        <v>18332</v>
      </c>
      <c r="AG19" s="32">
        <f>VLOOKUP(A19, Traffic_data!$A$3:$BP$111, 32, 0)</f>
        <v>926</v>
      </c>
      <c r="AH19" s="32">
        <f>VLOOKUP(A19, Traffic_data!$A$3:$BP$111, 33, 0)</f>
        <v>12516</v>
      </c>
      <c r="AI19" s="32">
        <f>VLOOKUP(A19, Traffic_data!$A$3:$BP$111, 34, 0)</f>
        <v>388</v>
      </c>
      <c r="AJ19" s="32">
        <f>VLOOKUP(A19, Traffic_data!$A$3:$BP$111, 35, 0)</f>
        <v>12505</v>
      </c>
      <c r="AK19" s="32">
        <f>VLOOKUP(A19, Traffic_data!$A$3:$BP$111, 36, 0)</f>
        <v>1271</v>
      </c>
      <c r="AL19" s="32">
        <f>VLOOKUP(A19, Traffic_data!$A$3:$BP$111, 37, 0)</f>
        <v>549</v>
      </c>
      <c r="AM19" s="32">
        <f>VLOOKUP(A19, Traffic_data!$A$3:$BP$111, 38, 0)</f>
        <v>8337</v>
      </c>
      <c r="AN19" s="32">
        <f>VLOOKUP(A19, Traffic_data!$A$3:$BP$111, 39, 0)</f>
        <v>442</v>
      </c>
      <c r="AO19" s="32">
        <f>VLOOKUP(A19, Traffic_data!$A$3:$BP$111, 40, 0)</f>
        <v>302</v>
      </c>
      <c r="AP19" s="32">
        <f>VLOOKUP(A19, Traffic_data!$A$3:$BP$111, 41, 0)</f>
        <v>1271</v>
      </c>
      <c r="AQ19" s="32">
        <f>VLOOKUP(A19, Traffic_data!$A$3:$BP$111, 42, 0)</f>
        <v>9209</v>
      </c>
      <c r="AR19" s="32">
        <f>VLOOKUP(A19, Traffic_data!$A$3:$BP$111, 43, 0)</f>
        <v>191135</v>
      </c>
      <c r="AS19" s="32">
        <f>VLOOKUP(A19, Traffic_data!$A$3:$BP$111, 44, 0)</f>
        <v>45751</v>
      </c>
      <c r="AT19" s="32">
        <f>VLOOKUP(A19, Traffic_data!$A$3:$BP$111, 45, 0)</f>
        <v>9373</v>
      </c>
      <c r="AU19" s="32">
        <f>VLOOKUP(A19, Traffic_data!$A$3:$BP$111, 46, 0)</f>
        <v>42293</v>
      </c>
      <c r="AV19" s="32">
        <f>VLOOKUP(A19, Traffic_data!$A$3:$BP$111, 47, 0)</f>
        <v>3647</v>
      </c>
      <c r="AW19" s="32">
        <f>VLOOKUP(A19, Traffic_data!$A$3:$BP$111, 48, 0)</f>
        <v>31735</v>
      </c>
      <c r="AX19" s="32">
        <f>VLOOKUP(A19, Traffic_data!$A$3:$BP$111, 49, 0)</f>
        <v>5237</v>
      </c>
      <c r="AY19" s="32">
        <f>VLOOKUP(A19, Traffic_data!$A$3:$BP$111, 50, 0)</f>
        <v>2285</v>
      </c>
      <c r="AZ19" s="32">
        <f>VLOOKUP(A19, Traffic_data!$A$3:$BP$111, 51, 0)</f>
        <v>12560</v>
      </c>
      <c r="BA19" s="32">
        <f>VLOOKUP(A19, Traffic_data!$A$3:$BP$111, 52, 0)</f>
        <v>1535</v>
      </c>
      <c r="BB19" s="32">
        <f>VLOOKUP(A19, Traffic_data!$A$3:$BP$111, 53, 0)</f>
        <v>1974</v>
      </c>
      <c r="BC19" s="32">
        <f>VLOOKUP(A19, Traffic_data!$A$3:$BP$111, 54, 0)</f>
        <v>3393</v>
      </c>
      <c r="BD19" s="32">
        <f>VLOOKUP(A19, Traffic_data!$A$3:$BP$111, 55, 0)</f>
        <v>25202</v>
      </c>
      <c r="BE19" s="32">
        <f>VLOOKUP(A19, Traffic_data!$A$3:$BP$111, 56, 0)</f>
        <v>10007</v>
      </c>
      <c r="BF19" s="32">
        <f>VLOOKUP(A19, Traffic_data!$A$3:$BP$111, 57, 0)</f>
        <v>2857</v>
      </c>
      <c r="BG19" s="32">
        <f>VLOOKUP(A19, Traffic_data!$A$3:$BP$111, 58, 0)</f>
        <v>193</v>
      </c>
      <c r="BH19" s="32">
        <f>VLOOKUP(A19, Traffic_data!$A$3:$BP$111, 59, 0)</f>
        <v>1616</v>
      </c>
      <c r="BI19" s="32">
        <f>VLOOKUP(A19, Traffic_data!$A$3:$BP$111, 60, 0)</f>
        <v>145</v>
      </c>
      <c r="BJ19" s="32">
        <f>VLOOKUP(A19, Traffic_data!$A$3:$BP$111, 61, 0)</f>
        <v>2062</v>
      </c>
      <c r="BK19" s="32">
        <f>VLOOKUP(A19, Traffic_data!$A$3:$BP$111, 62, 0)</f>
        <v>229</v>
      </c>
      <c r="BL19" s="32">
        <f>VLOOKUP(A19, Traffic_data!$A$3:$BP$111,63, 0)</f>
        <v>60</v>
      </c>
      <c r="BM19" s="32">
        <f>VLOOKUP(A19, Traffic_data!$A$3:$BP$111, 64, 0)</f>
        <v>735</v>
      </c>
      <c r="BN19" s="32">
        <f>VLOOKUP(A19, Traffic_data!$A$3:$BP$111, 65, 0)</f>
        <v>121</v>
      </c>
      <c r="BO19" s="32">
        <f>VLOOKUP(A19, Traffic_data!$A$3:$BP$111, 66, 0)</f>
        <v>60</v>
      </c>
      <c r="BP19" s="32">
        <f>VLOOKUP(A19, Traffic_data!$A$3:$BP$111, 67, 0)</f>
        <v>229</v>
      </c>
      <c r="BQ19" s="32">
        <f>VLOOKUP(A19, Traffic_data!$A$3:$BP$111, 68, 0)</f>
        <v>1350</v>
      </c>
    </row>
    <row r="20" spans="1:69" s="24" customFormat="1" x14ac:dyDescent="0.25">
      <c r="A20" s="30">
        <v>42022</v>
      </c>
      <c r="B20" s="31" t="s">
        <v>5</v>
      </c>
      <c r="C20" s="24">
        <f>IFERROR(VLOOKUP(A20,Pivot_table!$A$5:$C$5, 3, 0),0)</f>
        <v>0</v>
      </c>
      <c r="D20" s="32">
        <f>VLOOKUP(A20, Traffic_data!$A$3:$BP$111, 3, 0)</f>
        <v>126979</v>
      </c>
      <c r="E20" s="32">
        <f>VLOOKUP(A20, Traffic_data!$A$3:$BP$111, 4, 0)</f>
        <v>37298</v>
      </c>
      <c r="F20" s="32">
        <f>VLOOKUP(A20, Traffic_data!$A$3:$BP$111, 5, 0)</f>
        <v>45766</v>
      </c>
      <c r="G20" s="32">
        <f>VLOOKUP(A20, Traffic_data!$A$3:$BP$111, 6, 0)</f>
        <v>33845</v>
      </c>
      <c r="H20" s="32">
        <f>VLOOKUP(A20, Traffic_data!$A$3:$BP$111, 7, 0)</f>
        <v>58918</v>
      </c>
      <c r="I20" s="32">
        <f>VLOOKUP(A20, Traffic_data!$A$3:$BP$111, 8, 0)</f>
        <v>80952</v>
      </c>
      <c r="J20" s="32">
        <f>VLOOKUP(A20, Traffic_data!$A$3:$BP$111, 9, 0)</f>
        <v>75193</v>
      </c>
      <c r="K20" s="32">
        <f>VLOOKUP(A20, Traffic_data!$A$3:$BP$111, 10, 0)</f>
        <v>8039</v>
      </c>
      <c r="L20" s="32">
        <f>VLOOKUP(A20, Traffic_data!$A$3:$BP$111, 11, 0)</f>
        <v>73680</v>
      </c>
      <c r="M20" s="32">
        <f>VLOOKUP(A20, Traffic_data!$A$3:$BP$111, 12, 0)</f>
        <v>0</v>
      </c>
      <c r="N20" s="32">
        <f>VLOOKUP(A20, Traffic_data!$A$3:$BP$111, 13, 0)</f>
        <v>12631</v>
      </c>
      <c r="O20" s="32">
        <f>VLOOKUP(A20, Traffic_data!$A$3:$BP$111, 14, 0)</f>
        <v>10509</v>
      </c>
      <c r="P20" s="32">
        <f>VLOOKUP(A20, Traffic_data!$A$3:$BP$111, 15, 0)</f>
        <v>6890</v>
      </c>
      <c r="Q20" s="32">
        <f>VLOOKUP(A20, Traffic_data!$A$3:$BP$111, 16, 0)</f>
        <v>940</v>
      </c>
      <c r="R20" s="32">
        <f>VLOOKUP(A20, Traffic_data!$A$3:$BP$111, 17, 0)</f>
        <v>95312</v>
      </c>
      <c r="S20" s="32">
        <f>VLOOKUP(A20, Traffic_data!$A$3:$BP$111, 18, 0)</f>
        <v>22789</v>
      </c>
      <c r="T20" s="32">
        <f>VLOOKUP(A20, Traffic_data!$A$3:$BP$111, 19, 0)</f>
        <v>6238</v>
      </c>
      <c r="U20" s="32">
        <f>VLOOKUP(A20, Traffic_data!$A$3:$BP$111, 20, 0)</f>
        <v>20623</v>
      </c>
      <c r="V20" s="32">
        <f>VLOOKUP(A20, Traffic_data!$A$3:$BP$111, 21, 0)</f>
        <v>2251</v>
      </c>
      <c r="W20" s="32">
        <f>VLOOKUP(A20, Traffic_data!$A$3:$BP$111, 22, 0)</f>
        <v>15457</v>
      </c>
      <c r="X20" s="32">
        <f>VLOOKUP(A20, Traffic_data!$A$3:$BP$111, 23, 0)</f>
        <v>2594</v>
      </c>
      <c r="Y20" s="32">
        <f>VLOOKUP(A20, Traffic_data!$A$3:$BP$111, 24, 0)</f>
        <v>1029</v>
      </c>
      <c r="Z20" s="32">
        <f>VLOOKUP(A20, Traffic_data!$A$3:$BP$111, 25, 0)</f>
        <v>4566</v>
      </c>
      <c r="AA20" s="32">
        <f>VLOOKUP(A20, Traffic_data!$A$3:$BP$111, 26, 0)</f>
        <v>836</v>
      </c>
      <c r="AB20" s="32">
        <f>VLOOKUP(A20, Traffic_data!$A$3:$BP$111, 27, 0)</f>
        <v>1286</v>
      </c>
      <c r="AC20" s="32">
        <f>VLOOKUP(A20, Traffic_data!$A$3:$BP$111, 28, 0)</f>
        <v>1265</v>
      </c>
      <c r="AD20" s="32">
        <f>VLOOKUP(A20, Traffic_data!$A$3:$BP$111, 29, 0)</f>
        <v>12927</v>
      </c>
      <c r="AE20" s="32">
        <f>VLOOKUP(A20, Traffic_data!$A$3:$BP$111, 30, 0)</f>
        <v>68536</v>
      </c>
      <c r="AF20" s="32">
        <f>VLOOKUP(A20, Traffic_data!$A$3:$BP$111, 31, 0)</f>
        <v>18343</v>
      </c>
      <c r="AG20" s="32">
        <f>VLOOKUP(A20, Traffic_data!$A$3:$BP$111, 32, 0)</f>
        <v>872</v>
      </c>
      <c r="AH20" s="32">
        <f>VLOOKUP(A20, Traffic_data!$A$3:$BP$111, 33, 0)</f>
        <v>12570</v>
      </c>
      <c r="AI20" s="32">
        <f>VLOOKUP(A20, Traffic_data!$A$3:$BP$111, 34, 0)</f>
        <v>474</v>
      </c>
      <c r="AJ20" s="32">
        <f>VLOOKUP(A20, Traffic_data!$A$3:$BP$111, 35, 0)</f>
        <v>12688</v>
      </c>
      <c r="AK20" s="32">
        <f>VLOOKUP(A20, Traffic_data!$A$3:$BP$111, 36, 0)</f>
        <v>1508</v>
      </c>
      <c r="AL20" s="32">
        <f>VLOOKUP(A20, Traffic_data!$A$3:$BP$111, 37, 0)</f>
        <v>689</v>
      </c>
      <c r="AM20" s="32">
        <f>VLOOKUP(A20, Traffic_data!$A$3:$BP$111, 38, 0)</f>
        <v>8811</v>
      </c>
      <c r="AN20" s="32">
        <f>VLOOKUP(A20, Traffic_data!$A$3:$BP$111, 39, 0)</f>
        <v>549</v>
      </c>
      <c r="AO20" s="32">
        <f>VLOOKUP(A20, Traffic_data!$A$3:$BP$111, 40, 0)</f>
        <v>312</v>
      </c>
      <c r="AP20" s="32">
        <f>VLOOKUP(A20, Traffic_data!$A$3:$BP$111, 41, 0)</f>
        <v>1142</v>
      </c>
      <c r="AQ20" s="32">
        <f>VLOOKUP(A20, Traffic_data!$A$3:$BP$111, 42, 0)</f>
        <v>9048</v>
      </c>
      <c r="AR20" s="32">
        <f>VLOOKUP(A20, Traffic_data!$A$3:$BP$111, 43, 0)</f>
        <v>163848</v>
      </c>
      <c r="AS20" s="32">
        <f>VLOOKUP(A20, Traffic_data!$A$3:$BP$111, 44, 0)</f>
        <v>41132</v>
      </c>
      <c r="AT20" s="32">
        <f>VLOOKUP(A20, Traffic_data!$A$3:$BP$111, 45, 0)</f>
        <v>7110</v>
      </c>
      <c r="AU20" s="32">
        <f>VLOOKUP(A20, Traffic_data!$A$3:$BP$111, 46, 0)</f>
        <v>33193</v>
      </c>
      <c r="AV20" s="32">
        <f>VLOOKUP(A20, Traffic_data!$A$3:$BP$111, 47, 0)</f>
        <v>2725</v>
      </c>
      <c r="AW20" s="32">
        <f>VLOOKUP(A20, Traffic_data!$A$3:$BP$111, 48, 0)</f>
        <v>28145</v>
      </c>
      <c r="AX20" s="32">
        <f>VLOOKUP(A20, Traffic_data!$A$3:$BP$111, 49, 0)</f>
        <v>4102</v>
      </c>
      <c r="AY20" s="32">
        <f>VLOOKUP(A20, Traffic_data!$A$3:$BP$111, 50, 0)</f>
        <v>1718</v>
      </c>
      <c r="AZ20" s="32">
        <f>VLOOKUP(A20, Traffic_data!$A$3:$BP$111, 51, 0)</f>
        <v>13377</v>
      </c>
      <c r="BA20" s="32">
        <f>VLOOKUP(A20, Traffic_data!$A$3:$BP$111, 52, 0)</f>
        <v>1385</v>
      </c>
      <c r="BB20" s="32">
        <f>VLOOKUP(A20, Traffic_data!$A$3:$BP$111, 53, 0)</f>
        <v>1598</v>
      </c>
      <c r="BC20" s="32">
        <f>VLOOKUP(A20, Traffic_data!$A$3:$BP$111, 54, 0)</f>
        <v>2407</v>
      </c>
      <c r="BD20" s="32">
        <f>VLOOKUP(A20, Traffic_data!$A$3:$BP$111, 55, 0)</f>
        <v>21975</v>
      </c>
      <c r="BE20" s="32">
        <f>VLOOKUP(A20, Traffic_data!$A$3:$BP$111, 56, 0)</f>
        <v>10344</v>
      </c>
      <c r="BF20" s="32">
        <f>VLOOKUP(A20, Traffic_data!$A$3:$BP$111, 57, 0)</f>
        <v>2689</v>
      </c>
      <c r="BG20" s="32">
        <f>VLOOKUP(A20, Traffic_data!$A$3:$BP$111, 58, 0)</f>
        <v>157</v>
      </c>
      <c r="BH20" s="32">
        <f>VLOOKUP(A20, Traffic_data!$A$3:$BP$111, 59, 0)</f>
        <v>2013</v>
      </c>
      <c r="BI20" s="32">
        <f>VLOOKUP(A20, Traffic_data!$A$3:$BP$111, 60, 0)</f>
        <v>72</v>
      </c>
      <c r="BJ20" s="32">
        <f>VLOOKUP(A20, Traffic_data!$A$3:$BP$111, 61, 0)</f>
        <v>2170</v>
      </c>
      <c r="BK20" s="32">
        <f>VLOOKUP(A20, Traffic_data!$A$3:$BP$111, 62, 0)</f>
        <v>301</v>
      </c>
      <c r="BL20" s="32">
        <f>VLOOKUP(A20, Traffic_data!$A$3:$BP$111,63, 0)</f>
        <v>109</v>
      </c>
      <c r="BM20" s="32">
        <f>VLOOKUP(A20, Traffic_data!$A$3:$BP$111, 64, 0)</f>
        <v>494</v>
      </c>
      <c r="BN20" s="32">
        <f>VLOOKUP(A20, Traffic_data!$A$3:$BP$111, 65, 0)</f>
        <v>145</v>
      </c>
      <c r="BO20" s="32">
        <f>VLOOKUP(A20, Traffic_data!$A$3:$BP$111, 66, 0)</f>
        <v>72</v>
      </c>
      <c r="BP20" s="32">
        <f>VLOOKUP(A20, Traffic_data!$A$3:$BP$111, 67, 0)</f>
        <v>205</v>
      </c>
      <c r="BQ20" s="32">
        <f>VLOOKUP(A20, Traffic_data!$A$3:$BP$111, 68, 0)</f>
        <v>1628</v>
      </c>
    </row>
    <row r="21" spans="1:69" s="24" customFormat="1" x14ac:dyDescent="0.25">
      <c r="A21" s="30">
        <v>42023</v>
      </c>
      <c r="B21" s="31" t="s">
        <v>51</v>
      </c>
      <c r="C21" s="24">
        <f>IFERROR(VLOOKUP(A21,Pivot_table!$A$5:$C$5, 3, 0),0)</f>
        <v>0</v>
      </c>
      <c r="D21" s="32">
        <f>VLOOKUP(A21, Traffic_data!$A$3:$BP$111, 3, 0)</f>
        <v>167388</v>
      </c>
      <c r="E21" s="32">
        <f>VLOOKUP(A21, Traffic_data!$A$3:$BP$111, 4, 0)</f>
        <v>48399</v>
      </c>
      <c r="F21" s="32">
        <f>VLOOKUP(A21, Traffic_data!$A$3:$BP$111, 5, 0)</f>
        <v>60621</v>
      </c>
      <c r="G21" s="32">
        <f>VLOOKUP(A21, Traffic_data!$A$3:$BP$111, 6, 0)</f>
        <v>43164</v>
      </c>
      <c r="H21" s="32">
        <f>VLOOKUP(A21, Traffic_data!$A$3:$BP$111, 7, 0)</f>
        <v>76385</v>
      </c>
      <c r="I21" s="32">
        <f>VLOOKUP(A21, Traffic_data!$A$3:$BP$111, 8, 0)</f>
        <v>84796</v>
      </c>
      <c r="J21" s="32">
        <f>VLOOKUP(A21, Traffic_data!$A$3:$BP$111, 9, 0)</f>
        <v>56909</v>
      </c>
      <c r="K21" s="32">
        <f>VLOOKUP(A21, Traffic_data!$A$3:$BP$111, 10, 0)</f>
        <v>7233</v>
      </c>
      <c r="L21" s="32">
        <f>VLOOKUP(A21, Traffic_data!$A$3:$BP$111, 11, 0)</f>
        <v>59044</v>
      </c>
      <c r="M21" s="32">
        <f>VLOOKUP(A21, Traffic_data!$A$3:$BP$111, 12, 0)</f>
        <v>0</v>
      </c>
      <c r="N21" s="32">
        <f>VLOOKUP(A21, Traffic_data!$A$3:$BP$111, 13, 0)</f>
        <v>17170</v>
      </c>
      <c r="O21" s="32">
        <f>VLOOKUP(A21, Traffic_data!$A$3:$BP$111, 14, 0)</f>
        <v>9442</v>
      </c>
      <c r="P21" s="32">
        <f>VLOOKUP(A21, Traffic_data!$A$3:$BP$111, 15, 0)</f>
        <v>6744</v>
      </c>
      <c r="Q21" s="32">
        <f>VLOOKUP(A21, Traffic_data!$A$3:$BP$111, 16, 0)</f>
        <v>1328</v>
      </c>
      <c r="R21" s="32">
        <f>VLOOKUP(A21, Traffic_data!$A$3:$BP$111, 17, 0)</f>
        <v>122453</v>
      </c>
      <c r="S21" s="32">
        <f>VLOOKUP(A21, Traffic_data!$A$3:$BP$111, 18, 0)</f>
        <v>31707</v>
      </c>
      <c r="T21" s="32">
        <f>VLOOKUP(A21, Traffic_data!$A$3:$BP$111, 19, 0)</f>
        <v>4802</v>
      </c>
      <c r="U21" s="32">
        <f>VLOOKUP(A21, Traffic_data!$A$3:$BP$111, 20, 0)</f>
        <v>24611</v>
      </c>
      <c r="V21" s="32">
        <f>VLOOKUP(A21, Traffic_data!$A$3:$BP$111, 21, 0)</f>
        <v>2680</v>
      </c>
      <c r="W21" s="32">
        <f>VLOOKUP(A21, Traffic_data!$A$3:$BP$111, 22, 0)</f>
        <v>22724</v>
      </c>
      <c r="X21" s="32">
        <f>VLOOKUP(A21, Traffic_data!$A$3:$BP$111, 23, 0)</f>
        <v>4202</v>
      </c>
      <c r="Y21" s="32">
        <f>VLOOKUP(A21, Traffic_data!$A$3:$BP$111, 24, 0)</f>
        <v>1672</v>
      </c>
      <c r="Z21" s="32">
        <f>VLOOKUP(A21, Traffic_data!$A$3:$BP$111, 25, 0)</f>
        <v>4180</v>
      </c>
      <c r="AA21" s="32">
        <f>VLOOKUP(A21, Traffic_data!$A$3:$BP$111, 26, 0)</f>
        <v>1286</v>
      </c>
      <c r="AB21" s="32">
        <f>VLOOKUP(A21, Traffic_data!$A$3:$BP$111, 27, 0)</f>
        <v>1586</v>
      </c>
      <c r="AC21" s="32">
        <f>VLOOKUP(A21, Traffic_data!$A$3:$BP$111, 28, 0)</f>
        <v>2230</v>
      </c>
      <c r="AD21" s="32">
        <f>VLOOKUP(A21, Traffic_data!$A$3:$BP$111, 29, 0)</f>
        <v>15157</v>
      </c>
      <c r="AE21" s="32">
        <f>VLOOKUP(A21, Traffic_data!$A$3:$BP$111, 30, 0)</f>
        <v>51681</v>
      </c>
      <c r="AF21" s="32">
        <f>VLOOKUP(A21, Traffic_data!$A$3:$BP$111, 31, 0)</f>
        <v>13184</v>
      </c>
      <c r="AG21" s="32">
        <f>VLOOKUP(A21, Traffic_data!$A$3:$BP$111, 32, 0)</f>
        <v>657</v>
      </c>
      <c r="AH21" s="32">
        <f>VLOOKUP(A21, Traffic_data!$A$3:$BP$111, 33, 0)</f>
        <v>7421</v>
      </c>
      <c r="AI21" s="32">
        <f>VLOOKUP(A21, Traffic_data!$A$3:$BP$111, 34, 0)</f>
        <v>280</v>
      </c>
      <c r="AJ21" s="32">
        <f>VLOOKUP(A21, Traffic_data!$A$3:$BP$111, 35, 0)</f>
        <v>11223</v>
      </c>
      <c r="AK21" s="32">
        <f>VLOOKUP(A21, Traffic_data!$A$3:$BP$111, 36, 0)</f>
        <v>1293</v>
      </c>
      <c r="AL21" s="32">
        <f>VLOOKUP(A21, Traffic_data!$A$3:$BP$111, 37, 0)</f>
        <v>592</v>
      </c>
      <c r="AM21" s="32">
        <f>VLOOKUP(A21, Traffic_data!$A$3:$BP$111, 38, 0)</f>
        <v>7120</v>
      </c>
      <c r="AN21" s="32">
        <f>VLOOKUP(A21, Traffic_data!$A$3:$BP$111, 39, 0)</f>
        <v>495</v>
      </c>
      <c r="AO21" s="32">
        <f>VLOOKUP(A21, Traffic_data!$A$3:$BP$111, 40, 0)</f>
        <v>323</v>
      </c>
      <c r="AP21" s="32">
        <f>VLOOKUP(A21, Traffic_data!$A$3:$BP$111, 41, 0)</f>
        <v>1260</v>
      </c>
      <c r="AQ21" s="32">
        <f>VLOOKUP(A21, Traffic_data!$A$3:$BP$111, 42, 0)</f>
        <v>6420</v>
      </c>
      <c r="AR21" s="32">
        <f>VLOOKUP(A21, Traffic_data!$A$3:$BP$111, 43, 0)</f>
        <v>174134</v>
      </c>
      <c r="AS21" s="32">
        <f>VLOOKUP(A21, Traffic_data!$A$3:$BP$111, 44, 0)</f>
        <v>44891</v>
      </c>
      <c r="AT21" s="32">
        <f>VLOOKUP(A21, Traffic_data!$A$3:$BP$111, 45, 0)</f>
        <v>5459</v>
      </c>
      <c r="AU21" s="32">
        <f>VLOOKUP(A21, Traffic_data!$A$3:$BP$111, 46, 0)</f>
        <v>32032</v>
      </c>
      <c r="AV21" s="32">
        <f>VLOOKUP(A21, Traffic_data!$A$3:$BP$111, 47, 0)</f>
        <v>2960</v>
      </c>
      <c r="AW21" s="32">
        <f>VLOOKUP(A21, Traffic_data!$A$3:$BP$111, 48, 0)</f>
        <v>33947</v>
      </c>
      <c r="AX21" s="32">
        <f>VLOOKUP(A21, Traffic_data!$A$3:$BP$111, 49, 0)</f>
        <v>5495</v>
      </c>
      <c r="AY21" s="32">
        <f>VLOOKUP(A21, Traffic_data!$A$3:$BP$111, 50, 0)</f>
        <v>2264</v>
      </c>
      <c r="AZ21" s="32">
        <f>VLOOKUP(A21, Traffic_data!$A$3:$BP$111, 51, 0)</f>
        <v>11300</v>
      </c>
      <c r="BA21" s="32">
        <f>VLOOKUP(A21, Traffic_data!$A$3:$BP$111, 52, 0)</f>
        <v>1781</v>
      </c>
      <c r="BB21" s="32">
        <f>VLOOKUP(A21, Traffic_data!$A$3:$BP$111, 53, 0)</f>
        <v>1909</v>
      </c>
      <c r="BC21" s="32">
        <f>VLOOKUP(A21, Traffic_data!$A$3:$BP$111, 54, 0)</f>
        <v>3490</v>
      </c>
      <c r="BD21" s="32">
        <f>VLOOKUP(A21, Traffic_data!$A$3:$BP$111, 55, 0)</f>
        <v>21577</v>
      </c>
      <c r="BE21" s="32">
        <f>VLOOKUP(A21, Traffic_data!$A$3:$BP$111, 56, 0)</f>
        <v>8427</v>
      </c>
      <c r="BF21" s="32">
        <f>VLOOKUP(A21, Traffic_data!$A$3:$BP$111, 57, 0)</f>
        <v>2315</v>
      </c>
      <c r="BG21" s="32">
        <f>VLOOKUP(A21, Traffic_data!$A$3:$BP$111, 58, 0)</f>
        <v>157</v>
      </c>
      <c r="BH21" s="32">
        <f>VLOOKUP(A21, Traffic_data!$A$3:$BP$111, 59, 0)</f>
        <v>1338</v>
      </c>
      <c r="BI21" s="32">
        <f>VLOOKUP(A21, Traffic_data!$A$3:$BP$111, 60, 0)</f>
        <v>133</v>
      </c>
      <c r="BJ21" s="32">
        <f>VLOOKUP(A21, Traffic_data!$A$3:$BP$111, 61, 0)</f>
        <v>1736</v>
      </c>
      <c r="BK21" s="32">
        <f>VLOOKUP(A21, Traffic_data!$A$3:$BP$111, 62, 0)</f>
        <v>217</v>
      </c>
      <c r="BL21" s="32">
        <f>VLOOKUP(A21, Traffic_data!$A$3:$BP$111,63, 0)</f>
        <v>109</v>
      </c>
      <c r="BM21" s="32">
        <f>VLOOKUP(A21, Traffic_data!$A$3:$BP$111, 64, 0)</f>
        <v>482</v>
      </c>
      <c r="BN21" s="32">
        <f>VLOOKUP(A21, Traffic_data!$A$3:$BP$111, 65, 0)</f>
        <v>109</v>
      </c>
      <c r="BO21" s="32">
        <f>VLOOKUP(A21, Traffic_data!$A$3:$BP$111, 66, 0)</f>
        <v>60</v>
      </c>
      <c r="BP21" s="32">
        <f>VLOOKUP(A21, Traffic_data!$A$3:$BP$111, 67, 0)</f>
        <v>193</v>
      </c>
      <c r="BQ21" s="32">
        <f>VLOOKUP(A21, Traffic_data!$A$3:$BP$111, 68, 0)</f>
        <v>1290</v>
      </c>
    </row>
    <row r="22" spans="1:69" s="24" customFormat="1" x14ac:dyDescent="0.25">
      <c r="A22" s="30">
        <v>42024</v>
      </c>
      <c r="B22" s="31" t="s">
        <v>52</v>
      </c>
      <c r="C22" s="24">
        <f>IFERROR(VLOOKUP(A22,Pivot_table!$A$5:$C$5, 3, 0),0)</f>
        <v>0</v>
      </c>
      <c r="D22" s="32">
        <f>VLOOKUP(A22, Traffic_data!$A$3:$BP$111, 3, 0)</f>
        <v>165646</v>
      </c>
      <c r="E22" s="32">
        <f>VLOOKUP(A22, Traffic_data!$A$3:$BP$111, 4, 0)</f>
        <v>47200</v>
      </c>
      <c r="F22" s="32">
        <f>VLOOKUP(A22, Traffic_data!$A$3:$BP$111, 5, 0)</f>
        <v>60983</v>
      </c>
      <c r="G22" s="32">
        <f>VLOOKUP(A22, Traffic_data!$A$3:$BP$111, 6, 0)</f>
        <v>42061</v>
      </c>
      <c r="H22" s="32">
        <f>VLOOKUP(A22, Traffic_data!$A$3:$BP$111, 7, 0)</f>
        <v>73114</v>
      </c>
      <c r="I22" s="32">
        <f>VLOOKUP(A22, Traffic_data!$A$3:$BP$111, 8, 0)</f>
        <v>82202</v>
      </c>
      <c r="J22" s="32">
        <f>VLOOKUP(A22, Traffic_data!$A$3:$BP$111, 9, 0)</f>
        <v>52959</v>
      </c>
      <c r="K22" s="32">
        <f>VLOOKUP(A22, Traffic_data!$A$3:$BP$111, 10, 0)</f>
        <v>7325</v>
      </c>
      <c r="L22" s="32">
        <f>VLOOKUP(A22, Traffic_data!$A$3:$BP$111, 11, 0)</f>
        <v>55642</v>
      </c>
      <c r="M22" s="32">
        <f>VLOOKUP(A22, Traffic_data!$A$3:$BP$111, 12, 0)</f>
        <v>0</v>
      </c>
      <c r="N22" s="32">
        <f>VLOOKUP(A22, Traffic_data!$A$3:$BP$111, 13, 0)</f>
        <v>17806</v>
      </c>
      <c r="O22" s="32">
        <f>VLOOKUP(A22, Traffic_data!$A$3:$BP$111, 14, 0)</f>
        <v>8632</v>
      </c>
      <c r="P22" s="32">
        <f>VLOOKUP(A22, Traffic_data!$A$3:$BP$111, 15, 0)</f>
        <v>6202</v>
      </c>
      <c r="Q22" s="32">
        <f>VLOOKUP(A22, Traffic_data!$A$3:$BP$111, 16, 0)</f>
        <v>1359</v>
      </c>
      <c r="R22" s="32">
        <f>VLOOKUP(A22, Traffic_data!$A$3:$BP$111, 17, 0)</f>
        <v>119881</v>
      </c>
      <c r="S22" s="32">
        <f>VLOOKUP(A22, Traffic_data!$A$3:$BP$111, 18, 0)</f>
        <v>31064</v>
      </c>
      <c r="T22" s="32">
        <f>VLOOKUP(A22, Traffic_data!$A$3:$BP$111, 19, 0)</f>
        <v>4180</v>
      </c>
      <c r="U22" s="32">
        <f>VLOOKUP(A22, Traffic_data!$A$3:$BP$111, 20, 0)</f>
        <v>24675</v>
      </c>
      <c r="V22" s="32">
        <f>VLOOKUP(A22, Traffic_data!$A$3:$BP$111, 21, 0)</f>
        <v>2272</v>
      </c>
      <c r="W22" s="32">
        <f>VLOOKUP(A22, Traffic_data!$A$3:$BP$111, 22, 0)</f>
        <v>23132</v>
      </c>
      <c r="X22" s="32">
        <f>VLOOKUP(A22, Traffic_data!$A$3:$BP$111, 23, 0)</f>
        <v>4052</v>
      </c>
      <c r="Y22" s="32">
        <f>VLOOKUP(A22, Traffic_data!$A$3:$BP$111, 24, 0)</f>
        <v>1308</v>
      </c>
      <c r="Z22" s="32">
        <f>VLOOKUP(A22, Traffic_data!$A$3:$BP$111, 25, 0)</f>
        <v>4438</v>
      </c>
      <c r="AA22" s="32">
        <f>VLOOKUP(A22, Traffic_data!$A$3:$BP$111, 26, 0)</f>
        <v>900</v>
      </c>
      <c r="AB22" s="32">
        <f>VLOOKUP(A22, Traffic_data!$A$3:$BP$111, 27, 0)</f>
        <v>2122</v>
      </c>
      <c r="AC22" s="32">
        <f>VLOOKUP(A22, Traffic_data!$A$3:$BP$111, 28, 0)</f>
        <v>2101</v>
      </c>
      <c r="AD22" s="32">
        <f>VLOOKUP(A22, Traffic_data!$A$3:$BP$111, 29, 0)</f>
        <v>14921</v>
      </c>
      <c r="AE22" s="32">
        <f>VLOOKUP(A22, Traffic_data!$A$3:$BP$111, 30, 0)</f>
        <v>46908</v>
      </c>
      <c r="AF22" s="32">
        <f>VLOOKUP(A22, Traffic_data!$A$3:$BP$111, 31, 0)</f>
        <v>11568</v>
      </c>
      <c r="AG22" s="32">
        <f>VLOOKUP(A22, Traffic_data!$A$3:$BP$111, 32, 0)</f>
        <v>528</v>
      </c>
      <c r="AH22" s="32">
        <f>VLOOKUP(A22, Traffic_data!$A$3:$BP$111, 33, 0)</f>
        <v>7044</v>
      </c>
      <c r="AI22" s="32">
        <f>VLOOKUP(A22, Traffic_data!$A$3:$BP$111, 34, 0)</f>
        <v>205</v>
      </c>
      <c r="AJ22" s="32">
        <f>VLOOKUP(A22, Traffic_data!$A$3:$BP$111, 35, 0)</f>
        <v>10340</v>
      </c>
      <c r="AK22" s="32">
        <f>VLOOKUP(A22, Traffic_data!$A$3:$BP$111, 36, 0)</f>
        <v>1045</v>
      </c>
      <c r="AL22" s="32">
        <f>VLOOKUP(A22, Traffic_data!$A$3:$BP$111, 37, 0)</f>
        <v>571</v>
      </c>
      <c r="AM22" s="32">
        <f>VLOOKUP(A22, Traffic_data!$A$3:$BP$111, 38, 0)</f>
        <v>6872</v>
      </c>
      <c r="AN22" s="32">
        <f>VLOOKUP(A22, Traffic_data!$A$3:$BP$111, 39, 0)</f>
        <v>420</v>
      </c>
      <c r="AO22" s="32">
        <f>VLOOKUP(A22, Traffic_data!$A$3:$BP$111, 40, 0)</f>
        <v>366</v>
      </c>
      <c r="AP22" s="32">
        <f>VLOOKUP(A22, Traffic_data!$A$3:$BP$111, 41, 0)</f>
        <v>1174</v>
      </c>
      <c r="AQ22" s="32">
        <f>VLOOKUP(A22, Traffic_data!$A$3:$BP$111, 42, 0)</f>
        <v>5687</v>
      </c>
      <c r="AR22" s="32">
        <f>VLOOKUP(A22, Traffic_data!$A$3:$BP$111, 43, 0)</f>
        <v>166789</v>
      </c>
      <c r="AS22" s="32">
        <f>VLOOKUP(A22, Traffic_data!$A$3:$BP$111, 44, 0)</f>
        <v>42632</v>
      </c>
      <c r="AT22" s="32">
        <f>VLOOKUP(A22, Traffic_data!$A$3:$BP$111, 45, 0)</f>
        <v>4708</v>
      </c>
      <c r="AU22" s="32">
        <f>VLOOKUP(A22, Traffic_data!$A$3:$BP$111, 46, 0)</f>
        <v>31719</v>
      </c>
      <c r="AV22" s="32">
        <f>VLOOKUP(A22, Traffic_data!$A$3:$BP$111, 47, 0)</f>
        <v>2477</v>
      </c>
      <c r="AW22" s="32">
        <f>VLOOKUP(A22, Traffic_data!$A$3:$BP$111, 48, 0)</f>
        <v>33472</v>
      </c>
      <c r="AX22" s="32">
        <f>VLOOKUP(A22, Traffic_data!$A$3:$BP$111, 49, 0)</f>
        <v>5097</v>
      </c>
      <c r="AY22" s="32">
        <f>VLOOKUP(A22, Traffic_data!$A$3:$BP$111, 50, 0)</f>
        <v>1879</v>
      </c>
      <c r="AZ22" s="32">
        <f>VLOOKUP(A22, Traffic_data!$A$3:$BP$111, 51, 0)</f>
        <v>11310</v>
      </c>
      <c r="BA22" s="32">
        <f>VLOOKUP(A22, Traffic_data!$A$3:$BP$111, 52, 0)</f>
        <v>1320</v>
      </c>
      <c r="BB22" s="32">
        <f>VLOOKUP(A22, Traffic_data!$A$3:$BP$111, 53, 0)</f>
        <v>2488</v>
      </c>
      <c r="BC22" s="32">
        <f>VLOOKUP(A22, Traffic_data!$A$3:$BP$111, 54, 0)</f>
        <v>3275</v>
      </c>
      <c r="BD22" s="32">
        <f>VLOOKUP(A22, Traffic_data!$A$3:$BP$111, 55, 0)</f>
        <v>20608</v>
      </c>
      <c r="BE22" s="32">
        <f>VLOOKUP(A22, Traffic_data!$A$3:$BP$111, 56, 0)</f>
        <v>7607</v>
      </c>
      <c r="BF22" s="32">
        <f>VLOOKUP(A22, Traffic_data!$A$3:$BP$111, 57, 0)</f>
        <v>2001</v>
      </c>
      <c r="BG22" s="32">
        <f>VLOOKUP(A22, Traffic_data!$A$3:$BP$111, 58, 0)</f>
        <v>181</v>
      </c>
      <c r="BH22" s="32">
        <f>VLOOKUP(A22, Traffic_data!$A$3:$BP$111, 59, 0)</f>
        <v>1157</v>
      </c>
      <c r="BI22" s="32">
        <f>VLOOKUP(A22, Traffic_data!$A$3:$BP$111, 60, 0)</f>
        <v>84</v>
      </c>
      <c r="BJ22" s="32">
        <f>VLOOKUP(A22, Traffic_data!$A$3:$BP$111, 61, 0)</f>
        <v>1736</v>
      </c>
      <c r="BK22" s="32">
        <f>VLOOKUP(A22, Traffic_data!$A$3:$BP$111, 62, 0)</f>
        <v>265</v>
      </c>
      <c r="BL22" s="32">
        <f>VLOOKUP(A22, Traffic_data!$A$3:$BP$111,63, 0)</f>
        <v>84</v>
      </c>
      <c r="BM22" s="32">
        <f>VLOOKUP(A22, Traffic_data!$A$3:$BP$111, 64, 0)</f>
        <v>458</v>
      </c>
      <c r="BN22" s="32">
        <f>VLOOKUP(A22, Traffic_data!$A$3:$BP$111, 65, 0)</f>
        <v>84</v>
      </c>
      <c r="BO22" s="32">
        <f>VLOOKUP(A22, Traffic_data!$A$3:$BP$111, 66, 0)</f>
        <v>36</v>
      </c>
      <c r="BP22" s="32">
        <f>VLOOKUP(A22, Traffic_data!$A$3:$BP$111, 67, 0)</f>
        <v>181</v>
      </c>
      <c r="BQ22" s="32">
        <f>VLOOKUP(A22, Traffic_data!$A$3:$BP$111, 68, 0)</f>
        <v>1097</v>
      </c>
    </row>
    <row r="23" spans="1:69" s="24" customFormat="1" x14ac:dyDescent="0.25">
      <c r="A23" s="30">
        <v>42025</v>
      </c>
      <c r="B23" s="31" t="s">
        <v>53</v>
      </c>
      <c r="C23" s="24">
        <f>IFERROR(VLOOKUP(A23,Pivot_table!$A$5:$C$5, 3, 0),0)</f>
        <v>0</v>
      </c>
      <c r="D23" s="32">
        <f>VLOOKUP(A23, Traffic_data!$A$3:$BP$111, 3, 0)</f>
        <v>186432</v>
      </c>
      <c r="E23" s="32">
        <f>VLOOKUP(A23, Traffic_data!$A$3:$BP$111, 4, 0)</f>
        <v>49543</v>
      </c>
      <c r="F23" s="32">
        <f>VLOOKUP(A23, Traffic_data!$A$3:$BP$111, 5, 0)</f>
        <v>64449</v>
      </c>
      <c r="G23" s="32">
        <f>VLOOKUP(A23, Traffic_data!$A$3:$BP$111, 6, 0)</f>
        <v>45446</v>
      </c>
      <c r="H23" s="32">
        <f>VLOOKUP(A23, Traffic_data!$A$3:$BP$111, 7, 0)</f>
        <v>86801</v>
      </c>
      <c r="I23" s="32">
        <f>VLOOKUP(A23, Traffic_data!$A$3:$BP$111, 8, 0)</f>
        <v>86136</v>
      </c>
      <c r="J23" s="32">
        <f>VLOOKUP(A23, Traffic_data!$A$3:$BP$111, 9, 0)</f>
        <v>51901</v>
      </c>
      <c r="K23" s="32">
        <f>VLOOKUP(A23, Traffic_data!$A$3:$BP$111, 10, 0)</f>
        <v>7786</v>
      </c>
      <c r="L23" s="32">
        <f>VLOOKUP(A23, Traffic_data!$A$3:$BP$111, 11, 0)</f>
        <v>58282</v>
      </c>
      <c r="M23" s="32">
        <f>VLOOKUP(A23, Traffic_data!$A$3:$BP$111, 12, 0)</f>
        <v>0</v>
      </c>
      <c r="N23" s="32">
        <f>VLOOKUP(A23, Traffic_data!$A$3:$BP$111, 13, 0)</f>
        <v>18618</v>
      </c>
      <c r="O23" s="32">
        <f>VLOOKUP(A23, Traffic_data!$A$3:$BP$111, 14, 0)</f>
        <v>8628</v>
      </c>
      <c r="P23" s="32">
        <f>VLOOKUP(A23, Traffic_data!$A$3:$BP$111, 15, 0)</f>
        <v>6122</v>
      </c>
      <c r="Q23" s="32">
        <f>VLOOKUP(A23, Traffic_data!$A$3:$BP$111, 16, 0)</f>
        <v>1316</v>
      </c>
      <c r="R23" s="32">
        <f>VLOOKUP(A23, Traffic_data!$A$3:$BP$111, 17, 0)</f>
        <v>137460</v>
      </c>
      <c r="S23" s="32">
        <f>VLOOKUP(A23, Traffic_data!$A$3:$BP$111, 18, 0)</f>
        <v>34815</v>
      </c>
      <c r="T23" s="32">
        <f>VLOOKUP(A23, Traffic_data!$A$3:$BP$111, 19, 0)</f>
        <v>4288</v>
      </c>
      <c r="U23" s="32">
        <f>VLOOKUP(A23, Traffic_data!$A$3:$BP$111, 20, 0)</f>
        <v>26412</v>
      </c>
      <c r="V23" s="32">
        <f>VLOOKUP(A23, Traffic_data!$A$3:$BP$111, 21, 0)</f>
        <v>2766</v>
      </c>
      <c r="W23" s="32">
        <f>VLOOKUP(A23, Traffic_data!$A$3:$BP$111, 22, 0)</f>
        <v>27762</v>
      </c>
      <c r="X23" s="32">
        <f>VLOOKUP(A23, Traffic_data!$A$3:$BP$111, 23, 0)</f>
        <v>4673</v>
      </c>
      <c r="Y23" s="32">
        <f>VLOOKUP(A23, Traffic_data!$A$3:$BP$111, 24, 0)</f>
        <v>2015</v>
      </c>
      <c r="Z23" s="32">
        <f>VLOOKUP(A23, Traffic_data!$A$3:$BP$111, 25, 0)</f>
        <v>6238</v>
      </c>
      <c r="AA23" s="32">
        <f>VLOOKUP(A23, Traffic_data!$A$3:$BP$111, 26, 0)</f>
        <v>1093</v>
      </c>
      <c r="AB23" s="32">
        <f>VLOOKUP(A23, Traffic_data!$A$3:$BP$111, 27, 0)</f>
        <v>1908</v>
      </c>
      <c r="AC23" s="32">
        <f>VLOOKUP(A23, Traffic_data!$A$3:$BP$111, 28, 0)</f>
        <v>2723</v>
      </c>
      <c r="AD23" s="32">
        <f>VLOOKUP(A23, Traffic_data!$A$3:$BP$111, 29, 0)</f>
        <v>16915</v>
      </c>
      <c r="AE23" s="32">
        <f>VLOOKUP(A23, Traffic_data!$A$3:$BP$111, 30, 0)</f>
        <v>43914</v>
      </c>
      <c r="AF23" s="32">
        <f>VLOOKUP(A23, Traffic_data!$A$3:$BP$111, 31, 0)</f>
        <v>10933</v>
      </c>
      <c r="AG23" s="32">
        <f>VLOOKUP(A23, Traffic_data!$A$3:$BP$111, 32, 0)</f>
        <v>215</v>
      </c>
      <c r="AH23" s="32">
        <f>VLOOKUP(A23, Traffic_data!$A$3:$BP$111, 33, 0)</f>
        <v>5612</v>
      </c>
      <c r="AI23" s="32">
        <f>VLOOKUP(A23, Traffic_data!$A$3:$BP$111, 34, 0)</f>
        <v>172</v>
      </c>
      <c r="AJ23" s="32">
        <f>VLOOKUP(A23, Traffic_data!$A$3:$BP$111, 35, 0)</f>
        <v>10674</v>
      </c>
      <c r="AK23" s="32">
        <f>VLOOKUP(A23, Traffic_data!$A$3:$BP$111, 36, 0)</f>
        <v>1185</v>
      </c>
      <c r="AL23" s="32">
        <f>VLOOKUP(A23, Traffic_data!$A$3:$BP$111, 37, 0)</f>
        <v>549</v>
      </c>
      <c r="AM23" s="32">
        <f>VLOOKUP(A23, Traffic_data!$A$3:$BP$111, 38, 0)</f>
        <v>6818</v>
      </c>
      <c r="AN23" s="32">
        <f>VLOOKUP(A23, Traffic_data!$A$3:$BP$111, 39, 0)</f>
        <v>366</v>
      </c>
      <c r="AO23" s="32">
        <f>VLOOKUP(A23, Traffic_data!$A$3:$BP$111, 40, 0)</f>
        <v>355</v>
      </c>
      <c r="AP23" s="32">
        <f>VLOOKUP(A23, Traffic_data!$A$3:$BP$111, 41, 0)</f>
        <v>1077</v>
      </c>
      <c r="AQ23" s="32">
        <f>VLOOKUP(A23, Traffic_data!$A$3:$BP$111, 42, 0)</f>
        <v>4890</v>
      </c>
      <c r="AR23" s="32">
        <f>VLOOKUP(A23, Traffic_data!$A$3:$BP$111, 43, 0)</f>
        <v>181374</v>
      </c>
      <c r="AS23" s="32">
        <f>VLOOKUP(A23, Traffic_data!$A$3:$BP$111, 44, 0)</f>
        <v>45748</v>
      </c>
      <c r="AT23" s="32">
        <f>VLOOKUP(A23, Traffic_data!$A$3:$BP$111, 45, 0)</f>
        <v>4503</v>
      </c>
      <c r="AU23" s="32">
        <f>VLOOKUP(A23, Traffic_data!$A$3:$BP$111, 46, 0)</f>
        <v>32024</v>
      </c>
      <c r="AV23" s="32">
        <f>VLOOKUP(A23, Traffic_data!$A$3:$BP$111, 47, 0)</f>
        <v>2938</v>
      </c>
      <c r="AW23" s="32">
        <f>VLOOKUP(A23, Traffic_data!$A$3:$BP$111, 48, 0)</f>
        <v>38436</v>
      </c>
      <c r="AX23" s="32">
        <f>VLOOKUP(A23, Traffic_data!$A$3:$BP$111, 49, 0)</f>
        <v>5858</v>
      </c>
      <c r="AY23" s="32">
        <f>VLOOKUP(A23, Traffic_data!$A$3:$BP$111, 50, 0)</f>
        <v>2564</v>
      </c>
      <c r="AZ23" s="32">
        <f>VLOOKUP(A23, Traffic_data!$A$3:$BP$111, 51, 0)</f>
        <v>13056</v>
      </c>
      <c r="BA23" s="32">
        <f>VLOOKUP(A23, Traffic_data!$A$3:$BP$111, 52, 0)</f>
        <v>1459</v>
      </c>
      <c r="BB23" s="32">
        <f>VLOOKUP(A23, Traffic_data!$A$3:$BP$111, 53, 0)</f>
        <v>2263</v>
      </c>
      <c r="BC23" s="32">
        <f>VLOOKUP(A23, Traffic_data!$A$3:$BP$111, 54, 0)</f>
        <v>3800</v>
      </c>
      <c r="BD23" s="32">
        <f>VLOOKUP(A23, Traffic_data!$A$3:$BP$111, 55, 0)</f>
        <v>21805</v>
      </c>
      <c r="BE23" s="32">
        <f>VLOOKUP(A23, Traffic_data!$A$3:$BP$111, 56, 0)</f>
        <v>8343</v>
      </c>
      <c r="BF23" s="32">
        <f>VLOOKUP(A23, Traffic_data!$A$3:$BP$111, 57, 0)</f>
        <v>2315</v>
      </c>
      <c r="BG23" s="32">
        <f>VLOOKUP(A23, Traffic_data!$A$3:$BP$111, 58, 0)</f>
        <v>145</v>
      </c>
      <c r="BH23" s="32">
        <f>VLOOKUP(A23, Traffic_data!$A$3:$BP$111, 59, 0)</f>
        <v>1121</v>
      </c>
      <c r="BI23" s="32">
        <f>VLOOKUP(A23, Traffic_data!$A$3:$BP$111, 60, 0)</f>
        <v>60</v>
      </c>
      <c r="BJ23" s="32">
        <f>VLOOKUP(A23, Traffic_data!$A$3:$BP$111, 61, 0)</f>
        <v>1977</v>
      </c>
      <c r="BK23" s="32">
        <f>VLOOKUP(A23, Traffic_data!$A$3:$BP$111, 62, 0)</f>
        <v>301</v>
      </c>
      <c r="BL23" s="32">
        <f>VLOOKUP(A23, Traffic_data!$A$3:$BP$111,63, 0)</f>
        <v>133</v>
      </c>
      <c r="BM23" s="32">
        <f>VLOOKUP(A23, Traffic_data!$A$3:$BP$111, 64, 0)</f>
        <v>506</v>
      </c>
      <c r="BN23" s="32">
        <f>VLOOKUP(A23, Traffic_data!$A$3:$BP$111, 65, 0)</f>
        <v>48</v>
      </c>
      <c r="BO23" s="32">
        <f>VLOOKUP(A23, Traffic_data!$A$3:$BP$111, 66, 0)</f>
        <v>36</v>
      </c>
      <c r="BP23" s="32">
        <f>VLOOKUP(A23, Traffic_data!$A$3:$BP$111, 67, 0)</f>
        <v>169</v>
      </c>
      <c r="BQ23" s="32">
        <f>VLOOKUP(A23, Traffic_data!$A$3:$BP$111, 68, 0)</f>
        <v>1182</v>
      </c>
    </row>
    <row r="24" spans="1:69" s="24" customFormat="1" x14ac:dyDescent="0.25">
      <c r="A24" s="30">
        <v>42026</v>
      </c>
      <c r="B24" s="31" t="s">
        <v>52</v>
      </c>
      <c r="C24" s="24">
        <f>IFERROR(VLOOKUP(A24,Pivot_table!$A$5:$C$5, 3, 0),0)</f>
        <v>0</v>
      </c>
      <c r="D24" s="32">
        <f>VLOOKUP(A24, Traffic_data!$A$3:$BP$111, 3, 0)</f>
        <v>228268</v>
      </c>
      <c r="E24" s="32">
        <f>VLOOKUP(A24, Traffic_data!$A$3:$BP$111, 4, 0)</f>
        <v>61425</v>
      </c>
      <c r="F24" s="32">
        <f>VLOOKUP(A24, Traffic_data!$A$3:$BP$111, 5, 0)</f>
        <v>80600</v>
      </c>
      <c r="G24" s="32">
        <f>VLOOKUP(A24, Traffic_data!$A$3:$BP$111, 6, 0)</f>
        <v>57534</v>
      </c>
      <c r="H24" s="32">
        <f>VLOOKUP(A24, Traffic_data!$A$3:$BP$111, 7, 0)</f>
        <v>106107</v>
      </c>
      <c r="I24" s="32">
        <f>VLOOKUP(A24, Traffic_data!$A$3:$BP$111, 8, 0)</f>
        <v>108544</v>
      </c>
      <c r="J24" s="32">
        <f>VLOOKUP(A24, Traffic_data!$A$3:$BP$111, 9, 0)</f>
        <v>61603</v>
      </c>
      <c r="K24" s="32">
        <f>VLOOKUP(A24, Traffic_data!$A$3:$BP$111, 10, 0)</f>
        <v>8965</v>
      </c>
      <c r="L24" s="32">
        <f>VLOOKUP(A24, Traffic_data!$A$3:$BP$111, 11, 0)</f>
        <v>116184</v>
      </c>
      <c r="M24" s="32">
        <f>VLOOKUP(A24, Traffic_data!$A$3:$BP$111, 12, 0)</f>
        <v>0</v>
      </c>
      <c r="N24" s="32">
        <f>VLOOKUP(A24, Traffic_data!$A$3:$BP$111, 13, 0)</f>
        <v>23636</v>
      </c>
      <c r="O24" s="32">
        <f>VLOOKUP(A24, Traffic_data!$A$3:$BP$111, 14, 0)</f>
        <v>9607</v>
      </c>
      <c r="P24" s="32">
        <f>VLOOKUP(A24, Traffic_data!$A$3:$BP$111, 15, 0)</f>
        <v>6846</v>
      </c>
      <c r="Q24" s="32">
        <f>VLOOKUP(A24, Traffic_data!$A$3:$BP$111, 16, 0)</f>
        <v>1402</v>
      </c>
      <c r="R24" s="32">
        <f>VLOOKUP(A24, Traffic_data!$A$3:$BP$111, 17, 0)</f>
        <v>166723</v>
      </c>
      <c r="S24" s="32">
        <f>VLOOKUP(A24, Traffic_data!$A$3:$BP$111, 18, 0)</f>
        <v>44141</v>
      </c>
      <c r="T24" s="32">
        <f>VLOOKUP(A24, Traffic_data!$A$3:$BP$111, 19, 0)</f>
        <v>3730</v>
      </c>
      <c r="U24" s="32">
        <f>VLOOKUP(A24, Traffic_data!$A$3:$BP$111, 20, 0)</f>
        <v>30806</v>
      </c>
      <c r="V24" s="32">
        <f>VLOOKUP(A24, Traffic_data!$A$3:$BP$111, 21, 0)</f>
        <v>3130</v>
      </c>
      <c r="W24" s="32">
        <f>VLOOKUP(A24, Traffic_data!$A$3:$BP$111, 22, 0)</f>
        <v>35180</v>
      </c>
      <c r="X24" s="32">
        <f>VLOOKUP(A24, Traffic_data!$A$3:$BP$111, 23, 0)</f>
        <v>6024</v>
      </c>
      <c r="Y24" s="32">
        <f>VLOOKUP(A24, Traffic_data!$A$3:$BP$111, 24, 0)</f>
        <v>2530</v>
      </c>
      <c r="Z24" s="32">
        <f>VLOOKUP(A24, Traffic_data!$A$3:$BP$111, 25, 0)</f>
        <v>8318</v>
      </c>
      <c r="AA24" s="32">
        <f>VLOOKUP(A24, Traffic_data!$A$3:$BP$111, 26, 0)</f>
        <v>1415</v>
      </c>
      <c r="AB24" s="32">
        <f>VLOOKUP(A24, Traffic_data!$A$3:$BP$111, 27, 0)</f>
        <v>2487</v>
      </c>
      <c r="AC24" s="32">
        <f>VLOOKUP(A24, Traffic_data!$A$3:$BP$111, 28, 0)</f>
        <v>2508</v>
      </c>
      <c r="AD24" s="32">
        <f>VLOOKUP(A24, Traffic_data!$A$3:$BP$111, 29, 0)</f>
        <v>19530</v>
      </c>
      <c r="AE24" s="32">
        <f>VLOOKUP(A24, Traffic_data!$A$3:$BP$111, 30, 0)</f>
        <v>54178</v>
      </c>
      <c r="AF24" s="32">
        <f>VLOOKUP(A24, Traffic_data!$A$3:$BP$111, 31, 0)</f>
        <v>13162</v>
      </c>
      <c r="AG24" s="32">
        <f>VLOOKUP(A24, Traffic_data!$A$3:$BP$111, 32, 0)</f>
        <v>377</v>
      </c>
      <c r="AH24" s="32">
        <f>VLOOKUP(A24, Traffic_data!$A$3:$BP$111, 33, 0)</f>
        <v>6796</v>
      </c>
      <c r="AI24" s="32">
        <f>VLOOKUP(A24, Traffic_data!$A$3:$BP$111, 34, 0)</f>
        <v>291</v>
      </c>
      <c r="AJ24" s="32">
        <f>VLOOKUP(A24, Traffic_data!$A$3:$BP$111, 35, 0)</f>
        <v>14153</v>
      </c>
      <c r="AK24" s="32">
        <f>VLOOKUP(A24, Traffic_data!$A$3:$BP$111, 36, 0)</f>
        <v>1594</v>
      </c>
      <c r="AL24" s="32">
        <f>VLOOKUP(A24, Traffic_data!$A$3:$BP$111, 37, 0)</f>
        <v>646</v>
      </c>
      <c r="AM24" s="32">
        <f>VLOOKUP(A24, Traffic_data!$A$3:$BP$111, 38, 0)</f>
        <v>7917</v>
      </c>
      <c r="AN24" s="32">
        <f>VLOOKUP(A24, Traffic_data!$A$3:$BP$111, 39, 0)</f>
        <v>495</v>
      </c>
      <c r="AO24" s="32">
        <f>VLOOKUP(A24, Traffic_data!$A$3:$BP$111, 40, 0)</f>
        <v>205</v>
      </c>
      <c r="AP24" s="32">
        <f>VLOOKUP(A24, Traffic_data!$A$3:$BP$111, 41, 0)</f>
        <v>1433</v>
      </c>
      <c r="AQ24" s="32">
        <f>VLOOKUP(A24, Traffic_data!$A$3:$BP$111, 42, 0)</f>
        <v>5579</v>
      </c>
      <c r="AR24" s="32">
        <f>VLOOKUP(A24, Traffic_data!$A$3:$BP$111, 43, 0)</f>
        <v>220901</v>
      </c>
      <c r="AS24" s="32">
        <f>VLOOKUP(A24, Traffic_data!$A$3:$BP$111, 44, 0)</f>
        <v>57303</v>
      </c>
      <c r="AT24" s="32">
        <f>VLOOKUP(A24, Traffic_data!$A$3:$BP$111, 45, 0)</f>
        <v>4107</v>
      </c>
      <c r="AU24" s="32">
        <f>VLOOKUP(A24, Traffic_data!$A$3:$BP$111, 46, 0)</f>
        <v>37602</v>
      </c>
      <c r="AV24" s="32">
        <f>VLOOKUP(A24, Traffic_data!$A$3:$BP$111, 47, 0)</f>
        <v>3421</v>
      </c>
      <c r="AW24" s="32">
        <f>VLOOKUP(A24, Traffic_data!$A$3:$BP$111, 48, 0)</f>
        <v>49333</v>
      </c>
      <c r="AX24" s="32">
        <f>VLOOKUP(A24, Traffic_data!$A$3:$BP$111, 49, 0)</f>
        <v>7618</v>
      </c>
      <c r="AY24" s="32">
        <f>VLOOKUP(A24, Traffic_data!$A$3:$BP$111, 50, 0)</f>
        <v>3176</v>
      </c>
      <c r="AZ24" s="32">
        <f>VLOOKUP(A24, Traffic_data!$A$3:$BP$111, 51, 0)</f>
        <v>16235</v>
      </c>
      <c r="BA24" s="32">
        <f>VLOOKUP(A24, Traffic_data!$A$3:$BP$111, 52, 0)</f>
        <v>1910</v>
      </c>
      <c r="BB24" s="32">
        <f>VLOOKUP(A24, Traffic_data!$A$3:$BP$111, 53, 0)</f>
        <v>2692</v>
      </c>
      <c r="BC24" s="32">
        <f>VLOOKUP(A24, Traffic_data!$A$3:$BP$111, 54, 0)</f>
        <v>3941</v>
      </c>
      <c r="BD24" s="32">
        <f>VLOOKUP(A24, Traffic_data!$A$3:$BP$111, 55, 0)</f>
        <v>25109</v>
      </c>
      <c r="BE24" s="32">
        <f>VLOOKUP(A24, Traffic_data!$A$3:$BP$111, 56, 0)</f>
        <v>10224</v>
      </c>
      <c r="BF24" s="32">
        <f>VLOOKUP(A24, Traffic_data!$A$3:$BP$111, 57, 0)</f>
        <v>2761</v>
      </c>
      <c r="BG24" s="32">
        <f>VLOOKUP(A24, Traffic_data!$A$3:$BP$111, 58, 0)</f>
        <v>181</v>
      </c>
      <c r="BH24" s="32">
        <f>VLOOKUP(A24, Traffic_data!$A$3:$BP$111, 59, 0)</f>
        <v>1857</v>
      </c>
      <c r="BI24" s="32">
        <f>VLOOKUP(A24, Traffic_data!$A$3:$BP$111, 60, 0)</f>
        <v>133</v>
      </c>
      <c r="BJ24" s="32">
        <f>VLOOKUP(A24, Traffic_data!$A$3:$BP$111, 61, 0)</f>
        <v>2158</v>
      </c>
      <c r="BK24" s="32">
        <f>VLOOKUP(A24, Traffic_data!$A$3:$BP$111, 62, 0)</f>
        <v>374</v>
      </c>
      <c r="BL24" s="32">
        <f>VLOOKUP(A24, Traffic_data!$A$3:$BP$111,63, 0)</f>
        <v>96</v>
      </c>
      <c r="BM24" s="32">
        <f>VLOOKUP(A24, Traffic_data!$A$3:$BP$111, 64, 0)</f>
        <v>603</v>
      </c>
      <c r="BN24" s="32">
        <f>VLOOKUP(A24, Traffic_data!$A$3:$BP$111, 65, 0)</f>
        <v>24</v>
      </c>
      <c r="BO24" s="32">
        <f>VLOOKUP(A24, Traffic_data!$A$3:$BP$111, 66, 0)</f>
        <v>96</v>
      </c>
      <c r="BP24" s="32">
        <f>VLOOKUP(A24, Traffic_data!$A$3:$BP$111, 67, 0)</f>
        <v>253</v>
      </c>
      <c r="BQ24" s="32">
        <f>VLOOKUP(A24, Traffic_data!$A$3:$BP$111, 68, 0)</f>
        <v>1362</v>
      </c>
    </row>
    <row r="25" spans="1:69" s="24" customFormat="1" x14ac:dyDescent="0.25">
      <c r="A25" s="30">
        <v>42027</v>
      </c>
      <c r="B25" s="31" t="s">
        <v>53</v>
      </c>
      <c r="C25" s="24">
        <f>IFERROR(VLOOKUP(A25,Pivot_table!$A$5:$C$5, 3, 0),0)</f>
        <v>0</v>
      </c>
      <c r="D25" s="32">
        <f>VLOOKUP(A25, Traffic_data!$A$3:$BP$111, 3, 0)</f>
        <v>229613</v>
      </c>
      <c r="E25" s="32">
        <f>VLOOKUP(A25, Traffic_data!$A$3:$BP$111, 4, 0)</f>
        <v>63979</v>
      </c>
      <c r="F25" s="32">
        <f>VLOOKUP(A25, Traffic_data!$A$3:$BP$111, 5, 0)</f>
        <v>80523</v>
      </c>
      <c r="G25" s="32">
        <f>VLOOKUP(A25, Traffic_data!$A$3:$BP$111, 6, 0)</f>
        <v>57211</v>
      </c>
      <c r="H25" s="32">
        <f>VLOOKUP(A25, Traffic_data!$A$3:$BP$111, 7, 0)</f>
        <v>105958</v>
      </c>
      <c r="I25" s="32">
        <f>VLOOKUP(A25, Traffic_data!$A$3:$BP$111, 8, 0)</f>
        <v>111673</v>
      </c>
      <c r="J25" s="32">
        <f>VLOOKUP(A25, Traffic_data!$A$3:$BP$111, 9, 0)</f>
        <v>69925</v>
      </c>
      <c r="K25" s="32">
        <f>VLOOKUP(A25, Traffic_data!$A$3:$BP$111, 10, 0)</f>
        <v>9524</v>
      </c>
      <c r="L25" s="32">
        <f>VLOOKUP(A25, Traffic_data!$A$3:$BP$111, 11, 0)</f>
        <v>83118</v>
      </c>
      <c r="M25" s="32">
        <f>VLOOKUP(A25, Traffic_data!$A$3:$BP$111, 12, 0)</f>
        <v>0</v>
      </c>
      <c r="N25" s="32">
        <f>VLOOKUP(A25, Traffic_data!$A$3:$BP$111, 13, 0)</f>
        <v>24154</v>
      </c>
      <c r="O25" s="32">
        <f>VLOOKUP(A25, Traffic_data!$A$3:$BP$111, 14, 0)</f>
        <v>10405</v>
      </c>
      <c r="P25" s="32">
        <f>VLOOKUP(A25, Traffic_data!$A$3:$BP$111, 15, 0)</f>
        <v>7251</v>
      </c>
      <c r="Q25" s="32">
        <f>VLOOKUP(A25, Traffic_data!$A$3:$BP$111, 16, 0)</f>
        <v>1340</v>
      </c>
      <c r="R25" s="32">
        <f>VLOOKUP(A25, Traffic_data!$A$3:$BP$111, 17, 0)</f>
        <v>165718</v>
      </c>
      <c r="S25" s="32">
        <f>VLOOKUP(A25, Traffic_data!$A$3:$BP$111, 18, 0)</f>
        <v>41890</v>
      </c>
      <c r="T25" s="32">
        <f>VLOOKUP(A25, Traffic_data!$A$3:$BP$111, 19, 0)</f>
        <v>3687</v>
      </c>
      <c r="U25" s="32">
        <f>VLOOKUP(A25, Traffic_data!$A$3:$BP$111, 20, 0)</f>
        <v>31192</v>
      </c>
      <c r="V25" s="32">
        <f>VLOOKUP(A25, Traffic_data!$A$3:$BP$111, 21, 0)</f>
        <v>3409</v>
      </c>
      <c r="W25" s="32">
        <f>VLOOKUP(A25, Traffic_data!$A$3:$BP$111, 22, 0)</f>
        <v>35523</v>
      </c>
      <c r="X25" s="32">
        <f>VLOOKUP(A25, Traffic_data!$A$3:$BP$111, 23, 0)</f>
        <v>6689</v>
      </c>
      <c r="Y25" s="32">
        <f>VLOOKUP(A25, Traffic_data!$A$3:$BP$111, 24, 0)</f>
        <v>2294</v>
      </c>
      <c r="Z25" s="32">
        <f>VLOOKUP(A25, Traffic_data!$A$3:$BP$111, 25, 0)</f>
        <v>8168</v>
      </c>
      <c r="AA25" s="32">
        <f>VLOOKUP(A25, Traffic_data!$A$3:$BP$111, 26, 0)</f>
        <v>1522</v>
      </c>
      <c r="AB25" s="32">
        <f>VLOOKUP(A25, Traffic_data!$A$3:$BP$111, 27, 0)</f>
        <v>2530</v>
      </c>
      <c r="AC25" s="32">
        <f>VLOOKUP(A25, Traffic_data!$A$3:$BP$111, 28, 0)</f>
        <v>2337</v>
      </c>
      <c r="AD25" s="32">
        <f>VLOOKUP(A25, Traffic_data!$A$3:$BP$111, 29, 0)</f>
        <v>19530</v>
      </c>
      <c r="AE25" s="32">
        <f>VLOOKUP(A25, Traffic_data!$A$3:$BP$111, 30, 0)</f>
        <v>60773</v>
      </c>
      <c r="AF25" s="32">
        <f>VLOOKUP(A25, Traffic_data!$A$3:$BP$111, 31, 0)</f>
        <v>15435</v>
      </c>
      <c r="AG25" s="32">
        <f>VLOOKUP(A25, Traffic_data!$A$3:$BP$111, 32, 0)</f>
        <v>388</v>
      </c>
      <c r="AH25" s="32">
        <f>VLOOKUP(A25, Traffic_data!$A$3:$BP$111, 33, 0)</f>
        <v>8358</v>
      </c>
      <c r="AI25" s="32">
        <f>VLOOKUP(A25, Traffic_data!$A$3:$BP$111, 34, 0)</f>
        <v>237</v>
      </c>
      <c r="AJ25" s="32">
        <f>VLOOKUP(A25, Traffic_data!$A$3:$BP$111, 35, 0)</f>
        <v>15349</v>
      </c>
      <c r="AK25" s="32">
        <f>VLOOKUP(A25, Traffic_data!$A$3:$BP$111, 36, 0)</f>
        <v>1422</v>
      </c>
      <c r="AL25" s="32">
        <f>VLOOKUP(A25, Traffic_data!$A$3:$BP$111, 37, 0)</f>
        <v>689</v>
      </c>
      <c r="AM25" s="32">
        <f>VLOOKUP(A25, Traffic_data!$A$3:$BP$111, 38, 0)</f>
        <v>8768</v>
      </c>
      <c r="AN25" s="32">
        <f>VLOOKUP(A25, Traffic_data!$A$3:$BP$111, 39, 0)</f>
        <v>592</v>
      </c>
      <c r="AO25" s="32">
        <f>VLOOKUP(A25, Traffic_data!$A$3:$BP$111, 40, 0)</f>
        <v>431</v>
      </c>
      <c r="AP25" s="32">
        <f>VLOOKUP(A25, Traffic_data!$A$3:$BP$111, 41, 0)</f>
        <v>1476</v>
      </c>
      <c r="AQ25" s="32">
        <f>VLOOKUP(A25, Traffic_data!$A$3:$BP$111, 42, 0)</f>
        <v>6129</v>
      </c>
      <c r="AR25" s="32">
        <f>VLOOKUP(A25, Traffic_data!$A$3:$BP$111, 43, 0)</f>
        <v>226491</v>
      </c>
      <c r="AS25" s="32">
        <f>VLOOKUP(A25, Traffic_data!$A$3:$BP$111, 44, 0)</f>
        <v>57325</v>
      </c>
      <c r="AT25" s="32">
        <f>VLOOKUP(A25, Traffic_data!$A$3:$BP$111, 45, 0)</f>
        <v>4075</v>
      </c>
      <c r="AU25" s="32">
        <f>VLOOKUP(A25, Traffic_data!$A$3:$BP$111, 46, 0)</f>
        <v>39550</v>
      </c>
      <c r="AV25" s="32">
        <f>VLOOKUP(A25, Traffic_data!$A$3:$BP$111, 47, 0)</f>
        <v>3646</v>
      </c>
      <c r="AW25" s="32">
        <f>VLOOKUP(A25, Traffic_data!$A$3:$BP$111, 48, 0)</f>
        <v>50872</v>
      </c>
      <c r="AX25" s="32">
        <f>VLOOKUP(A25, Traffic_data!$A$3:$BP$111, 49, 0)</f>
        <v>8111</v>
      </c>
      <c r="AY25" s="32">
        <f>VLOOKUP(A25, Traffic_data!$A$3:$BP$111, 50, 0)</f>
        <v>2983</v>
      </c>
      <c r="AZ25" s="32">
        <f>VLOOKUP(A25, Traffic_data!$A$3:$BP$111, 51, 0)</f>
        <v>16936</v>
      </c>
      <c r="BA25" s="32">
        <f>VLOOKUP(A25, Traffic_data!$A$3:$BP$111, 52, 0)</f>
        <v>2114</v>
      </c>
      <c r="BB25" s="32">
        <f>VLOOKUP(A25, Traffic_data!$A$3:$BP$111, 53, 0)</f>
        <v>2961</v>
      </c>
      <c r="BC25" s="32">
        <f>VLOOKUP(A25, Traffic_data!$A$3:$BP$111, 54, 0)</f>
        <v>3813</v>
      </c>
      <c r="BD25" s="32">
        <f>VLOOKUP(A25, Traffic_data!$A$3:$BP$111, 55, 0)</f>
        <v>25659</v>
      </c>
      <c r="BE25" s="32">
        <f>VLOOKUP(A25, Traffic_data!$A$3:$BP$111, 56, 0)</f>
        <v>10139</v>
      </c>
      <c r="BF25" s="32">
        <f>VLOOKUP(A25, Traffic_data!$A$3:$BP$111, 57, 0)</f>
        <v>2592</v>
      </c>
      <c r="BG25" s="32">
        <f>VLOOKUP(A25, Traffic_data!$A$3:$BP$111, 58, 0)</f>
        <v>193</v>
      </c>
      <c r="BH25" s="32">
        <f>VLOOKUP(A25, Traffic_data!$A$3:$BP$111, 59, 0)</f>
        <v>1555</v>
      </c>
      <c r="BI25" s="32">
        <f>VLOOKUP(A25, Traffic_data!$A$3:$BP$111, 60, 0)</f>
        <v>96</v>
      </c>
      <c r="BJ25" s="32">
        <f>VLOOKUP(A25, Traffic_data!$A$3:$BP$111, 61, 0)</f>
        <v>2544</v>
      </c>
      <c r="BK25" s="32">
        <f>VLOOKUP(A25, Traffic_data!$A$3:$BP$111, 62, 0)</f>
        <v>350</v>
      </c>
      <c r="BL25" s="32">
        <f>VLOOKUP(A25, Traffic_data!$A$3:$BP$111,63, 0)</f>
        <v>60</v>
      </c>
      <c r="BM25" s="32">
        <f>VLOOKUP(A25, Traffic_data!$A$3:$BP$111, 64, 0)</f>
        <v>615</v>
      </c>
      <c r="BN25" s="32">
        <f>VLOOKUP(A25, Traffic_data!$A$3:$BP$111, 65, 0)</f>
        <v>109</v>
      </c>
      <c r="BO25" s="32">
        <f>VLOOKUP(A25, Traffic_data!$A$3:$BP$111, 66, 0)</f>
        <v>96</v>
      </c>
      <c r="BP25" s="32">
        <f>VLOOKUP(A25, Traffic_data!$A$3:$BP$111, 67, 0)</f>
        <v>253</v>
      </c>
      <c r="BQ25" s="32">
        <f>VLOOKUP(A25, Traffic_data!$A$3:$BP$111, 68, 0)</f>
        <v>1314</v>
      </c>
    </row>
    <row r="26" spans="1:69" s="24" customFormat="1" x14ac:dyDescent="0.25">
      <c r="A26" s="30">
        <v>42028</v>
      </c>
      <c r="B26" s="31" t="s">
        <v>48</v>
      </c>
      <c r="C26" s="24">
        <f>IFERROR(VLOOKUP(A26,Pivot_table!$A$5:$C$5, 3, 0),0)</f>
        <v>0</v>
      </c>
      <c r="D26" s="32">
        <f>VLOOKUP(A26, Traffic_data!$A$3:$BP$111, 3, 0)</f>
        <v>147149</v>
      </c>
      <c r="E26" s="32">
        <f>VLOOKUP(A26, Traffic_data!$A$3:$BP$111, 4, 0)</f>
        <v>45664</v>
      </c>
      <c r="F26" s="32">
        <f>VLOOKUP(A26, Traffic_data!$A$3:$BP$111, 5, 0)</f>
        <v>52593</v>
      </c>
      <c r="G26" s="32">
        <f>VLOOKUP(A26, Traffic_data!$A$3:$BP$111, 6, 0)</f>
        <v>35378</v>
      </c>
      <c r="H26" s="32">
        <f>VLOOKUP(A26, Traffic_data!$A$3:$BP$111, 7, 0)</f>
        <v>68700</v>
      </c>
      <c r="I26" s="32">
        <f>VLOOKUP(A26, Traffic_data!$A$3:$BP$111, 8, 0)</f>
        <v>85119</v>
      </c>
      <c r="J26" s="32">
        <f>VLOOKUP(A26, Traffic_data!$A$3:$BP$111, 9, 0)</f>
        <v>73693</v>
      </c>
      <c r="K26" s="32">
        <f>VLOOKUP(A26, Traffic_data!$A$3:$BP$111, 10, 0)</f>
        <v>9327</v>
      </c>
      <c r="L26" s="32">
        <f>VLOOKUP(A26, Traffic_data!$A$3:$BP$111, 11, 0)</f>
        <v>67324</v>
      </c>
      <c r="M26" s="32">
        <f>VLOOKUP(A26, Traffic_data!$A$3:$BP$111, 12, 0)</f>
        <v>0</v>
      </c>
      <c r="N26" s="32">
        <f>VLOOKUP(A26, Traffic_data!$A$3:$BP$111, 13, 0)</f>
        <v>17426</v>
      </c>
      <c r="O26" s="32">
        <f>VLOOKUP(A26, Traffic_data!$A$3:$BP$111, 14, 0)</f>
        <v>11532</v>
      </c>
      <c r="P26" s="32">
        <f>VLOOKUP(A26, Traffic_data!$A$3:$BP$111, 15, 0)</f>
        <v>7544</v>
      </c>
      <c r="Q26" s="32">
        <f>VLOOKUP(A26, Traffic_data!$A$3:$BP$111, 16, 0)</f>
        <v>848</v>
      </c>
      <c r="R26" s="32">
        <f>VLOOKUP(A26, Traffic_data!$A$3:$BP$111, 17, 0)</f>
        <v>110512</v>
      </c>
      <c r="S26" s="32">
        <f>VLOOKUP(A26, Traffic_data!$A$3:$BP$111, 18, 0)</f>
        <v>26647</v>
      </c>
      <c r="T26" s="32">
        <f>VLOOKUP(A26, Traffic_data!$A$3:$BP$111, 19, 0)</f>
        <v>3837</v>
      </c>
      <c r="U26" s="32">
        <f>VLOOKUP(A26, Traffic_data!$A$3:$BP$111, 20, 0)</f>
        <v>22874</v>
      </c>
      <c r="V26" s="32">
        <f>VLOOKUP(A26, Traffic_data!$A$3:$BP$111, 21, 0)</f>
        <v>2380</v>
      </c>
      <c r="W26" s="32">
        <f>VLOOKUP(A26, Traffic_data!$A$3:$BP$111, 22, 0)</f>
        <v>20666</v>
      </c>
      <c r="X26" s="32">
        <f>VLOOKUP(A26, Traffic_data!$A$3:$BP$111, 23, 0)</f>
        <v>4481</v>
      </c>
      <c r="Y26" s="32">
        <f>VLOOKUP(A26, Traffic_data!$A$3:$BP$111, 24, 0)</f>
        <v>1736</v>
      </c>
      <c r="Z26" s="32">
        <f>VLOOKUP(A26, Traffic_data!$A$3:$BP$111, 25, 0)</f>
        <v>5188</v>
      </c>
      <c r="AA26" s="32">
        <f>VLOOKUP(A26, Traffic_data!$A$3:$BP$111, 26, 0)</f>
        <v>1072</v>
      </c>
      <c r="AB26" s="32">
        <f>VLOOKUP(A26, Traffic_data!$A$3:$BP$111, 27, 0)</f>
        <v>1544</v>
      </c>
      <c r="AC26" s="32">
        <f>VLOOKUP(A26, Traffic_data!$A$3:$BP$111, 28, 0)</f>
        <v>1393</v>
      </c>
      <c r="AD26" s="32">
        <f>VLOOKUP(A26, Traffic_data!$A$3:$BP$111, 29, 0)</f>
        <v>14321</v>
      </c>
      <c r="AE26" s="32">
        <f>VLOOKUP(A26, Traffic_data!$A$3:$BP$111, 30, 0)</f>
        <v>65853</v>
      </c>
      <c r="AF26" s="32">
        <f>VLOOKUP(A26, Traffic_data!$A$3:$BP$111, 31, 0)</f>
        <v>17061</v>
      </c>
      <c r="AG26" s="32">
        <f>VLOOKUP(A26, Traffic_data!$A$3:$BP$111, 32, 0)</f>
        <v>549</v>
      </c>
      <c r="AH26" s="32">
        <f>VLOOKUP(A26, Traffic_data!$A$3:$BP$111, 33, 0)</f>
        <v>8908</v>
      </c>
      <c r="AI26" s="32">
        <f>VLOOKUP(A26, Traffic_data!$A$3:$BP$111, 34, 0)</f>
        <v>323</v>
      </c>
      <c r="AJ26" s="32">
        <f>VLOOKUP(A26, Traffic_data!$A$3:$BP$111, 35, 0)</f>
        <v>16286</v>
      </c>
      <c r="AK26" s="32">
        <f>VLOOKUP(A26, Traffic_data!$A$3:$BP$111, 36, 0)</f>
        <v>1745</v>
      </c>
      <c r="AL26" s="32">
        <f>VLOOKUP(A26, Traffic_data!$A$3:$BP$111, 37, 0)</f>
        <v>689</v>
      </c>
      <c r="AM26" s="32">
        <f>VLOOKUP(A26, Traffic_data!$A$3:$BP$111, 38, 0)</f>
        <v>9931</v>
      </c>
      <c r="AN26" s="32">
        <f>VLOOKUP(A26, Traffic_data!$A$3:$BP$111, 39, 0)</f>
        <v>592</v>
      </c>
      <c r="AO26" s="32">
        <f>VLOOKUP(A26, Traffic_data!$A$3:$BP$111, 40, 0)</f>
        <v>539</v>
      </c>
      <c r="AP26" s="32">
        <f>VLOOKUP(A26, Traffic_data!$A$3:$BP$111, 41, 0)</f>
        <v>1508</v>
      </c>
      <c r="AQ26" s="32">
        <f>VLOOKUP(A26, Traffic_data!$A$3:$BP$111, 42, 0)</f>
        <v>6032</v>
      </c>
      <c r="AR26" s="32">
        <f>VLOOKUP(A26, Traffic_data!$A$3:$BP$111, 43, 0)</f>
        <v>176365</v>
      </c>
      <c r="AS26" s="32">
        <f>VLOOKUP(A26, Traffic_data!$A$3:$BP$111, 44, 0)</f>
        <v>43708</v>
      </c>
      <c r="AT26" s="32">
        <f>VLOOKUP(A26, Traffic_data!$A$3:$BP$111, 45, 0)</f>
        <v>4386</v>
      </c>
      <c r="AU26" s="32">
        <f>VLOOKUP(A26, Traffic_data!$A$3:$BP$111, 46, 0)</f>
        <v>31782</v>
      </c>
      <c r="AV26" s="32">
        <f>VLOOKUP(A26, Traffic_data!$A$3:$BP$111, 47, 0)</f>
        <v>2703</v>
      </c>
      <c r="AW26" s="32">
        <f>VLOOKUP(A26, Traffic_data!$A$3:$BP$111, 48, 0)</f>
        <v>36952</v>
      </c>
      <c r="AX26" s="32">
        <f>VLOOKUP(A26, Traffic_data!$A$3:$BP$111, 49, 0)</f>
        <v>6226</v>
      </c>
      <c r="AY26" s="32">
        <f>VLOOKUP(A26, Traffic_data!$A$3:$BP$111, 50, 0)</f>
        <v>2425</v>
      </c>
      <c r="AZ26" s="32">
        <f>VLOOKUP(A26, Traffic_data!$A$3:$BP$111, 51, 0)</f>
        <v>15119</v>
      </c>
      <c r="BA26" s="32">
        <f>VLOOKUP(A26, Traffic_data!$A$3:$BP$111, 52, 0)</f>
        <v>1664</v>
      </c>
      <c r="BB26" s="32">
        <f>VLOOKUP(A26, Traffic_data!$A$3:$BP$111, 53, 0)</f>
        <v>2083</v>
      </c>
      <c r="BC26" s="32">
        <f>VLOOKUP(A26, Traffic_data!$A$3:$BP$111, 54, 0)</f>
        <v>2901</v>
      </c>
      <c r="BD26" s="32">
        <f>VLOOKUP(A26, Traffic_data!$A$3:$BP$111, 55, 0)</f>
        <v>20353</v>
      </c>
      <c r="BE26" s="32">
        <f>VLOOKUP(A26, Traffic_data!$A$3:$BP$111, 56, 0)</f>
        <v>10284</v>
      </c>
      <c r="BF26" s="32">
        <f>VLOOKUP(A26, Traffic_data!$A$3:$BP$111, 57, 0)</f>
        <v>2628</v>
      </c>
      <c r="BG26" s="32">
        <f>VLOOKUP(A26, Traffic_data!$A$3:$BP$111, 58, 0)</f>
        <v>289</v>
      </c>
      <c r="BH26" s="32">
        <f>VLOOKUP(A26, Traffic_data!$A$3:$BP$111, 59, 0)</f>
        <v>1531</v>
      </c>
      <c r="BI26" s="32">
        <f>VLOOKUP(A26, Traffic_data!$A$3:$BP$111, 60, 0)</f>
        <v>36</v>
      </c>
      <c r="BJ26" s="32">
        <f>VLOOKUP(A26, Traffic_data!$A$3:$BP$111, 61, 0)</f>
        <v>2761</v>
      </c>
      <c r="BK26" s="32">
        <f>VLOOKUP(A26, Traffic_data!$A$3:$BP$111, 62, 0)</f>
        <v>277</v>
      </c>
      <c r="BL26" s="32">
        <f>VLOOKUP(A26, Traffic_data!$A$3:$BP$111,63, 0)</f>
        <v>133</v>
      </c>
      <c r="BM26" s="32">
        <f>VLOOKUP(A26, Traffic_data!$A$3:$BP$111, 64, 0)</f>
        <v>627</v>
      </c>
      <c r="BN26" s="32">
        <f>VLOOKUP(A26, Traffic_data!$A$3:$BP$111, 65, 0)</f>
        <v>109</v>
      </c>
      <c r="BO26" s="32">
        <f>VLOOKUP(A26, Traffic_data!$A$3:$BP$111, 66, 0)</f>
        <v>60</v>
      </c>
      <c r="BP26" s="32">
        <f>VLOOKUP(A26, Traffic_data!$A$3:$BP$111, 67, 0)</f>
        <v>193</v>
      </c>
      <c r="BQ26" s="32">
        <f>VLOOKUP(A26, Traffic_data!$A$3:$BP$111, 68, 0)</f>
        <v>1254</v>
      </c>
    </row>
    <row r="27" spans="1:69" s="24" customFormat="1" x14ac:dyDescent="0.25">
      <c r="A27" s="30">
        <v>42029</v>
      </c>
      <c r="B27" s="31" t="s">
        <v>49</v>
      </c>
      <c r="C27" s="24">
        <f>IFERROR(VLOOKUP(A27,Pivot_table!$A$5:$C$5, 3, 0),0)</f>
        <v>0</v>
      </c>
      <c r="D27" s="32">
        <f>VLOOKUP(A27, Traffic_data!$A$3:$BP$111, 3, 0)</f>
        <v>110304</v>
      </c>
      <c r="E27" s="32">
        <f>VLOOKUP(A27, Traffic_data!$A$3:$BP$111, 4, 0)</f>
        <v>31176</v>
      </c>
      <c r="F27" s="32">
        <f>VLOOKUP(A27, Traffic_data!$A$3:$BP$111, 5, 0)</f>
        <v>39465</v>
      </c>
      <c r="G27" s="32">
        <f>VLOOKUP(A27, Traffic_data!$A$3:$BP$111, 6, 0)</f>
        <v>30065</v>
      </c>
      <c r="H27" s="32">
        <f>VLOOKUP(A27, Traffic_data!$A$3:$BP$111, 7, 0)</f>
        <v>51998</v>
      </c>
      <c r="I27" s="32">
        <f>VLOOKUP(A27, Traffic_data!$A$3:$BP$111, 8, 0)</f>
        <v>73729</v>
      </c>
      <c r="J27" s="32">
        <f>VLOOKUP(A27, Traffic_data!$A$3:$BP$111, 9, 0)</f>
        <v>74502</v>
      </c>
      <c r="K27" s="32">
        <f>VLOOKUP(A27, Traffic_data!$A$3:$BP$111, 10, 0)</f>
        <v>8439</v>
      </c>
      <c r="L27" s="32">
        <f>VLOOKUP(A27, Traffic_data!$A$3:$BP$111, 11, 0)</f>
        <v>68865</v>
      </c>
      <c r="M27" s="32">
        <f>VLOOKUP(A27, Traffic_data!$A$3:$BP$111, 12, 0)</f>
        <v>0</v>
      </c>
      <c r="N27" s="32">
        <f>VLOOKUP(A27, Traffic_data!$A$3:$BP$111, 13, 0)</f>
        <v>14598</v>
      </c>
      <c r="O27" s="32">
        <f>VLOOKUP(A27, Traffic_data!$A$3:$BP$111, 14, 0)</f>
        <v>13266</v>
      </c>
      <c r="P27" s="32">
        <f>VLOOKUP(A27, Traffic_data!$A$3:$BP$111, 15, 0)</f>
        <v>8281</v>
      </c>
      <c r="Q27" s="32">
        <f>VLOOKUP(A27, Traffic_data!$A$3:$BP$111, 16, 0)</f>
        <v>829</v>
      </c>
      <c r="R27" s="32">
        <f>VLOOKUP(A27, Traffic_data!$A$3:$BP$111, 17, 0)</f>
        <v>82196</v>
      </c>
      <c r="S27" s="32">
        <f>VLOOKUP(A27, Traffic_data!$A$3:$BP$111, 18, 0)</f>
        <v>19230</v>
      </c>
      <c r="T27" s="32">
        <f>VLOOKUP(A27, Traffic_data!$A$3:$BP$111, 19, 0)</f>
        <v>3859</v>
      </c>
      <c r="U27" s="32">
        <f>VLOOKUP(A27, Traffic_data!$A$3:$BP$111, 20, 0)</f>
        <v>18437</v>
      </c>
      <c r="V27" s="32">
        <f>VLOOKUP(A27, Traffic_data!$A$3:$BP$111, 21, 0)</f>
        <v>2251</v>
      </c>
      <c r="W27" s="32">
        <f>VLOOKUP(A27, Traffic_data!$A$3:$BP$111, 22, 0)</f>
        <v>13699</v>
      </c>
      <c r="X27" s="32">
        <f>VLOOKUP(A27, Traffic_data!$A$3:$BP$111, 23, 0)</f>
        <v>3194</v>
      </c>
      <c r="Y27" s="32">
        <f>VLOOKUP(A27, Traffic_data!$A$3:$BP$111, 24, 0)</f>
        <v>943</v>
      </c>
      <c r="Z27" s="32">
        <f>VLOOKUP(A27, Traffic_data!$A$3:$BP$111, 25, 0)</f>
        <v>3216</v>
      </c>
      <c r="AA27" s="32">
        <f>VLOOKUP(A27, Traffic_data!$A$3:$BP$111, 26, 0)</f>
        <v>1201</v>
      </c>
      <c r="AB27" s="32">
        <f>VLOOKUP(A27, Traffic_data!$A$3:$BP$111, 27, 0)</f>
        <v>836</v>
      </c>
      <c r="AC27" s="32">
        <f>VLOOKUP(A27, Traffic_data!$A$3:$BP$111, 28, 0)</f>
        <v>1522</v>
      </c>
      <c r="AD27" s="32">
        <f>VLOOKUP(A27, Traffic_data!$A$3:$BP$111, 29, 0)</f>
        <v>10655</v>
      </c>
      <c r="AE27" s="32">
        <f>VLOOKUP(A27, Traffic_data!$A$3:$BP$111, 30, 0)</f>
        <v>65920</v>
      </c>
      <c r="AF27" s="32">
        <f>VLOOKUP(A27, Traffic_data!$A$3:$BP$111, 31, 0)</f>
        <v>16372</v>
      </c>
      <c r="AG27" s="32">
        <f>VLOOKUP(A27, Traffic_data!$A$3:$BP$111, 32, 0)</f>
        <v>635</v>
      </c>
      <c r="AH27" s="32">
        <f>VLOOKUP(A27, Traffic_data!$A$3:$BP$111, 33, 0)</f>
        <v>9295</v>
      </c>
      <c r="AI27" s="32">
        <f>VLOOKUP(A27, Traffic_data!$A$3:$BP$111, 34, 0)</f>
        <v>345</v>
      </c>
      <c r="AJ27" s="32">
        <f>VLOOKUP(A27, Traffic_data!$A$3:$BP$111, 35, 0)</f>
        <v>16361</v>
      </c>
      <c r="AK27" s="32">
        <f>VLOOKUP(A27, Traffic_data!$A$3:$BP$111, 36, 0)</f>
        <v>1573</v>
      </c>
      <c r="AL27" s="32">
        <f>VLOOKUP(A27, Traffic_data!$A$3:$BP$111, 37, 0)</f>
        <v>732</v>
      </c>
      <c r="AM27" s="32">
        <f>VLOOKUP(A27, Traffic_data!$A$3:$BP$111, 38, 0)</f>
        <v>9306</v>
      </c>
      <c r="AN27" s="32">
        <f>VLOOKUP(A27, Traffic_data!$A$3:$BP$111, 39, 0)</f>
        <v>560</v>
      </c>
      <c r="AO27" s="32">
        <f>VLOOKUP(A27, Traffic_data!$A$3:$BP$111, 40, 0)</f>
        <v>345</v>
      </c>
      <c r="AP27" s="32">
        <f>VLOOKUP(A27, Traffic_data!$A$3:$BP$111, 41, 0)</f>
        <v>1562</v>
      </c>
      <c r="AQ27" s="32">
        <f>VLOOKUP(A27, Traffic_data!$A$3:$BP$111, 42, 0)</f>
        <v>7378</v>
      </c>
      <c r="AR27" s="32">
        <f>VLOOKUP(A27, Traffic_data!$A$3:$BP$111, 43, 0)</f>
        <v>148116</v>
      </c>
      <c r="AS27" s="32">
        <f>VLOOKUP(A27, Traffic_data!$A$3:$BP$111, 44, 0)</f>
        <v>35602</v>
      </c>
      <c r="AT27" s="32">
        <f>VLOOKUP(A27, Traffic_data!$A$3:$BP$111, 45, 0)</f>
        <v>4494</v>
      </c>
      <c r="AU27" s="32">
        <f>VLOOKUP(A27, Traffic_data!$A$3:$BP$111, 46, 0)</f>
        <v>27732</v>
      </c>
      <c r="AV27" s="32">
        <f>VLOOKUP(A27, Traffic_data!$A$3:$BP$111, 47, 0)</f>
        <v>2596</v>
      </c>
      <c r="AW27" s="32">
        <f>VLOOKUP(A27, Traffic_data!$A$3:$BP$111, 48, 0)</f>
        <v>30060</v>
      </c>
      <c r="AX27" s="32">
        <f>VLOOKUP(A27, Traffic_data!$A$3:$BP$111, 49, 0)</f>
        <v>4767</v>
      </c>
      <c r="AY27" s="32">
        <f>VLOOKUP(A27, Traffic_data!$A$3:$BP$111, 50, 0)</f>
        <v>1675</v>
      </c>
      <c r="AZ27" s="32">
        <f>VLOOKUP(A27, Traffic_data!$A$3:$BP$111, 51, 0)</f>
        <v>12522</v>
      </c>
      <c r="BA27" s="32">
        <f>VLOOKUP(A27, Traffic_data!$A$3:$BP$111, 52, 0)</f>
        <v>1761</v>
      </c>
      <c r="BB27" s="32">
        <f>VLOOKUP(A27, Traffic_data!$A$3:$BP$111, 53, 0)</f>
        <v>1181</v>
      </c>
      <c r="BC27" s="32">
        <f>VLOOKUP(A27, Traffic_data!$A$3:$BP$111, 54, 0)</f>
        <v>3084</v>
      </c>
      <c r="BD27" s="32">
        <f>VLOOKUP(A27, Traffic_data!$A$3:$BP$111, 55, 0)</f>
        <v>18033</v>
      </c>
      <c r="BE27" s="32">
        <f>VLOOKUP(A27, Traffic_data!$A$3:$BP$111, 56, 0)</f>
        <v>9898</v>
      </c>
      <c r="BF27" s="32">
        <f>VLOOKUP(A27, Traffic_data!$A$3:$BP$111, 57, 0)</f>
        <v>2459</v>
      </c>
      <c r="BG27" s="32">
        <f>VLOOKUP(A27, Traffic_data!$A$3:$BP$111, 58, 0)</f>
        <v>253</v>
      </c>
      <c r="BH27" s="32">
        <f>VLOOKUP(A27, Traffic_data!$A$3:$BP$111, 59, 0)</f>
        <v>1676</v>
      </c>
      <c r="BI27" s="32">
        <f>VLOOKUP(A27, Traffic_data!$A$3:$BP$111, 60, 0)</f>
        <v>121</v>
      </c>
      <c r="BJ27" s="32">
        <f>VLOOKUP(A27, Traffic_data!$A$3:$BP$111, 61, 0)</f>
        <v>2074</v>
      </c>
      <c r="BK27" s="32">
        <f>VLOOKUP(A27, Traffic_data!$A$3:$BP$111, 62, 0)</f>
        <v>289</v>
      </c>
      <c r="BL27" s="32">
        <f>VLOOKUP(A27, Traffic_data!$A$3:$BP$111,63, 0)</f>
        <v>109</v>
      </c>
      <c r="BM27" s="32">
        <f>VLOOKUP(A27, Traffic_data!$A$3:$BP$111, 64, 0)</f>
        <v>699</v>
      </c>
      <c r="BN27" s="32">
        <f>VLOOKUP(A27, Traffic_data!$A$3:$BP$111, 65, 0)</f>
        <v>84</v>
      </c>
      <c r="BO27" s="32">
        <f>VLOOKUP(A27, Traffic_data!$A$3:$BP$111, 66, 0)</f>
        <v>84</v>
      </c>
      <c r="BP27" s="32">
        <f>VLOOKUP(A27, Traffic_data!$A$3:$BP$111, 67, 0)</f>
        <v>229</v>
      </c>
      <c r="BQ27" s="32">
        <f>VLOOKUP(A27, Traffic_data!$A$3:$BP$111, 68, 0)</f>
        <v>1495</v>
      </c>
    </row>
    <row r="28" spans="1:69" s="24" customFormat="1" x14ac:dyDescent="0.25">
      <c r="A28" s="30">
        <v>42030</v>
      </c>
      <c r="B28" s="31" t="s">
        <v>50</v>
      </c>
      <c r="C28" s="24">
        <f>IFERROR(VLOOKUP(A28,Pivot_table!$A$5:$C$5, 3, 0),0)</f>
        <v>0</v>
      </c>
      <c r="D28" s="32">
        <f>VLOOKUP(A28, Traffic_data!$A$3:$BP$111, 3, 0)</f>
        <v>110831</v>
      </c>
      <c r="E28" s="32">
        <f>VLOOKUP(A28, Traffic_data!$A$3:$BP$111, 4, 0)</f>
        <v>30847</v>
      </c>
      <c r="F28" s="32">
        <f>VLOOKUP(A28, Traffic_data!$A$3:$BP$111, 5, 0)</f>
        <v>38475</v>
      </c>
      <c r="G28" s="32">
        <f>VLOOKUP(A28, Traffic_data!$A$3:$BP$111, 6, 0)</f>
        <v>29995</v>
      </c>
      <c r="H28" s="32">
        <f>VLOOKUP(A28, Traffic_data!$A$3:$BP$111, 7, 0)</f>
        <v>51903</v>
      </c>
      <c r="I28" s="32">
        <f>VLOOKUP(A28, Traffic_data!$A$3:$BP$111, 8, 0)</f>
        <v>69933</v>
      </c>
      <c r="J28" s="32">
        <f>VLOOKUP(A28, Traffic_data!$A$3:$BP$111, 9, 0)</f>
        <v>73286</v>
      </c>
      <c r="K28" s="32">
        <f>VLOOKUP(A28, Traffic_data!$A$3:$BP$111, 10, 0)</f>
        <v>7522</v>
      </c>
      <c r="L28" s="32">
        <f>VLOOKUP(A28, Traffic_data!$A$3:$BP$111, 11, 0)</f>
        <v>66817</v>
      </c>
      <c r="M28" s="32">
        <f>VLOOKUP(A28, Traffic_data!$A$3:$BP$111, 12, 0)</f>
        <v>0</v>
      </c>
      <c r="N28" s="32">
        <f>VLOOKUP(A28, Traffic_data!$A$3:$BP$111, 13, 0)</f>
        <v>13530</v>
      </c>
      <c r="O28" s="32">
        <f>VLOOKUP(A28, Traffic_data!$A$3:$BP$111, 14, 0)</f>
        <v>11362</v>
      </c>
      <c r="P28" s="32">
        <f>VLOOKUP(A28, Traffic_data!$A$3:$BP$111, 15, 0)</f>
        <v>7193</v>
      </c>
      <c r="Q28" s="32">
        <f>VLOOKUP(A28, Traffic_data!$A$3:$BP$111, 16, 0)</f>
        <v>720</v>
      </c>
      <c r="R28" s="32">
        <f>VLOOKUP(A28, Traffic_data!$A$3:$BP$111, 17, 0)</f>
        <v>82193</v>
      </c>
      <c r="S28" s="32">
        <f>VLOOKUP(A28, Traffic_data!$A$3:$BP$111, 18, 0)</f>
        <v>19166</v>
      </c>
      <c r="T28" s="32">
        <f>VLOOKUP(A28, Traffic_data!$A$3:$BP$111, 19, 0)</f>
        <v>4266</v>
      </c>
      <c r="U28" s="32">
        <f>VLOOKUP(A28, Traffic_data!$A$3:$BP$111, 20, 0)</f>
        <v>16379</v>
      </c>
      <c r="V28" s="32">
        <f>VLOOKUP(A28, Traffic_data!$A$3:$BP$111, 21, 0)</f>
        <v>2530</v>
      </c>
      <c r="W28" s="32">
        <f>VLOOKUP(A28, Traffic_data!$A$3:$BP$111, 22, 0)</f>
        <v>14406</v>
      </c>
      <c r="X28" s="32">
        <f>VLOOKUP(A28, Traffic_data!$A$3:$BP$111, 23, 0)</f>
        <v>3473</v>
      </c>
      <c r="Y28" s="32">
        <f>VLOOKUP(A28, Traffic_data!$A$3:$BP$111, 24, 0)</f>
        <v>1093</v>
      </c>
      <c r="Z28" s="32">
        <f>VLOOKUP(A28, Traffic_data!$A$3:$BP$111, 25, 0)</f>
        <v>3859</v>
      </c>
      <c r="AA28" s="32">
        <f>VLOOKUP(A28, Traffic_data!$A$3:$BP$111, 26, 0)</f>
        <v>1179</v>
      </c>
      <c r="AB28" s="32">
        <f>VLOOKUP(A28, Traffic_data!$A$3:$BP$111, 27, 0)</f>
        <v>1222</v>
      </c>
      <c r="AC28" s="32">
        <f>VLOOKUP(A28, Traffic_data!$A$3:$BP$111, 28, 0)</f>
        <v>1286</v>
      </c>
      <c r="AD28" s="32">
        <f>VLOOKUP(A28, Traffic_data!$A$3:$BP$111, 29, 0)</f>
        <v>10119</v>
      </c>
      <c r="AE28" s="32">
        <f>VLOOKUP(A28, Traffic_data!$A$3:$BP$111, 30, 0)</f>
        <v>64671</v>
      </c>
      <c r="AF28" s="32">
        <f>VLOOKUP(A28, Traffic_data!$A$3:$BP$111, 31, 0)</f>
        <v>16717</v>
      </c>
      <c r="AG28" s="32">
        <f>VLOOKUP(A28, Traffic_data!$A$3:$BP$111, 32, 0)</f>
        <v>549</v>
      </c>
      <c r="AH28" s="32">
        <f>VLOOKUP(A28, Traffic_data!$A$3:$BP$111, 33, 0)</f>
        <v>9134</v>
      </c>
      <c r="AI28" s="32">
        <f>VLOOKUP(A28, Traffic_data!$A$3:$BP$111, 34, 0)</f>
        <v>442</v>
      </c>
      <c r="AJ28" s="32">
        <f>VLOOKUP(A28, Traffic_data!$A$3:$BP$111, 35, 0)</f>
        <v>16598</v>
      </c>
      <c r="AK28" s="32">
        <f>VLOOKUP(A28, Traffic_data!$A$3:$BP$111, 36, 0)</f>
        <v>1540</v>
      </c>
      <c r="AL28" s="32">
        <f>VLOOKUP(A28, Traffic_data!$A$3:$BP$111, 37, 0)</f>
        <v>754</v>
      </c>
      <c r="AM28" s="32">
        <f>VLOOKUP(A28, Traffic_data!$A$3:$BP$111, 38, 0)</f>
        <v>8304</v>
      </c>
      <c r="AN28" s="32">
        <f>VLOOKUP(A28, Traffic_data!$A$3:$BP$111, 39, 0)</f>
        <v>625</v>
      </c>
      <c r="AO28" s="32">
        <f>VLOOKUP(A28, Traffic_data!$A$3:$BP$111, 40, 0)</f>
        <v>345</v>
      </c>
      <c r="AP28" s="32">
        <f>VLOOKUP(A28, Traffic_data!$A$3:$BP$111, 41, 0)</f>
        <v>1486</v>
      </c>
      <c r="AQ28" s="32">
        <f>VLOOKUP(A28, Traffic_data!$A$3:$BP$111, 42, 0)</f>
        <v>6667</v>
      </c>
      <c r="AR28" s="32">
        <f>VLOOKUP(A28, Traffic_data!$A$3:$BP$111, 43, 0)</f>
        <v>146864</v>
      </c>
      <c r="AS28" s="32">
        <f>VLOOKUP(A28, Traffic_data!$A$3:$BP$111, 44, 0)</f>
        <v>35883</v>
      </c>
      <c r="AT28" s="32">
        <f>VLOOKUP(A28, Traffic_data!$A$3:$BP$111, 45, 0)</f>
        <v>4815</v>
      </c>
      <c r="AU28" s="32">
        <f>VLOOKUP(A28, Traffic_data!$A$3:$BP$111, 46, 0)</f>
        <v>25513</v>
      </c>
      <c r="AV28" s="32">
        <f>VLOOKUP(A28, Traffic_data!$A$3:$BP$111, 47, 0)</f>
        <v>2972</v>
      </c>
      <c r="AW28" s="32">
        <f>VLOOKUP(A28, Traffic_data!$A$3:$BP$111, 48, 0)</f>
        <v>31004</v>
      </c>
      <c r="AX28" s="32">
        <f>VLOOKUP(A28, Traffic_data!$A$3:$BP$111, 49, 0)</f>
        <v>5013</v>
      </c>
      <c r="AY28" s="32">
        <f>VLOOKUP(A28, Traffic_data!$A$3:$BP$111, 50, 0)</f>
        <v>1847</v>
      </c>
      <c r="AZ28" s="32">
        <f>VLOOKUP(A28, Traffic_data!$A$3:$BP$111, 51, 0)</f>
        <v>12163</v>
      </c>
      <c r="BA28" s="32">
        <f>VLOOKUP(A28, Traffic_data!$A$3:$BP$111, 52, 0)</f>
        <v>1804</v>
      </c>
      <c r="BB28" s="32">
        <f>VLOOKUP(A28, Traffic_data!$A$3:$BP$111, 53, 0)</f>
        <v>1567</v>
      </c>
      <c r="BC28" s="32">
        <f>VLOOKUP(A28, Traffic_data!$A$3:$BP$111, 54, 0)</f>
        <v>2772</v>
      </c>
      <c r="BD28" s="32">
        <f>VLOOKUP(A28, Traffic_data!$A$3:$BP$111, 55, 0)</f>
        <v>16786</v>
      </c>
      <c r="BE28" s="32">
        <f>VLOOKUP(A28, Traffic_data!$A$3:$BP$111, 56, 0)</f>
        <v>9127</v>
      </c>
      <c r="BF28" s="32">
        <f>VLOOKUP(A28, Traffic_data!$A$3:$BP$111, 57, 0)</f>
        <v>2134</v>
      </c>
      <c r="BG28" s="32">
        <f>VLOOKUP(A28, Traffic_data!$A$3:$BP$111, 58, 0)</f>
        <v>217</v>
      </c>
      <c r="BH28" s="32">
        <f>VLOOKUP(A28, Traffic_data!$A$3:$BP$111, 59, 0)</f>
        <v>1543</v>
      </c>
      <c r="BI28" s="32">
        <f>VLOOKUP(A28, Traffic_data!$A$3:$BP$111, 60, 0)</f>
        <v>96</v>
      </c>
      <c r="BJ28" s="32">
        <f>VLOOKUP(A28, Traffic_data!$A$3:$BP$111, 61, 0)</f>
        <v>2170</v>
      </c>
      <c r="BK28" s="32">
        <f>VLOOKUP(A28, Traffic_data!$A$3:$BP$111, 62, 0)</f>
        <v>301</v>
      </c>
      <c r="BL28" s="32">
        <f>VLOOKUP(A28, Traffic_data!$A$3:$BP$111,63, 0)</f>
        <v>109</v>
      </c>
      <c r="BM28" s="32">
        <f>VLOOKUP(A28, Traffic_data!$A$3:$BP$111, 64, 0)</f>
        <v>482</v>
      </c>
      <c r="BN28" s="32">
        <f>VLOOKUP(A28, Traffic_data!$A$3:$BP$111, 65, 0)</f>
        <v>145</v>
      </c>
      <c r="BO28" s="32">
        <f>VLOOKUP(A28, Traffic_data!$A$3:$BP$111, 66, 0)</f>
        <v>36</v>
      </c>
      <c r="BP28" s="32">
        <f>VLOOKUP(A28, Traffic_data!$A$3:$BP$111, 67, 0)</f>
        <v>205</v>
      </c>
      <c r="BQ28" s="32">
        <f>VLOOKUP(A28, Traffic_data!$A$3:$BP$111, 68, 0)</f>
        <v>1338</v>
      </c>
    </row>
    <row r="29" spans="1:69" s="24" customFormat="1" x14ac:dyDescent="0.25">
      <c r="A29" s="30">
        <v>42031</v>
      </c>
      <c r="B29" s="31" t="s">
        <v>5</v>
      </c>
      <c r="C29" s="24">
        <f>IFERROR(VLOOKUP(A29,Pivot_table!$A$5:$C$5, 3, 0),0)</f>
        <v>0</v>
      </c>
      <c r="D29" s="32">
        <f>VLOOKUP(A29, Traffic_data!$A$3:$BP$111, 3, 0)</f>
        <v>132286</v>
      </c>
      <c r="E29" s="32">
        <f>VLOOKUP(A29, Traffic_data!$A$3:$BP$111, 4, 0)</f>
        <v>36317</v>
      </c>
      <c r="F29" s="32">
        <f>VLOOKUP(A29, Traffic_data!$A$3:$BP$111, 5, 0)</f>
        <v>47332</v>
      </c>
      <c r="G29" s="32">
        <f>VLOOKUP(A29, Traffic_data!$A$3:$BP$111, 6, 0)</f>
        <v>34696</v>
      </c>
      <c r="H29" s="32">
        <f>VLOOKUP(A29, Traffic_data!$A$3:$BP$111, 7, 0)</f>
        <v>60374</v>
      </c>
      <c r="I29" s="32">
        <f>VLOOKUP(A29, Traffic_data!$A$3:$BP$111, 8, 0)</f>
        <v>65931</v>
      </c>
      <c r="J29" s="32">
        <f>VLOOKUP(A29, Traffic_data!$A$3:$BP$111, 9, 0)</f>
        <v>52231</v>
      </c>
      <c r="K29" s="32">
        <f>VLOOKUP(A29, Traffic_data!$A$3:$BP$111, 10, 0)</f>
        <v>5946</v>
      </c>
      <c r="L29" s="32">
        <f>VLOOKUP(A29, Traffic_data!$A$3:$BP$111, 11, 0)</f>
        <v>52610</v>
      </c>
      <c r="M29" s="32">
        <f>VLOOKUP(A29, Traffic_data!$A$3:$BP$111, 12, 0)</f>
        <v>0</v>
      </c>
      <c r="N29" s="32">
        <f>VLOOKUP(A29, Traffic_data!$A$3:$BP$111, 13, 0)</f>
        <v>14651</v>
      </c>
      <c r="O29" s="32">
        <f>VLOOKUP(A29, Traffic_data!$A$3:$BP$111, 14, 0)</f>
        <v>8175</v>
      </c>
      <c r="P29" s="32">
        <f>VLOOKUP(A29, Traffic_data!$A$3:$BP$111, 15, 0)</f>
        <v>5700</v>
      </c>
      <c r="Q29" s="32">
        <f>VLOOKUP(A29, Traffic_data!$A$3:$BP$111, 16, 0)</f>
        <v>973</v>
      </c>
      <c r="R29" s="32">
        <f>VLOOKUP(A29, Traffic_data!$A$3:$BP$111, 17, 0)</f>
        <v>98551</v>
      </c>
      <c r="S29" s="32">
        <f>VLOOKUP(A29, Traffic_data!$A$3:$BP$111, 18, 0)</f>
        <v>24032</v>
      </c>
      <c r="T29" s="32">
        <f>VLOOKUP(A29, Traffic_data!$A$3:$BP$111, 19, 0)</f>
        <v>2937</v>
      </c>
      <c r="U29" s="32">
        <f>VLOOKUP(A29, Traffic_data!$A$3:$BP$111, 20, 0)</f>
        <v>18823</v>
      </c>
      <c r="V29" s="32">
        <f>VLOOKUP(A29, Traffic_data!$A$3:$BP$111, 21, 0)</f>
        <v>2165</v>
      </c>
      <c r="W29" s="32">
        <f>VLOOKUP(A29, Traffic_data!$A$3:$BP$111, 22, 0)</f>
        <v>19787</v>
      </c>
      <c r="X29" s="32">
        <f>VLOOKUP(A29, Traffic_data!$A$3:$BP$111, 23, 0)</f>
        <v>4245</v>
      </c>
      <c r="Y29" s="32">
        <f>VLOOKUP(A29, Traffic_data!$A$3:$BP$111, 24, 0)</f>
        <v>1608</v>
      </c>
      <c r="Z29" s="32">
        <f>VLOOKUP(A29, Traffic_data!$A$3:$BP$111, 25, 0)</f>
        <v>3880</v>
      </c>
      <c r="AA29" s="32">
        <f>VLOOKUP(A29, Traffic_data!$A$3:$BP$111, 26, 0)</f>
        <v>1201</v>
      </c>
      <c r="AB29" s="32">
        <f>VLOOKUP(A29, Traffic_data!$A$3:$BP$111, 27, 0)</f>
        <v>1372</v>
      </c>
      <c r="AC29" s="32">
        <f>VLOOKUP(A29, Traffic_data!$A$3:$BP$111, 28, 0)</f>
        <v>1865</v>
      </c>
      <c r="AD29" s="32">
        <f>VLOOKUP(A29, Traffic_data!$A$3:$BP$111, 29, 0)</f>
        <v>11898</v>
      </c>
      <c r="AE29" s="32">
        <f>VLOOKUP(A29, Traffic_data!$A$3:$BP$111, 30, 0)</f>
        <v>44509</v>
      </c>
      <c r="AF29" s="32">
        <f>VLOOKUP(A29, Traffic_data!$A$3:$BP$111, 31, 0)</f>
        <v>10976</v>
      </c>
      <c r="AG29" s="32">
        <f>VLOOKUP(A29, Traffic_data!$A$3:$BP$111, 32, 0)</f>
        <v>302</v>
      </c>
      <c r="AH29" s="32">
        <f>VLOOKUP(A29, Traffic_data!$A$3:$BP$111, 33, 0)</f>
        <v>5526</v>
      </c>
      <c r="AI29" s="32">
        <f>VLOOKUP(A29, Traffic_data!$A$3:$BP$111, 34, 0)</f>
        <v>442</v>
      </c>
      <c r="AJ29" s="32">
        <f>VLOOKUP(A29, Traffic_data!$A$3:$BP$111, 35, 0)</f>
        <v>11482</v>
      </c>
      <c r="AK29" s="32">
        <f>VLOOKUP(A29, Traffic_data!$A$3:$BP$111, 36, 0)</f>
        <v>1239</v>
      </c>
      <c r="AL29" s="32">
        <f>VLOOKUP(A29, Traffic_data!$A$3:$BP$111, 37, 0)</f>
        <v>560</v>
      </c>
      <c r="AM29" s="32">
        <f>VLOOKUP(A29, Traffic_data!$A$3:$BP$111, 38, 0)</f>
        <v>6107</v>
      </c>
      <c r="AN29" s="32">
        <f>VLOOKUP(A29, Traffic_data!$A$3:$BP$111, 39, 0)</f>
        <v>517</v>
      </c>
      <c r="AO29" s="32">
        <f>VLOOKUP(A29, Traffic_data!$A$3:$BP$111, 40, 0)</f>
        <v>302</v>
      </c>
      <c r="AP29" s="32">
        <f>VLOOKUP(A29, Traffic_data!$A$3:$BP$111, 41, 0)</f>
        <v>1120</v>
      </c>
      <c r="AQ29" s="32">
        <f>VLOOKUP(A29, Traffic_data!$A$3:$BP$111, 42, 0)</f>
        <v>4632</v>
      </c>
      <c r="AR29" s="32">
        <f>VLOOKUP(A29, Traffic_data!$A$3:$BP$111, 43, 0)</f>
        <v>143060</v>
      </c>
      <c r="AS29" s="32">
        <f>VLOOKUP(A29, Traffic_data!$A$3:$BP$111, 44, 0)</f>
        <v>35008</v>
      </c>
      <c r="AT29" s="32">
        <f>VLOOKUP(A29, Traffic_data!$A$3:$BP$111, 45, 0)</f>
        <v>3239</v>
      </c>
      <c r="AU29" s="32">
        <f>VLOOKUP(A29, Traffic_data!$A$3:$BP$111, 46, 0)</f>
        <v>24349</v>
      </c>
      <c r="AV29" s="32">
        <f>VLOOKUP(A29, Traffic_data!$A$3:$BP$111, 47, 0)</f>
        <v>2607</v>
      </c>
      <c r="AW29" s="32">
        <f>VLOOKUP(A29, Traffic_data!$A$3:$BP$111, 48, 0)</f>
        <v>31269</v>
      </c>
      <c r="AX29" s="32">
        <f>VLOOKUP(A29, Traffic_data!$A$3:$BP$111, 49, 0)</f>
        <v>5484</v>
      </c>
      <c r="AY29" s="32">
        <f>VLOOKUP(A29, Traffic_data!$A$3:$BP$111, 50, 0)</f>
        <v>2168</v>
      </c>
      <c r="AZ29" s="32">
        <f>VLOOKUP(A29, Traffic_data!$A$3:$BP$111, 51, 0)</f>
        <v>9987</v>
      </c>
      <c r="BA29" s="32">
        <f>VLOOKUP(A29, Traffic_data!$A$3:$BP$111, 52, 0)</f>
        <v>1718</v>
      </c>
      <c r="BB29" s="32">
        <f>VLOOKUP(A29, Traffic_data!$A$3:$BP$111, 53, 0)</f>
        <v>1674</v>
      </c>
      <c r="BC29" s="32">
        <f>VLOOKUP(A29, Traffic_data!$A$3:$BP$111, 54, 0)</f>
        <v>2985</v>
      </c>
      <c r="BD29" s="32">
        <f>VLOOKUP(A29, Traffic_data!$A$3:$BP$111, 55, 0)</f>
        <v>16530</v>
      </c>
      <c r="BE29" s="32">
        <f>VLOOKUP(A29, Traffic_data!$A$3:$BP$111, 56, 0)</f>
        <v>6981</v>
      </c>
      <c r="BF29" s="32">
        <f>VLOOKUP(A29, Traffic_data!$A$3:$BP$111, 57, 0)</f>
        <v>1808</v>
      </c>
      <c r="BG29" s="32">
        <f>VLOOKUP(A29, Traffic_data!$A$3:$BP$111, 58, 0)</f>
        <v>169</v>
      </c>
      <c r="BH29" s="32">
        <f>VLOOKUP(A29, Traffic_data!$A$3:$BP$111, 59, 0)</f>
        <v>1085</v>
      </c>
      <c r="BI29" s="32">
        <f>VLOOKUP(A29, Traffic_data!$A$3:$BP$111, 60, 0)</f>
        <v>109</v>
      </c>
      <c r="BJ29" s="32">
        <f>VLOOKUP(A29, Traffic_data!$A$3:$BP$111, 61, 0)</f>
        <v>1700</v>
      </c>
      <c r="BK29" s="32">
        <f>VLOOKUP(A29, Traffic_data!$A$3:$BP$111, 62, 0)</f>
        <v>313</v>
      </c>
      <c r="BL29" s="32">
        <f>VLOOKUP(A29, Traffic_data!$A$3:$BP$111,63, 0)</f>
        <v>169</v>
      </c>
      <c r="BM29" s="32">
        <f>VLOOKUP(A29, Traffic_data!$A$3:$BP$111, 64, 0)</f>
        <v>301</v>
      </c>
      <c r="BN29" s="32">
        <f>VLOOKUP(A29, Traffic_data!$A$3:$BP$111, 65, 0)</f>
        <v>36</v>
      </c>
      <c r="BO29" s="32">
        <f>VLOOKUP(A29, Traffic_data!$A$3:$BP$111, 66, 0)</f>
        <v>36</v>
      </c>
      <c r="BP29" s="32">
        <f>VLOOKUP(A29, Traffic_data!$A$3:$BP$111, 67, 0)</f>
        <v>109</v>
      </c>
      <c r="BQ29" s="32">
        <f>VLOOKUP(A29, Traffic_data!$A$3:$BP$111, 68, 0)</f>
        <v>904</v>
      </c>
    </row>
    <row r="30" spans="1:69" s="24" customFormat="1" x14ac:dyDescent="0.25">
      <c r="A30" s="30">
        <v>42032</v>
      </c>
      <c r="B30" s="31" t="s">
        <v>51</v>
      </c>
      <c r="C30" s="24">
        <f>IFERROR(VLOOKUP(A30,Pivot_table!$A$5:$C$5, 3, 0),0)</f>
        <v>0</v>
      </c>
      <c r="D30" s="32">
        <f>VLOOKUP(A30, Traffic_data!$A$3:$BP$111, 3, 0)</f>
        <v>124675</v>
      </c>
      <c r="E30" s="32">
        <f>VLOOKUP(A30, Traffic_data!$A$3:$BP$111, 4, 0)</f>
        <v>34300</v>
      </c>
      <c r="F30" s="32">
        <f>VLOOKUP(A30, Traffic_data!$A$3:$BP$111, 5, 0)</f>
        <v>44648</v>
      </c>
      <c r="G30" s="32">
        <f>VLOOKUP(A30, Traffic_data!$A$3:$BP$111, 6, 0)</f>
        <v>32129</v>
      </c>
      <c r="H30" s="32">
        <f>VLOOKUP(A30, Traffic_data!$A$3:$BP$111, 7, 0)</f>
        <v>56246</v>
      </c>
      <c r="I30" s="32">
        <f>VLOOKUP(A30, Traffic_data!$A$3:$BP$111, 8, 0)</f>
        <v>60718</v>
      </c>
      <c r="J30" s="32">
        <f>VLOOKUP(A30, Traffic_data!$A$3:$BP$111, 9, 0)</f>
        <v>46926</v>
      </c>
      <c r="K30" s="32">
        <f>VLOOKUP(A30, Traffic_data!$A$3:$BP$111, 10, 0)</f>
        <v>5801</v>
      </c>
      <c r="L30" s="32">
        <f>VLOOKUP(A30, Traffic_data!$A$3:$BP$111, 11, 0)</f>
        <v>47729</v>
      </c>
      <c r="M30" s="32">
        <f>VLOOKUP(A30, Traffic_data!$A$3:$BP$111, 12, 0)</f>
        <v>0</v>
      </c>
      <c r="N30" s="32">
        <f>VLOOKUP(A30, Traffic_data!$A$3:$BP$111, 13, 0)</f>
        <v>14704</v>
      </c>
      <c r="O30" s="32">
        <f>VLOOKUP(A30, Traffic_data!$A$3:$BP$111, 14, 0)</f>
        <v>7752</v>
      </c>
      <c r="P30" s="32">
        <f>VLOOKUP(A30, Traffic_data!$A$3:$BP$111, 15, 0)</f>
        <v>5519</v>
      </c>
      <c r="Q30" s="32">
        <f>VLOOKUP(A30, Traffic_data!$A$3:$BP$111, 16, 0)</f>
        <v>1022</v>
      </c>
      <c r="R30" s="32">
        <f>VLOOKUP(A30, Traffic_data!$A$3:$BP$111, 17, 0)</f>
        <v>91558</v>
      </c>
      <c r="S30" s="32">
        <f>VLOOKUP(A30, Traffic_data!$A$3:$BP$111, 18, 0)</f>
        <v>23818</v>
      </c>
      <c r="T30" s="32">
        <f>VLOOKUP(A30, Traffic_data!$A$3:$BP$111, 19, 0)</f>
        <v>2937</v>
      </c>
      <c r="U30" s="32">
        <f>VLOOKUP(A30, Traffic_data!$A$3:$BP$111, 20, 0)</f>
        <v>16336</v>
      </c>
      <c r="V30" s="32">
        <f>VLOOKUP(A30, Traffic_data!$A$3:$BP$111, 21, 0)</f>
        <v>1887</v>
      </c>
      <c r="W30" s="32">
        <f>VLOOKUP(A30, Traffic_data!$A$3:$BP$111, 22, 0)</f>
        <v>18673</v>
      </c>
      <c r="X30" s="32">
        <f>VLOOKUP(A30, Traffic_data!$A$3:$BP$111, 23, 0)</f>
        <v>3344</v>
      </c>
      <c r="Y30" s="32">
        <f>VLOOKUP(A30, Traffic_data!$A$3:$BP$111, 24, 0)</f>
        <v>1393</v>
      </c>
      <c r="Z30" s="32">
        <f>VLOOKUP(A30, Traffic_data!$A$3:$BP$111, 25, 0)</f>
        <v>3280</v>
      </c>
      <c r="AA30" s="32">
        <f>VLOOKUP(A30, Traffic_data!$A$3:$BP$111, 26, 0)</f>
        <v>1050</v>
      </c>
      <c r="AB30" s="32">
        <f>VLOOKUP(A30, Traffic_data!$A$3:$BP$111, 27, 0)</f>
        <v>1586</v>
      </c>
      <c r="AC30" s="32">
        <f>VLOOKUP(A30, Traffic_data!$A$3:$BP$111, 28, 0)</f>
        <v>1179</v>
      </c>
      <c r="AD30" s="32">
        <f>VLOOKUP(A30, Traffic_data!$A$3:$BP$111, 29, 0)</f>
        <v>11298</v>
      </c>
      <c r="AE30" s="32">
        <f>VLOOKUP(A30, Traffic_data!$A$3:$BP$111, 30, 0)</f>
        <v>40370</v>
      </c>
      <c r="AF30" s="32">
        <f>VLOOKUP(A30, Traffic_data!$A$3:$BP$111, 31, 0)</f>
        <v>9845</v>
      </c>
      <c r="AG30" s="32">
        <f>VLOOKUP(A30, Traffic_data!$A$3:$BP$111, 32, 0)</f>
        <v>334</v>
      </c>
      <c r="AH30" s="32">
        <f>VLOOKUP(A30, Traffic_data!$A$3:$BP$111, 33, 0)</f>
        <v>5116</v>
      </c>
      <c r="AI30" s="32">
        <f>VLOOKUP(A30, Traffic_data!$A$3:$BP$111, 34, 0)</f>
        <v>205</v>
      </c>
      <c r="AJ30" s="32">
        <f>VLOOKUP(A30, Traffic_data!$A$3:$BP$111, 35, 0)</f>
        <v>10125</v>
      </c>
      <c r="AK30" s="32">
        <f>VLOOKUP(A30, Traffic_data!$A$3:$BP$111, 36, 0)</f>
        <v>1131</v>
      </c>
      <c r="AL30" s="32">
        <f>VLOOKUP(A30, Traffic_data!$A$3:$BP$111, 37, 0)</f>
        <v>646</v>
      </c>
      <c r="AM30" s="32">
        <f>VLOOKUP(A30, Traffic_data!$A$3:$BP$111, 38, 0)</f>
        <v>5999</v>
      </c>
      <c r="AN30" s="32">
        <f>VLOOKUP(A30, Traffic_data!$A$3:$BP$111, 39, 0)</f>
        <v>323</v>
      </c>
      <c r="AO30" s="32">
        <f>VLOOKUP(A30, Traffic_data!$A$3:$BP$111, 40, 0)</f>
        <v>345</v>
      </c>
      <c r="AP30" s="32">
        <f>VLOOKUP(A30, Traffic_data!$A$3:$BP$111, 41, 0)</f>
        <v>1174</v>
      </c>
      <c r="AQ30" s="32">
        <f>VLOOKUP(A30, Traffic_data!$A$3:$BP$111, 42, 0)</f>
        <v>4136</v>
      </c>
      <c r="AR30" s="32">
        <f>VLOOKUP(A30, Traffic_data!$A$3:$BP$111, 43, 0)</f>
        <v>131928</v>
      </c>
      <c r="AS30" s="32">
        <f>VLOOKUP(A30, Traffic_data!$A$3:$BP$111, 44, 0)</f>
        <v>33663</v>
      </c>
      <c r="AT30" s="32">
        <f>VLOOKUP(A30, Traffic_data!$A$3:$BP$111, 45, 0)</f>
        <v>3271</v>
      </c>
      <c r="AU30" s="32">
        <f>VLOOKUP(A30, Traffic_data!$A$3:$BP$111, 46, 0)</f>
        <v>21452</v>
      </c>
      <c r="AV30" s="32">
        <f>VLOOKUP(A30, Traffic_data!$A$3:$BP$111, 47, 0)</f>
        <v>2092</v>
      </c>
      <c r="AW30" s="32">
        <f>VLOOKUP(A30, Traffic_data!$A$3:$BP$111, 48, 0)</f>
        <v>28798</v>
      </c>
      <c r="AX30" s="32">
        <f>VLOOKUP(A30, Traffic_data!$A$3:$BP$111, 49, 0)</f>
        <v>4475</v>
      </c>
      <c r="AY30" s="32">
        <f>VLOOKUP(A30, Traffic_data!$A$3:$BP$111, 50, 0)</f>
        <v>2039</v>
      </c>
      <c r="AZ30" s="32">
        <f>VLOOKUP(A30, Traffic_data!$A$3:$BP$111, 51, 0)</f>
        <v>9279</v>
      </c>
      <c r="BA30" s="32">
        <f>VLOOKUP(A30, Traffic_data!$A$3:$BP$111, 52, 0)</f>
        <v>1373</v>
      </c>
      <c r="BB30" s="32">
        <f>VLOOKUP(A30, Traffic_data!$A$3:$BP$111, 53, 0)</f>
        <v>1931</v>
      </c>
      <c r="BC30" s="32">
        <f>VLOOKUP(A30, Traffic_data!$A$3:$BP$111, 54, 0)</f>
        <v>2353</v>
      </c>
      <c r="BD30" s="32">
        <f>VLOOKUP(A30, Traffic_data!$A$3:$BP$111, 55, 0)</f>
        <v>15434</v>
      </c>
      <c r="BE30" s="32">
        <f>VLOOKUP(A30, Traffic_data!$A$3:$BP$111, 56, 0)</f>
        <v>6342</v>
      </c>
      <c r="BF30" s="32">
        <f>VLOOKUP(A30, Traffic_data!$A$3:$BP$111, 57, 0)</f>
        <v>1399</v>
      </c>
      <c r="BG30" s="32">
        <f>VLOOKUP(A30, Traffic_data!$A$3:$BP$111, 58, 0)</f>
        <v>145</v>
      </c>
      <c r="BH30" s="32">
        <f>VLOOKUP(A30, Traffic_data!$A$3:$BP$111, 59, 0)</f>
        <v>977</v>
      </c>
      <c r="BI30" s="32">
        <f>VLOOKUP(A30, Traffic_data!$A$3:$BP$111, 60, 0)</f>
        <v>36</v>
      </c>
      <c r="BJ30" s="32">
        <f>VLOOKUP(A30, Traffic_data!$A$3:$BP$111, 61, 0)</f>
        <v>1374</v>
      </c>
      <c r="BK30" s="32">
        <f>VLOOKUP(A30, Traffic_data!$A$3:$BP$111, 62, 0)</f>
        <v>253</v>
      </c>
      <c r="BL30" s="32">
        <f>VLOOKUP(A30, Traffic_data!$A$3:$BP$111,63, 0)</f>
        <v>145</v>
      </c>
      <c r="BM30" s="32">
        <f>VLOOKUP(A30, Traffic_data!$A$3:$BP$111, 64, 0)</f>
        <v>543</v>
      </c>
      <c r="BN30" s="32">
        <f>VLOOKUP(A30, Traffic_data!$A$3:$BP$111, 65, 0)</f>
        <v>96</v>
      </c>
      <c r="BO30" s="32">
        <f>VLOOKUP(A30, Traffic_data!$A$3:$BP$111, 66, 0)</f>
        <v>96</v>
      </c>
      <c r="BP30" s="32">
        <f>VLOOKUP(A30, Traffic_data!$A$3:$BP$111, 67, 0)</f>
        <v>133</v>
      </c>
      <c r="BQ30" s="32">
        <f>VLOOKUP(A30, Traffic_data!$A$3:$BP$111, 68, 0)</f>
        <v>904</v>
      </c>
    </row>
    <row r="31" spans="1:69" s="24" customFormat="1" x14ac:dyDescent="0.25">
      <c r="A31" s="30">
        <v>42033</v>
      </c>
      <c r="B31" s="31" t="s">
        <v>52</v>
      </c>
      <c r="C31" s="24">
        <f>IFERROR(VLOOKUP(A31,Pivot_table!$A$5:$C$5, 3, 0),0)</f>
        <v>0</v>
      </c>
      <c r="D31" s="32">
        <f>VLOOKUP(A31, Traffic_data!$A$3:$BP$111, 3, 0)</f>
        <v>129544</v>
      </c>
      <c r="E31" s="32">
        <f>VLOOKUP(A31, Traffic_data!$A$3:$BP$111, 4, 0)</f>
        <v>35699</v>
      </c>
      <c r="F31" s="32">
        <f>VLOOKUP(A31, Traffic_data!$A$3:$BP$111, 5, 0)</f>
        <v>46401</v>
      </c>
      <c r="G31" s="32">
        <f>VLOOKUP(A31, Traffic_data!$A$3:$BP$111, 6, 0)</f>
        <v>33017</v>
      </c>
      <c r="H31" s="32">
        <f>VLOOKUP(A31, Traffic_data!$A$3:$BP$111, 7, 0)</f>
        <v>59234</v>
      </c>
      <c r="I31" s="32">
        <f>VLOOKUP(A31, Traffic_data!$A$3:$BP$111, 8, 0)</f>
        <v>63279</v>
      </c>
      <c r="J31" s="32">
        <f>VLOOKUP(A31, Traffic_data!$A$3:$BP$111, 9, 0)</f>
        <v>45326</v>
      </c>
      <c r="K31" s="32">
        <f>VLOOKUP(A31, Traffic_data!$A$3:$BP$111, 10, 0)</f>
        <v>5960</v>
      </c>
      <c r="L31" s="32">
        <f>VLOOKUP(A31, Traffic_data!$A$3:$BP$111, 11, 0)</f>
        <v>48359</v>
      </c>
      <c r="M31" s="32">
        <f>VLOOKUP(A31, Traffic_data!$A$3:$BP$111, 12, 0)</f>
        <v>0</v>
      </c>
      <c r="N31" s="32">
        <f>VLOOKUP(A31, Traffic_data!$A$3:$BP$111, 13, 0)</f>
        <v>16968</v>
      </c>
      <c r="O31" s="32">
        <f>VLOOKUP(A31, Traffic_data!$A$3:$BP$111, 14, 0)</f>
        <v>8310</v>
      </c>
      <c r="P31" s="32">
        <f>VLOOKUP(A31, Traffic_data!$A$3:$BP$111, 15, 0)</f>
        <v>5884</v>
      </c>
      <c r="Q31" s="32">
        <f>VLOOKUP(A31, Traffic_data!$A$3:$BP$111, 16, 0)</f>
        <v>1102</v>
      </c>
      <c r="R31" s="32">
        <f>VLOOKUP(A31, Traffic_data!$A$3:$BP$111, 17, 0)</f>
        <v>94905</v>
      </c>
      <c r="S31" s="32">
        <f>VLOOKUP(A31, Traffic_data!$A$3:$BP$111, 18, 0)</f>
        <v>26133</v>
      </c>
      <c r="T31" s="32">
        <f>VLOOKUP(A31, Traffic_data!$A$3:$BP$111, 19, 0)</f>
        <v>2272</v>
      </c>
      <c r="U31" s="32">
        <f>VLOOKUP(A31, Traffic_data!$A$3:$BP$111, 20, 0)</f>
        <v>18501</v>
      </c>
      <c r="V31" s="32">
        <f>VLOOKUP(A31, Traffic_data!$A$3:$BP$111, 21, 0)</f>
        <v>2337</v>
      </c>
      <c r="W31" s="32">
        <f>VLOOKUP(A31, Traffic_data!$A$3:$BP$111, 22, 0)</f>
        <v>17408</v>
      </c>
      <c r="X31" s="32">
        <f>VLOOKUP(A31, Traffic_data!$A$3:$BP$111, 23, 0)</f>
        <v>3494</v>
      </c>
      <c r="Y31" s="32">
        <f>VLOOKUP(A31, Traffic_data!$A$3:$BP$111, 24, 0)</f>
        <v>1265</v>
      </c>
      <c r="Z31" s="32">
        <f>VLOOKUP(A31, Traffic_data!$A$3:$BP$111, 25, 0)</f>
        <v>3430</v>
      </c>
      <c r="AA31" s="32">
        <f>VLOOKUP(A31, Traffic_data!$A$3:$BP$111, 26, 0)</f>
        <v>836</v>
      </c>
      <c r="AB31" s="32">
        <f>VLOOKUP(A31, Traffic_data!$A$3:$BP$111, 27, 0)</f>
        <v>1436</v>
      </c>
      <c r="AC31" s="32">
        <f>VLOOKUP(A31, Traffic_data!$A$3:$BP$111, 28, 0)</f>
        <v>1565</v>
      </c>
      <c r="AD31" s="32">
        <f>VLOOKUP(A31, Traffic_data!$A$3:$BP$111, 29, 0)</f>
        <v>12070</v>
      </c>
      <c r="AE31" s="32">
        <f>VLOOKUP(A31, Traffic_data!$A$3:$BP$111, 30, 0)</f>
        <v>38528</v>
      </c>
      <c r="AF31" s="32">
        <f>VLOOKUP(A31, Traffic_data!$A$3:$BP$111, 31, 0)</f>
        <v>9769</v>
      </c>
      <c r="AG31" s="32">
        <f>VLOOKUP(A31, Traffic_data!$A$3:$BP$111, 32, 0)</f>
        <v>248</v>
      </c>
      <c r="AH31" s="32">
        <f>VLOOKUP(A31, Traffic_data!$A$3:$BP$111, 33, 0)</f>
        <v>5342</v>
      </c>
      <c r="AI31" s="32">
        <f>VLOOKUP(A31, Traffic_data!$A$3:$BP$111, 34, 0)</f>
        <v>194</v>
      </c>
      <c r="AJ31" s="32">
        <f>VLOOKUP(A31, Traffic_data!$A$3:$BP$111, 35, 0)</f>
        <v>9608</v>
      </c>
      <c r="AK31" s="32">
        <f>VLOOKUP(A31, Traffic_data!$A$3:$BP$111, 36, 0)</f>
        <v>872</v>
      </c>
      <c r="AL31" s="32">
        <f>VLOOKUP(A31, Traffic_data!$A$3:$BP$111, 37, 0)</f>
        <v>528</v>
      </c>
      <c r="AM31" s="32">
        <f>VLOOKUP(A31, Traffic_data!$A$3:$BP$111, 38, 0)</f>
        <v>6086</v>
      </c>
      <c r="AN31" s="32">
        <f>VLOOKUP(A31, Traffic_data!$A$3:$BP$111, 39, 0)</f>
        <v>474</v>
      </c>
      <c r="AO31" s="32">
        <f>VLOOKUP(A31, Traffic_data!$A$3:$BP$111, 40, 0)</f>
        <v>140</v>
      </c>
      <c r="AP31" s="32">
        <f>VLOOKUP(A31, Traffic_data!$A$3:$BP$111, 41, 0)</f>
        <v>732</v>
      </c>
      <c r="AQ31" s="32">
        <f>VLOOKUP(A31, Traffic_data!$A$3:$BP$111, 42, 0)</f>
        <v>3587</v>
      </c>
      <c r="AR31" s="32">
        <f>VLOOKUP(A31, Traffic_data!$A$3:$BP$111, 43, 0)</f>
        <v>133433</v>
      </c>
      <c r="AS31" s="32">
        <f>VLOOKUP(A31, Traffic_data!$A$3:$BP$111, 44, 0)</f>
        <v>35902</v>
      </c>
      <c r="AT31" s="32">
        <f>VLOOKUP(A31, Traffic_data!$A$3:$BP$111, 45, 0)</f>
        <v>2520</v>
      </c>
      <c r="AU31" s="32">
        <f>VLOOKUP(A31, Traffic_data!$A$3:$BP$111, 46, 0)</f>
        <v>23843</v>
      </c>
      <c r="AV31" s="32">
        <f>VLOOKUP(A31, Traffic_data!$A$3:$BP$111, 47, 0)</f>
        <v>2531</v>
      </c>
      <c r="AW31" s="32">
        <f>VLOOKUP(A31, Traffic_data!$A$3:$BP$111, 48, 0)</f>
        <v>27016</v>
      </c>
      <c r="AX31" s="32">
        <f>VLOOKUP(A31, Traffic_data!$A$3:$BP$111, 49, 0)</f>
        <v>4366</v>
      </c>
      <c r="AY31" s="32">
        <f>VLOOKUP(A31, Traffic_data!$A$3:$BP$111, 50, 0)</f>
        <v>1793</v>
      </c>
      <c r="AZ31" s="32">
        <f>VLOOKUP(A31, Traffic_data!$A$3:$BP$111, 51, 0)</f>
        <v>9516</v>
      </c>
      <c r="BA31" s="32">
        <f>VLOOKUP(A31, Traffic_data!$A$3:$BP$111, 52, 0)</f>
        <v>1310</v>
      </c>
      <c r="BB31" s="32">
        <f>VLOOKUP(A31, Traffic_data!$A$3:$BP$111, 53, 0)</f>
        <v>1576</v>
      </c>
      <c r="BC31" s="32">
        <f>VLOOKUP(A31, Traffic_data!$A$3:$BP$111, 54, 0)</f>
        <v>2297</v>
      </c>
      <c r="BD31" s="32">
        <f>VLOOKUP(A31, Traffic_data!$A$3:$BP$111, 55, 0)</f>
        <v>15657</v>
      </c>
      <c r="BE31" s="32">
        <f>VLOOKUP(A31, Traffic_data!$A$3:$BP$111, 56, 0)</f>
        <v>6908</v>
      </c>
      <c r="BF31" s="32">
        <f>VLOOKUP(A31, Traffic_data!$A$3:$BP$111, 57, 0)</f>
        <v>2001</v>
      </c>
      <c r="BG31" s="32">
        <f>VLOOKUP(A31, Traffic_data!$A$3:$BP$111, 58, 0)</f>
        <v>145</v>
      </c>
      <c r="BH31" s="32">
        <f>VLOOKUP(A31, Traffic_data!$A$3:$BP$111, 59, 0)</f>
        <v>940</v>
      </c>
      <c r="BI31" s="32">
        <f>VLOOKUP(A31, Traffic_data!$A$3:$BP$111, 60, 0)</f>
        <v>60</v>
      </c>
      <c r="BJ31" s="32">
        <f>VLOOKUP(A31, Traffic_data!$A$3:$BP$111, 61, 0)</f>
        <v>1543</v>
      </c>
      <c r="BK31" s="32">
        <f>VLOOKUP(A31, Traffic_data!$A$3:$BP$111, 62, 0)</f>
        <v>338</v>
      </c>
      <c r="BL31" s="32">
        <f>VLOOKUP(A31, Traffic_data!$A$3:$BP$111,63, 0)</f>
        <v>60</v>
      </c>
      <c r="BM31" s="32">
        <f>VLOOKUP(A31, Traffic_data!$A$3:$BP$111, 64, 0)</f>
        <v>386</v>
      </c>
      <c r="BN31" s="32">
        <f>VLOOKUP(A31, Traffic_data!$A$3:$BP$111, 65, 0)</f>
        <v>109</v>
      </c>
      <c r="BO31" s="32">
        <f>VLOOKUP(A31, Traffic_data!$A$3:$BP$111, 66, 0)</f>
        <v>48</v>
      </c>
      <c r="BP31" s="32">
        <f>VLOOKUP(A31, Traffic_data!$A$3:$BP$111, 67, 0)</f>
        <v>96</v>
      </c>
      <c r="BQ31" s="32">
        <f>VLOOKUP(A31, Traffic_data!$A$3:$BP$111, 68, 0)</f>
        <v>964</v>
      </c>
    </row>
    <row r="32" spans="1:69" s="24" customFormat="1" x14ac:dyDescent="0.25">
      <c r="A32" s="30">
        <v>42034</v>
      </c>
      <c r="B32" s="31" t="s">
        <v>53</v>
      </c>
      <c r="C32" s="24">
        <f>IFERROR(VLOOKUP(A32,Pivot_table!$A$5:$C$5, 3, 0),0)</f>
        <v>0</v>
      </c>
      <c r="D32" s="32">
        <f>VLOOKUP(A32, Traffic_data!$A$3:$BP$111, 3, 0)</f>
        <v>129935</v>
      </c>
      <c r="E32" s="32">
        <f>VLOOKUP(A32, Traffic_data!$A$3:$BP$111, 4, 0)</f>
        <v>36258</v>
      </c>
      <c r="F32" s="32">
        <f>VLOOKUP(A32, Traffic_data!$A$3:$BP$111, 5, 0)</f>
        <v>46432</v>
      </c>
      <c r="G32" s="32">
        <f>VLOOKUP(A32, Traffic_data!$A$3:$BP$111, 6, 0)</f>
        <v>34049</v>
      </c>
      <c r="H32" s="32">
        <f>VLOOKUP(A32, Traffic_data!$A$3:$BP$111, 7, 0)</f>
        <v>59421</v>
      </c>
      <c r="I32" s="32">
        <f>VLOOKUP(A32, Traffic_data!$A$3:$BP$111, 8, 0)</f>
        <v>65504</v>
      </c>
      <c r="J32" s="32">
        <f>VLOOKUP(A32, Traffic_data!$A$3:$BP$111, 9, 0)</f>
        <v>46458</v>
      </c>
      <c r="K32" s="32">
        <f>VLOOKUP(A32, Traffic_data!$A$3:$BP$111, 10, 0)</f>
        <v>5982</v>
      </c>
      <c r="L32" s="32">
        <f>VLOOKUP(A32, Traffic_data!$A$3:$BP$111, 11, 0)</f>
        <v>50676</v>
      </c>
      <c r="M32" s="32">
        <f>VLOOKUP(A32, Traffic_data!$A$3:$BP$111, 12, 0)</f>
        <v>0</v>
      </c>
      <c r="N32" s="32">
        <f>VLOOKUP(A32, Traffic_data!$A$3:$BP$111, 13, 0)</f>
        <v>18123</v>
      </c>
      <c r="O32" s="32">
        <f>VLOOKUP(A32, Traffic_data!$A$3:$BP$111, 14, 0)</f>
        <v>9751</v>
      </c>
      <c r="P32" s="32">
        <f>VLOOKUP(A32, Traffic_data!$A$3:$BP$111, 15, 0)</f>
        <v>6980</v>
      </c>
      <c r="Q32" s="32">
        <f>VLOOKUP(A32, Traffic_data!$A$3:$BP$111, 16, 0)</f>
        <v>957</v>
      </c>
      <c r="R32" s="32">
        <f>VLOOKUP(A32, Traffic_data!$A$3:$BP$111, 17, 0)</f>
        <v>96514</v>
      </c>
      <c r="S32" s="32">
        <f>VLOOKUP(A32, Traffic_data!$A$3:$BP$111, 18, 0)</f>
        <v>26133</v>
      </c>
      <c r="T32" s="32">
        <f>VLOOKUP(A32, Traffic_data!$A$3:$BP$111, 19, 0)</f>
        <v>2851</v>
      </c>
      <c r="U32" s="32">
        <f>VLOOKUP(A32, Traffic_data!$A$3:$BP$111, 20, 0)</f>
        <v>19980</v>
      </c>
      <c r="V32" s="32">
        <f>VLOOKUP(A32, Traffic_data!$A$3:$BP$111, 21, 0)</f>
        <v>1908</v>
      </c>
      <c r="W32" s="32">
        <f>VLOOKUP(A32, Traffic_data!$A$3:$BP$111, 22, 0)</f>
        <v>18029</v>
      </c>
      <c r="X32" s="32">
        <f>VLOOKUP(A32, Traffic_data!$A$3:$BP$111, 23, 0)</f>
        <v>3473</v>
      </c>
      <c r="Y32" s="32">
        <f>VLOOKUP(A32, Traffic_data!$A$3:$BP$111, 24, 0)</f>
        <v>1329</v>
      </c>
      <c r="Z32" s="32">
        <f>VLOOKUP(A32, Traffic_data!$A$3:$BP$111, 25, 0)</f>
        <v>3280</v>
      </c>
      <c r="AA32" s="32">
        <f>VLOOKUP(A32, Traffic_data!$A$3:$BP$111, 26, 0)</f>
        <v>1351</v>
      </c>
      <c r="AB32" s="32">
        <f>VLOOKUP(A32, Traffic_data!$A$3:$BP$111, 27, 0)</f>
        <v>1222</v>
      </c>
      <c r="AC32" s="32">
        <f>VLOOKUP(A32, Traffic_data!$A$3:$BP$111, 28, 0)</f>
        <v>1351</v>
      </c>
      <c r="AD32" s="32">
        <f>VLOOKUP(A32, Traffic_data!$A$3:$BP$111, 29, 0)</f>
        <v>11362</v>
      </c>
      <c r="AE32" s="32">
        <f>VLOOKUP(A32, Traffic_data!$A$3:$BP$111, 30, 0)</f>
        <v>40349</v>
      </c>
      <c r="AF32" s="32">
        <f>VLOOKUP(A32, Traffic_data!$A$3:$BP$111, 31, 0)</f>
        <v>10265</v>
      </c>
      <c r="AG32" s="32">
        <f>VLOOKUP(A32, Traffic_data!$A$3:$BP$111, 32, 0)</f>
        <v>388</v>
      </c>
      <c r="AH32" s="32">
        <f>VLOOKUP(A32, Traffic_data!$A$3:$BP$111, 33, 0)</f>
        <v>5849</v>
      </c>
      <c r="AI32" s="32">
        <f>VLOOKUP(A32, Traffic_data!$A$3:$BP$111, 34, 0)</f>
        <v>162</v>
      </c>
      <c r="AJ32" s="32">
        <f>VLOOKUP(A32, Traffic_data!$A$3:$BP$111, 35, 0)</f>
        <v>9640</v>
      </c>
      <c r="AK32" s="32">
        <f>VLOOKUP(A32, Traffic_data!$A$3:$BP$111, 36, 0)</f>
        <v>829</v>
      </c>
      <c r="AL32" s="32">
        <f>VLOOKUP(A32, Traffic_data!$A$3:$BP$111, 37, 0)</f>
        <v>549</v>
      </c>
      <c r="AM32" s="32">
        <f>VLOOKUP(A32, Traffic_data!$A$3:$BP$111, 38, 0)</f>
        <v>5956</v>
      </c>
      <c r="AN32" s="32">
        <f>VLOOKUP(A32, Traffic_data!$A$3:$BP$111, 39, 0)</f>
        <v>409</v>
      </c>
      <c r="AO32" s="32">
        <f>VLOOKUP(A32, Traffic_data!$A$3:$BP$111, 40, 0)</f>
        <v>215</v>
      </c>
      <c r="AP32" s="32">
        <f>VLOOKUP(A32, Traffic_data!$A$3:$BP$111, 41, 0)</f>
        <v>1023</v>
      </c>
      <c r="AQ32" s="32">
        <f>VLOOKUP(A32, Traffic_data!$A$3:$BP$111, 42, 0)</f>
        <v>4222</v>
      </c>
      <c r="AR32" s="32">
        <f>VLOOKUP(A32, Traffic_data!$A$3:$BP$111, 43, 0)</f>
        <v>136863</v>
      </c>
      <c r="AS32" s="32">
        <f>VLOOKUP(A32, Traffic_data!$A$3:$BP$111, 44, 0)</f>
        <v>36398</v>
      </c>
      <c r="AT32" s="32">
        <f>VLOOKUP(A32, Traffic_data!$A$3:$BP$111, 45, 0)</f>
        <v>3239</v>
      </c>
      <c r="AU32" s="32">
        <f>VLOOKUP(A32, Traffic_data!$A$3:$BP$111, 46, 0)</f>
        <v>25829</v>
      </c>
      <c r="AV32" s="32">
        <f>VLOOKUP(A32, Traffic_data!$A$3:$BP$111, 47, 0)</f>
        <v>2070</v>
      </c>
      <c r="AW32" s="32">
        <f>VLOOKUP(A32, Traffic_data!$A$3:$BP$111, 48, 0)</f>
        <v>27669</v>
      </c>
      <c r="AX32" s="32">
        <f>VLOOKUP(A32, Traffic_data!$A$3:$BP$111, 49, 0)</f>
        <v>4302</v>
      </c>
      <c r="AY32" s="32">
        <f>VLOOKUP(A32, Traffic_data!$A$3:$BP$111, 50, 0)</f>
        <v>1878</v>
      </c>
      <c r="AZ32" s="32">
        <f>VLOOKUP(A32, Traffic_data!$A$3:$BP$111, 51, 0)</f>
        <v>9236</v>
      </c>
      <c r="BA32" s="32">
        <f>VLOOKUP(A32, Traffic_data!$A$3:$BP$111, 52, 0)</f>
        <v>1760</v>
      </c>
      <c r="BB32" s="32">
        <f>VLOOKUP(A32, Traffic_data!$A$3:$BP$111, 53, 0)</f>
        <v>1437</v>
      </c>
      <c r="BC32" s="32">
        <f>VLOOKUP(A32, Traffic_data!$A$3:$BP$111, 54, 0)</f>
        <v>2374</v>
      </c>
      <c r="BD32" s="32">
        <f>VLOOKUP(A32, Traffic_data!$A$3:$BP$111, 55, 0)</f>
        <v>15584</v>
      </c>
      <c r="BE32" s="32">
        <f>VLOOKUP(A32, Traffic_data!$A$3:$BP$111, 56, 0)</f>
        <v>6522</v>
      </c>
      <c r="BF32" s="32">
        <f>VLOOKUP(A32, Traffic_data!$A$3:$BP$111, 57, 0)</f>
        <v>1881</v>
      </c>
      <c r="BG32" s="32">
        <f>VLOOKUP(A32, Traffic_data!$A$3:$BP$111, 58, 0)</f>
        <v>157</v>
      </c>
      <c r="BH32" s="32">
        <f>VLOOKUP(A32, Traffic_data!$A$3:$BP$111, 59, 0)</f>
        <v>989</v>
      </c>
      <c r="BI32" s="32">
        <f>VLOOKUP(A32, Traffic_data!$A$3:$BP$111, 60, 0)</f>
        <v>24</v>
      </c>
      <c r="BJ32" s="32">
        <f>VLOOKUP(A32, Traffic_data!$A$3:$BP$111, 61, 0)</f>
        <v>1435</v>
      </c>
      <c r="BK32" s="32">
        <f>VLOOKUP(A32, Traffic_data!$A$3:$BP$111, 62, 0)</f>
        <v>229</v>
      </c>
      <c r="BL32" s="32">
        <f>VLOOKUP(A32, Traffic_data!$A$3:$BP$111,63, 0)</f>
        <v>133</v>
      </c>
      <c r="BM32" s="32">
        <f>VLOOKUP(A32, Traffic_data!$A$3:$BP$111, 64, 0)</f>
        <v>362</v>
      </c>
      <c r="BN32" s="32">
        <f>VLOOKUP(A32, Traffic_data!$A$3:$BP$111, 65, 0)</f>
        <v>48</v>
      </c>
      <c r="BO32" s="32">
        <f>VLOOKUP(A32, Traffic_data!$A$3:$BP$111, 66, 0)</f>
        <v>72</v>
      </c>
      <c r="BP32" s="32">
        <f>VLOOKUP(A32, Traffic_data!$A$3:$BP$111, 67, 0)</f>
        <v>169</v>
      </c>
      <c r="BQ32" s="32">
        <f>VLOOKUP(A32, Traffic_data!$A$3:$BP$111, 68, 0)</f>
        <v>747</v>
      </c>
    </row>
    <row r="33" spans="1:69" s="24" customFormat="1" x14ac:dyDescent="0.25">
      <c r="A33" s="30">
        <v>42035</v>
      </c>
      <c r="B33" s="31" t="s">
        <v>52</v>
      </c>
      <c r="C33" s="24">
        <f>IFERROR(VLOOKUP(A33,Pivot_table!$A$5:$C$5, 3, 0),0)</f>
        <v>0</v>
      </c>
      <c r="D33" s="32">
        <f>VLOOKUP(A33, Traffic_data!$A$3:$BP$111, 3, 0)</f>
        <v>110857</v>
      </c>
      <c r="E33" s="32">
        <f>VLOOKUP(A33, Traffic_data!$A$3:$BP$111, 4, 0)</f>
        <v>32713</v>
      </c>
      <c r="F33" s="32">
        <f>VLOOKUP(A33, Traffic_data!$A$3:$BP$111, 5, 0)</f>
        <v>38980</v>
      </c>
      <c r="G33" s="32">
        <f>VLOOKUP(A33, Traffic_data!$A$3:$BP$111, 6, 0)</f>
        <v>27195</v>
      </c>
      <c r="H33" s="32">
        <f>VLOOKUP(A33, Traffic_data!$A$3:$BP$111, 7, 0)</f>
        <v>52786</v>
      </c>
      <c r="I33" s="32">
        <f>VLOOKUP(A33, Traffic_data!$A$3:$BP$111, 8, 0)</f>
        <v>60711</v>
      </c>
      <c r="J33" s="32">
        <f>VLOOKUP(A33, Traffic_data!$A$3:$BP$111, 9, 0)</f>
        <v>51232</v>
      </c>
      <c r="K33" s="32">
        <f>VLOOKUP(A33, Traffic_data!$A$3:$BP$111, 10, 0)</f>
        <v>7328</v>
      </c>
      <c r="L33" s="32">
        <f>VLOOKUP(A33, Traffic_data!$A$3:$BP$111, 11, 0)</f>
        <v>53413</v>
      </c>
      <c r="M33" s="32">
        <f>VLOOKUP(A33, Traffic_data!$A$3:$BP$111, 12, 0)</f>
        <v>0</v>
      </c>
      <c r="N33" s="32">
        <f>VLOOKUP(A33, Traffic_data!$A$3:$BP$111, 13, 0)</f>
        <v>15575</v>
      </c>
      <c r="O33" s="32">
        <f>VLOOKUP(A33, Traffic_data!$A$3:$BP$111, 14, 0)</f>
        <v>11216</v>
      </c>
      <c r="P33" s="32">
        <f>VLOOKUP(A33, Traffic_data!$A$3:$BP$111, 15, 0)</f>
        <v>7622</v>
      </c>
      <c r="Q33" s="32">
        <f>VLOOKUP(A33, Traffic_data!$A$3:$BP$111, 16, 0)</f>
        <v>877</v>
      </c>
      <c r="R33" s="32">
        <f>VLOOKUP(A33, Traffic_data!$A$3:$BP$111, 17, 0)</f>
        <v>83928</v>
      </c>
      <c r="S33" s="32">
        <f>VLOOKUP(A33, Traffic_data!$A$3:$BP$111, 18, 0)</f>
        <v>20409</v>
      </c>
      <c r="T33" s="32">
        <f>VLOOKUP(A33, Traffic_data!$A$3:$BP$111, 19, 0)</f>
        <v>3173</v>
      </c>
      <c r="U33" s="32">
        <f>VLOOKUP(A33, Traffic_data!$A$3:$BP$111, 20, 0)</f>
        <v>18051</v>
      </c>
      <c r="V33" s="32">
        <f>VLOOKUP(A33, Traffic_data!$A$3:$BP$111, 21, 0)</f>
        <v>1715</v>
      </c>
      <c r="W33" s="32">
        <f>VLOOKUP(A33, Traffic_data!$A$3:$BP$111, 22, 0)</f>
        <v>14899</v>
      </c>
      <c r="X33" s="32">
        <f>VLOOKUP(A33, Traffic_data!$A$3:$BP$111, 23, 0)</f>
        <v>3602</v>
      </c>
      <c r="Y33" s="32">
        <f>VLOOKUP(A33, Traffic_data!$A$3:$BP$111, 24, 0)</f>
        <v>1436</v>
      </c>
      <c r="Z33" s="32">
        <f>VLOOKUP(A33, Traffic_data!$A$3:$BP$111, 25, 0)</f>
        <v>3044</v>
      </c>
      <c r="AA33" s="32">
        <f>VLOOKUP(A33, Traffic_data!$A$3:$BP$111, 26, 0)</f>
        <v>1158</v>
      </c>
      <c r="AB33" s="32">
        <f>VLOOKUP(A33, Traffic_data!$A$3:$BP$111, 27, 0)</f>
        <v>1158</v>
      </c>
      <c r="AC33" s="32">
        <f>VLOOKUP(A33, Traffic_data!$A$3:$BP$111, 28, 0)</f>
        <v>1458</v>
      </c>
      <c r="AD33" s="32">
        <f>VLOOKUP(A33, Traffic_data!$A$3:$BP$111, 29, 0)</f>
        <v>9861</v>
      </c>
      <c r="AE33" s="32">
        <f>VLOOKUP(A33, Traffic_data!$A$3:$BP$111, 30, 0)</f>
        <v>44496</v>
      </c>
      <c r="AF33" s="32">
        <f>VLOOKUP(A33, Traffic_data!$A$3:$BP$111, 31, 0)</f>
        <v>11859</v>
      </c>
      <c r="AG33" s="32">
        <f>VLOOKUP(A33, Traffic_data!$A$3:$BP$111, 32, 0)</f>
        <v>420</v>
      </c>
      <c r="AH33" s="32">
        <f>VLOOKUP(A33, Traffic_data!$A$3:$BP$111, 33, 0)</f>
        <v>6387</v>
      </c>
      <c r="AI33" s="32">
        <f>VLOOKUP(A33, Traffic_data!$A$3:$BP$111, 34, 0)</f>
        <v>237</v>
      </c>
      <c r="AJ33" s="32">
        <f>VLOOKUP(A33, Traffic_data!$A$3:$BP$111, 35, 0)</f>
        <v>10566</v>
      </c>
      <c r="AK33" s="32">
        <f>VLOOKUP(A33, Traffic_data!$A$3:$BP$111, 36, 0)</f>
        <v>980</v>
      </c>
      <c r="AL33" s="32">
        <f>VLOOKUP(A33, Traffic_data!$A$3:$BP$111, 37, 0)</f>
        <v>452</v>
      </c>
      <c r="AM33" s="32">
        <f>VLOOKUP(A33, Traffic_data!$A$3:$BP$111, 38, 0)</f>
        <v>6452</v>
      </c>
      <c r="AN33" s="32">
        <f>VLOOKUP(A33, Traffic_data!$A$3:$BP$111, 39, 0)</f>
        <v>528</v>
      </c>
      <c r="AO33" s="32">
        <f>VLOOKUP(A33, Traffic_data!$A$3:$BP$111, 40, 0)</f>
        <v>205</v>
      </c>
      <c r="AP33" s="32">
        <f>VLOOKUP(A33, Traffic_data!$A$3:$BP$111, 41, 0)</f>
        <v>883</v>
      </c>
      <c r="AQ33" s="32">
        <f>VLOOKUP(A33, Traffic_data!$A$3:$BP$111, 42, 0)</f>
        <v>4513</v>
      </c>
      <c r="AR33" s="32">
        <f>VLOOKUP(A33, Traffic_data!$A$3:$BP$111, 43, 0)</f>
        <v>128424</v>
      </c>
      <c r="AS33" s="32">
        <f>VLOOKUP(A33, Traffic_data!$A$3:$BP$111, 44, 0)</f>
        <v>32268</v>
      </c>
      <c r="AT33" s="32">
        <f>VLOOKUP(A33, Traffic_data!$A$3:$BP$111, 45, 0)</f>
        <v>3593</v>
      </c>
      <c r="AU33" s="32">
        <f>VLOOKUP(A33, Traffic_data!$A$3:$BP$111, 46, 0)</f>
        <v>24438</v>
      </c>
      <c r="AV33" s="32">
        <f>VLOOKUP(A33, Traffic_data!$A$3:$BP$111, 47, 0)</f>
        <v>1952</v>
      </c>
      <c r="AW33" s="32">
        <f>VLOOKUP(A33, Traffic_data!$A$3:$BP$111, 48, 0)</f>
        <v>25465</v>
      </c>
      <c r="AX33" s="32">
        <f>VLOOKUP(A33, Traffic_data!$A$3:$BP$111, 49, 0)</f>
        <v>4582</v>
      </c>
      <c r="AY33" s="32">
        <f>VLOOKUP(A33, Traffic_data!$A$3:$BP$111, 50, 0)</f>
        <v>1888</v>
      </c>
      <c r="AZ33" s="32">
        <f>VLOOKUP(A33, Traffic_data!$A$3:$BP$111, 51, 0)</f>
        <v>9496</v>
      </c>
      <c r="BA33" s="32">
        <f>VLOOKUP(A33, Traffic_data!$A$3:$BP$111, 52, 0)</f>
        <v>1686</v>
      </c>
      <c r="BB33" s="32">
        <f>VLOOKUP(A33, Traffic_data!$A$3:$BP$111, 53, 0)</f>
        <v>1363</v>
      </c>
      <c r="BC33" s="32">
        <f>VLOOKUP(A33, Traffic_data!$A$3:$BP$111, 54, 0)</f>
        <v>2341</v>
      </c>
      <c r="BD33" s="32">
        <f>VLOOKUP(A33, Traffic_data!$A$3:$BP$111, 55, 0)</f>
        <v>14374</v>
      </c>
      <c r="BE33" s="32">
        <f>VLOOKUP(A33, Traffic_data!$A$3:$BP$111, 56, 0)</f>
        <v>7173</v>
      </c>
      <c r="BF33" s="32">
        <f>VLOOKUP(A33, Traffic_data!$A$3:$BP$111, 57, 0)</f>
        <v>1833</v>
      </c>
      <c r="BG33" s="32">
        <f>VLOOKUP(A33, Traffic_data!$A$3:$BP$111, 58, 0)</f>
        <v>157</v>
      </c>
      <c r="BH33" s="32">
        <f>VLOOKUP(A33, Traffic_data!$A$3:$BP$111, 59, 0)</f>
        <v>1194</v>
      </c>
      <c r="BI33" s="32">
        <f>VLOOKUP(A33, Traffic_data!$A$3:$BP$111, 60, 0)</f>
        <v>48</v>
      </c>
      <c r="BJ33" s="32">
        <f>VLOOKUP(A33, Traffic_data!$A$3:$BP$111, 61, 0)</f>
        <v>1688</v>
      </c>
      <c r="BK33" s="32">
        <f>VLOOKUP(A33, Traffic_data!$A$3:$BP$111, 62, 0)</f>
        <v>301</v>
      </c>
      <c r="BL33" s="32">
        <f>VLOOKUP(A33, Traffic_data!$A$3:$BP$111,63, 0)</f>
        <v>60</v>
      </c>
      <c r="BM33" s="32">
        <f>VLOOKUP(A33, Traffic_data!$A$3:$BP$111, 64, 0)</f>
        <v>518</v>
      </c>
      <c r="BN33" s="32">
        <f>VLOOKUP(A33, Traffic_data!$A$3:$BP$111, 65, 0)</f>
        <v>109</v>
      </c>
      <c r="BO33" s="32">
        <f>VLOOKUP(A33, Traffic_data!$A$3:$BP$111, 66, 0)</f>
        <v>24</v>
      </c>
      <c r="BP33" s="32">
        <f>VLOOKUP(A33, Traffic_data!$A$3:$BP$111, 67, 0)</f>
        <v>169</v>
      </c>
      <c r="BQ33" s="32">
        <f>VLOOKUP(A33, Traffic_data!$A$3:$BP$111, 68, 0)</f>
        <v>940</v>
      </c>
    </row>
    <row r="34" spans="1:69" s="24" customFormat="1" x14ac:dyDescent="0.25">
      <c r="A34" s="30">
        <v>42036</v>
      </c>
      <c r="B34" s="31" t="s">
        <v>53</v>
      </c>
      <c r="C34" s="24">
        <f>IFERROR(VLOOKUP(A34,Pivot_table!$A$5:$C$5, 3, 0),0)</f>
        <v>0</v>
      </c>
      <c r="D34" s="32">
        <f>VLOOKUP(A34, Traffic_data!$A$3:$BP$111, 3, 0)</f>
        <v>85153</v>
      </c>
      <c r="E34" s="32">
        <f>VLOOKUP(A34, Traffic_data!$A$3:$BP$111, 4, 0)</f>
        <v>23893</v>
      </c>
      <c r="F34" s="32">
        <f>VLOOKUP(A34, Traffic_data!$A$3:$BP$111, 5, 0)</f>
        <v>29793</v>
      </c>
      <c r="G34" s="32">
        <f>VLOOKUP(A34, Traffic_data!$A$3:$BP$111, 6, 0)</f>
        <v>22435</v>
      </c>
      <c r="H34" s="32">
        <f>VLOOKUP(A34, Traffic_data!$A$3:$BP$111, 7, 0)</f>
        <v>40988</v>
      </c>
      <c r="I34" s="32">
        <f>VLOOKUP(A34, Traffic_data!$A$3:$BP$111, 8, 0)</f>
        <v>50479</v>
      </c>
      <c r="J34" s="32">
        <f>VLOOKUP(A34, Traffic_data!$A$3:$BP$111, 9, 0)</f>
        <v>52478</v>
      </c>
      <c r="K34" s="32">
        <f>VLOOKUP(A34, Traffic_data!$A$3:$BP$111, 10, 0)</f>
        <v>6646</v>
      </c>
      <c r="L34" s="32">
        <f>VLOOKUP(A34, Traffic_data!$A$3:$BP$111, 11, 0)</f>
        <v>54448</v>
      </c>
      <c r="M34" s="32">
        <f>VLOOKUP(A34, Traffic_data!$A$3:$BP$111, 12, 0)</f>
        <v>0</v>
      </c>
      <c r="N34" s="32">
        <f>VLOOKUP(A34, Traffic_data!$A$3:$BP$111, 13, 0)</f>
        <v>11505</v>
      </c>
      <c r="O34" s="32">
        <f>VLOOKUP(A34, Traffic_data!$A$3:$BP$111, 14, 0)</f>
        <v>10656</v>
      </c>
      <c r="P34" s="32">
        <f>VLOOKUP(A34, Traffic_data!$A$3:$BP$111, 15, 0)</f>
        <v>7110</v>
      </c>
      <c r="Q34" s="32">
        <f>VLOOKUP(A34, Traffic_data!$A$3:$BP$111, 16, 0)</f>
        <v>691</v>
      </c>
      <c r="R34" s="32">
        <f>VLOOKUP(A34, Traffic_data!$A$3:$BP$111, 17, 0)</f>
        <v>65193</v>
      </c>
      <c r="S34" s="32">
        <f>VLOOKUP(A34, Traffic_data!$A$3:$BP$111, 18, 0)</f>
        <v>16057</v>
      </c>
      <c r="T34" s="32">
        <f>VLOOKUP(A34, Traffic_data!$A$3:$BP$111, 19, 0)</f>
        <v>2551</v>
      </c>
      <c r="U34" s="32">
        <f>VLOOKUP(A34, Traffic_data!$A$3:$BP$111, 20, 0)</f>
        <v>12305</v>
      </c>
      <c r="V34" s="32">
        <f>VLOOKUP(A34, Traffic_data!$A$3:$BP$111, 21, 0)</f>
        <v>1308</v>
      </c>
      <c r="W34" s="32">
        <f>VLOOKUP(A34, Traffic_data!$A$3:$BP$111, 22, 0)</f>
        <v>12498</v>
      </c>
      <c r="X34" s="32">
        <f>VLOOKUP(A34, Traffic_data!$A$3:$BP$111, 23, 0)</f>
        <v>1951</v>
      </c>
      <c r="Y34" s="32">
        <f>VLOOKUP(A34, Traffic_data!$A$3:$BP$111, 24, 0)</f>
        <v>1158</v>
      </c>
      <c r="Z34" s="32">
        <f>VLOOKUP(A34, Traffic_data!$A$3:$BP$111, 25, 0)</f>
        <v>3409</v>
      </c>
      <c r="AA34" s="32">
        <f>VLOOKUP(A34, Traffic_data!$A$3:$BP$111, 26, 0)</f>
        <v>1008</v>
      </c>
      <c r="AB34" s="32">
        <f>VLOOKUP(A34, Traffic_data!$A$3:$BP$111, 27, 0)</f>
        <v>772</v>
      </c>
      <c r="AC34" s="32">
        <f>VLOOKUP(A34, Traffic_data!$A$3:$BP$111, 28, 0)</f>
        <v>1286</v>
      </c>
      <c r="AD34" s="32">
        <f>VLOOKUP(A34, Traffic_data!$A$3:$BP$111, 29, 0)</f>
        <v>8832</v>
      </c>
      <c r="AE34" s="32">
        <f>VLOOKUP(A34, Traffic_data!$A$3:$BP$111, 30, 0)</f>
        <v>45670</v>
      </c>
      <c r="AF34" s="32">
        <f>VLOOKUP(A34, Traffic_data!$A$3:$BP$111, 31, 0)</f>
        <v>11827</v>
      </c>
      <c r="AG34" s="32">
        <f>VLOOKUP(A34, Traffic_data!$A$3:$BP$111, 32, 0)</f>
        <v>452</v>
      </c>
      <c r="AH34" s="32">
        <f>VLOOKUP(A34, Traffic_data!$A$3:$BP$111, 33, 0)</f>
        <v>6689</v>
      </c>
      <c r="AI34" s="32">
        <f>VLOOKUP(A34, Traffic_data!$A$3:$BP$111, 34, 0)</f>
        <v>226</v>
      </c>
      <c r="AJ34" s="32">
        <f>VLOOKUP(A34, Traffic_data!$A$3:$BP$111, 35, 0)</f>
        <v>10900</v>
      </c>
      <c r="AK34" s="32">
        <f>VLOOKUP(A34, Traffic_data!$A$3:$BP$111, 36, 0)</f>
        <v>1045</v>
      </c>
      <c r="AL34" s="32">
        <f>VLOOKUP(A34, Traffic_data!$A$3:$BP$111, 37, 0)</f>
        <v>571</v>
      </c>
      <c r="AM34" s="32">
        <f>VLOOKUP(A34, Traffic_data!$A$3:$BP$111, 38, 0)</f>
        <v>6624</v>
      </c>
      <c r="AN34" s="32">
        <f>VLOOKUP(A34, Traffic_data!$A$3:$BP$111, 39, 0)</f>
        <v>312</v>
      </c>
      <c r="AO34" s="32">
        <f>VLOOKUP(A34, Traffic_data!$A$3:$BP$111, 40, 0)</f>
        <v>409</v>
      </c>
      <c r="AP34" s="32">
        <f>VLOOKUP(A34, Traffic_data!$A$3:$BP$111, 41, 0)</f>
        <v>905</v>
      </c>
      <c r="AQ34" s="32">
        <f>VLOOKUP(A34, Traffic_data!$A$3:$BP$111, 42, 0)</f>
        <v>4685</v>
      </c>
      <c r="AR34" s="32">
        <f>VLOOKUP(A34, Traffic_data!$A$3:$BP$111, 43, 0)</f>
        <v>110863</v>
      </c>
      <c r="AS34" s="32">
        <f>VLOOKUP(A34, Traffic_data!$A$3:$BP$111, 44, 0)</f>
        <v>27884</v>
      </c>
      <c r="AT34" s="32">
        <f>VLOOKUP(A34, Traffic_data!$A$3:$BP$111, 45, 0)</f>
        <v>3003</v>
      </c>
      <c r="AU34" s="32">
        <f>VLOOKUP(A34, Traffic_data!$A$3:$BP$111, 46, 0)</f>
        <v>18994</v>
      </c>
      <c r="AV34" s="32">
        <f>VLOOKUP(A34, Traffic_data!$A$3:$BP$111, 47, 0)</f>
        <v>1534</v>
      </c>
      <c r="AW34" s="32">
        <f>VLOOKUP(A34, Traffic_data!$A$3:$BP$111, 48, 0)</f>
        <v>23398</v>
      </c>
      <c r="AX34" s="32">
        <f>VLOOKUP(A34, Traffic_data!$A$3:$BP$111, 49, 0)</f>
        <v>2996</v>
      </c>
      <c r="AY34" s="32">
        <f>VLOOKUP(A34, Traffic_data!$A$3:$BP$111, 50, 0)</f>
        <v>1729</v>
      </c>
      <c r="AZ34" s="32">
        <f>VLOOKUP(A34, Traffic_data!$A$3:$BP$111, 51, 0)</f>
        <v>10033</v>
      </c>
      <c r="BA34" s="32">
        <f>VLOOKUP(A34, Traffic_data!$A$3:$BP$111, 52, 0)</f>
        <v>1320</v>
      </c>
      <c r="BB34" s="32">
        <f>VLOOKUP(A34, Traffic_data!$A$3:$BP$111, 53, 0)</f>
        <v>1181</v>
      </c>
      <c r="BC34" s="32">
        <f>VLOOKUP(A34, Traffic_data!$A$3:$BP$111, 54, 0)</f>
        <v>2191</v>
      </c>
      <c r="BD34" s="32">
        <f>VLOOKUP(A34, Traffic_data!$A$3:$BP$111, 55, 0)</f>
        <v>13517</v>
      </c>
      <c r="BE34" s="32">
        <f>VLOOKUP(A34, Traffic_data!$A$3:$BP$111, 56, 0)</f>
        <v>7849</v>
      </c>
      <c r="BF34" s="32">
        <f>VLOOKUP(A34, Traffic_data!$A$3:$BP$111, 57, 0)</f>
        <v>2062</v>
      </c>
      <c r="BG34" s="32">
        <f>VLOOKUP(A34, Traffic_data!$A$3:$BP$111, 58, 0)</f>
        <v>169</v>
      </c>
      <c r="BH34" s="32">
        <f>VLOOKUP(A34, Traffic_data!$A$3:$BP$111, 59, 0)</f>
        <v>1242</v>
      </c>
      <c r="BI34" s="32">
        <f>VLOOKUP(A34, Traffic_data!$A$3:$BP$111, 60, 0)</f>
        <v>36</v>
      </c>
      <c r="BJ34" s="32">
        <f>VLOOKUP(A34, Traffic_data!$A$3:$BP$111, 61, 0)</f>
        <v>1977</v>
      </c>
      <c r="BK34" s="32">
        <f>VLOOKUP(A34, Traffic_data!$A$3:$BP$111, 62, 0)</f>
        <v>241</v>
      </c>
      <c r="BL34" s="32">
        <f>VLOOKUP(A34, Traffic_data!$A$3:$BP$111,63, 0)</f>
        <v>157</v>
      </c>
      <c r="BM34" s="32">
        <f>VLOOKUP(A34, Traffic_data!$A$3:$BP$111, 64, 0)</f>
        <v>470</v>
      </c>
      <c r="BN34" s="32">
        <f>VLOOKUP(A34, Traffic_data!$A$3:$BP$111, 65, 0)</f>
        <v>96</v>
      </c>
      <c r="BO34" s="32">
        <f>VLOOKUP(A34, Traffic_data!$A$3:$BP$111, 66, 0)</f>
        <v>12</v>
      </c>
      <c r="BP34" s="32">
        <f>VLOOKUP(A34, Traffic_data!$A$3:$BP$111, 67, 0)</f>
        <v>217</v>
      </c>
      <c r="BQ34" s="32">
        <f>VLOOKUP(A34, Traffic_data!$A$3:$BP$111, 68, 0)</f>
        <v>916</v>
      </c>
    </row>
    <row r="35" spans="1:69" s="24" customFormat="1" x14ac:dyDescent="0.25">
      <c r="A35" s="30">
        <v>42037</v>
      </c>
      <c r="B35" s="31" t="s">
        <v>48</v>
      </c>
      <c r="C35" s="24">
        <f>IFERROR(VLOOKUP(A35,Pivot_table!$A$5:$C$5, 3, 0),0)</f>
        <v>0</v>
      </c>
      <c r="D35" s="32">
        <f>VLOOKUP(A35, Traffic_data!$A$3:$BP$111, 3, 0)</f>
        <v>125496</v>
      </c>
      <c r="E35" s="32">
        <f>VLOOKUP(A35, Traffic_data!$A$3:$BP$111, 4, 0)</f>
        <v>34961</v>
      </c>
      <c r="F35" s="32">
        <f>VLOOKUP(A35, Traffic_data!$A$3:$BP$111, 5, 0)</f>
        <v>45274</v>
      </c>
      <c r="G35" s="32">
        <f>VLOOKUP(A35, Traffic_data!$A$3:$BP$111, 6, 0)</f>
        <v>32387</v>
      </c>
      <c r="H35" s="32">
        <f>VLOOKUP(A35, Traffic_data!$A$3:$BP$111, 7, 0)</f>
        <v>58848</v>
      </c>
      <c r="I35" s="32">
        <f>VLOOKUP(A35, Traffic_data!$A$3:$BP$111, 8, 0)</f>
        <v>60855</v>
      </c>
      <c r="J35" s="32">
        <f>VLOOKUP(A35, Traffic_data!$A$3:$BP$111, 9, 0)</f>
        <v>43784</v>
      </c>
      <c r="K35" s="32">
        <f>VLOOKUP(A35, Traffic_data!$A$3:$BP$111, 10, 0)</f>
        <v>6184</v>
      </c>
      <c r="L35" s="32">
        <f>VLOOKUP(A35, Traffic_data!$A$3:$BP$111, 11, 0)</f>
        <v>47785</v>
      </c>
      <c r="M35" s="32">
        <f>VLOOKUP(A35, Traffic_data!$A$3:$BP$111, 12, 0)</f>
        <v>0</v>
      </c>
      <c r="N35" s="32">
        <f>VLOOKUP(A35, Traffic_data!$A$3:$BP$111, 13, 0)</f>
        <v>16049</v>
      </c>
      <c r="O35" s="32">
        <f>VLOOKUP(A35, Traffic_data!$A$3:$BP$111, 14, 0)</f>
        <v>9044</v>
      </c>
      <c r="P35" s="32">
        <f>VLOOKUP(A35, Traffic_data!$A$3:$BP$111, 15, 0)</f>
        <v>6410</v>
      </c>
      <c r="Q35" s="32">
        <f>VLOOKUP(A35, Traffic_data!$A$3:$BP$111, 16, 0)</f>
        <v>1077</v>
      </c>
      <c r="R35" s="32">
        <f>VLOOKUP(A35, Traffic_data!$A$3:$BP$111, 17, 0)</f>
        <v>93320</v>
      </c>
      <c r="S35" s="32">
        <f>VLOOKUP(A35, Traffic_data!$A$3:$BP$111, 18, 0)</f>
        <v>24225</v>
      </c>
      <c r="T35" s="32">
        <f>VLOOKUP(A35, Traffic_data!$A$3:$BP$111, 19, 0)</f>
        <v>2658</v>
      </c>
      <c r="U35" s="32">
        <f>VLOOKUP(A35, Traffic_data!$A$3:$BP$111, 20, 0)</f>
        <v>16893</v>
      </c>
      <c r="V35" s="32">
        <f>VLOOKUP(A35, Traffic_data!$A$3:$BP$111, 21, 0)</f>
        <v>1951</v>
      </c>
      <c r="W35" s="32">
        <f>VLOOKUP(A35, Traffic_data!$A$3:$BP$111, 22, 0)</f>
        <v>18115</v>
      </c>
      <c r="X35" s="32">
        <f>VLOOKUP(A35, Traffic_data!$A$3:$BP$111, 23, 0)</f>
        <v>3709</v>
      </c>
      <c r="Y35" s="32">
        <f>VLOOKUP(A35, Traffic_data!$A$3:$BP$111, 24, 0)</f>
        <v>1501</v>
      </c>
      <c r="Z35" s="32">
        <f>VLOOKUP(A35, Traffic_data!$A$3:$BP$111, 25, 0)</f>
        <v>3280</v>
      </c>
      <c r="AA35" s="32">
        <f>VLOOKUP(A35, Traffic_data!$A$3:$BP$111, 26, 0)</f>
        <v>1393</v>
      </c>
      <c r="AB35" s="32">
        <f>VLOOKUP(A35, Traffic_data!$A$3:$BP$111, 27, 0)</f>
        <v>1822</v>
      </c>
      <c r="AC35" s="32">
        <f>VLOOKUP(A35, Traffic_data!$A$3:$BP$111, 28, 0)</f>
        <v>1758</v>
      </c>
      <c r="AD35" s="32">
        <f>VLOOKUP(A35, Traffic_data!$A$3:$BP$111, 29, 0)</f>
        <v>11577</v>
      </c>
      <c r="AE35" s="32">
        <f>VLOOKUP(A35, Traffic_data!$A$3:$BP$111, 30, 0)</f>
        <v>37506</v>
      </c>
      <c r="AF35" s="32">
        <f>VLOOKUP(A35, Traffic_data!$A$3:$BP$111, 31, 0)</f>
        <v>9188</v>
      </c>
      <c r="AG35" s="32">
        <f>VLOOKUP(A35, Traffic_data!$A$3:$BP$111, 32, 0)</f>
        <v>312</v>
      </c>
      <c r="AH35" s="32">
        <f>VLOOKUP(A35, Traffic_data!$A$3:$BP$111, 33, 0)</f>
        <v>5192</v>
      </c>
      <c r="AI35" s="32">
        <f>VLOOKUP(A35, Traffic_data!$A$3:$BP$111, 34, 0)</f>
        <v>215</v>
      </c>
      <c r="AJ35" s="32">
        <f>VLOOKUP(A35, Traffic_data!$A$3:$BP$111, 35, 0)</f>
        <v>9629</v>
      </c>
      <c r="AK35" s="32">
        <f>VLOOKUP(A35, Traffic_data!$A$3:$BP$111, 36, 0)</f>
        <v>862</v>
      </c>
      <c r="AL35" s="32">
        <f>VLOOKUP(A35, Traffic_data!$A$3:$BP$111, 37, 0)</f>
        <v>388</v>
      </c>
      <c r="AM35" s="32">
        <f>VLOOKUP(A35, Traffic_data!$A$3:$BP$111, 38, 0)</f>
        <v>5859</v>
      </c>
      <c r="AN35" s="32">
        <f>VLOOKUP(A35, Traffic_data!$A$3:$BP$111, 39, 0)</f>
        <v>366</v>
      </c>
      <c r="AO35" s="32">
        <f>VLOOKUP(A35, Traffic_data!$A$3:$BP$111, 40, 0)</f>
        <v>291</v>
      </c>
      <c r="AP35" s="32">
        <f>VLOOKUP(A35, Traffic_data!$A$3:$BP$111, 41, 0)</f>
        <v>840</v>
      </c>
      <c r="AQ35" s="32">
        <f>VLOOKUP(A35, Traffic_data!$A$3:$BP$111, 42, 0)</f>
        <v>3554</v>
      </c>
      <c r="AR35" s="32">
        <f>VLOOKUP(A35, Traffic_data!$A$3:$BP$111, 43, 0)</f>
        <v>130826</v>
      </c>
      <c r="AS35" s="32">
        <f>VLOOKUP(A35, Traffic_data!$A$3:$BP$111, 44, 0)</f>
        <v>33413</v>
      </c>
      <c r="AT35" s="32">
        <f>VLOOKUP(A35, Traffic_data!$A$3:$BP$111, 45, 0)</f>
        <v>2970</v>
      </c>
      <c r="AU35" s="32">
        <f>VLOOKUP(A35, Traffic_data!$A$3:$BP$111, 46, 0)</f>
        <v>22085</v>
      </c>
      <c r="AV35" s="32">
        <f>VLOOKUP(A35, Traffic_data!$A$3:$BP$111, 47, 0)</f>
        <v>2166</v>
      </c>
      <c r="AW35" s="32">
        <f>VLOOKUP(A35, Traffic_data!$A$3:$BP$111, 48, 0)</f>
        <v>27744</v>
      </c>
      <c r="AX35" s="32">
        <f>VLOOKUP(A35, Traffic_data!$A$3:$BP$111, 49, 0)</f>
        <v>4571</v>
      </c>
      <c r="AY35" s="32">
        <f>VLOOKUP(A35, Traffic_data!$A$3:$BP$111, 50, 0)</f>
        <v>1889</v>
      </c>
      <c r="AZ35" s="32">
        <f>VLOOKUP(A35, Traffic_data!$A$3:$BP$111, 51, 0)</f>
        <v>9139</v>
      </c>
      <c r="BA35" s="32">
        <f>VLOOKUP(A35, Traffic_data!$A$3:$BP$111, 52, 0)</f>
        <v>1759</v>
      </c>
      <c r="BB35" s="32">
        <f>VLOOKUP(A35, Traffic_data!$A$3:$BP$111, 53, 0)</f>
        <v>2113</v>
      </c>
      <c r="BC35" s="32">
        <f>VLOOKUP(A35, Traffic_data!$A$3:$BP$111, 54, 0)</f>
        <v>2598</v>
      </c>
      <c r="BD35" s="32">
        <f>VLOOKUP(A35, Traffic_data!$A$3:$BP$111, 55, 0)</f>
        <v>15131</v>
      </c>
      <c r="BE35" s="32">
        <f>VLOOKUP(A35, Traffic_data!$A$3:$BP$111, 56, 0)</f>
        <v>7366</v>
      </c>
      <c r="BF35" s="32">
        <f>VLOOKUP(A35, Traffic_data!$A$3:$BP$111, 57, 0)</f>
        <v>2134</v>
      </c>
      <c r="BG35" s="32">
        <f>VLOOKUP(A35, Traffic_data!$A$3:$BP$111, 58, 0)</f>
        <v>157</v>
      </c>
      <c r="BH35" s="32">
        <f>VLOOKUP(A35, Traffic_data!$A$3:$BP$111, 59, 0)</f>
        <v>1001</v>
      </c>
      <c r="BI35" s="32">
        <f>VLOOKUP(A35, Traffic_data!$A$3:$BP$111, 60, 0)</f>
        <v>72</v>
      </c>
      <c r="BJ35" s="32">
        <f>VLOOKUP(A35, Traffic_data!$A$3:$BP$111, 61, 0)</f>
        <v>1507</v>
      </c>
      <c r="BK35" s="32">
        <f>VLOOKUP(A35, Traffic_data!$A$3:$BP$111, 62, 0)</f>
        <v>265</v>
      </c>
      <c r="BL35" s="32">
        <f>VLOOKUP(A35, Traffic_data!$A$3:$BP$111,63, 0)</f>
        <v>72</v>
      </c>
      <c r="BM35" s="32">
        <f>VLOOKUP(A35, Traffic_data!$A$3:$BP$111, 64, 0)</f>
        <v>446</v>
      </c>
      <c r="BN35" s="32">
        <f>VLOOKUP(A35, Traffic_data!$A$3:$BP$111, 65, 0)</f>
        <v>145</v>
      </c>
      <c r="BO35" s="32">
        <f>VLOOKUP(A35, Traffic_data!$A$3:$BP$111, 66, 0)</f>
        <v>48</v>
      </c>
      <c r="BP35" s="32">
        <f>VLOOKUP(A35, Traffic_data!$A$3:$BP$111, 67, 0)</f>
        <v>121</v>
      </c>
      <c r="BQ35" s="32">
        <f>VLOOKUP(A35, Traffic_data!$A$3:$BP$111, 68, 0)</f>
        <v>1157</v>
      </c>
    </row>
    <row r="36" spans="1:69" s="24" customFormat="1" x14ac:dyDescent="0.25">
      <c r="A36" s="30">
        <v>42038</v>
      </c>
      <c r="B36" s="31" t="s">
        <v>49</v>
      </c>
      <c r="C36" s="24">
        <f>IFERROR(VLOOKUP(A36,Pivot_table!$A$5:$C$5, 3, 0),0)</f>
        <v>0</v>
      </c>
      <c r="D36" s="32">
        <f>VLOOKUP(A36, Traffic_data!$A$3:$BP$111, 3, 0)</f>
        <v>127059</v>
      </c>
      <c r="E36" s="32">
        <f>VLOOKUP(A36, Traffic_data!$A$3:$BP$111, 4, 0)</f>
        <v>36076</v>
      </c>
      <c r="F36" s="32">
        <f>VLOOKUP(A36, Traffic_data!$A$3:$BP$111, 5, 0)</f>
        <v>45425</v>
      </c>
      <c r="G36" s="32">
        <f>VLOOKUP(A36, Traffic_data!$A$3:$BP$111, 6, 0)</f>
        <v>32620</v>
      </c>
      <c r="H36" s="32">
        <f>VLOOKUP(A36, Traffic_data!$A$3:$BP$111, 7, 0)</f>
        <v>59422</v>
      </c>
      <c r="I36" s="32">
        <f>VLOOKUP(A36, Traffic_data!$A$3:$BP$111, 8, 0)</f>
        <v>62147</v>
      </c>
      <c r="J36" s="32">
        <f>VLOOKUP(A36, Traffic_data!$A$3:$BP$111, 9, 0)</f>
        <v>43135</v>
      </c>
      <c r="K36" s="32">
        <f>VLOOKUP(A36, Traffic_data!$A$3:$BP$111, 10, 0)</f>
        <v>6094</v>
      </c>
      <c r="L36" s="32">
        <f>VLOOKUP(A36, Traffic_data!$A$3:$BP$111, 11, 0)</f>
        <v>47001</v>
      </c>
      <c r="M36" s="32">
        <f>VLOOKUP(A36, Traffic_data!$A$3:$BP$111, 12, 0)</f>
        <v>0</v>
      </c>
      <c r="N36" s="32">
        <f>VLOOKUP(A36, Traffic_data!$A$3:$BP$111, 13, 0)</f>
        <v>16476</v>
      </c>
      <c r="O36" s="32">
        <f>VLOOKUP(A36, Traffic_data!$A$3:$BP$111, 14, 0)</f>
        <v>8412</v>
      </c>
      <c r="P36" s="32">
        <f>VLOOKUP(A36, Traffic_data!$A$3:$BP$111, 15, 0)</f>
        <v>6126</v>
      </c>
      <c r="Q36" s="32">
        <f>VLOOKUP(A36, Traffic_data!$A$3:$BP$111, 16, 0)</f>
        <v>1136</v>
      </c>
      <c r="R36" s="32">
        <f>VLOOKUP(A36, Traffic_data!$A$3:$BP$111, 17, 0)</f>
        <v>93791</v>
      </c>
      <c r="S36" s="32">
        <f>VLOOKUP(A36, Traffic_data!$A$3:$BP$111, 18, 0)</f>
        <v>25468</v>
      </c>
      <c r="T36" s="32">
        <f>VLOOKUP(A36, Traffic_data!$A$3:$BP$111, 19, 0)</f>
        <v>2358</v>
      </c>
      <c r="U36" s="32">
        <f>VLOOKUP(A36, Traffic_data!$A$3:$BP$111, 20, 0)</f>
        <v>16765</v>
      </c>
      <c r="V36" s="32">
        <f>VLOOKUP(A36, Traffic_data!$A$3:$BP$111, 21, 0)</f>
        <v>1951</v>
      </c>
      <c r="W36" s="32">
        <f>VLOOKUP(A36, Traffic_data!$A$3:$BP$111, 22, 0)</f>
        <v>17836</v>
      </c>
      <c r="X36" s="32">
        <f>VLOOKUP(A36, Traffic_data!$A$3:$BP$111, 23, 0)</f>
        <v>3473</v>
      </c>
      <c r="Y36" s="32">
        <f>VLOOKUP(A36, Traffic_data!$A$3:$BP$111, 24, 0)</f>
        <v>1779</v>
      </c>
      <c r="Z36" s="32">
        <f>VLOOKUP(A36, Traffic_data!$A$3:$BP$111, 25, 0)</f>
        <v>3494</v>
      </c>
      <c r="AA36" s="32">
        <f>VLOOKUP(A36, Traffic_data!$A$3:$BP$111, 26, 0)</f>
        <v>1158</v>
      </c>
      <c r="AB36" s="32">
        <f>VLOOKUP(A36, Traffic_data!$A$3:$BP$111, 27, 0)</f>
        <v>1629</v>
      </c>
      <c r="AC36" s="32">
        <f>VLOOKUP(A36, Traffic_data!$A$3:$BP$111, 28, 0)</f>
        <v>1329</v>
      </c>
      <c r="AD36" s="32">
        <f>VLOOKUP(A36, Traffic_data!$A$3:$BP$111, 29, 0)</f>
        <v>11962</v>
      </c>
      <c r="AE36" s="32">
        <f>VLOOKUP(A36, Traffic_data!$A$3:$BP$111, 30, 0)</f>
        <v>36128</v>
      </c>
      <c r="AF36" s="32">
        <f>VLOOKUP(A36, Traffic_data!$A$3:$BP$111, 31, 0)</f>
        <v>8552</v>
      </c>
      <c r="AG36" s="32">
        <f>VLOOKUP(A36, Traffic_data!$A$3:$BP$111, 32, 0)</f>
        <v>248</v>
      </c>
      <c r="AH36" s="32">
        <f>VLOOKUP(A36, Traffic_data!$A$3:$BP$111, 33, 0)</f>
        <v>4750</v>
      </c>
      <c r="AI36" s="32">
        <f>VLOOKUP(A36, Traffic_data!$A$3:$BP$111, 34, 0)</f>
        <v>183</v>
      </c>
      <c r="AJ36" s="32">
        <f>VLOOKUP(A36, Traffic_data!$A$3:$BP$111, 35, 0)</f>
        <v>9403</v>
      </c>
      <c r="AK36" s="32">
        <f>VLOOKUP(A36, Traffic_data!$A$3:$BP$111, 36, 0)</f>
        <v>819</v>
      </c>
      <c r="AL36" s="32">
        <f>VLOOKUP(A36, Traffic_data!$A$3:$BP$111, 37, 0)</f>
        <v>517</v>
      </c>
      <c r="AM36" s="32">
        <f>VLOOKUP(A36, Traffic_data!$A$3:$BP$111, 38, 0)</f>
        <v>5590</v>
      </c>
      <c r="AN36" s="32">
        <f>VLOOKUP(A36, Traffic_data!$A$3:$BP$111, 39, 0)</f>
        <v>248</v>
      </c>
      <c r="AO36" s="32">
        <f>VLOOKUP(A36, Traffic_data!$A$3:$BP$111, 40, 0)</f>
        <v>215</v>
      </c>
      <c r="AP36" s="32">
        <f>VLOOKUP(A36, Traffic_data!$A$3:$BP$111, 41, 0)</f>
        <v>840</v>
      </c>
      <c r="AQ36" s="32">
        <f>VLOOKUP(A36, Traffic_data!$A$3:$BP$111, 42, 0)</f>
        <v>3781</v>
      </c>
      <c r="AR36" s="32">
        <f>VLOOKUP(A36, Traffic_data!$A$3:$BP$111, 43, 0)</f>
        <v>129919</v>
      </c>
      <c r="AS36" s="32">
        <f>VLOOKUP(A36, Traffic_data!$A$3:$BP$111, 44, 0)</f>
        <v>34020</v>
      </c>
      <c r="AT36" s="32">
        <f>VLOOKUP(A36, Traffic_data!$A$3:$BP$111, 45, 0)</f>
        <v>2606</v>
      </c>
      <c r="AU36" s="32">
        <f>VLOOKUP(A36, Traffic_data!$A$3:$BP$111, 46, 0)</f>
        <v>21515</v>
      </c>
      <c r="AV36" s="32">
        <f>VLOOKUP(A36, Traffic_data!$A$3:$BP$111, 47, 0)</f>
        <v>2134</v>
      </c>
      <c r="AW36" s="32">
        <f>VLOOKUP(A36, Traffic_data!$A$3:$BP$111, 48, 0)</f>
        <v>27239</v>
      </c>
      <c r="AX36" s="32">
        <f>VLOOKUP(A36, Traffic_data!$A$3:$BP$111, 49, 0)</f>
        <v>4292</v>
      </c>
      <c r="AY36" s="32">
        <f>VLOOKUP(A36, Traffic_data!$A$3:$BP$111, 50, 0)</f>
        <v>2296</v>
      </c>
      <c r="AZ36" s="32">
        <f>VLOOKUP(A36, Traffic_data!$A$3:$BP$111, 51, 0)</f>
        <v>9084</v>
      </c>
      <c r="BA36" s="32">
        <f>VLOOKUP(A36, Traffic_data!$A$3:$BP$111, 52, 0)</f>
        <v>1406</v>
      </c>
      <c r="BB36" s="32">
        <f>VLOOKUP(A36, Traffic_data!$A$3:$BP$111, 53, 0)</f>
        <v>1844</v>
      </c>
      <c r="BC36" s="32">
        <f>VLOOKUP(A36, Traffic_data!$A$3:$BP$111, 54, 0)</f>
        <v>2169</v>
      </c>
      <c r="BD36" s="32">
        <f>VLOOKUP(A36, Traffic_data!$A$3:$BP$111, 55, 0)</f>
        <v>15743</v>
      </c>
      <c r="BE36" s="32">
        <f>VLOOKUP(A36, Traffic_data!$A$3:$BP$111, 56, 0)</f>
        <v>6956</v>
      </c>
      <c r="BF36" s="32">
        <f>VLOOKUP(A36, Traffic_data!$A$3:$BP$111, 57, 0)</f>
        <v>1941</v>
      </c>
      <c r="BG36" s="32">
        <f>VLOOKUP(A36, Traffic_data!$A$3:$BP$111, 58, 0)</f>
        <v>109</v>
      </c>
      <c r="BH36" s="32">
        <f>VLOOKUP(A36, Traffic_data!$A$3:$BP$111, 59, 0)</f>
        <v>1097</v>
      </c>
      <c r="BI36" s="32">
        <f>VLOOKUP(A36, Traffic_data!$A$3:$BP$111, 60, 0)</f>
        <v>36</v>
      </c>
      <c r="BJ36" s="32">
        <f>VLOOKUP(A36, Traffic_data!$A$3:$BP$111, 61, 0)</f>
        <v>1603</v>
      </c>
      <c r="BK36" s="32">
        <f>VLOOKUP(A36, Traffic_data!$A$3:$BP$111, 62, 0)</f>
        <v>229</v>
      </c>
      <c r="BL36" s="32">
        <f>VLOOKUP(A36, Traffic_data!$A$3:$BP$111,63, 0)</f>
        <v>48</v>
      </c>
      <c r="BM36" s="32">
        <f>VLOOKUP(A36, Traffic_data!$A$3:$BP$111, 64, 0)</f>
        <v>338</v>
      </c>
      <c r="BN36" s="32">
        <f>VLOOKUP(A36, Traffic_data!$A$3:$BP$111, 65, 0)</f>
        <v>84</v>
      </c>
      <c r="BO36" s="32">
        <f>VLOOKUP(A36, Traffic_data!$A$3:$BP$111, 66, 0)</f>
        <v>24</v>
      </c>
      <c r="BP36" s="32">
        <f>VLOOKUP(A36, Traffic_data!$A$3:$BP$111, 67, 0)</f>
        <v>72</v>
      </c>
      <c r="BQ36" s="32">
        <f>VLOOKUP(A36, Traffic_data!$A$3:$BP$111, 68, 0)</f>
        <v>1133</v>
      </c>
    </row>
    <row r="37" spans="1:69" s="24" customFormat="1" x14ac:dyDescent="0.25">
      <c r="A37" s="30">
        <v>42039</v>
      </c>
      <c r="B37" s="31" t="s">
        <v>50</v>
      </c>
      <c r="C37" s="24">
        <f>IFERROR(VLOOKUP(A37,Pivot_table!$A$5:$C$5, 3, 0),0)</f>
        <v>0</v>
      </c>
      <c r="D37" s="32">
        <f>VLOOKUP(A37, Traffic_data!$A$3:$BP$111, 3, 0)</f>
        <v>129410</v>
      </c>
      <c r="E37" s="32">
        <f>VLOOKUP(A37, Traffic_data!$A$3:$BP$111, 4, 0)</f>
        <v>36646</v>
      </c>
      <c r="F37" s="32">
        <f>VLOOKUP(A37, Traffic_data!$A$3:$BP$111, 5, 0)</f>
        <v>46983</v>
      </c>
      <c r="G37" s="32">
        <f>VLOOKUP(A37, Traffic_data!$A$3:$BP$111, 6, 0)</f>
        <v>32627</v>
      </c>
      <c r="H37" s="32">
        <f>VLOOKUP(A37, Traffic_data!$A$3:$BP$111, 7, 0)</f>
        <v>60312</v>
      </c>
      <c r="I37" s="32">
        <f>VLOOKUP(A37, Traffic_data!$A$3:$BP$111, 8, 0)</f>
        <v>62924</v>
      </c>
      <c r="J37" s="32">
        <f>VLOOKUP(A37, Traffic_data!$A$3:$BP$111, 9, 0)</f>
        <v>43636</v>
      </c>
      <c r="K37" s="32">
        <f>VLOOKUP(A37, Traffic_data!$A$3:$BP$111, 10, 0)</f>
        <v>6212</v>
      </c>
      <c r="L37" s="32">
        <f>VLOOKUP(A37, Traffic_data!$A$3:$BP$111, 11, 0)</f>
        <v>47032</v>
      </c>
      <c r="M37" s="32">
        <f>VLOOKUP(A37, Traffic_data!$A$3:$BP$111, 12, 0)</f>
        <v>0</v>
      </c>
      <c r="N37" s="32">
        <f>VLOOKUP(A37, Traffic_data!$A$3:$BP$111, 13, 0)</f>
        <v>17426</v>
      </c>
      <c r="O37" s="32">
        <f>VLOOKUP(A37, Traffic_data!$A$3:$BP$111, 14, 0)</f>
        <v>8812</v>
      </c>
      <c r="P37" s="32">
        <f>VLOOKUP(A37, Traffic_data!$A$3:$BP$111, 15, 0)</f>
        <v>6391</v>
      </c>
      <c r="Q37" s="32">
        <f>VLOOKUP(A37, Traffic_data!$A$3:$BP$111, 16, 0)</f>
        <v>1139</v>
      </c>
      <c r="R37" s="32">
        <f>VLOOKUP(A37, Traffic_data!$A$3:$BP$111, 17, 0)</f>
        <v>94541</v>
      </c>
      <c r="S37" s="32">
        <f>VLOOKUP(A37, Traffic_data!$A$3:$BP$111, 18, 0)</f>
        <v>25018</v>
      </c>
      <c r="T37" s="32">
        <f>VLOOKUP(A37, Traffic_data!$A$3:$BP$111, 19, 0)</f>
        <v>2787</v>
      </c>
      <c r="U37" s="32">
        <f>VLOOKUP(A37, Traffic_data!$A$3:$BP$111, 20, 0)</f>
        <v>17108</v>
      </c>
      <c r="V37" s="32">
        <f>VLOOKUP(A37, Traffic_data!$A$3:$BP$111, 21, 0)</f>
        <v>1929</v>
      </c>
      <c r="W37" s="32">
        <f>VLOOKUP(A37, Traffic_data!$A$3:$BP$111, 22, 0)</f>
        <v>19230</v>
      </c>
      <c r="X37" s="32">
        <f>VLOOKUP(A37, Traffic_data!$A$3:$BP$111, 23, 0)</f>
        <v>3773</v>
      </c>
      <c r="Y37" s="32">
        <f>VLOOKUP(A37, Traffic_data!$A$3:$BP$111, 24, 0)</f>
        <v>1501</v>
      </c>
      <c r="Z37" s="32">
        <f>VLOOKUP(A37, Traffic_data!$A$3:$BP$111, 25, 0)</f>
        <v>3066</v>
      </c>
      <c r="AA37" s="32">
        <f>VLOOKUP(A37, Traffic_data!$A$3:$BP$111, 26, 0)</f>
        <v>1029</v>
      </c>
      <c r="AB37" s="32">
        <f>VLOOKUP(A37, Traffic_data!$A$3:$BP$111, 27, 0)</f>
        <v>1994</v>
      </c>
      <c r="AC37" s="32">
        <f>VLOOKUP(A37, Traffic_data!$A$3:$BP$111, 28, 0)</f>
        <v>1715</v>
      </c>
      <c r="AD37" s="32">
        <f>VLOOKUP(A37, Traffic_data!$A$3:$BP$111, 29, 0)</f>
        <v>11812</v>
      </c>
      <c r="AE37" s="32">
        <f>VLOOKUP(A37, Traffic_data!$A$3:$BP$111, 30, 0)</f>
        <v>36847</v>
      </c>
      <c r="AF37" s="32">
        <f>VLOOKUP(A37, Traffic_data!$A$3:$BP$111, 31, 0)</f>
        <v>9198</v>
      </c>
      <c r="AG37" s="32">
        <f>VLOOKUP(A37, Traffic_data!$A$3:$BP$111, 32, 0)</f>
        <v>269</v>
      </c>
      <c r="AH37" s="32">
        <f>VLOOKUP(A37, Traffic_data!$A$3:$BP$111, 33, 0)</f>
        <v>4707</v>
      </c>
      <c r="AI37" s="32">
        <f>VLOOKUP(A37, Traffic_data!$A$3:$BP$111, 34, 0)</f>
        <v>291</v>
      </c>
      <c r="AJ37" s="32">
        <f>VLOOKUP(A37, Traffic_data!$A$3:$BP$111, 35, 0)</f>
        <v>8692</v>
      </c>
      <c r="AK37" s="32">
        <f>VLOOKUP(A37, Traffic_data!$A$3:$BP$111, 36, 0)</f>
        <v>1023</v>
      </c>
      <c r="AL37" s="32">
        <f>VLOOKUP(A37, Traffic_data!$A$3:$BP$111, 37, 0)</f>
        <v>474</v>
      </c>
      <c r="AM37" s="32">
        <f>VLOOKUP(A37, Traffic_data!$A$3:$BP$111, 38, 0)</f>
        <v>5730</v>
      </c>
      <c r="AN37" s="32">
        <f>VLOOKUP(A37, Traffic_data!$A$3:$BP$111, 39, 0)</f>
        <v>420</v>
      </c>
      <c r="AO37" s="32">
        <f>VLOOKUP(A37, Traffic_data!$A$3:$BP$111, 40, 0)</f>
        <v>237</v>
      </c>
      <c r="AP37" s="32">
        <f>VLOOKUP(A37, Traffic_data!$A$3:$BP$111, 41, 0)</f>
        <v>948</v>
      </c>
      <c r="AQ37" s="32">
        <f>VLOOKUP(A37, Traffic_data!$A$3:$BP$111, 42, 0)</f>
        <v>3985</v>
      </c>
      <c r="AR37" s="32">
        <f>VLOOKUP(A37, Traffic_data!$A$3:$BP$111, 43, 0)</f>
        <v>131388</v>
      </c>
      <c r="AS37" s="32">
        <f>VLOOKUP(A37, Traffic_data!$A$3:$BP$111, 44, 0)</f>
        <v>34216</v>
      </c>
      <c r="AT37" s="32">
        <f>VLOOKUP(A37, Traffic_data!$A$3:$BP$111, 45, 0)</f>
        <v>3056</v>
      </c>
      <c r="AU37" s="32">
        <f>VLOOKUP(A37, Traffic_data!$A$3:$BP$111, 46, 0)</f>
        <v>21815</v>
      </c>
      <c r="AV37" s="32">
        <f>VLOOKUP(A37, Traffic_data!$A$3:$BP$111, 47, 0)</f>
        <v>2220</v>
      </c>
      <c r="AW37" s="32">
        <f>VLOOKUP(A37, Traffic_data!$A$3:$BP$111, 48, 0)</f>
        <v>27922</v>
      </c>
      <c r="AX37" s="32">
        <f>VLOOKUP(A37, Traffic_data!$A$3:$BP$111, 49, 0)</f>
        <v>4796</v>
      </c>
      <c r="AY37" s="32">
        <f>VLOOKUP(A37, Traffic_data!$A$3:$BP$111, 50, 0)</f>
        <v>1975</v>
      </c>
      <c r="AZ37" s="32">
        <f>VLOOKUP(A37, Traffic_data!$A$3:$BP$111, 51, 0)</f>
        <v>8796</v>
      </c>
      <c r="BA37" s="32">
        <f>VLOOKUP(A37, Traffic_data!$A$3:$BP$111, 52, 0)</f>
        <v>1449</v>
      </c>
      <c r="BB37" s="32">
        <f>VLOOKUP(A37, Traffic_data!$A$3:$BP$111, 53, 0)</f>
        <v>2231</v>
      </c>
      <c r="BC37" s="32">
        <f>VLOOKUP(A37, Traffic_data!$A$3:$BP$111, 54, 0)</f>
        <v>2663</v>
      </c>
      <c r="BD37" s="32">
        <f>VLOOKUP(A37, Traffic_data!$A$3:$BP$111, 55, 0)</f>
        <v>15797</v>
      </c>
      <c r="BE37" s="32">
        <f>VLOOKUP(A37, Traffic_data!$A$3:$BP$111, 56, 0)</f>
        <v>6450</v>
      </c>
      <c r="BF37" s="32">
        <f>VLOOKUP(A37, Traffic_data!$A$3:$BP$111, 57, 0)</f>
        <v>1519</v>
      </c>
      <c r="BG37" s="32">
        <f>VLOOKUP(A37, Traffic_data!$A$3:$BP$111, 58, 0)</f>
        <v>181</v>
      </c>
      <c r="BH37" s="32">
        <f>VLOOKUP(A37, Traffic_data!$A$3:$BP$111, 59, 0)</f>
        <v>1085</v>
      </c>
      <c r="BI37" s="32">
        <f>VLOOKUP(A37, Traffic_data!$A$3:$BP$111, 60, 0)</f>
        <v>72</v>
      </c>
      <c r="BJ37" s="32">
        <f>VLOOKUP(A37, Traffic_data!$A$3:$BP$111, 61, 0)</f>
        <v>1603</v>
      </c>
      <c r="BK37" s="32">
        <f>VLOOKUP(A37, Traffic_data!$A$3:$BP$111, 62, 0)</f>
        <v>241</v>
      </c>
      <c r="BL37" s="32">
        <f>VLOOKUP(A37, Traffic_data!$A$3:$BP$111,63, 0)</f>
        <v>133</v>
      </c>
      <c r="BM37" s="32">
        <f>VLOOKUP(A37, Traffic_data!$A$3:$BP$111, 64, 0)</f>
        <v>350</v>
      </c>
      <c r="BN37" s="32">
        <f>VLOOKUP(A37, Traffic_data!$A$3:$BP$111, 65, 0)</f>
        <v>96</v>
      </c>
      <c r="BO37" s="32">
        <f>VLOOKUP(A37, Traffic_data!$A$3:$BP$111, 66, 0)</f>
        <v>36</v>
      </c>
      <c r="BP37" s="32">
        <f>VLOOKUP(A37, Traffic_data!$A$3:$BP$111, 67, 0)</f>
        <v>121</v>
      </c>
      <c r="BQ37" s="32">
        <f>VLOOKUP(A37, Traffic_data!$A$3:$BP$111, 68, 0)</f>
        <v>844</v>
      </c>
    </row>
    <row r="38" spans="1:69" s="24" customFormat="1" x14ac:dyDescent="0.25">
      <c r="A38" s="30">
        <v>42040</v>
      </c>
      <c r="B38" s="31" t="s">
        <v>5</v>
      </c>
      <c r="C38" s="24">
        <f>IFERROR(VLOOKUP(A38,Pivot_table!$A$5:$C$5, 3, 0),0)</f>
        <v>0</v>
      </c>
      <c r="D38" s="32">
        <f>VLOOKUP(A38, Traffic_data!$A$3:$BP$111, 3, 0)</f>
        <v>145199</v>
      </c>
      <c r="E38" s="32">
        <f>VLOOKUP(A38, Traffic_data!$A$3:$BP$111, 4, 0)</f>
        <v>40408</v>
      </c>
      <c r="F38" s="32">
        <f>VLOOKUP(A38, Traffic_data!$A$3:$BP$111, 5, 0)</f>
        <v>51653</v>
      </c>
      <c r="G38" s="32">
        <f>VLOOKUP(A38, Traffic_data!$A$3:$BP$111, 6, 0)</f>
        <v>37120</v>
      </c>
      <c r="H38" s="32">
        <f>VLOOKUP(A38, Traffic_data!$A$3:$BP$111, 7, 0)</f>
        <v>67729</v>
      </c>
      <c r="I38" s="32">
        <f>VLOOKUP(A38, Traffic_data!$A$3:$BP$111, 8, 0)</f>
        <v>70495</v>
      </c>
      <c r="J38" s="32">
        <f>VLOOKUP(A38, Traffic_data!$A$3:$BP$111, 9, 0)</f>
        <v>48504</v>
      </c>
      <c r="K38" s="32">
        <f>VLOOKUP(A38, Traffic_data!$A$3:$BP$111, 10, 0)</f>
        <v>6810</v>
      </c>
      <c r="L38" s="32">
        <f>VLOOKUP(A38, Traffic_data!$A$3:$BP$111, 11, 0)</f>
        <v>50409</v>
      </c>
      <c r="M38" s="32">
        <f>VLOOKUP(A38, Traffic_data!$A$3:$BP$111, 12, 0)</f>
        <v>0</v>
      </c>
      <c r="N38" s="32">
        <f>VLOOKUP(A38, Traffic_data!$A$3:$BP$111, 13, 0)</f>
        <v>21661</v>
      </c>
      <c r="O38" s="32">
        <f>VLOOKUP(A38, Traffic_data!$A$3:$BP$111, 14, 0)</f>
        <v>10343</v>
      </c>
      <c r="P38" s="32">
        <f>VLOOKUP(A38, Traffic_data!$A$3:$BP$111, 15, 0)</f>
        <v>7442</v>
      </c>
      <c r="Q38" s="32">
        <f>VLOOKUP(A38, Traffic_data!$A$3:$BP$111, 16, 0)</f>
        <v>1242</v>
      </c>
      <c r="R38" s="32">
        <f>VLOOKUP(A38, Traffic_data!$A$3:$BP$111, 17, 0)</f>
        <v>107532</v>
      </c>
      <c r="S38" s="32">
        <f>VLOOKUP(A38, Traffic_data!$A$3:$BP$111, 18, 0)</f>
        <v>28255</v>
      </c>
      <c r="T38" s="32">
        <f>VLOOKUP(A38, Traffic_data!$A$3:$BP$111, 19, 0)</f>
        <v>2766</v>
      </c>
      <c r="U38" s="32">
        <f>VLOOKUP(A38, Traffic_data!$A$3:$BP$111, 20, 0)</f>
        <v>19251</v>
      </c>
      <c r="V38" s="32">
        <f>VLOOKUP(A38, Traffic_data!$A$3:$BP$111, 21, 0)</f>
        <v>2272</v>
      </c>
      <c r="W38" s="32">
        <f>VLOOKUP(A38, Traffic_data!$A$3:$BP$111, 22, 0)</f>
        <v>22381</v>
      </c>
      <c r="X38" s="32">
        <f>VLOOKUP(A38, Traffic_data!$A$3:$BP$111, 23, 0)</f>
        <v>4138</v>
      </c>
      <c r="Y38" s="32">
        <f>VLOOKUP(A38, Traffic_data!$A$3:$BP$111, 24, 0)</f>
        <v>1651</v>
      </c>
      <c r="Z38" s="32">
        <f>VLOOKUP(A38, Traffic_data!$A$3:$BP$111, 25, 0)</f>
        <v>3366</v>
      </c>
      <c r="AA38" s="32">
        <f>VLOOKUP(A38, Traffic_data!$A$3:$BP$111, 26, 0)</f>
        <v>986</v>
      </c>
      <c r="AB38" s="32">
        <f>VLOOKUP(A38, Traffic_data!$A$3:$BP$111, 27, 0)</f>
        <v>2422</v>
      </c>
      <c r="AC38" s="32">
        <f>VLOOKUP(A38, Traffic_data!$A$3:$BP$111, 28, 0)</f>
        <v>1586</v>
      </c>
      <c r="AD38" s="32">
        <f>VLOOKUP(A38, Traffic_data!$A$3:$BP$111, 29, 0)</f>
        <v>13356</v>
      </c>
      <c r="AE38" s="32">
        <f>VLOOKUP(A38, Traffic_data!$A$3:$BP$111, 30, 0)</f>
        <v>41255</v>
      </c>
      <c r="AF38" s="32">
        <f>VLOOKUP(A38, Traffic_data!$A$3:$BP$111, 31, 0)</f>
        <v>10469</v>
      </c>
      <c r="AG38" s="32">
        <f>VLOOKUP(A38, Traffic_data!$A$3:$BP$111, 32, 0)</f>
        <v>259</v>
      </c>
      <c r="AH38" s="32">
        <f>VLOOKUP(A38, Traffic_data!$A$3:$BP$111, 33, 0)</f>
        <v>5213</v>
      </c>
      <c r="AI38" s="32">
        <f>VLOOKUP(A38, Traffic_data!$A$3:$BP$111, 34, 0)</f>
        <v>205</v>
      </c>
      <c r="AJ38" s="32">
        <f>VLOOKUP(A38, Traffic_data!$A$3:$BP$111, 35, 0)</f>
        <v>9242</v>
      </c>
      <c r="AK38" s="32">
        <f>VLOOKUP(A38, Traffic_data!$A$3:$BP$111, 36, 0)</f>
        <v>1260</v>
      </c>
      <c r="AL38" s="32">
        <f>VLOOKUP(A38, Traffic_data!$A$3:$BP$111, 37, 0)</f>
        <v>571</v>
      </c>
      <c r="AM38" s="32">
        <f>VLOOKUP(A38, Traffic_data!$A$3:$BP$111, 38, 0)</f>
        <v>6247</v>
      </c>
      <c r="AN38" s="32">
        <f>VLOOKUP(A38, Traffic_data!$A$3:$BP$111, 39, 0)</f>
        <v>571</v>
      </c>
      <c r="AO38" s="32">
        <f>VLOOKUP(A38, Traffic_data!$A$3:$BP$111, 40, 0)</f>
        <v>377</v>
      </c>
      <c r="AP38" s="32">
        <f>VLOOKUP(A38, Traffic_data!$A$3:$BP$111, 41, 0)</f>
        <v>937</v>
      </c>
      <c r="AQ38" s="32">
        <f>VLOOKUP(A38, Traffic_data!$A$3:$BP$111, 42, 0)</f>
        <v>4761</v>
      </c>
      <c r="AR38" s="32">
        <f>VLOOKUP(A38, Traffic_data!$A$3:$BP$111, 43, 0)</f>
        <v>148787</v>
      </c>
      <c r="AS38" s="32">
        <f>VLOOKUP(A38, Traffic_data!$A$3:$BP$111, 44, 0)</f>
        <v>38724</v>
      </c>
      <c r="AT38" s="32">
        <f>VLOOKUP(A38, Traffic_data!$A$3:$BP$111, 45, 0)</f>
        <v>3025</v>
      </c>
      <c r="AU38" s="32">
        <f>VLOOKUP(A38, Traffic_data!$A$3:$BP$111, 46, 0)</f>
        <v>24464</v>
      </c>
      <c r="AV38" s="32">
        <f>VLOOKUP(A38, Traffic_data!$A$3:$BP$111, 47, 0)</f>
        <v>2477</v>
      </c>
      <c r="AW38" s="32">
        <f>VLOOKUP(A38, Traffic_data!$A$3:$BP$111, 48, 0)</f>
        <v>31623</v>
      </c>
      <c r="AX38" s="32">
        <f>VLOOKUP(A38, Traffic_data!$A$3:$BP$111, 49, 0)</f>
        <v>5398</v>
      </c>
      <c r="AY38" s="32">
        <f>VLOOKUP(A38, Traffic_data!$A$3:$BP$111, 50, 0)</f>
        <v>2222</v>
      </c>
      <c r="AZ38" s="32">
        <f>VLOOKUP(A38, Traffic_data!$A$3:$BP$111, 51, 0)</f>
        <v>9613</v>
      </c>
      <c r="BA38" s="32">
        <f>VLOOKUP(A38, Traffic_data!$A$3:$BP$111, 52, 0)</f>
        <v>1557</v>
      </c>
      <c r="BB38" s="32">
        <f>VLOOKUP(A38, Traffic_data!$A$3:$BP$111, 53, 0)</f>
        <v>2799</v>
      </c>
      <c r="BC38" s="32">
        <f>VLOOKUP(A38, Traffic_data!$A$3:$BP$111, 54, 0)</f>
        <v>2523</v>
      </c>
      <c r="BD38" s="32">
        <f>VLOOKUP(A38, Traffic_data!$A$3:$BP$111, 55, 0)</f>
        <v>18117</v>
      </c>
      <c r="BE38" s="32">
        <f>VLOOKUP(A38, Traffic_data!$A$3:$BP$111, 56, 0)</f>
        <v>7704</v>
      </c>
      <c r="BF38" s="32">
        <f>VLOOKUP(A38, Traffic_data!$A$3:$BP$111, 57, 0)</f>
        <v>2062</v>
      </c>
      <c r="BG38" s="32">
        <f>VLOOKUP(A38, Traffic_data!$A$3:$BP$111, 58, 0)</f>
        <v>169</v>
      </c>
      <c r="BH38" s="32">
        <f>VLOOKUP(A38, Traffic_data!$A$3:$BP$111, 59, 0)</f>
        <v>1206</v>
      </c>
      <c r="BI38" s="32">
        <f>VLOOKUP(A38, Traffic_data!$A$3:$BP$111, 60, 0)</f>
        <v>84</v>
      </c>
      <c r="BJ38" s="32">
        <f>VLOOKUP(A38, Traffic_data!$A$3:$BP$111, 61, 0)</f>
        <v>1700</v>
      </c>
      <c r="BK38" s="32">
        <f>VLOOKUP(A38, Traffic_data!$A$3:$BP$111, 62, 0)</f>
        <v>289</v>
      </c>
      <c r="BL38" s="32">
        <f>VLOOKUP(A38, Traffic_data!$A$3:$BP$111,63, 0)</f>
        <v>109</v>
      </c>
      <c r="BM38" s="32">
        <f>VLOOKUP(A38, Traffic_data!$A$3:$BP$111, 64, 0)</f>
        <v>555</v>
      </c>
      <c r="BN38" s="32">
        <f>VLOOKUP(A38, Traffic_data!$A$3:$BP$111, 65, 0)</f>
        <v>84</v>
      </c>
      <c r="BO38" s="32">
        <f>VLOOKUP(A38, Traffic_data!$A$3:$BP$111, 66, 0)</f>
        <v>109</v>
      </c>
      <c r="BP38" s="32">
        <f>VLOOKUP(A38, Traffic_data!$A$3:$BP$111, 67, 0)</f>
        <v>157</v>
      </c>
      <c r="BQ38" s="32">
        <f>VLOOKUP(A38, Traffic_data!$A$3:$BP$111, 68, 0)</f>
        <v>904</v>
      </c>
    </row>
    <row r="39" spans="1:69" s="24" customFormat="1" x14ac:dyDescent="0.25">
      <c r="A39" s="30">
        <v>42041</v>
      </c>
      <c r="B39" s="31" t="s">
        <v>51</v>
      </c>
      <c r="C39" s="24">
        <f>IFERROR(VLOOKUP(A39,Pivot_table!$A$5:$C$5, 3, 0),0)</f>
        <v>0</v>
      </c>
      <c r="D39" s="32">
        <f>VLOOKUP(A39, Traffic_data!$A$3:$BP$111, 3, 0)</f>
        <v>153722</v>
      </c>
      <c r="E39" s="32">
        <f>VLOOKUP(A39, Traffic_data!$A$3:$BP$111, 4, 0)</f>
        <v>43802</v>
      </c>
      <c r="F39" s="32">
        <f>VLOOKUP(A39, Traffic_data!$A$3:$BP$111, 5, 0)</f>
        <v>54919</v>
      </c>
      <c r="G39" s="32">
        <f>VLOOKUP(A39, Traffic_data!$A$3:$BP$111, 6, 0)</f>
        <v>39225</v>
      </c>
      <c r="H39" s="32">
        <f>VLOOKUP(A39, Traffic_data!$A$3:$BP$111, 7, 0)</f>
        <v>71834</v>
      </c>
      <c r="I39" s="32">
        <f>VLOOKUP(A39, Traffic_data!$A$3:$BP$111, 8, 0)</f>
        <v>77274</v>
      </c>
      <c r="J39" s="32">
        <f>VLOOKUP(A39, Traffic_data!$A$3:$BP$111, 9, 0)</f>
        <v>53767</v>
      </c>
      <c r="K39" s="32">
        <f>VLOOKUP(A39, Traffic_data!$A$3:$BP$111, 10, 0)</f>
        <v>7206</v>
      </c>
      <c r="L39" s="32">
        <f>VLOOKUP(A39, Traffic_data!$A$3:$BP$111, 11, 0)</f>
        <v>55195</v>
      </c>
      <c r="M39" s="32">
        <f>VLOOKUP(A39, Traffic_data!$A$3:$BP$111, 12, 0)</f>
        <v>0</v>
      </c>
      <c r="N39" s="32">
        <f>VLOOKUP(A39, Traffic_data!$A$3:$BP$111, 13, 0)</f>
        <v>21794</v>
      </c>
      <c r="O39" s="32">
        <f>VLOOKUP(A39, Traffic_data!$A$3:$BP$111, 14, 0)</f>
        <v>10769</v>
      </c>
      <c r="P39" s="32">
        <f>VLOOKUP(A39, Traffic_data!$A$3:$BP$111, 15, 0)</f>
        <v>7544</v>
      </c>
      <c r="Q39" s="32">
        <f>VLOOKUP(A39, Traffic_data!$A$3:$BP$111, 16, 0)</f>
        <v>1204</v>
      </c>
      <c r="R39" s="32">
        <f>VLOOKUP(A39, Traffic_data!$A$3:$BP$111, 17, 0)</f>
        <v>111691</v>
      </c>
      <c r="S39" s="32">
        <f>VLOOKUP(A39, Traffic_data!$A$3:$BP$111, 18, 0)</f>
        <v>28834</v>
      </c>
      <c r="T39" s="32">
        <f>VLOOKUP(A39, Traffic_data!$A$3:$BP$111, 19, 0)</f>
        <v>3087</v>
      </c>
      <c r="U39" s="32">
        <f>VLOOKUP(A39, Traffic_data!$A$3:$BP$111, 20, 0)</f>
        <v>21481</v>
      </c>
      <c r="V39" s="32">
        <f>VLOOKUP(A39, Traffic_data!$A$3:$BP$111, 21, 0)</f>
        <v>2401</v>
      </c>
      <c r="W39" s="32">
        <f>VLOOKUP(A39, Traffic_data!$A$3:$BP$111, 22, 0)</f>
        <v>21417</v>
      </c>
      <c r="X39" s="32">
        <f>VLOOKUP(A39, Traffic_data!$A$3:$BP$111, 23, 0)</f>
        <v>4866</v>
      </c>
      <c r="Y39" s="32">
        <f>VLOOKUP(A39, Traffic_data!$A$3:$BP$111, 24, 0)</f>
        <v>1844</v>
      </c>
      <c r="Z39" s="32">
        <f>VLOOKUP(A39, Traffic_data!$A$3:$BP$111, 25, 0)</f>
        <v>4438</v>
      </c>
      <c r="AA39" s="32">
        <f>VLOOKUP(A39, Traffic_data!$A$3:$BP$111, 26, 0)</f>
        <v>1329</v>
      </c>
      <c r="AB39" s="32">
        <f>VLOOKUP(A39, Traffic_data!$A$3:$BP$111, 27, 0)</f>
        <v>2058</v>
      </c>
      <c r="AC39" s="32">
        <f>VLOOKUP(A39, Traffic_data!$A$3:$BP$111, 28, 0)</f>
        <v>1179</v>
      </c>
      <c r="AD39" s="32">
        <f>VLOOKUP(A39, Traffic_data!$A$3:$BP$111, 29, 0)</f>
        <v>13485</v>
      </c>
      <c r="AE39" s="32">
        <f>VLOOKUP(A39, Traffic_data!$A$3:$BP$111, 30, 0)</f>
        <v>47328</v>
      </c>
      <c r="AF39" s="32">
        <f>VLOOKUP(A39, Traffic_data!$A$3:$BP$111, 31, 0)</f>
        <v>11363</v>
      </c>
      <c r="AG39" s="32">
        <f>VLOOKUP(A39, Traffic_data!$A$3:$BP$111, 32, 0)</f>
        <v>345</v>
      </c>
      <c r="AH39" s="32">
        <f>VLOOKUP(A39, Traffic_data!$A$3:$BP$111, 33, 0)</f>
        <v>6193</v>
      </c>
      <c r="AI39" s="32">
        <f>VLOOKUP(A39, Traffic_data!$A$3:$BP$111, 34, 0)</f>
        <v>345</v>
      </c>
      <c r="AJ39" s="32">
        <f>VLOOKUP(A39, Traffic_data!$A$3:$BP$111, 35, 0)</f>
        <v>11568</v>
      </c>
      <c r="AK39" s="32">
        <f>VLOOKUP(A39, Traffic_data!$A$3:$BP$111, 36, 0)</f>
        <v>1163</v>
      </c>
      <c r="AL39" s="32">
        <f>VLOOKUP(A39, Traffic_data!$A$3:$BP$111, 37, 0)</f>
        <v>679</v>
      </c>
      <c r="AM39" s="32">
        <f>VLOOKUP(A39, Traffic_data!$A$3:$BP$111, 38, 0)</f>
        <v>7346</v>
      </c>
      <c r="AN39" s="32">
        <f>VLOOKUP(A39, Traffic_data!$A$3:$BP$111, 39, 0)</f>
        <v>549</v>
      </c>
      <c r="AO39" s="32">
        <f>VLOOKUP(A39, Traffic_data!$A$3:$BP$111, 40, 0)</f>
        <v>377</v>
      </c>
      <c r="AP39" s="32">
        <f>VLOOKUP(A39, Traffic_data!$A$3:$BP$111, 41, 0)</f>
        <v>1174</v>
      </c>
      <c r="AQ39" s="32">
        <f>VLOOKUP(A39, Traffic_data!$A$3:$BP$111, 42, 0)</f>
        <v>5149</v>
      </c>
      <c r="AR39" s="32">
        <f>VLOOKUP(A39, Traffic_data!$A$3:$BP$111, 43, 0)</f>
        <v>159019</v>
      </c>
      <c r="AS39" s="32">
        <f>VLOOKUP(A39, Traffic_data!$A$3:$BP$111, 44, 0)</f>
        <v>40197</v>
      </c>
      <c r="AT39" s="32">
        <f>VLOOKUP(A39, Traffic_data!$A$3:$BP$111, 45, 0)</f>
        <v>3432</v>
      </c>
      <c r="AU39" s="32">
        <f>VLOOKUP(A39, Traffic_data!$A$3:$BP$111, 46, 0)</f>
        <v>27674</v>
      </c>
      <c r="AV39" s="32">
        <f>VLOOKUP(A39, Traffic_data!$A$3:$BP$111, 47, 0)</f>
        <v>2746</v>
      </c>
      <c r="AW39" s="32">
        <f>VLOOKUP(A39, Traffic_data!$A$3:$BP$111, 48, 0)</f>
        <v>32985</v>
      </c>
      <c r="AX39" s="32">
        <f>VLOOKUP(A39, Traffic_data!$A$3:$BP$111, 49, 0)</f>
        <v>6029</v>
      </c>
      <c r="AY39" s="32">
        <f>VLOOKUP(A39, Traffic_data!$A$3:$BP$111, 50, 0)</f>
        <v>2523</v>
      </c>
      <c r="AZ39" s="32">
        <f>VLOOKUP(A39, Traffic_data!$A$3:$BP$111, 51, 0)</f>
        <v>11784</v>
      </c>
      <c r="BA39" s="32">
        <f>VLOOKUP(A39, Traffic_data!$A$3:$BP$111, 52, 0)</f>
        <v>1878</v>
      </c>
      <c r="BB39" s="32">
        <f>VLOOKUP(A39, Traffic_data!$A$3:$BP$111, 53, 0)</f>
        <v>2435</v>
      </c>
      <c r="BC39" s="32">
        <f>VLOOKUP(A39, Traffic_data!$A$3:$BP$111, 54, 0)</f>
        <v>2353</v>
      </c>
      <c r="BD39" s="32">
        <f>VLOOKUP(A39, Traffic_data!$A$3:$BP$111, 55, 0)</f>
        <v>18634</v>
      </c>
      <c r="BE39" s="32">
        <f>VLOOKUP(A39, Traffic_data!$A$3:$BP$111, 56, 0)</f>
        <v>8283</v>
      </c>
      <c r="BF39" s="32">
        <f>VLOOKUP(A39, Traffic_data!$A$3:$BP$111, 57, 0)</f>
        <v>2170</v>
      </c>
      <c r="BG39" s="32">
        <f>VLOOKUP(A39, Traffic_data!$A$3:$BP$111, 58, 0)</f>
        <v>157</v>
      </c>
      <c r="BH39" s="32">
        <f>VLOOKUP(A39, Traffic_data!$A$3:$BP$111, 59, 0)</f>
        <v>1230</v>
      </c>
      <c r="BI39" s="32">
        <f>VLOOKUP(A39, Traffic_data!$A$3:$BP$111, 60, 0)</f>
        <v>60</v>
      </c>
      <c r="BJ39" s="32">
        <f>VLOOKUP(A39, Traffic_data!$A$3:$BP$111, 61, 0)</f>
        <v>2013</v>
      </c>
      <c r="BK39" s="32">
        <f>VLOOKUP(A39, Traffic_data!$A$3:$BP$111, 62, 0)</f>
        <v>217</v>
      </c>
      <c r="BL39" s="32">
        <f>VLOOKUP(A39, Traffic_data!$A$3:$BP$111,63, 0)</f>
        <v>145</v>
      </c>
      <c r="BM39" s="32">
        <f>VLOOKUP(A39, Traffic_data!$A$3:$BP$111, 64, 0)</f>
        <v>506</v>
      </c>
      <c r="BN39" s="32">
        <f>VLOOKUP(A39, Traffic_data!$A$3:$BP$111, 65, 0)</f>
        <v>109</v>
      </c>
      <c r="BO39" s="32">
        <f>VLOOKUP(A39, Traffic_data!$A$3:$BP$111, 66, 0)</f>
        <v>84</v>
      </c>
      <c r="BP39" s="32">
        <f>VLOOKUP(A39, Traffic_data!$A$3:$BP$111, 67, 0)</f>
        <v>181</v>
      </c>
      <c r="BQ39" s="32">
        <f>VLOOKUP(A39, Traffic_data!$A$3:$BP$111, 68, 0)</f>
        <v>1206</v>
      </c>
    </row>
    <row r="40" spans="1:69" s="24" customFormat="1" x14ac:dyDescent="0.25">
      <c r="A40" s="30">
        <v>42042</v>
      </c>
      <c r="B40" s="31" t="s">
        <v>52</v>
      </c>
      <c r="C40" s="24">
        <f>IFERROR(VLOOKUP(A40,Pivot_table!$A$5:$C$5, 3, 0),0)</f>
        <v>0</v>
      </c>
      <c r="D40" s="32">
        <f>VLOOKUP(A40, Traffic_data!$A$3:$BP$111, 3, 0)</f>
        <v>122657</v>
      </c>
      <c r="E40" s="32">
        <f>VLOOKUP(A40, Traffic_data!$A$3:$BP$111, 4, 0)</f>
        <v>36453</v>
      </c>
      <c r="F40" s="32">
        <f>VLOOKUP(A40, Traffic_data!$A$3:$BP$111, 5, 0)</f>
        <v>42440</v>
      </c>
      <c r="G40" s="32">
        <f>VLOOKUP(A40, Traffic_data!$A$3:$BP$111, 6, 0)</f>
        <v>29927</v>
      </c>
      <c r="H40" s="32">
        <f>VLOOKUP(A40, Traffic_data!$A$3:$BP$111, 7, 0)</f>
        <v>59881</v>
      </c>
      <c r="I40" s="32">
        <f>VLOOKUP(A40, Traffic_data!$A$3:$BP$111, 8, 0)</f>
        <v>67742</v>
      </c>
      <c r="J40" s="32">
        <f>VLOOKUP(A40, Traffic_data!$A$3:$BP$111, 9, 0)</f>
        <v>59018</v>
      </c>
      <c r="K40" s="32">
        <f>VLOOKUP(A40, Traffic_data!$A$3:$BP$111, 10, 0)</f>
        <v>7205</v>
      </c>
      <c r="L40" s="32">
        <f>VLOOKUP(A40, Traffic_data!$A$3:$BP$111, 11, 0)</f>
        <v>58082</v>
      </c>
      <c r="M40" s="32">
        <f>VLOOKUP(A40, Traffic_data!$A$3:$BP$111, 12, 0)</f>
        <v>0</v>
      </c>
      <c r="N40" s="32">
        <f>VLOOKUP(A40, Traffic_data!$A$3:$BP$111, 13, 0)</f>
        <v>17997</v>
      </c>
      <c r="O40" s="32">
        <f>VLOOKUP(A40, Traffic_data!$A$3:$BP$111, 14, 0)</f>
        <v>13076</v>
      </c>
      <c r="P40" s="32">
        <f>VLOOKUP(A40, Traffic_data!$A$3:$BP$111, 15, 0)</f>
        <v>8768</v>
      </c>
      <c r="Q40" s="32">
        <f>VLOOKUP(A40, Traffic_data!$A$3:$BP$111, 16, 0)</f>
        <v>1208</v>
      </c>
      <c r="R40" s="32">
        <f>VLOOKUP(A40, Traffic_data!$A$3:$BP$111, 17, 0)</f>
        <v>93447</v>
      </c>
      <c r="S40" s="32">
        <f>VLOOKUP(A40, Traffic_data!$A$3:$BP$111, 18, 0)</f>
        <v>21524</v>
      </c>
      <c r="T40" s="32">
        <f>VLOOKUP(A40, Traffic_data!$A$3:$BP$111, 19, 0)</f>
        <v>2916</v>
      </c>
      <c r="U40" s="32">
        <f>VLOOKUP(A40, Traffic_data!$A$3:$BP$111, 20, 0)</f>
        <v>18780</v>
      </c>
      <c r="V40" s="32">
        <f>VLOOKUP(A40, Traffic_data!$A$3:$BP$111, 21, 0)</f>
        <v>2101</v>
      </c>
      <c r="W40" s="32">
        <f>VLOOKUP(A40, Traffic_data!$A$3:$BP$111, 22, 0)</f>
        <v>18415</v>
      </c>
      <c r="X40" s="32">
        <f>VLOOKUP(A40, Traffic_data!$A$3:$BP$111, 23, 0)</f>
        <v>4438</v>
      </c>
      <c r="Y40" s="32">
        <f>VLOOKUP(A40, Traffic_data!$A$3:$BP$111, 24, 0)</f>
        <v>1479</v>
      </c>
      <c r="Z40" s="32">
        <f>VLOOKUP(A40, Traffic_data!$A$3:$BP$111, 25, 0)</f>
        <v>3344</v>
      </c>
      <c r="AA40" s="32">
        <f>VLOOKUP(A40, Traffic_data!$A$3:$BP$111, 26, 0)</f>
        <v>1286</v>
      </c>
      <c r="AB40" s="32">
        <f>VLOOKUP(A40, Traffic_data!$A$3:$BP$111, 27, 0)</f>
        <v>1458</v>
      </c>
      <c r="AC40" s="32">
        <f>VLOOKUP(A40, Traffic_data!$A$3:$BP$111, 28, 0)</f>
        <v>1351</v>
      </c>
      <c r="AD40" s="32">
        <f>VLOOKUP(A40, Traffic_data!$A$3:$BP$111, 29, 0)</f>
        <v>12198</v>
      </c>
      <c r="AE40" s="32">
        <f>VLOOKUP(A40, Traffic_data!$A$3:$BP$111, 30, 0)</f>
        <v>50776</v>
      </c>
      <c r="AF40" s="32">
        <f>VLOOKUP(A40, Traffic_data!$A$3:$BP$111, 31, 0)</f>
        <v>12947</v>
      </c>
      <c r="AG40" s="32">
        <f>VLOOKUP(A40, Traffic_data!$A$3:$BP$111, 32, 0)</f>
        <v>409</v>
      </c>
      <c r="AH40" s="32">
        <f>VLOOKUP(A40, Traffic_data!$A$3:$BP$111, 33, 0)</f>
        <v>7023</v>
      </c>
      <c r="AI40" s="32">
        <f>VLOOKUP(A40, Traffic_data!$A$3:$BP$111, 34, 0)</f>
        <v>323</v>
      </c>
      <c r="AJ40" s="32">
        <f>VLOOKUP(A40, Traffic_data!$A$3:$BP$111, 35, 0)</f>
        <v>12656</v>
      </c>
      <c r="AK40" s="32">
        <f>VLOOKUP(A40, Traffic_data!$A$3:$BP$111, 36, 0)</f>
        <v>1271</v>
      </c>
      <c r="AL40" s="32">
        <f>VLOOKUP(A40, Traffic_data!$A$3:$BP$111, 37, 0)</f>
        <v>635</v>
      </c>
      <c r="AM40" s="32">
        <f>VLOOKUP(A40, Traffic_data!$A$3:$BP$111, 38, 0)</f>
        <v>6915</v>
      </c>
      <c r="AN40" s="32">
        <f>VLOOKUP(A40, Traffic_data!$A$3:$BP$111, 39, 0)</f>
        <v>495</v>
      </c>
      <c r="AO40" s="32">
        <f>VLOOKUP(A40, Traffic_data!$A$3:$BP$111, 40, 0)</f>
        <v>237</v>
      </c>
      <c r="AP40" s="32">
        <f>VLOOKUP(A40, Traffic_data!$A$3:$BP$111, 41, 0)</f>
        <v>1056</v>
      </c>
      <c r="AQ40" s="32">
        <f>VLOOKUP(A40, Traffic_data!$A$3:$BP$111, 42, 0)</f>
        <v>5838</v>
      </c>
      <c r="AR40" s="32">
        <f>VLOOKUP(A40, Traffic_data!$A$3:$BP$111, 43, 0)</f>
        <v>144223</v>
      </c>
      <c r="AS40" s="32">
        <f>VLOOKUP(A40, Traffic_data!$A$3:$BP$111, 44, 0)</f>
        <v>34471</v>
      </c>
      <c r="AT40" s="32">
        <f>VLOOKUP(A40, Traffic_data!$A$3:$BP$111, 45, 0)</f>
        <v>3325</v>
      </c>
      <c r="AU40" s="32">
        <f>VLOOKUP(A40, Traffic_data!$A$3:$BP$111, 46, 0)</f>
        <v>25803</v>
      </c>
      <c r="AV40" s="32">
        <f>VLOOKUP(A40, Traffic_data!$A$3:$BP$111, 47, 0)</f>
        <v>2424</v>
      </c>
      <c r="AW40" s="32">
        <f>VLOOKUP(A40, Traffic_data!$A$3:$BP$111, 48, 0)</f>
        <v>31071</v>
      </c>
      <c r="AX40" s="32">
        <f>VLOOKUP(A40, Traffic_data!$A$3:$BP$111, 49, 0)</f>
        <v>5709</v>
      </c>
      <c r="AY40" s="32">
        <f>VLOOKUP(A40, Traffic_data!$A$3:$BP$111, 50, 0)</f>
        <v>2114</v>
      </c>
      <c r="AZ40" s="32">
        <f>VLOOKUP(A40, Traffic_data!$A$3:$BP$111, 51, 0)</f>
        <v>10259</v>
      </c>
      <c r="BA40" s="32">
        <f>VLOOKUP(A40, Traffic_data!$A$3:$BP$111, 52, 0)</f>
        <v>1781</v>
      </c>
      <c r="BB40" s="32">
        <f>VLOOKUP(A40, Traffic_data!$A$3:$BP$111, 53, 0)</f>
        <v>1695</v>
      </c>
      <c r="BC40" s="32">
        <f>VLOOKUP(A40, Traffic_data!$A$3:$BP$111, 54, 0)</f>
        <v>2407</v>
      </c>
      <c r="BD40" s="32">
        <f>VLOOKUP(A40, Traffic_data!$A$3:$BP$111, 55, 0)</f>
        <v>18036</v>
      </c>
      <c r="BE40" s="32">
        <f>VLOOKUP(A40, Traffic_data!$A$3:$BP$111, 56, 0)</f>
        <v>8982</v>
      </c>
      <c r="BF40" s="32">
        <f>VLOOKUP(A40, Traffic_data!$A$3:$BP$111, 57, 0)</f>
        <v>2399</v>
      </c>
      <c r="BG40" s="32">
        <f>VLOOKUP(A40, Traffic_data!$A$3:$BP$111, 58, 0)</f>
        <v>205</v>
      </c>
      <c r="BH40" s="32">
        <f>VLOOKUP(A40, Traffic_data!$A$3:$BP$111, 59, 0)</f>
        <v>1603</v>
      </c>
      <c r="BI40" s="32">
        <f>VLOOKUP(A40, Traffic_data!$A$3:$BP$111, 60, 0)</f>
        <v>60</v>
      </c>
      <c r="BJ40" s="32">
        <f>VLOOKUP(A40, Traffic_data!$A$3:$BP$111, 61, 0)</f>
        <v>1977</v>
      </c>
      <c r="BK40" s="32">
        <f>VLOOKUP(A40, Traffic_data!$A$3:$BP$111, 62, 0)</f>
        <v>313</v>
      </c>
      <c r="BL40" s="32">
        <f>VLOOKUP(A40, Traffic_data!$A$3:$BP$111,63, 0)</f>
        <v>121</v>
      </c>
      <c r="BM40" s="32">
        <f>VLOOKUP(A40, Traffic_data!$A$3:$BP$111, 64, 0)</f>
        <v>615</v>
      </c>
      <c r="BN40" s="32">
        <f>VLOOKUP(A40, Traffic_data!$A$3:$BP$111, 65, 0)</f>
        <v>60</v>
      </c>
      <c r="BO40" s="32">
        <f>VLOOKUP(A40, Traffic_data!$A$3:$BP$111, 66, 0)</f>
        <v>48</v>
      </c>
      <c r="BP40" s="32">
        <f>VLOOKUP(A40, Traffic_data!$A$3:$BP$111, 67, 0)</f>
        <v>229</v>
      </c>
      <c r="BQ40" s="32">
        <f>VLOOKUP(A40, Traffic_data!$A$3:$BP$111, 68, 0)</f>
        <v>1145</v>
      </c>
    </row>
    <row r="41" spans="1:69" s="24" customFormat="1" x14ac:dyDescent="0.25">
      <c r="A41" s="30">
        <v>42043</v>
      </c>
      <c r="B41" s="31" t="s">
        <v>53</v>
      </c>
      <c r="C41" s="24">
        <f>IFERROR(VLOOKUP(A41,Pivot_table!$A$5:$C$5, 3, 0),0)</f>
        <v>0</v>
      </c>
      <c r="D41" s="32">
        <f>VLOOKUP(A41, Traffic_data!$A$3:$BP$111, 3, 0)</f>
        <v>91225</v>
      </c>
      <c r="E41" s="32">
        <f>VLOOKUP(A41, Traffic_data!$A$3:$BP$111, 4, 0)</f>
        <v>25592</v>
      </c>
      <c r="F41" s="32">
        <f>VLOOKUP(A41, Traffic_data!$A$3:$BP$111, 5, 0)</f>
        <v>32038</v>
      </c>
      <c r="G41" s="32">
        <f>VLOOKUP(A41, Traffic_data!$A$3:$BP$111, 6, 0)</f>
        <v>23969</v>
      </c>
      <c r="H41" s="32">
        <f>VLOOKUP(A41, Traffic_data!$A$3:$BP$111, 7, 0)</f>
        <v>44312</v>
      </c>
      <c r="I41" s="32">
        <f>VLOOKUP(A41, Traffic_data!$A$3:$BP$111, 8, 0)</f>
        <v>55578</v>
      </c>
      <c r="J41" s="32">
        <f>VLOOKUP(A41, Traffic_data!$A$3:$BP$111, 9, 0)</f>
        <v>59419</v>
      </c>
      <c r="K41" s="32">
        <f>VLOOKUP(A41, Traffic_data!$A$3:$BP$111, 10, 0)</f>
        <v>6181</v>
      </c>
      <c r="L41" s="32">
        <f>VLOOKUP(A41, Traffic_data!$A$3:$BP$111, 11, 0)</f>
        <v>56647</v>
      </c>
      <c r="M41" s="32">
        <f>VLOOKUP(A41, Traffic_data!$A$3:$BP$111, 12, 0)</f>
        <v>0</v>
      </c>
      <c r="N41" s="32">
        <f>VLOOKUP(A41, Traffic_data!$A$3:$BP$111, 13, 0)</f>
        <v>12716</v>
      </c>
      <c r="O41" s="32">
        <f>VLOOKUP(A41, Traffic_data!$A$3:$BP$111, 14, 0)</f>
        <v>11626</v>
      </c>
      <c r="P41" s="32">
        <f>VLOOKUP(A41, Traffic_data!$A$3:$BP$111, 15, 0)</f>
        <v>7673</v>
      </c>
      <c r="Q41" s="32">
        <f>VLOOKUP(A41, Traffic_data!$A$3:$BP$111, 16, 0)</f>
        <v>886</v>
      </c>
      <c r="R41" s="32">
        <f>VLOOKUP(A41, Traffic_data!$A$3:$BP$111, 17, 0)</f>
        <v>69477</v>
      </c>
      <c r="S41" s="32">
        <f>VLOOKUP(A41, Traffic_data!$A$3:$BP$111, 18, 0)</f>
        <v>17365</v>
      </c>
      <c r="T41" s="32">
        <f>VLOOKUP(A41, Traffic_data!$A$3:$BP$111, 19, 0)</f>
        <v>2830</v>
      </c>
      <c r="U41" s="32">
        <f>VLOOKUP(A41, Traffic_data!$A$3:$BP$111, 20, 0)</f>
        <v>12606</v>
      </c>
      <c r="V41" s="32">
        <f>VLOOKUP(A41, Traffic_data!$A$3:$BP$111, 21, 0)</f>
        <v>1393</v>
      </c>
      <c r="W41" s="32">
        <f>VLOOKUP(A41, Traffic_data!$A$3:$BP$111, 22, 0)</f>
        <v>13463</v>
      </c>
      <c r="X41" s="32">
        <f>VLOOKUP(A41, Traffic_data!$A$3:$BP$111, 23, 0)</f>
        <v>2272</v>
      </c>
      <c r="Y41" s="32">
        <f>VLOOKUP(A41, Traffic_data!$A$3:$BP$111, 24, 0)</f>
        <v>1093</v>
      </c>
      <c r="Z41" s="32">
        <f>VLOOKUP(A41, Traffic_data!$A$3:$BP$111, 25, 0)</f>
        <v>2958</v>
      </c>
      <c r="AA41" s="32">
        <f>VLOOKUP(A41, Traffic_data!$A$3:$BP$111, 26, 0)</f>
        <v>1072</v>
      </c>
      <c r="AB41" s="32">
        <f>VLOOKUP(A41, Traffic_data!$A$3:$BP$111, 27, 0)</f>
        <v>943</v>
      </c>
      <c r="AC41" s="32">
        <f>VLOOKUP(A41, Traffic_data!$A$3:$BP$111, 28, 0)</f>
        <v>1286</v>
      </c>
      <c r="AD41" s="32">
        <f>VLOOKUP(A41, Traffic_data!$A$3:$BP$111, 29, 0)</f>
        <v>9711</v>
      </c>
      <c r="AE41" s="32">
        <f>VLOOKUP(A41, Traffic_data!$A$3:$BP$111, 30, 0)</f>
        <v>50808</v>
      </c>
      <c r="AF41" s="32">
        <f>VLOOKUP(A41, Traffic_data!$A$3:$BP$111, 31, 0)</f>
        <v>12979</v>
      </c>
      <c r="AG41" s="32">
        <f>VLOOKUP(A41, Traffic_data!$A$3:$BP$111, 32, 0)</f>
        <v>259</v>
      </c>
      <c r="AH41" s="32">
        <f>VLOOKUP(A41, Traffic_data!$A$3:$BP$111, 33, 0)</f>
        <v>7647</v>
      </c>
      <c r="AI41" s="32">
        <f>VLOOKUP(A41, Traffic_data!$A$3:$BP$111, 34, 0)</f>
        <v>215</v>
      </c>
      <c r="AJ41" s="32">
        <f>VLOOKUP(A41, Traffic_data!$A$3:$BP$111, 35, 0)</f>
        <v>12419</v>
      </c>
      <c r="AK41" s="32">
        <f>VLOOKUP(A41, Traffic_data!$A$3:$BP$111, 36, 0)</f>
        <v>1605</v>
      </c>
      <c r="AL41" s="32">
        <f>VLOOKUP(A41, Traffic_data!$A$3:$BP$111, 37, 0)</f>
        <v>614</v>
      </c>
      <c r="AM41" s="32">
        <f>VLOOKUP(A41, Traffic_data!$A$3:$BP$111, 38, 0)</f>
        <v>6646</v>
      </c>
      <c r="AN41" s="32">
        <f>VLOOKUP(A41, Traffic_data!$A$3:$BP$111, 39, 0)</f>
        <v>506</v>
      </c>
      <c r="AO41" s="32">
        <f>VLOOKUP(A41, Traffic_data!$A$3:$BP$111, 40, 0)</f>
        <v>280</v>
      </c>
      <c r="AP41" s="32">
        <f>VLOOKUP(A41, Traffic_data!$A$3:$BP$111, 41, 0)</f>
        <v>1077</v>
      </c>
      <c r="AQ41" s="32">
        <f>VLOOKUP(A41, Traffic_data!$A$3:$BP$111, 42, 0)</f>
        <v>5493</v>
      </c>
      <c r="AR41" s="32">
        <f>VLOOKUP(A41, Traffic_data!$A$3:$BP$111, 43, 0)</f>
        <v>120285</v>
      </c>
      <c r="AS41" s="32">
        <f>VLOOKUP(A41, Traffic_data!$A$3:$BP$111, 44, 0)</f>
        <v>30344</v>
      </c>
      <c r="AT41" s="32">
        <f>VLOOKUP(A41, Traffic_data!$A$3:$BP$111, 45, 0)</f>
        <v>3089</v>
      </c>
      <c r="AU41" s="32">
        <f>VLOOKUP(A41, Traffic_data!$A$3:$BP$111, 46, 0)</f>
        <v>20253</v>
      </c>
      <c r="AV41" s="32">
        <f>VLOOKUP(A41, Traffic_data!$A$3:$BP$111, 47, 0)</f>
        <v>1608</v>
      </c>
      <c r="AW41" s="32">
        <f>VLOOKUP(A41, Traffic_data!$A$3:$BP$111, 48, 0)</f>
        <v>25882</v>
      </c>
      <c r="AX41" s="32">
        <f>VLOOKUP(A41, Traffic_data!$A$3:$BP$111, 49, 0)</f>
        <v>3877</v>
      </c>
      <c r="AY41" s="32">
        <f>VLOOKUP(A41, Traffic_data!$A$3:$BP$111, 50, 0)</f>
        <v>1707</v>
      </c>
      <c r="AZ41" s="32">
        <f>VLOOKUP(A41, Traffic_data!$A$3:$BP$111, 51, 0)</f>
        <v>9604</v>
      </c>
      <c r="BA41" s="32">
        <f>VLOOKUP(A41, Traffic_data!$A$3:$BP$111, 52, 0)</f>
        <v>1578</v>
      </c>
      <c r="BB41" s="32">
        <f>VLOOKUP(A41, Traffic_data!$A$3:$BP$111, 53, 0)</f>
        <v>1223</v>
      </c>
      <c r="BC41" s="32">
        <f>VLOOKUP(A41, Traffic_data!$A$3:$BP$111, 54, 0)</f>
        <v>2363</v>
      </c>
      <c r="BD41" s="32">
        <f>VLOOKUP(A41, Traffic_data!$A$3:$BP$111, 55, 0)</f>
        <v>15204</v>
      </c>
      <c r="BE41" s="32">
        <f>VLOOKUP(A41, Traffic_data!$A$3:$BP$111, 56, 0)</f>
        <v>8174</v>
      </c>
      <c r="BF41" s="32">
        <f>VLOOKUP(A41, Traffic_data!$A$3:$BP$111, 57, 0)</f>
        <v>2363</v>
      </c>
      <c r="BG41" s="32">
        <f>VLOOKUP(A41, Traffic_data!$A$3:$BP$111, 58, 0)</f>
        <v>241</v>
      </c>
      <c r="BH41" s="32">
        <f>VLOOKUP(A41, Traffic_data!$A$3:$BP$111, 59, 0)</f>
        <v>1206</v>
      </c>
      <c r="BI41" s="32">
        <f>VLOOKUP(A41, Traffic_data!$A$3:$BP$111, 60, 0)</f>
        <v>48</v>
      </c>
      <c r="BJ41" s="32">
        <f>VLOOKUP(A41, Traffic_data!$A$3:$BP$111, 61, 0)</f>
        <v>1917</v>
      </c>
      <c r="BK41" s="32">
        <f>VLOOKUP(A41, Traffic_data!$A$3:$BP$111, 62, 0)</f>
        <v>217</v>
      </c>
      <c r="BL41" s="32">
        <f>VLOOKUP(A41, Traffic_data!$A$3:$BP$111,63, 0)</f>
        <v>109</v>
      </c>
      <c r="BM41" s="32">
        <f>VLOOKUP(A41, Traffic_data!$A$3:$BP$111, 64, 0)</f>
        <v>470</v>
      </c>
      <c r="BN41" s="32">
        <f>VLOOKUP(A41, Traffic_data!$A$3:$BP$111, 65, 0)</f>
        <v>96</v>
      </c>
      <c r="BO41" s="32">
        <f>VLOOKUP(A41, Traffic_data!$A$3:$BP$111, 66, 0)</f>
        <v>24</v>
      </c>
      <c r="BP41" s="32">
        <f>VLOOKUP(A41, Traffic_data!$A$3:$BP$111, 67, 0)</f>
        <v>157</v>
      </c>
      <c r="BQ41" s="32">
        <f>VLOOKUP(A41, Traffic_data!$A$3:$BP$111, 68, 0)</f>
        <v>1037</v>
      </c>
    </row>
    <row r="42" spans="1:69" s="24" customFormat="1" x14ac:dyDescent="0.25">
      <c r="A42" s="30">
        <v>42044</v>
      </c>
      <c r="B42" s="31" t="s">
        <v>52</v>
      </c>
      <c r="C42" s="24">
        <f>IFERROR(VLOOKUP(A42,Pivot_table!$A$5:$C$5, 3, 0),0)</f>
        <v>0</v>
      </c>
      <c r="D42" s="32">
        <f>VLOOKUP(A42, Traffic_data!$A$3:$BP$111, 3, 0)</f>
        <v>136369</v>
      </c>
      <c r="E42" s="32">
        <f>VLOOKUP(A42, Traffic_data!$A$3:$BP$111, 4, 0)</f>
        <v>37093</v>
      </c>
      <c r="F42" s="32">
        <f>VLOOKUP(A42, Traffic_data!$A$3:$BP$111, 5, 0)</f>
        <v>48894</v>
      </c>
      <c r="G42" s="32">
        <f>VLOOKUP(A42, Traffic_data!$A$3:$BP$111, 6, 0)</f>
        <v>36300</v>
      </c>
      <c r="H42" s="32">
        <f>VLOOKUP(A42, Traffic_data!$A$3:$BP$111, 7, 0)</f>
        <v>64705</v>
      </c>
      <c r="I42" s="32">
        <f>VLOOKUP(A42, Traffic_data!$A$3:$BP$111, 8, 0)</f>
        <v>63169</v>
      </c>
      <c r="J42" s="32">
        <f>VLOOKUP(A42, Traffic_data!$A$3:$BP$111, 9, 0)</f>
        <v>47847</v>
      </c>
      <c r="K42" s="32">
        <f>VLOOKUP(A42, Traffic_data!$A$3:$BP$111, 10, 0)</f>
        <v>5856</v>
      </c>
      <c r="L42" s="32">
        <f>VLOOKUP(A42, Traffic_data!$A$3:$BP$111, 11, 0)</f>
        <v>49118</v>
      </c>
      <c r="M42" s="32">
        <f>VLOOKUP(A42, Traffic_data!$A$3:$BP$111, 12, 0)</f>
        <v>0</v>
      </c>
      <c r="N42" s="32">
        <f>VLOOKUP(A42, Traffic_data!$A$3:$BP$111, 13, 0)</f>
        <v>17237</v>
      </c>
      <c r="O42" s="32">
        <f>VLOOKUP(A42, Traffic_data!$A$3:$BP$111, 14, 0)</f>
        <v>9763</v>
      </c>
      <c r="P42" s="32">
        <f>VLOOKUP(A42, Traffic_data!$A$3:$BP$111, 15, 0)</f>
        <v>6780</v>
      </c>
      <c r="Q42" s="32">
        <f>VLOOKUP(A42, Traffic_data!$A$3:$BP$111, 16, 0)</f>
        <v>1115</v>
      </c>
      <c r="R42" s="32">
        <f>VLOOKUP(A42, Traffic_data!$A$3:$BP$111, 17, 0)</f>
        <v>99919</v>
      </c>
      <c r="S42" s="32">
        <f>VLOOKUP(A42, Traffic_data!$A$3:$BP$111, 18, 0)</f>
        <v>26712</v>
      </c>
      <c r="T42" s="32">
        <f>VLOOKUP(A42, Traffic_data!$A$3:$BP$111, 19, 0)</f>
        <v>2594</v>
      </c>
      <c r="U42" s="32">
        <f>VLOOKUP(A42, Traffic_data!$A$3:$BP$111, 20, 0)</f>
        <v>17772</v>
      </c>
      <c r="V42" s="32">
        <f>VLOOKUP(A42, Traffic_data!$A$3:$BP$111, 21, 0)</f>
        <v>2122</v>
      </c>
      <c r="W42" s="32">
        <f>VLOOKUP(A42, Traffic_data!$A$3:$BP$111, 22, 0)</f>
        <v>20087</v>
      </c>
      <c r="X42" s="32">
        <f>VLOOKUP(A42, Traffic_data!$A$3:$BP$111, 23, 0)</f>
        <v>4566</v>
      </c>
      <c r="Y42" s="32">
        <f>VLOOKUP(A42, Traffic_data!$A$3:$BP$111, 24, 0)</f>
        <v>1479</v>
      </c>
      <c r="Z42" s="32">
        <f>VLOOKUP(A42, Traffic_data!$A$3:$BP$111, 25, 0)</f>
        <v>3109</v>
      </c>
      <c r="AA42" s="32">
        <f>VLOOKUP(A42, Traffic_data!$A$3:$BP$111, 26, 0)</f>
        <v>1415</v>
      </c>
      <c r="AB42" s="32">
        <f>VLOOKUP(A42, Traffic_data!$A$3:$BP$111, 27, 0)</f>
        <v>1865</v>
      </c>
      <c r="AC42" s="32">
        <f>VLOOKUP(A42, Traffic_data!$A$3:$BP$111, 28, 0)</f>
        <v>1629</v>
      </c>
      <c r="AD42" s="32">
        <f>VLOOKUP(A42, Traffic_data!$A$3:$BP$111, 29, 0)</f>
        <v>12434</v>
      </c>
      <c r="AE42" s="32">
        <f>VLOOKUP(A42, Traffic_data!$A$3:$BP$111, 30, 0)</f>
        <v>40317</v>
      </c>
      <c r="AF42" s="32">
        <f>VLOOKUP(A42, Traffic_data!$A$3:$BP$111, 31, 0)</f>
        <v>9802</v>
      </c>
      <c r="AG42" s="32">
        <f>VLOOKUP(A42, Traffic_data!$A$3:$BP$111, 32, 0)</f>
        <v>226</v>
      </c>
      <c r="AH42" s="32">
        <f>VLOOKUP(A42, Traffic_data!$A$3:$BP$111, 33, 0)</f>
        <v>5289</v>
      </c>
      <c r="AI42" s="32">
        <f>VLOOKUP(A42, Traffic_data!$A$3:$BP$111, 34, 0)</f>
        <v>172</v>
      </c>
      <c r="AJ42" s="32">
        <f>VLOOKUP(A42, Traffic_data!$A$3:$BP$111, 35, 0)</f>
        <v>9845</v>
      </c>
      <c r="AK42" s="32">
        <f>VLOOKUP(A42, Traffic_data!$A$3:$BP$111, 36, 0)</f>
        <v>1109</v>
      </c>
      <c r="AL42" s="32">
        <f>VLOOKUP(A42, Traffic_data!$A$3:$BP$111, 37, 0)</f>
        <v>399</v>
      </c>
      <c r="AM42" s="32">
        <f>VLOOKUP(A42, Traffic_data!$A$3:$BP$111, 38, 0)</f>
        <v>6269</v>
      </c>
      <c r="AN42" s="32">
        <f>VLOOKUP(A42, Traffic_data!$A$3:$BP$111, 39, 0)</f>
        <v>495</v>
      </c>
      <c r="AO42" s="32">
        <f>VLOOKUP(A42, Traffic_data!$A$3:$BP$111, 40, 0)</f>
        <v>205</v>
      </c>
      <c r="AP42" s="32">
        <f>VLOOKUP(A42, Traffic_data!$A$3:$BP$111, 41, 0)</f>
        <v>1174</v>
      </c>
      <c r="AQ42" s="32">
        <f>VLOOKUP(A42, Traffic_data!$A$3:$BP$111, 42, 0)</f>
        <v>4578</v>
      </c>
      <c r="AR42" s="32">
        <f>VLOOKUP(A42, Traffic_data!$A$3:$BP$111, 43, 0)</f>
        <v>140236</v>
      </c>
      <c r="AS42" s="32">
        <f>VLOOKUP(A42, Traffic_data!$A$3:$BP$111, 44, 0)</f>
        <v>36514</v>
      </c>
      <c r="AT42" s="32">
        <f>VLOOKUP(A42, Traffic_data!$A$3:$BP$111, 45, 0)</f>
        <v>2820</v>
      </c>
      <c r="AU42" s="32">
        <f>VLOOKUP(A42, Traffic_data!$A$3:$BP$111, 46, 0)</f>
        <v>23061</v>
      </c>
      <c r="AV42" s="32">
        <f>VLOOKUP(A42, Traffic_data!$A$3:$BP$111, 47, 0)</f>
        <v>2294</v>
      </c>
      <c r="AW42" s="32">
        <f>VLOOKUP(A42, Traffic_data!$A$3:$BP$111, 48, 0)</f>
        <v>29932</v>
      </c>
      <c r="AX42" s="32">
        <f>VLOOKUP(A42, Traffic_data!$A$3:$BP$111, 49, 0)</f>
        <v>5675</v>
      </c>
      <c r="AY42" s="32">
        <f>VLOOKUP(A42, Traffic_data!$A$3:$BP$111, 50, 0)</f>
        <v>1878</v>
      </c>
      <c r="AZ42" s="32">
        <f>VLOOKUP(A42, Traffic_data!$A$3:$BP$111, 51, 0)</f>
        <v>9378</v>
      </c>
      <c r="BA42" s="32">
        <f>VLOOKUP(A42, Traffic_data!$A$3:$BP$111, 52, 0)</f>
        <v>1910</v>
      </c>
      <c r="BB42" s="32">
        <f>VLOOKUP(A42, Traffic_data!$A$3:$BP$111, 53, 0)</f>
        <v>2070</v>
      </c>
      <c r="BC42" s="32">
        <f>VLOOKUP(A42, Traffic_data!$A$3:$BP$111, 54, 0)</f>
        <v>2803</v>
      </c>
      <c r="BD42" s="32">
        <f>VLOOKUP(A42, Traffic_data!$A$3:$BP$111, 55, 0)</f>
        <v>17012</v>
      </c>
      <c r="BE42" s="32">
        <f>VLOOKUP(A42, Traffic_data!$A$3:$BP$111, 56, 0)</f>
        <v>6800</v>
      </c>
      <c r="BF42" s="32">
        <f>VLOOKUP(A42, Traffic_data!$A$3:$BP$111, 57, 0)</f>
        <v>1724</v>
      </c>
      <c r="BG42" s="32">
        <f>VLOOKUP(A42, Traffic_data!$A$3:$BP$111, 58, 0)</f>
        <v>109</v>
      </c>
      <c r="BH42" s="32">
        <f>VLOOKUP(A42, Traffic_data!$A$3:$BP$111, 59, 0)</f>
        <v>1025</v>
      </c>
      <c r="BI42" s="32">
        <f>VLOOKUP(A42, Traffic_data!$A$3:$BP$111, 60, 0)</f>
        <v>60</v>
      </c>
      <c r="BJ42" s="32">
        <f>VLOOKUP(A42, Traffic_data!$A$3:$BP$111, 61, 0)</f>
        <v>1700</v>
      </c>
      <c r="BK42" s="32">
        <f>VLOOKUP(A42, Traffic_data!$A$3:$BP$111, 62, 0)</f>
        <v>205</v>
      </c>
      <c r="BL42" s="32">
        <f>VLOOKUP(A42, Traffic_data!$A$3:$BP$111,63, 0)</f>
        <v>60</v>
      </c>
      <c r="BM42" s="32">
        <f>VLOOKUP(A42, Traffic_data!$A$3:$BP$111, 64, 0)</f>
        <v>374</v>
      </c>
      <c r="BN42" s="32">
        <f>VLOOKUP(A42, Traffic_data!$A$3:$BP$111, 65, 0)</f>
        <v>48</v>
      </c>
      <c r="BO42" s="32">
        <f>VLOOKUP(A42, Traffic_data!$A$3:$BP$111, 66, 0)</f>
        <v>48</v>
      </c>
      <c r="BP42" s="32">
        <f>VLOOKUP(A42, Traffic_data!$A$3:$BP$111, 67, 0)</f>
        <v>133</v>
      </c>
      <c r="BQ42" s="32">
        <f>VLOOKUP(A42, Traffic_data!$A$3:$BP$111, 68, 0)</f>
        <v>1049</v>
      </c>
    </row>
    <row r="43" spans="1:69" s="24" customFormat="1" x14ac:dyDescent="0.25">
      <c r="A43" s="30">
        <v>42045</v>
      </c>
      <c r="B43" s="31" t="s">
        <v>53</v>
      </c>
      <c r="C43" s="24">
        <f>IFERROR(VLOOKUP(A43,Pivot_table!$A$5:$C$5, 3, 0),0)</f>
        <v>0</v>
      </c>
      <c r="D43" s="32">
        <f>VLOOKUP(A43, Traffic_data!$A$3:$BP$111, 3, 0)</f>
        <v>125785</v>
      </c>
      <c r="E43" s="32">
        <f>VLOOKUP(A43, Traffic_data!$A$3:$BP$111, 4, 0)</f>
        <v>34756</v>
      </c>
      <c r="F43" s="32">
        <f>VLOOKUP(A43, Traffic_data!$A$3:$BP$111, 5, 0)</f>
        <v>45673</v>
      </c>
      <c r="G43" s="32">
        <f>VLOOKUP(A43, Traffic_data!$A$3:$BP$111, 6, 0)</f>
        <v>33261</v>
      </c>
      <c r="H43" s="32">
        <f>VLOOKUP(A43, Traffic_data!$A$3:$BP$111, 7, 0)</f>
        <v>58410</v>
      </c>
      <c r="I43" s="32">
        <f>VLOOKUP(A43, Traffic_data!$A$3:$BP$111, 8, 0)</f>
        <v>56444</v>
      </c>
      <c r="J43" s="32">
        <f>VLOOKUP(A43, Traffic_data!$A$3:$BP$111, 9, 0)</f>
        <v>42256</v>
      </c>
      <c r="K43" s="32">
        <f>VLOOKUP(A43, Traffic_data!$A$3:$BP$111, 10, 0)</f>
        <v>5695</v>
      </c>
      <c r="L43" s="32">
        <f>VLOOKUP(A43, Traffic_data!$A$3:$BP$111, 11, 0)</f>
        <v>45383</v>
      </c>
      <c r="M43" s="32">
        <f>VLOOKUP(A43, Traffic_data!$A$3:$BP$111, 12, 0)</f>
        <v>0</v>
      </c>
      <c r="N43" s="32">
        <f>VLOOKUP(A43, Traffic_data!$A$3:$BP$111, 13, 0)</f>
        <v>16789</v>
      </c>
      <c r="O43" s="32">
        <f>VLOOKUP(A43, Traffic_data!$A$3:$BP$111, 14, 0)</f>
        <v>8669</v>
      </c>
      <c r="P43" s="32">
        <f>VLOOKUP(A43, Traffic_data!$A$3:$BP$111, 15, 0)</f>
        <v>6093</v>
      </c>
      <c r="Q43" s="32">
        <f>VLOOKUP(A43, Traffic_data!$A$3:$BP$111, 16, 0)</f>
        <v>1020</v>
      </c>
      <c r="R43" s="32">
        <f>VLOOKUP(A43, Traffic_data!$A$3:$BP$111, 17, 0)</f>
        <v>92825</v>
      </c>
      <c r="S43" s="32">
        <f>VLOOKUP(A43, Traffic_data!$A$3:$BP$111, 18, 0)</f>
        <v>24589</v>
      </c>
      <c r="T43" s="32">
        <f>VLOOKUP(A43, Traffic_data!$A$3:$BP$111, 19, 0)</f>
        <v>2744</v>
      </c>
      <c r="U43" s="32">
        <f>VLOOKUP(A43, Traffic_data!$A$3:$BP$111, 20, 0)</f>
        <v>17150</v>
      </c>
      <c r="V43" s="32">
        <f>VLOOKUP(A43, Traffic_data!$A$3:$BP$111, 21, 0)</f>
        <v>2187</v>
      </c>
      <c r="W43" s="32">
        <f>VLOOKUP(A43, Traffic_data!$A$3:$BP$111, 22, 0)</f>
        <v>17772</v>
      </c>
      <c r="X43" s="32">
        <f>VLOOKUP(A43, Traffic_data!$A$3:$BP$111, 23, 0)</f>
        <v>4030</v>
      </c>
      <c r="Y43" s="32">
        <f>VLOOKUP(A43, Traffic_data!$A$3:$BP$111, 24, 0)</f>
        <v>1608</v>
      </c>
      <c r="Z43" s="32">
        <f>VLOOKUP(A43, Traffic_data!$A$3:$BP$111, 25, 0)</f>
        <v>2744</v>
      </c>
      <c r="AA43" s="32">
        <f>VLOOKUP(A43, Traffic_data!$A$3:$BP$111, 26, 0)</f>
        <v>707</v>
      </c>
      <c r="AB43" s="32">
        <f>VLOOKUP(A43, Traffic_data!$A$3:$BP$111, 27, 0)</f>
        <v>1501</v>
      </c>
      <c r="AC43" s="32">
        <f>VLOOKUP(A43, Traffic_data!$A$3:$BP$111, 28, 0)</f>
        <v>1736</v>
      </c>
      <c r="AD43" s="32">
        <f>VLOOKUP(A43, Traffic_data!$A$3:$BP$111, 29, 0)</f>
        <v>11748</v>
      </c>
      <c r="AE43" s="32">
        <f>VLOOKUP(A43, Traffic_data!$A$3:$BP$111, 30, 0)</f>
        <v>35609</v>
      </c>
      <c r="AF43" s="32">
        <f>VLOOKUP(A43, Traffic_data!$A$3:$BP$111, 31, 0)</f>
        <v>8617</v>
      </c>
      <c r="AG43" s="32">
        <f>VLOOKUP(A43, Traffic_data!$A$3:$BP$111, 32, 0)</f>
        <v>334</v>
      </c>
      <c r="AH43" s="32">
        <f>VLOOKUP(A43, Traffic_data!$A$3:$BP$111, 33, 0)</f>
        <v>4513</v>
      </c>
      <c r="AI43" s="32">
        <f>VLOOKUP(A43, Traffic_data!$A$3:$BP$111, 34, 0)</f>
        <v>183</v>
      </c>
      <c r="AJ43" s="32">
        <f>VLOOKUP(A43, Traffic_data!$A$3:$BP$111, 35, 0)</f>
        <v>9015</v>
      </c>
      <c r="AK43" s="32">
        <f>VLOOKUP(A43, Traffic_data!$A$3:$BP$111, 36, 0)</f>
        <v>1185</v>
      </c>
      <c r="AL43" s="32">
        <f>VLOOKUP(A43, Traffic_data!$A$3:$BP$111, 37, 0)</f>
        <v>528</v>
      </c>
      <c r="AM43" s="32">
        <f>VLOOKUP(A43, Traffic_data!$A$3:$BP$111, 38, 0)</f>
        <v>5202</v>
      </c>
      <c r="AN43" s="32">
        <f>VLOOKUP(A43, Traffic_data!$A$3:$BP$111, 39, 0)</f>
        <v>345</v>
      </c>
      <c r="AO43" s="32">
        <f>VLOOKUP(A43, Traffic_data!$A$3:$BP$111, 40, 0)</f>
        <v>162</v>
      </c>
      <c r="AP43" s="32">
        <f>VLOOKUP(A43, Traffic_data!$A$3:$BP$111, 41, 0)</f>
        <v>883</v>
      </c>
      <c r="AQ43" s="32">
        <f>VLOOKUP(A43, Traffic_data!$A$3:$BP$111, 42, 0)</f>
        <v>3834</v>
      </c>
      <c r="AR43" s="32">
        <f>VLOOKUP(A43, Traffic_data!$A$3:$BP$111, 43, 0)</f>
        <v>128434</v>
      </c>
      <c r="AS43" s="32">
        <f>VLOOKUP(A43, Traffic_data!$A$3:$BP$111, 44, 0)</f>
        <v>33206</v>
      </c>
      <c r="AT43" s="32">
        <f>VLOOKUP(A43, Traffic_data!$A$3:$BP$111, 45, 0)</f>
        <v>3078</v>
      </c>
      <c r="AU43" s="32">
        <f>VLOOKUP(A43, Traffic_data!$A$3:$BP$111, 46, 0)</f>
        <v>21663</v>
      </c>
      <c r="AV43" s="32">
        <f>VLOOKUP(A43, Traffic_data!$A$3:$BP$111, 47, 0)</f>
        <v>2370</v>
      </c>
      <c r="AW43" s="32">
        <f>VLOOKUP(A43, Traffic_data!$A$3:$BP$111, 48, 0)</f>
        <v>26787</v>
      </c>
      <c r="AX43" s="32">
        <f>VLOOKUP(A43, Traffic_data!$A$3:$BP$111, 49, 0)</f>
        <v>5215</v>
      </c>
      <c r="AY43" s="32">
        <f>VLOOKUP(A43, Traffic_data!$A$3:$BP$111, 50, 0)</f>
        <v>2136</v>
      </c>
      <c r="AZ43" s="32">
        <f>VLOOKUP(A43, Traffic_data!$A$3:$BP$111, 51, 0)</f>
        <v>7946</v>
      </c>
      <c r="BA43" s="32">
        <f>VLOOKUP(A43, Traffic_data!$A$3:$BP$111, 52, 0)</f>
        <v>1052</v>
      </c>
      <c r="BB43" s="32">
        <f>VLOOKUP(A43, Traffic_data!$A$3:$BP$111, 53, 0)</f>
        <v>1663</v>
      </c>
      <c r="BC43" s="32">
        <f>VLOOKUP(A43, Traffic_data!$A$3:$BP$111, 54, 0)</f>
        <v>2619</v>
      </c>
      <c r="BD43" s="32">
        <f>VLOOKUP(A43, Traffic_data!$A$3:$BP$111, 55, 0)</f>
        <v>15582</v>
      </c>
      <c r="BE43" s="32">
        <f>VLOOKUP(A43, Traffic_data!$A$3:$BP$111, 56, 0)</f>
        <v>6884</v>
      </c>
      <c r="BF43" s="32">
        <f>VLOOKUP(A43, Traffic_data!$A$3:$BP$111, 57, 0)</f>
        <v>1989</v>
      </c>
      <c r="BG43" s="32">
        <f>VLOOKUP(A43, Traffic_data!$A$3:$BP$111, 58, 0)</f>
        <v>121</v>
      </c>
      <c r="BH43" s="32">
        <f>VLOOKUP(A43, Traffic_data!$A$3:$BP$111, 59, 0)</f>
        <v>940</v>
      </c>
      <c r="BI43" s="32">
        <f>VLOOKUP(A43, Traffic_data!$A$3:$BP$111, 60, 0)</f>
        <v>36</v>
      </c>
      <c r="BJ43" s="32">
        <f>VLOOKUP(A43, Traffic_data!$A$3:$BP$111, 61, 0)</f>
        <v>1628</v>
      </c>
      <c r="BK43" s="32">
        <f>VLOOKUP(A43, Traffic_data!$A$3:$BP$111, 62, 0)</f>
        <v>265</v>
      </c>
      <c r="BL43" s="32">
        <f>VLOOKUP(A43, Traffic_data!$A$3:$BP$111,63, 0)</f>
        <v>84</v>
      </c>
      <c r="BM43" s="32">
        <f>VLOOKUP(A43, Traffic_data!$A$3:$BP$111, 64, 0)</f>
        <v>470</v>
      </c>
      <c r="BN43" s="32">
        <f>VLOOKUP(A43, Traffic_data!$A$3:$BP$111, 65, 0)</f>
        <v>24</v>
      </c>
      <c r="BO43" s="32">
        <f>VLOOKUP(A43, Traffic_data!$A$3:$BP$111, 66, 0)</f>
        <v>48</v>
      </c>
      <c r="BP43" s="32">
        <f>VLOOKUP(A43, Traffic_data!$A$3:$BP$111, 67, 0)</f>
        <v>157</v>
      </c>
      <c r="BQ43" s="32">
        <f>VLOOKUP(A43, Traffic_data!$A$3:$BP$111, 68, 0)</f>
        <v>952</v>
      </c>
    </row>
    <row r="44" spans="1:69" s="24" customFormat="1" x14ac:dyDescent="0.25">
      <c r="A44" s="30">
        <v>42046</v>
      </c>
      <c r="B44" s="31" t="s">
        <v>48</v>
      </c>
      <c r="C44" s="24">
        <f>IFERROR(VLOOKUP(A44,Pivot_table!$A$5:$C$5, 3, 0),0)</f>
        <v>0</v>
      </c>
      <c r="D44" s="32">
        <f>VLOOKUP(A44, Traffic_data!$A$3:$BP$111, 3, 0)</f>
        <v>132069</v>
      </c>
      <c r="E44" s="32">
        <f>VLOOKUP(A44, Traffic_data!$A$3:$BP$111, 4, 0)</f>
        <v>36531</v>
      </c>
      <c r="F44" s="32">
        <f>VLOOKUP(A44, Traffic_data!$A$3:$BP$111, 5, 0)</f>
        <v>49484</v>
      </c>
      <c r="G44" s="32">
        <f>VLOOKUP(A44, Traffic_data!$A$3:$BP$111, 6, 0)</f>
        <v>35118</v>
      </c>
      <c r="H44" s="32">
        <f>VLOOKUP(A44, Traffic_data!$A$3:$BP$111, 7, 0)</f>
        <v>61406</v>
      </c>
      <c r="I44" s="32">
        <f>VLOOKUP(A44, Traffic_data!$A$3:$BP$111, 8, 0)</f>
        <v>59890</v>
      </c>
      <c r="J44" s="32">
        <f>VLOOKUP(A44, Traffic_data!$A$3:$BP$111, 9, 0)</f>
        <v>43844</v>
      </c>
      <c r="K44" s="32">
        <f>VLOOKUP(A44, Traffic_data!$A$3:$BP$111, 10, 0)</f>
        <v>6158</v>
      </c>
      <c r="L44" s="32">
        <f>VLOOKUP(A44, Traffic_data!$A$3:$BP$111, 11, 0)</f>
        <v>47357</v>
      </c>
      <c r="M44" s="32">
        <f>VLOOKUP(A44, Traffic_data!$A$3:$BP$111, 12, 0)</f>
        <v>0</v>
      </c>
      <c r="N44" s="32">
        <f>VLOOKUP(A44, Traffic_data!$A$3:$BP$111, 13, 0)</f>
        <v>17855</v>
      </c>
      <c r="O44" s="32">
        <f>VLOOKUP(A44, Traffic_data!$A$3:$BP$111, 14, 0)</f>
        <v>8930</v>
      </c>
      <c r="P44" s="32">
        <f>VLOOKUP(A44, Traffic_data!$A$3:$BP$111, 15, 0)</f>
        <v>6347</v>
      </c>
      <c r="Q44" s="32">
        <f>VLOOKUP(A44, Traffic_data!$A$3:$BP$111, 16, 0)</f>
        <v>1052</v>
      </c>
      <c r="R44" s="32">
        <f>VLOOKUP(A44, Traffic_data!$A$3:$BP$111, 17, 0)</f>
        <v>97092</v>
      </c>
      <c r="S44" s="32">
        <f>VLOOKUP(A44, Traffic_data!$A$3:$BP$111, 18, 0)</f>
        <v>24525</v>
      </c>
      <c r="T44" s="32">
        <f>VLOOKUP(A44, Traffic_data!$A$3:$BP$111, 19, 0)</f>
        <v>2380</v>
      </c>
      <c r="U44" s="32">
        <f>VLOOKUP(A44, Traffic_data!$A$3:$BP$111, 20, 0)</f>
        <v>16979</v>
      </c>
      <c r="V44" s="32">
        <f>VLOOKUP(A44, Traffic_data!$A$3:$BP$111, 21, 0)</f>
        <v>2187</v>
      </c>
      <c r="W44" s="32">
        <f>VLOOKUP(A44, Traffic_data!$A$3:$BP$111, 22, 0)</f>
        <v>20473</v>
      </c>
      <c r="X44" s="32">
        <f>VLOOKUP(A44, Traffic_data!$A$3:$BP$111, 23, 0)</f>
        <v>4245</v>
      </c>
      <c r="Y44" s="32">
        <f>VLOOKUP(A44, Traffic_data!$A$3:$BP$111, 24, 0)</f>
        <v>1887</v>
      </c>
      <c r="Z44" s="32">
        <f>VLOOKUP(A44, Traffic_data!$A$3:$BP$111, 25, 0)</f>
        <v>3216</v>
      </c>
      <c r="AA44" s="32">
        <f>VLOOKUP(A44, Traffic_data!$A$3:$BP$111, 26, 0)</f>
        <v>965</v>
      </c>
      <c r="AB44" s="32">
        <f>VLOOKUP(A44, Traffic_data!$A$3:$BP$111, 27, 0)</f>
        <v>1951</v>
      </c>
      <c r="AC44" s="32">
        <f>VLOOKUP(A44, Traffic_data!$A$3:$BP$111, 28, 0)</f>
        <v>1887</v>
      </c>
      <c r="AD44" s="32">
        <f>VLOOKUP(A44, Traffic_data!$A$3:$BP$111, 29, 0)</f>
        <v>11769</v>
      </c>
      <c r="AE44" s="32">
        <f>VLOOKUP(A44, Traffic_data!$A$3:$BP$111, 30, 0)</f>
        <v>36817</v>
      </c>
      <c r="AF44" s="32">
        <f>VLOOKUP(A44, Traffic_data!$A$3:$BP$111, 31, 0)</f>
        <v>9414</v>
      </c>
      <c r="AG44" s="32">
        <f>VLOOKUP(A44, Traffic_data!$A$3:$BP$111, 32, 0)</f>
        <v>205</v>
      </c>
      <c r="AH44" s="32">
        <f>VLOOKUP(A44, Traffic_data!$A$3:$BP$111, 33, 0)</f>
        <v>4815</v>
      </c>
      <c r="AI44" s="32">
        <f>VLOOKUP(A44, Traffic_data!$A$3:$BP$111, 34, 0)</f>
        <v>183</v>
      </c>
      <c r="AJ44" s="32">
        <f>VLOOKUP(A44, Traffic_data!$A$3:$BP$111, 35, 0)</f>
        <v>9317</v>
      </c>
      <c r="AK44" s="32">
        <f>VLOOKUP(A44, Traffic_data!$A$3:$BP$111, 36, 0)</f>
        <v>1099</v>
      </c>
      <c r="AL44" s="32">
        <f>VLOOKUP(A44, Traffic_data!$A$3:$BP$111, 37, 0)</f>
        <v>355</v>
      </c>
      <c r="AM44" s="32">
        <f>VLOOKUP(A44, Traffic_data!$A$3:$BP$111, 38, 0)</f>
        <v>5213</v>
      </c>
      <c r="AN44" s="32">
        <f>VLOOKUP(A44, Traffic_data!$A$3:$BP$111, 39, 0)</f>
        <v>485</v>
      </c>
      <c r="AO44" s="32">
        <f>VLOOKUP(A44, Traffic_data!$A$3:$BP$111, 40, 0)</f>
        <v>183</v>
      </c>
      <c r="AP44" s="32">
        <f>VLOOKUP(A44, Traffic_data!$A$3:$BP$111, 41, 0)</f>
        <v>851</v>
      </c>
      <c r="AQ44" s="32">
        <f>VLOOKUP(A44, Traffic_data!$A$3:$BP$111, 42, 0)</f>
        <v>3802</v>
      </c>
      <c r="AR44" s="32">
        <f>VLOOKUP(A44, Traffic_data!$A$3:$BP$111, 43, 0)</f>
        <v>133909</v>
      </c>
      <c r="AS44" s="32">
        <f>VLOOKUP(A44, Traffic_data!$A$3:$BP$111, 44, 0)</f>
        <v>33939</v>
      </c>
      <c r="AT44" s="32">
        <f>VLOOKUP(A44, Traffic_data!$A$3:$BP$111, 45, 0)</f>
        <v>2585</v>
      </c>
      <c r="AU44" s="32">
        <f>VLOOKUP(A44, Traffic_data!$A$3:$BP$111, 46, 0)</f>
        <v>21794</v>
      </c>
      <c r="AV44" s="32">
        <f>VLOOKUP(A44, Traffic_data!$A$3:$BP$111, 47, 0)</f>
        <v>2370</v>
      </c>
      <c r="AW44" s="32">
        <f>VLOOKUP(A44, Traffic_data!$A$3:$BP$111, 48, 0)</f>
        <v>29790</v>
      </c>
      <c r="AX44" s="32">
        <f>VLOOKUP(A44, Traffic_data!$A$3:$BP$111, 49, 0)</f>
        <v>5344</v>
      </c>
      <c r="AY44" s="32">
        <f>VLOOKUP(A44, Traffic_data!$A$3:$BP$111, 50, 0)</f>
        <v>2242</v>
      </c>
      <c r="AZ44" s="32">
        <f>VLOOKUP(A44, Traffic_data!$A$3:$BP$111, 51, 0)</f>
        <v>8429</v>
      </c>
      <c r="BA44" s="32">
        <f>VLOOKUP(A44, Traffic_data!$A$3:$BP$111, 52, 0)</f>
        <v>1450</v>
      </c>
      <c r="BB44" s="32">
        <f>VLOOKUP(A44, Traffic_data!$A$3:$BP$111, 53, 0)</f>
        <v>2134</v>
      </c>
      <c r="BC44" s="32">
        <f>VLOOKUP(A44, Traffic_data!$A$3:$BP$111, 54, 0)</f>
        <v>2738</v>
      </c>
      <c r="BD44" s="32">
        <f>VLOOKUP(A44, Traffic_data!$A$3:$BP$111, 55, 0)</f>
        <v>15571</v>
      </c>
      <c r="BE44" s="32">
        <f>VLOOKUP(A44, Traffic_data!$A$3:$BP$111, 56, 0)</f>
        <v>6739</v>
      </c>
      <c r="BF44" s="32">
        <f>VLOOKUP(A44, Traffic_data!$A$3:$BP$111, 57, 0)</f>
        <v>1652</v>
      </c>
      <c r="BG44" s="32">
        <f>VLOOKUP(A44, Traffic_data!$A$3:$BP$111, 58, 0)</f>
        <v>181</v>
      </c>
      <c r="BH44" s="32">
        <f>VLOOKUP(A44, Traffic_data!$A$3:$BP$111, 59, 0)</f>
        <v>892</v>
      </c>
      <c r="BI44" s="32">
        <f>VLOOKUP(A44, Traffic_data!$A$3:$BP$111, 60, 0)</f>
        <v>12</v>
      </c>
      <c r="BJ44" s="32">
        <f>VLOOKUP(A44, Traffic_data!$A$3:$BP$111, 61, 0)</f>
        <v>1712</v>
      </c>
      <c r="BK44" s="32">
        <f>VLOOKUP(A44, Traffic_data!$A$3:$BP$111, 62, 0)</f>
        <v>301</v>
      </c>
      <c r="BL44" s="32">
        <f>VLOOKUP(A44, Traffic_data!$A$3:$BP$111,63, 0)</f>
        <v>109</v>
      </c>
      <c r="BM44" s="32">
        <f>VLOOKUP(A44, Traffic_data!$A$3:$BP$111, 64, 0)</f>
        <v>482</v>
      </c>
      <c r="BN44" s="32">
        <f>VLOOKUP(A44, Traffic_data!$A$3:$BP$111, 65, 0)</f>
        <v>48</v>
      </c>
      <c r="BO44" s="32">
        <f>VLOOKUP(A44, Traffic_data!$A$3:$BP$111, 66, 0)</f>
        <v>48</v>
      </c>
      <c r="BP44" s="32">
        <f>VLOOKUP(A44, Traffic_data!$A$3:$BP$111, 67, 0)</f>
        <v>96</v>
      </c>
      <c r="BQ44" s="32">
        <f>VLOOKUP(A44, Traffic_data!$A$3:$BP$111, 68, 0)</f>
        <v>1073</v>
      </c>
    </row>
    <row r="45" spans="1:69" s="24" customFormat="1" x14ac:dyDescent="0.25">
      <c r="A45" s="30">
        <v>42047</v>
      </c>
      <c r="B45" s="31" t="s">
        <v>49</v>
      </c>
      <c r="C45" s="24">
        <f>IFERROR(VLOOKUP(A45,Pivot_table!$A$5:$C$5, 3, 0),0)</f>
        <v>0</v>
      </c>
      <c r="D45" s="32">
        <f>VLOOKUP(A45, Traffic_data!$A$3:$BP$111, 3, 0)</f>
        <v>159128</v>
      </c>
      <c r="E45" s="32">
        <f>VLOOKUP(A45, Traffic_data!$A$3:$BP$111, 4, 0)</f>
        <v>45440</v>
      </c>
      <c r="F45" s="32">
        <f>VLOOKUP(A45, Traffic_data!$A$3:$BP$111, 5, 0)</f>
        <v>58024</v>
      </c>
      <c r="G45" s="32">
        <f>VLOOKUP(A45, Traffic_data!$A$3:$BP$111, 6, 0)</f>
        <v>42870</v>
      </c>
      <c r="H45" s="32">
        <f>VLOOKUP(A45, Traffic_data!$A$3:$BP$111, 7, 0)</f>
        <v>74005</v>
      </c>
      <c r="I45" s="32">
        <f>VLOOKUP(A45, Traffic_data!$A$3:$BP$111, 8, 0)</f>
        <v>74540</v>
      </c>
      <c r="J45" s="32">
        <f>VLOOKUP(A45, Traffic_data!$A$3:$BP$111, 9, 0)</f>
        <v>49754</v>
      </c>
      <c r="K45" s="32">
        <f>VLOOKUP(A45, Traffic_data!$A$3:$BP$111, 10, 0)</f>
        <v>6678</v>
      </c>
      <c r="L45" s="32">
        <f>VLOOKUP(A45, Traffic_data!$A$3:$BP$111, 11, 0)</f>
        <v>50614</v>
      </c>
      <c r="M45" s="32">
        <f>VLOOKUP(A45, Traffic_data!$A$3:$BP$111, 12, 0)</f>
        <v>0</v>
      </c>
      <c r="N45" s="32">
        <f>VLOOKUP(A45, Traffic_data!$A$3:$BP$111, 13, 0)</f>
        <v>21165</v>
      </c>
      <c r="O45" s="32">
        <f>VLOOKUP(A45, Traffic_data!$A$3:$BP$111, 14, 0)</f>
        <v>10532</v>
      </c>
      <c r="P45" s="32">
        <f>VLOOKUP(A45, Traffic_data!$A$3:$BP$111, 15, 0)</f>
        <v>7525</v>
      </c>
      <c r="Q45" s="32">
        <f>VLOOKUP(A45, Traffic_data!$A$3:$BP$111, 16, 0)</f>
        <v>1239</v>
      </c>
      <c r="R45" s="32">
        <f>VLOOKUP(A45, Traffic_data!$A$3:$BP$111, 17, 0)</f>
        <v>115810</v>
      </c>
      <c r="S45" s="32">
        <f>VLOOKUP(A45, Traffic_data!$A$3:$BP$111, 18, 0)</f>
        <v>30828</v>
      </c>
      <c r="T45" s="32">
        <f>VLOOKUP(A45, Traffic_data!$A$3:$BP$111, 19, 0)</f>
        <v>2873</v>
      </c>
      <c r="U45" s="32">
        <f>VLOOKUP(A45, Traffic_data!$A$3:$BP$111, 20, 0)</f>
        <v>21352</v>
      </c>
      <c r="V45" s="32">
        <f>VLOOKUP(A45, Traffic_data!$A$3:$BP$111, 21, 0)</f>
        <v>2422</v>
      </c>
      <c r="W45" s="32">
        <f>VLOOKUP(A45, Traffic_data!$A$3:$BP$111, 22, 0)</f>
        <v>23925</v>
      </c>
      <c r="X45" s="32">
        <f>VLOOKUP(A45, Traffic_data!$A$3:$BP$111, 23, 0)</f>
        <v>4481</v>
      </c>
      <c r="Y45" s="32">
        <f>VLOOKUP(A45, Traffic_data!$A$3:$BP$111, 24, 0)</f>
        <v>1758</v>
      </c>
      <c r="Z45" s="32">
        <f>VLOOKUP(A45, Traffic_data!$A$3:$BP$111, 25, 0)</f>
        <v>3666</v>
      </c>
      <c r="AA45" s="32">
        <f>VLOOKUP(A45, Traffic_data!$A$3:$BP$111, 26, 0)</f>
        <v>1458</v>
      </c>
      <c r="AB45" s="32">
        <f>VLOOKUP(A45, Traffic_data!$A$3:$BP$111, 27, 0)</f>
        <v>2508</v>
      </c>
      <c r="AC45" s="32">
        <f>VLOOKUP(A45, Traffic_data!$A$3:$BP$111, 28, 0)</f>
        <v>1694</v>
      </c>
      <c r="AD45" s="32">
        <f>VLOOKUP(A45, Traffic_data!$A$3:$BP$111, 29, 0)</f>
        <v>13549</v>
      </c>
      <c r="AE45" s="32">
        <f>VLOOKUP(A45, Traffic_data!$A$3:$BP$111, 30, 0)</f>
        <v>42513</v>
      </c>
      <c r="AF45" s="32">
        <f>VLOOKUP(A45, Traffic_data!$A$3:$BP$111, 31, 0)</f>
        <v>10049</v>
      </c>
      <c r="AG45" s="32">
        <f>VLOOKUP(A45, Traffic_data!$A$3:$BP$111, 32, 0)</f>
        <v>312</v>
      </c>
      <c r="AH45" s="32">
        <f>VLOOKUP(A45, Traffic_data!$A$3:$BP$111, 33, 0)</f>
        <v>5601</v>
      </c>
      <c r="AI45" s="32">
        <f>VLOOKUP(A45, Traffic_data!$A$3:$BP$111, 34, 0)</f>
        <v>269</v>
      </c>
      <c r="AJ45" s="32">
        <f>VLOOKUP(A45, Traffic_data!$A$3:$BP$111, 35, 0)</f>
        <v>10685</v>
      </c>
      <c r="AK45" s="32">
        <f>VLOOKUP(A45, Traffic_data!$A$3:$BP$111, 36, 0)</f>
        <v>1368</v>
      </c>
      <c r="AL45" s="32">
        <f>VLOOKUP(A45, Traffic_data!$A$3:$BP$111, 37, 0)</f>
        <v>582</v>
      </c>
      <c r="AM45" s="32">
        <f>VLOOKUP(A45, Traffic_data!$A$3:$BP$111, 38, 0)</f>
        <v>6549</v>
      </c>
      <c r="AN45" s="32">
        <f>VLOOKUP(A45, Traffic_data!$A$3:$BP$111, 39, 0)</f>
        <v>506</v>
      </c>
      <c r="AO45" s="32">
        <f>VLOOKUP(A45, Traffic_data!$A$3:$BP$111, 40, 0)</f>
        <v>269</v>
      </c>
      <c r="AP45" s="32">
        <f>VLOOKUP(A45, Traffic_data!$A$3:$BP$111, 41, 0)</f>
        <v>926</v>
      </c>
      <c r="AQ45" s="32">
        <f>VLOOKUP(A45, Traffic_data!$A$3:$BP$111, 42, 0)</f>
        <v>4373</v>
      </c>
      <c r="AR45" s="32">
        <f>VLOOKUP(A45, Traffic_data!$A$3:$BP$111, 43, 0)</f>
        <v>158323</v>
      </c>
      <c r="AS45" s="32">
        <f>VLOOKUP(A45, Traffic_data!$A$3:$BP$111, 44, 0)</f>
        <v>40877</v>
      </c>
      <c r="AT45" s="32">
        <f>VLOOKUP(A45, Traffic_data!$A$3:$BP$111, 45, 0)</f>
        <v>3185</v>
      </c>
      <c r="AU45" s="32">
        <f>VLOOKUP(A45, Traffic_data!$A$3:$BP$111, 46, 0)</f>
        <v>26953</v>
      </c>
      <c r="AV45" s="32">
        <f>VLOOKUP(A45, Traffic_data!$A$3:$BP$111, 47, 0)</f>
        <v>2691</v>
      </c>
      <c r="AW45" s="32">
        <f>VLOOKUP(A45, Traffic_data!$A$3:$BP$111, 48, 0)</f>
        <v>34610</v>
      </c>
      <c r="AX45" s="32">
        <f>VLOOKUP(A45, Traffic_data!$A$3:$BP$111, 49, 0)</f>
        <v>5849</v>
      </c>
      <c r="AY45" s="32">
        <f>VLOOKUP(A45, Traffic_data!$A$3:$BP$111, 50, 0)</f>
        <v>2340</v>
      </c>
      <c r="AZ45" s="32">
        <f>VLOOKUP(A45, Traffic_data!$A$3:$BP$111, 51, 0)</f>
        <v>10215</v>
      </c>
      <c r="BA45" s="32">
        <f>VLOOKUP(A45, Traffic_data!$A$3:$BP$111, 52, 0)</f>
        <v>1964</v>
      </c>
      <c r="BB45" s="32">
        <f>VLOOKUP(A45, Traffic_data!$A$3:$BP$111, 53, 0)</f>
        <v>2777</v>
      </c>
      <c r="BC45" s="32">
        <f>VLOOKUP(A45, Traffic_data!$A$3:$BP$111, 54, 0)</f>
        <v>2620</v>
      </c>
      <c r="BD45" s="32">
        <f>VLOOKUP(A45, Traffic_data!$A$3:$BP$111, 55, 0)</f>
        <v>17922</v>
      </c>
      <c r="BE45" s="32">
        <f>VLOOKUP(A45, Traffic_data!$A$3:$BP$111, 56, 0)</f>
        <v>7788</v>
      </c>
      <c r="BF45" s="32">
        <f>VLOOKUP(A45, Traffic_data!$A$3:$BP$111, 57, 0)</f>
        <v>2291</v>
      </c>
      <c r="BG45" s="32">
        <f>VLOOKUP(A45, Traffic_data!$A$3:$BP$111, 58, 0)</f>
        <v>193</v>
      </c>
      <c r="BH45" s="32">
        <f>VLOOKUP(A45, Traffic_data!$A$3:$BP$111, 59, 0)</f>
        <v>1061</v>
      </c>
      <c r="BI45" s="32">
        <f>VLOOKUP(A45, Traffic_data!$A$3:$BP$111, 60, 0)</f>
        <v>72</v>
      </c>
      <c r="BJ45" s="32">
        <f>VLOOKUP(A45, Traffic_data!$A$3:$BP$111, 61, 0)</f>
        <v>1748</v>
      </c>
      <c r="BK45" s="32">
        <f>VLOOKUP(A45, Traffic_data!$A$3:$BP$111, 62, 0)</f>
        <v>193</v>
      </c>
      <c r="BL45" s="32">
        <f>VLOOKUP(A45, Traffic_data!$A$3:$BP$111,63, 0)</f>
        <v>96</v>
      </c>
      <c r="BM45" s="32">
        <f>VLOOKUP(A45, Traffic_data!$A$3:$BP$111, 64, 0)</f>
        <v>482</v>
      </c>
      <c r="BN45" s="32">
        <f>VLOOKUP(A45, Traffic_data!$A$3:$BP$111, 65, 0)</f>
        <v>84</v>
      </c>
      <c r="BO45" s="32">
        <f>VLOOKUP(A45, Traffic_data!$A$3:$BP$111, 66, 0)</f>
        <v>48</v>
      </c>
      <c r="BP45" s="32">
        <f>VLOOKUP(A45, Traffic_data!$A$3:$BP$111, 67, 0)</f>
        <v>241</v>
      </c>
      <c r="BQ45" s="32">
        <f>VLOOKUP(A45, Traffic_data!$A$3:$BP$111, 68, 0)</f>
        <v>1097</v>
      </c>
    </row>
    <row r="46" spans="1:69" s="24" customFormat="1" x14ac:dyDescent="0.25">
      <c r="A46" s="30">
        <v>42048</v>
      </c>
      <c r="B46" s="31" t="s">
        <v>50</v>
      </c>
      <c r="C46" s="24">
        <f>IFERROR(VLOOKUP(A46,Pivot_table!$A$5:$C$5, 3, 0),0)</f>
        <v>0</v>
      </c>
      <c r="D46" s="32">
        <f>VLOOKUP(A46, Traffic_data!$A$3:$BP$111, 3, 0)</f>
        <v>156385</v>
      </c>
      <c r="E46" s="32">
        <f>VLOOKUP(A46, Traffic_data!$A$3:$BP$111, 4, 0)</f>
        <v>46901</v>
      </c>
      <c r="F46" s="32">
        <f>VLOOKUP(A46, Traffic_data!$A$3:$BP$111, 5, 0)</f>
        <v>56705</v>
      </c>
      <c r="G46" s="32">
        <f>VLOOKUP(A46, Traffic_data!$A$3:$BP$111, 6, 0)</f>
        <v>41835</v>
      </c>
      <c r="H46" s="32">
        <f>VLOOKUP(A46, Traffic_data!$A$3:$BP$111, 7, 0)</f>
        <v>72168</v>
      </c>
      <c r="I46" s="32">
        <f>VLOOKUP(A46, Traffic_data!$A$3:$BP$111, 8, 0)</f>
        <v>74756</v>
      </c>
      <c r="J46" s="32">
        <f>VLOOKUP(A46, Traffic_data!$A$3:$BP$111, 9, 0)</f>
        <v>53719</v>
      </c>
      <c r="K46" s="32">
        <f>VLOOKUP(A46, Traffic_data!$A$3:$BP$111, 10, 0)</f>
        <v>6595</v>
      </c>
      <c r="L46" s="32">
        <f>VLOOKUP(A46, Traffic_data!$A$3:$BP$111, 11, 0)</f>
        <v>52814</v>
      </c>
      <c r="M46" s="32">
        <f>VLOOKUP(A46, Traffic_data!$A$3:$BP$111, 12, 0)</f>
        <v>0</v>
      </c>
      <c r="N46" s="32">
        <f>VLOOKUP(A46, Traffic_data!$A$3:$BP$111, 13, 0)</f>
        <v>19561</v>
      </c>
      <c r="O46" s="32">
        <f>VLOOKUP(A46, Traffic_data!$A$3:$BP$111, 14, 0)</f>
        <v>10182</v>
      </c>
      <c r="P46" s="32">
        <f>VLOOKUP(A46, Traffic_data!$A$3:$BP$111, 15, 0)</f>
        <v>7026</v>
      </c>
      <c r="Q46" s="32">
        <f>VLOOKUP(A46, Traffic_data!$A$3:$BP$111, 16, 0)</f>
        <v>1186</v>
      </c>
      <c r="R46" s="32">
        <f>VLOOKUP(A46, Traffic_data!$A$3:$BP$111, 17, 0)</f>
        <v>112955</v>
      </c>
      <c r="S46" s="32">
        <f>VLOOKUP(A46, Traffic_data!$A$3:$BP$111, 18, 0)</f>
        <v>29241</v>
      </c>
      <c r="T46" s="32">
        <f>VLOOKUP(A46, Traffic_data!$A$3:$BP$111, 19, 0)</f>
        <v>3387</v>
      </c>
      <c r="U46" s="32">
        <f>VLOOKUP(A46, Traffic_data!$A$3:$BP$111, 20, 0)</f>
        <v>21953</v>
      </c>
      <c r="V46" s="32">
        <f>VLOOKUP(A46, Traffic_data!$A$3:$BP$111, 21, 0)</f>
        <v>2573</v>
      </c>
      <c r="W46" s="32">
        <f>VLOOKUP(A46, Traffic_data!$A$3:$BP$111, 22, 0)</f>
        <v>21995</v>
      </c>
      <c r="X46" s="32">
        <f>VLOOKUP(A46, Traffic_data!$A$3:$BP$111, 23, 0)</f>
        <v>3923</v>
      </c>
      <c r="Y46" s="32">
        <f>VLOOKUP(A46, Traffic_data!$A$3:$BP$111, 24, 0)</f>
        <v>1522</v>
      </c>
      <c r="Z46" s="32">
        <f>VLOOKUP(A46, Traffic_data!$A$3:$BP$111, 25, 0)</f>
        <v>4288</v>
      </c>
      <c r="AA46" s="32">
        <f>VLOOKUP(A46, Traffic_data!$A$3:$BP$111, 26, 0)</f>
        <v>1115</v>
      </c>
      <c r="AB46" s="32">
        <f>VLOOKUP(A46, Traffic_data!$A$3:$BP$111, 27, 0)</f>
        <v>2315</v>
      </c>
      <c r="AC46" s="32">
        <f>VLOOKUP(A46, Traffic_data!$A$3:$BP$111, 28, 0)</f>
        <v>1544</v>
      </c>
      <c r="AD46" s="32">
        <f>VLOOKUP(A46, Traffic_data!$A$3:$BP$111, 29, 0)</f>
        <v>14020</v>
      </c>
      <c r="AE46" s="32">
        <f>VLOOKUP(A46, Traffic_data!$A$3:$BP$111, 30, 0)</f>
        <v>46221</v>
      </c>
      <c r="AF46" s="32">
        <f>VLOOKUP(A46, Traffic_data!$A$3:$BP$111, 31, 0)</f>
        <v>11116</v>
      </c>
      <c r="AG46" s="32">
        <f>VLOOKUP(A46, Traffic_data!$A$3:$BP$111, 32, 0)</f>
        <v>420</v>
      </c>
      <c r="AH46" s="32">
        <f>VLOOKUP(A46, Traffic_data!$A$3:$BP$111, 33, 0)</f>
        <v>5795</v>
      </c>
      <c r="AI46" s="32">
        <f>VLOOKUP(A46, Traffic_data!$A$3:$BP$111, 34, 0)</f>
        <v>355</v>
      </c>
      <c r="AJ46" s="32">
        <f>VLOOKUP(A46, Traffic_data!$A$3:$BP$111, 35, 0)</f>
        <v>11353</v>
      </c>
      <c r="AK46" s="32">
        <f>VLOOKUP(A46, Traffic_data!$A$3:$BP$111, 36, 0)</f>
        <v>1163</v>
      </c>
      <c r="AL46" s="32">
        <f>VLOOKUP(A46, Traffic_data!$A$3:$BP$111, 37, 0)</f>
        <v>506</v>
      </c>
      <c r="AM46" s="32">
        <f>VLOOKUP(A46, Traffic_data!$A$3:$BP$111, 38, 0)</f>
        <v>7389</v>
      </c>
      <c r="AN46" s="32">
        <f>VLOOKUP(A46, Traffic_data!$A$3:$BP$111, 39, 0)</f>
        <v>506</v>
      </c>
      <c r="AO46" s="32">
        <f>VLOOKUP(A46, Traffic_data!$A$3:$BP$111, 40, 0)</f>
        <v>302</v>
      </c>
      <c r="AP46" s="32">
        <f>VLOOKUP(A46, Traffic_data!$A$3:$BP$111, 41, 0)</f>
        <v>1066</v>
      </c>
      <c r="AQ46" s="32">
        <f>VLOOKUP(A46, Traffic_data!$A$3:$BP$111, 42, 0)</f>
        <v>4890</v>
      </c>
      <c r="AR46" s="32">
        <f>VLOOKUP(A46, Traffic_data!$A$3:$BP$111, 43, 0)</f>
        <v>159176</v>
      </c>
      <c r="AS46" s="32">
        <f>VLOOKUP(A46, Traffic_data!$A$3:$BP$111, 44, 0)</f>
        <v>40357</v>
      </c>
      <c r="AT46" s="32">
        <f>VLOOKUP(A46, Traffic_data!$A$3:$BP$111, 45, 0)</f>
        <v>3807</v>
      </c>
      <c r="AU46" s="32">
        <f>VLOOKUP(A46, Traffic_data!$A$3:$BP$111, 46, 0)</f>
        <v>27748</v>
      </c>
      <c r="AV46" s="32">
        <f>VLOOKUP(A46, Traffic_data!$A$3:$BP$111, 47, 0)</f>
        <v>2928</v>
      </c>
      <c r="AW46" s="32">
        <f>VLOOKUP(A46, Traffic_data!$A$3:$BP$111, 48, 0)</f>
        <v>33348</v>
      </c>
      <c r="AX46" s="32">
        <f>VLOOKUP(A46, Traffic_data!$A$3:$BP$111, 49, 0)</f>
        <v>5086</v>
      </c>
      <c r="AY46" s="32">
        <f>VLOOKUP(A46, Traffic_data!$A$3:$BP$111, 50, 0)</f>
        <v>2028</v>
      </c>
      <c r="AZ46" s="32">
        <f>VLOOKUP(A46, Traffic_data!$A$3:$BP$111, 51, 0)</f>
        <v>11677</v>
      </c>
      <c r="BA46" s="32">
        <f>VLOOKUP(A46, Traffic_data!$A$3:$BP$111, 52, 0)</f>
        <v>1621</v>
      </c>
      <c r="BB46" s="32">
        <f>VLOOKUP(A46, Traffic_data!$A$3:$BP$111, 53, 0)</f>
        <v>2617</v>
      </c>
      <c r="BC46" s="32">
        <f>VLOOKUP(A46, Traffic_data!$A$3:$BP$111, 54, 0)</f>
        <v>2610</v>
      </c>
      <c r="BD46" s="32">
        <f>VLOOKUP(A46, Traffic_data!$A$3:$BP$111, 55, 0)</f>
        <v>18910</v>
      </c>
      <c r="BE46" s="32">
        <f>VLOOKUP(A46, Traffic_data!$A$3:$BP$111, 56, 0)</f>
        <v>7728</v>
      </c>
      <c r="BF46" s="32">
        <f>VLOOKUP(A46, Traffic_data!$A$3:$BP$111, 57, 0)</f>
        <v>2038</v>
      </c>
      <c r="BG46" s="32">
        <f>VLOOKUP(A46, Traffic_data!$A$3:$BP$111, 58, 0)</f>
        <v>217</v>
      </c>
      <c r="BH46" s="32">
        <f>VLOOKUP(A46, Traffic_data!$A$3:$BP$111, 59, 0)</f>
        <v>1302</v>
      </c>
      <c r="BI46" s="32">
        <f>VLOOKUP(A46, Traffic_data!$A$3:$BP$111, 60, 0)</f>
        <v>145</v>
      </c>
      <c r="BJ46" s="32">
        <f>VLOOKUP(A46, Traffic_data!$A$3:$BP$111, 61, 0)</f>
        <v>1483</v>
      </c>
      <c r="BK46" s="32">
        <f>VLOOKUP(A46, Traffic_data!$A$3:$BP$111, 62, 0)</f>
        <v>374</v>
      </c>
      <c r="BL46" s="32">
        <f>VLOOKUP(A46, Traffic_data!$A$3:$BP$111,63, 0)</f>
        <v>96</v>
      </c>
      <c r="BM46" s="32">
        <f>VLOOKUP(A46, Traffic_data!$A$3:$BP$111, 64, 0)</f>
        <v>494</v>
      </c>
      <c r="BN46" s="32">
        <f>VLOOKUP(A46, Traffic_data!$A$3:$BP$111, 65, 0)</f>
        <v>109</v>
      </c>
      <c r="BO46" s="32">
        <f>VLOOKUP(A46, Traffic_data!$A$3:$BP$111, 66, 0)</f>
        <v>84</v>
      </c>
      <c r="BP46" s="32">
        <f>VLOOKUP(A46, Traffic_data!$A$3:$BP$111, 67, 0)</f>
        <v>157</v>
      </c>
      <c r="BQ46" s="32">
        <f>VLOOKUP(A46, Traffic_data!$A$3:$BP$111, 68, 0)</f>
        <v>952</v>
      </c>
    </row>
    <row r="47" spans="1:69" s="24" customFormat="1" x14ac:dyDescent="0.25">
      <c r="A47" s="30">
        <v>42049</v>
      </c>
      <c r="B47" s="31" t="s">
        <v>5</v>
      </c>
      <c r="C47" s="24">
        <f>IFERROR(VLOOKUP(A47,Pivot_table!$A$5:$C$5, 3, 0),0)</f>
        <v>0</v>
      </c>
      <c r="D47" s="32">
        <f>VLOOKUP(A47, Traffic_data!$A$3:$BP$111, 3, 0)</f>
        <v>105293</v>
      </c>
      <c r="E47" s="32">
        <f>VLOOKUP(A47, Traffic_data!$A$3:$BP$111, 4, 0)</f>
        <v>34095</v>
      </c>
      <c r="F47" s="32">
        <f>VLOOKUP(A47, Traffic_data!$A$3:$BP$111, 5, 0)</f>
        <v>36946</v>
      </c>
      <c r="G47" s="32">
        <f>VLOOKUP(A47, Traffic_data!$A$3:$BP$111, 6, 0)</f>
        <v>26445</v>
      </c>
      <c r="H47" s="32">
        <f>VLOOKUP(A47, Traffic_data!$A$3:$BP$111, 7, 0)</f>
        <v>50484</v>
      </c>
      <c r="I47" s="32">
        <f>VLOOKUP(A47, Traffic_data!$A$3:$BP$111, 8, 0)</f>
        <v>58304</v>
      </c>
      <c r="J47" s="32">
        <f>VLOOKUP(A47, Traffic_data!$A$3:$BP$111, 9, 0)</f>
        <v>53074</v>
      </c>
      <c r="K47" s="32">
        <f>VLOOKUP(A47, Traffic_data!$A$3:$BP$111, 10, 0)</f>
        <v>7910</v>
      </c>
      <c r="L47" s="32">
        <f>VLOOKUP(A47, Traffic_data!$A$3:$BP$111, 11, 0)</f>
        <v>52008</v>
      </c>
      <c r="M47" s="32">
        <f>VLOOKUP(A47, Traffic_data!$A$3:$BP$111, 12, 0)</f>
        <v>0</v>
      </c>
      <c r="N47" s="32">
        <f>VLOOKUP(A47, Traffic_data!$A$3:$BP$111, 13, 0)</f>
        <v>15418</v>
      </c>
      <c r="O47" s="32">
        <f>VLOOKUP(A47, Traffic_data!$A$3:$BP$111, 14, 0)</f>
        <v>11619</v>
      </c>
      <c r="P47" s="32">
        <f>VLOOKUP(A47, Traffic_data!$A$3:$BP$111, 15, 0)</f>
        <v>7609</v>
      </c>
      <c r="Q47" s="32">
        <f>VLOOKUP(A47, Traffic_data!$A$3:$BP$111, 16, 0)</f>
        <v>938</v>
      </c>
      <c r="R47" s="32">
        <f>VLOOKUP(A47, Traffic_data!$A$3:$BP$111, 17, 0)</f>
        <v>79834</v>
      </c>
      <c r="S47" s="32">
        <f>VLOOKUP(A47, Traffic_data!$A$3:$BP$111, 18, 0)</f>
        <v>17708</v>
      </c>
      <c r="T47" s="32">
        <f>VLOOKUP(A47, Traffic_data!$A$3:$BP$111, 19, 0)</f>
        <v>2894</v>
      </c>
      <c r="U47" s="32">
        <f>VLOOKUP(A47, Traffic_data!$A$3:$BP$111, 20, 0)</f>
        <v>14878</v>
      </c>
      <c r="V47" s="32">
        <f>VLOOKUP(A47, Traffic_data!$A$3:$BP$111, 21, 0)</f>
        <v>1694</v>
      </c>
      <c r="W47" s="32">
        <f>VLOOKUP(A47, Traffic_data!$A$3:$BP$111, 22, 0)</f>
        <v>15457</v>
      </c>
      <c r="X47" s="32">
        <f>VLOOKUP(A47, Traffic_data!$A$3:$BP$111, 23, 0)</f>
        <v>3773</v>
      </c>
      <c r="Y47" s="32">
        <f>VLOOKUP(A47, Traffic_data!$A$3:$BP$111, 24, 0)</f>
        <v>2079</v>
      </c>
      <c r="Z47" s="32">
        <f>VLOOKUP(A47, Traffic_data!$A$3:$BP$111, 25, 0)</f>
        <v>3109</v>
      </c>
      <c r="AA47" s="32">
        <f>VLOOKUP(A47, Traffic_data!$A$3:$BP$111, 26, 0)</f>
        <v>1436</v>
      </c>
      <c r="AB47" s="32">
        <f>VLOOKUP(A47, Traffic_data!$A$3:$BP$111, 27, 0)</f>
        <v>1222</v>
      </c>
      <c r="AC47" s="32">
        <f>VLOOKUP(A47, Traffic_data!$A$3:$BP$111, 28, 0)</f>
        <v>1372</v>
      </c>
      <c r="AD47" s="32">
        <f>VLOOKUP(A47, Traffic_data!$A$3:$BP$111, 29, 0)</f>
        <v>10783</v>
      </c>
      <c r="AE47" s="32">
        <f>VLOOKUP(A47, Traffic_data!$A$3:$BP$111, 30, 0)</f>
        <v>46078</v>
      </c>
      <c r="AF47" s="32">
        <f>VLOOKUP(A47, Traffic_data!$A$3:$BP$111, 31, 0)</f>
        <v>11406</v>
      </c>
      <c r="AG47" s="32">
        <f>VLOOKUP(A47, Traffic_data!$A$3:$BP$111, 32, 0)</f>
        <v>345</v>
      </c>
      <c r="AH47" s="32">
        <f>VLOOKUP(A47, Traffic_data!$A$3:$BP$111, 33, 0)</f>
        <v>6312</v>
      </c>
      <c r="AI47" s="32">
        <f>VLOOKUP(A47, Traffic_data!$A$3:$BP$111, 34, 0)</f>
        <v>291</v>
      </c>
      <c r="AJ47" s="32">
        <f>VLOOKUP(A47, Traffic_data!$A$3:$BP$111, 35, 0)</f>
        <v>10879</v>
      </c>
      <c r="AK47" s="32">
        <f>VLOOKUP(A47, Traffic_data!$A$3:$BP$111, 36, 0)</f>
        <v>1368</v>
      </c>
      <c r="AL47" s="32">
        <f>VLOOKUP(A47, Traffic_data!$A$3:$BP$111, 37, 0)</f>
        <v>474</v>
      </c>
      <c r="AM47" s="32">
        <f>VLOOKUP(A47, Traffic_data!$A$3:$BP$111, 38, 0)</f>
        <v>7270</v>
      </c>
      <c r="AN47" s="32">
        <f>VLOOKUP(A47, Traffic_data!$A$3:$BP$111, 39, 0)</f>
        <v>603</v>
      </c>
      <c r="AO47" s="32">
        <f>VLOOKUP(A47, Traffic_data!$A$3:$BP$111, 40, 0)</f>
        <v>291</v>
      </c>
      <c r="AP47" s="32">
        <f>VLOOKUP(A47, Traffic_data!$A$3:$BP$111, 41, 0)</f>
        <v>1088</v>
      </c>
      <c r="AQ47" s="32">
        <f>VLOOKUP(A47, Traffic_data!$A$3:$BP$111, 42, 0)</f>
        <v>4545</v>
      </c>
      <c r="AR47" s="32">
        <f>VLOOKUP(A47, Traffic_data!$A$3:$BP$111, 43, 0)</f>
        <v>125912</v>
      </c>
      <c r="AS47" s="32">
        <f>VLOOKUP(A47, Traffic_data!$A$3:$BP$111, 44, 0)</f>
        <v>29114</v>
      </c>
      <c r="AT47" s="32">
        <f>VLOOKUP(A47, Traffic_data!$A$3:$BP$111, 45, 0)</f>
        <v>3239</v>
      </c>
      <c r="AU47" s="32">
        <f>VLOOKUP(A47, Traffic_data!$A$3:$BP$111, 46, 0)</f>
        <v>21190</v>
      </c>
      <c r="AV47" s="32">
        <f>VLOOKUP(A47, Traffic_data!$A$3:$BP$111, 47, 0)</f>
        <v>1985</v>
      </c>
      <c r="AW47" s="32">
        <f>VLOOKUP(A47, Traffic_data!$A$3:$BP$111, 48, 0)</f>
        <v>26336</v>
      </c>
      <c r="AX47" s="32">
        <f>VLOOKUP(A47, Traffic_data!$A$3:$BP$111, 49, 0)</f>
        <v>5141</v>
      </c>
      <c r="AY47" s="32">
        <f>VLOOKUP(A47, Traffic_data!$A$3:$BP$111, 50, 0)</f>
        <v>2553</v>
      </c>
      <c r="AZ47" s="32">
        <f>VLOOKUP(A47, Traffic_data!$A$3:$BP$111, 51, 0)</f>
        <v>10379</v>
      </c>
      <c r="BA47" s="32">
        <f>VLOOKUP(A47, Traffic_data!$A$3:$BP$111, 52, 0)</f>
        <v>2039</v>
      </c>
      <c r="BB47" s="32">
        <f>VLOOKUP(A47, Traffic_data!$A$3:$BP$111, 53, 0)</f>
        <v>1513</v>
      </c>
      <c r="BC47" s="32">
        <f>VLOOKUP(A47, Traffic_data!$A$3:$BP$111, 54, 0)</f>
        <v>2460</v>
      </c>
      <c r="BD47" s="32">
        <f>VLOOKUP(A47, Traffic_data!$A$3:$BP$111, 55, 0)</f>
        <v>15328</v>
      </c>
      <c r="BE47" s="32">
        <f>VLOOKUP(A47, Traffic_data!$A$3:$BP$111, 56, 0)</f>
        <v>7885</v>
      </c>
      <c r="BF47" s="32">
        <f>VLOOKUP(A47, Traffic_data!$A$3:$BP$111, 57, 0)</f>
        <v>1977</v>
      </c>
      <c r="BG47" s="32">
        <f>VLOOKUP(A47, Traffic_data!$A$3:$BP$111, 58, 0)</f>
        <v>217</v>
      </c>
      <c r="BH47" s="32">
        <f>VLOOKUP(A47, Traffic_data!$A$3:$BP$111, 59, 0)</f>
        <v>1350</v>
      </c>
      <c r="BI47" s="32">
        <f>VLOOKUP(A47, Traffic_data!$A$3:$BP$111, 60, 0)</f>
        <v>48</v>
      </c>
      <c r="BJ47" s="32">
        <f>VLOOKUP(A47, Traffic_data!$A$3:$BP$111, 61, 0)</f>
        <v>1748</v>
      </c>
      <c r="BK47" s="32">
        <f>VLOOKUP(A47, Traffic_data!$A$3:$BP$111, 62, 0)</f>
        <v>265</v>
      </c>
      <c r="BL47" s="32">
        <f>VLOOKUP(A47, Traffic_data!$A$3:$BP$111,63, 0)</f>
        <v>84</v>
      </c>
      <c r="BM47" s="32">
        <f>VLOOKUP(A47, Traffic_data!$A$3:$BP$111, 64, 0)</f>
        <v>434</v>
      </c>
      <c r="BN47" s="32">
        <f>VLOOKUP(A47, Traffic_data!$A$3:$BP$111, 65, 0)</f>
        <v>145</v>
      </c>
      <c r="BO47" s="32">
        <f>VLOOKUP(A47, Traffic_data!$A$3:$BP$111, 66, 0)</f>
        <v>60</v>
      </c>
      <c r="BP47" s="32">
        <f>VLOOKUP(A47, Traffic_data!$A$3:$BP$111, 67, 0)</f>
        <v>193</v>
      </c>
      <c r="BQ47" s="32">
        <f>VLOOKUP(A47, Traffic_data!$A$3:$BP$111, 68, 0)</f>
        <v>1157</v>
      </c>
    </row>
    <row r="48" spans="1:69" s="24" customFormat="1" x14ac:dyDescent="0.25">
      <c r="A48" s="30">
        <v>42050</v>
      </c>
      <c r="B48" s="31" t="s">
        <v>51</v>
      </c>
      <c r="C48" s="24">
        <f>IFERROR(VLOOKUP(A48,Pivot_table!$A$5:$C$5, 3, 0),0)</f>
        <v>0</v>
      </c>
      <c r="D48" s="32">
        <f>VLOOKUP(A48, Traffic_data!$A$3:$BP$111, 3, 0)</f>
        <v>78885</v>
      </c>
      <c r="E48" s="32">
        <f>VLOOKUP(A48, Traffic_data!$A$3:$BP$111, 4, 0)</f>
        <v>24157</v>
      </c>
      <c r="F48" s="32">
        <f>VLOOKUP(A48, Traffic_data!$A$3:$BP$111, 5, 0)</f>
        <v>27500</v>
      </c>
      <c r="G48" s="32">
        <f>VLOOKUP(A48, Traffic_data!$A$3:$BP$111, 6, 0)</f>
        <v>21737</v>
      </c>
      <c r="H48" s="32">
        <f>VLOOKUP(A48, Traffic_data!$A$3:$BP$111, 7, 0)</f>
        <v>37465</v>
      </c>
      <c r="I48" s="32">
        <f>VLOOKUP(A48, Traffic_data!$A$3:$BP$111, 8, 0)</f>
        <v>49063</v>
      </c>
      <c r="J48" s="32">
        <f>VLOOKUP(A48, Traffic_data!$A$3:$BP$111, 9, 0)</f>
        <v>54792</v>
      </c>
      <c r="K48" s="32">
        <f>VLOOKUP(A48, Traffic_data!$A$3:$BP$111, 10, 0)</f>
        <v>6283</v>
      </c>
      <c r="L48" s="32">
        <f>VLOOKUP(A48, Traffic_data!$A$3:$BP$111, 11, 0)</f>
        <v>52444</v>
      </c>
      <c r="M48" s="32">
        <f>VLOOKUP(A48, Traffic_data!$A$3:$BP$111, 12, 0)</f>
        <v>0</v>
      </c>
      <c r="N48" s="32">
        <f>VLOOKUP(A48, Traffic_data!$A$3:$BP$111, 13, 0)</f>
        <v>11238</v>
      </c>
      <c r="O48" s="32">
        <f>VLOOKUP(A48, Traffic_data!$A$3:$BP$111, 14, 0)</f>
        <v>10771</v>
      </c>
      <c r="P48" s="32">
        <f>VLOOKUP(A48, Traffic_data!$A$3:$BP$111, 15, 0)</f>
        <v>7055</v>
      </c>
      <c r="Q48" s="32">
        <f>VLOOKUP(A48, Traffic_data!$A$3:$BP$111, 16, 0)</f>
        <v>807</v>
      </c>
      <c r="R48" s="32">
        <f>VLOOKUP(A48, Traffic_data!$A$3:$BP$111, 17, 0)</f>
        <v>59297</v>
      </c>
      <c r="S48" s="32">
        <f>VLOOKUP(A48, Traffic_data!$A$3:$BP$111, 18, 0)</f>
        <v>14857</v>
      </c>
      <c r="T48" s="32">
        <f>VLOOKUP(A48, Traffic_data!$A$3:$BP$111, 19, 0)</f>
        <v>1865</v>
      </c>
      <c r="U48" s="32">
        <f>VLOOKUP(A48, Traffic_data!$A$3:$BP$111, 20, 0)</f>
        <v>11255</v>
      </c>
      <c r="V48" s="32">
        <f>VLOOKUP(A48, Traffic_data!$A$3:$BP$111, 21, 0)</f>
        <v>1522</v>
      </c>
      <c r="W48" s="32">
        <f>VLOOKUP(A48, Traffic_data!$A$3:$BP$111, 22, 0)</f>
        <v>11491</v>
      </c>
      <c r="X48" s="32">
        <f>VLOOKUP(A48, Traffic_data!$A$3:$BP$111, 23, 0)</f>
        <v>1929</v>
      </c>
      <c r="Y48" s="32">
        <f>VLOOKUP(A48, Traffic_data!$A$3:$BP$111, 24, 0)</f>
        <v>815</v>
      </c>
      <c r="Z48" s="32">
        <f>VLOOKUP(A48, Traffic_data!$A$3:$BP$111, 25, 0)</f>
        <v>2723</v>
      </c>
      <c r="AA48" s="32">
        <f>VLOOKUP(A48, Traffic_data!$A$3:$BP$111, 26, 0)</f>
        <v>793</v>
      </c>
      <c r="AB48" s="32">
        <f>VLOOKUP(A48, Traffic_data!$A$3:$BP$111, 27, 0)</f>
        <v>986</v>
      </c>
      <c r="AC48" s="32">
        <f>VLOOKUP(A48, Traffic_data!$A$3:$BP$111, 28, 0)</f>
        <v>1136</v>
      </c>
      <c r="AD48" s="32">
        <f>VLOOKUP(A48, Traffic_data!$A$3:$BP$111, 29, 0)</f>
        <v>7696</v>
      </c>
      <c r="AE48" s="32">
        <f>VLOOKUP(A48, Traffic_data!$A$3:$BP$111, 30, 0)</f>
        <v>47371</v>
      </c>
      <c r="AF48" s="32">
        <f>VLOOKUP(A48, Traffic_data!$A$3:$BP$111, 31, 0)</f>
        <v>11256</v>
      </c>
      <c r="AG48" s="32">
        <f>VLOOKUP(A48, Traffic_data!$A$3:$BP$111, 32, 0)</f>
        <v>474</v>
      </c>
      <c r="AH48" s="32">
        <f>VLOOKUP(A48, Traffic_data!$A$3:$BP$111, 33, 0)</f>
        <v>6980</v>
      </c>
      <c r="AI48" s="32">
        <f>VLOOKUP(A48, Traffic_data!$A$3:$BP$111, 34, 0)</f>
        <v>215</v>
      </c>
      <c r="AJ48" s="32">
        <f>VLOOKUP(A48, Traffic_data!$A$3:$BP$111, 35, 0)</f>
        <v>11170</v>
      </c>
      <c r="AK48" s="32">
        <f>VLOOKUP(A48, Traffic_data!$A$3:$BP$111, 36, 0)</f>
        <v>1346</v>
      </c>
      <c r="AL48" s="32">
        <f>VLOOKUP(A48, Traffic_data!$A$3:$BP$111, 37, 0)</f>
        <v>560</v>
      </c>
      <c r="AM48" s="32">
        <f>VLOOKUP(A48, Traffic_data!$A$3:$BP$111, 38, 0)</f>
        <v>7141</v>
      </c>
      <c r="AN48" s="32">
        <f>VLOOKUP(A48, Traffic_data!$A$3:$BP$111, 39, 0)</f>
        <v>560</v>
      </c>
      <c r="AO48" s="32">
        <f>VLOOKUP(A48, Traffic_data!$A$3:$BP$111, 40, 0)</f>
        <v>334</v>
      </c>
      <c r="AP48" s="32">
        <f>VLOOKUP(A48, Traffic_data!$A$3:$BP$111, 41, 0)</f>
        <v>1260</v>
      </c>
      <c r="AQ48" s="32">
        <f>VLOOKUP(A48, Traffic_data!$A$3:$BP$111, 42, 0)</f>
        <v>4879</v>
      </c>
      <c r="AR48" s="32">
        <f>VLOOKUP(A48, Traffic_data!$A$3:$BP$111, 43, 0)</f>
        <v>106668</v>
      </c>
      <c r="AS48" s="32">
        <f>VLOOKUP(A48, Traffic_data!$A$3:$BP$111, 44, 0)</f>
        <v>26113</v>
      </c>
      <c r="AT48" s="32">
        <f>VLOOKUP(A48, Traffic_data!$A$3:$BP$111, 45, 0)</f>
        <v>2339</v>
      </c>
      <c r="AU48" s="32">
        <f>VLOOKUP(A48, Traffic_data!$A$3:$BP$111, 46, 0)</f>
        <v>18235</v>
      </c>
      <c r="AV48" s="32">
        <f>VLOOKUP(A48, Traffic_data!$A$3:$BP$111, 47, 0)</f>
        <v>1737</v>
      </c>
      <c r="AW48" s="32">
        <f>VLOOKUP(A48, Traffic_data!$A$3:$BP$111, 48, 0)</f>
        <v>22661</v>
      </c>
      <c r="AX48" s="32">
        <f>VLOOKUP(A48, Traffic_data!$A$3:$BP$111, 49, 0)</f>
        <v>3275</v>
      </c>
      <c r="AY48" s="32">
        <f>VLOOKUP(A48, Traffic_data!$A$3:$BP$111, 50, 0)</f>
        <v>1375</v>
      </c>
      <c r="AZ48" s="32">
        <f>VLOOKUP(A48, Traffic_data!$A$3:$BP$111, 51, 0)</f>
        <v>9864</v>
      </c>
      <c r="BA48" s="32">
        <f>VLOOKUP(A48, Traffic_data!$A$3:$BP$111, 52, 0)</f>
        <v>1353</v>
      </c>
      <c r="BB48" s="32">
        <f>VLOOKUP(A48, Traffic_data!$A$3:$BP$111, 53, 0)</f>
        <v>1320</v>
      </c>
      <c r="BC48" s="32">
        <f>VLOOKUP(A48, Traffic_data!$A$3:$BP$111, 54, 0)</f>
        <v>2396</v>
      </c>
      <c r="BD48" s="32">
        <f>VLOOKUP(A48, Traffic_data!$A$3:$BP$111, 55, 0)</f>
        <v>12575</v>
      </c>
      <c r="BE48" s="32">
        <f>VLOOKUP(A48, Traffic_data!$A$3:$BP$111, 56, 0)</f>
        <v>7125</v>
      </c>
      <c r="BF48" s="32">
        <f>VLOOKUP(A48, Traffic_data!$A$3:$BP$111, 57, 0)</f>
        <v>2001</v>
      </c>
      <c r="BG48" s="32">
        <f>VLOOKUP(A48, Traffic_data!$A$3:$BP$111, 58, 0)</f>
        <v>157</v>
      </c>
      <c r="BH48" s="32">
        <f>VLOOKUP(A48, Traffic_data!$A$3:$BP$111, 59, 0)</f>
        <v>820</v>
      </c>
      <c r="BI48" s="32">
        <f>VLOOKUP(A48, Traffic_data!$A$3:$BP$111, 60, 0)</f>
        <v>60</v>
      </c>
      <c r="BJ48" s="32">
        <f>VLOOKUP(A48, Traffic_data!$A$3:$BP$111, 61, 0)</f>
        <v>1507</v>
      </c>
      <c r="BK48" s="32">
        <f>VLOOKUP(A48, Traffic_data!$A$3:$BP$111, 62, 0)</f>
        <v>350</v>
      </c>
      <c r="BL48" s="32">
        <f>VLOOKUP(A48, Traffic_data!$A$3:$BP$111,63, 0)</f>
        <v>96</v>
      </c>
      <c r="BM48" s="32">
        <f>VLOOKUP(A48, Traffic_data!$A$3:$BP$111, 64, 0)</f>
        <v>579</v>
      </c>
      <c r="BN48" s="32">
        <f>VLOOKUP(A48, Traffic_data!$A$3:$BP$111, 65, 0)</f>
        <v>145</v>
      </c>
      <c r="BO48" s="32">
        <f>VLOOKUP(A48, Traffic_data!$A$3:$BP$111, 66, 0)</f>
        <v>60</v>
      </c>
      <c r="BP48" s="32">
        <f>VLOOKUP(A48, Traffic_data!$A$3:$BP$111, 67, 0)</f>
        <v>157</v>
      </c>
      <c r="BQ48" s="32">
        <f>VLOOKUP(A48, Traffic_data!$A$3:$BP$111, 68, 0)</f>
        <v>964</v>
      </c>
    </row>
    <row r="49" spans="1:69" s="24" customFormat="1" x14ac:dyDescent="0.25">
      <c r="A49" s="30">
        <v>42051</v>
      </c>
      <c r="B49" s="31" t="s">
        <v>52</v>
      </c>
      <c r="C49" s="24">
        <f>IFERROR(VLOOKUP(A49,Pivot_table!$A$5:$C$5, 3, 0),0)</f>
        <v>0</v>
      </c>
      <c r="D49" s="32">
        <f>VLOOKUP(A49, Traffic_data!$A$3:$BP$111, 3, 0)</f>
        <v>121374</v>
      </c>
      <c r="E49" s="32">
        <f>VLOOKUP(A49, Traffic_data!$A$3:$BP$111, 4, 0)</f>
        <v>35345</v>
      </c>
      <c r="F49" s="32">
        <f>VLOOKUP(A49, Traffic_data!$A$3:$BP$111, 5, 0)</f>
        <v>44369</v>
      </c>
      <c r="G49" s="32">
        <f>VLOOKUP(A49, Traffic_data!$A$3:$BP$111, 6, 0)</f>
        <v>33235</v>
      </c>
      <c r="H49" s="32">
        <f>VLOOKUP(A49, Traffic_data!$A$3:$BP$111, 7, 0)</f>
        <v>56478</v>
      </c>
      <c r="I49" s="32">
        <f>VLOOKUP(A49, Traffic_data!$A$3:$BP$111, 8, 0)</f>
        <v>57749</v>
      </c>
      <c r="J49" s="32">
        <f>VLOOKUP(A49, Traffic_data!$A$3:$BP$111, 9, 0)</f>
        <v>44898</v>
      </c>
      <c r="K49" s="32">
        <f>VLOOKUP(A49, Traffic_data!$A$3:$BP$111, 10, 0)</f>
        <v>6181</v>
      </c>
      <c r="L49" s="32">
        <f>VLOOKUP(A49, Traffic_data!$A$3:$BP$111, 11, 0)</f>
        <v>46066</v>
      </c>
      <c r="M49" s="32">
        <f>VLOOKUP(A49, Traffic_data!$A$3:$BP$111, 12, 0)</f>
        <v>0</v>
      </c>
      <c r="N49" s="32">
        <f>VLOOKUP(A49, Traffic_data!$A$3:$BP$111, 13, 0)</f>
        <v>15672</v>
      </c>
      <c r="O49" s="32">
        <f>VLOOKUP(A49, Traffic_data!$A$3:$BP$111, 14, 0)</f>
        <v>8977</v>
      </c>
      <c r="P49" s="32">
        <f>VLOOKUP(A49, Traffic_data!$A$3:$BP$111, 15, 0)</f>
        <v>6249</v>
      </c>
      <c r="Q49" s="32">
        <f>VLOOKUP(A49, Traffic_data!$A$3:$BP$111, 16, 0)</f>
        <v>898</v>
      </c>
      <c r="R49" s="32">
        <f>VLOOKUP(A49, Traffic_data!$A$3:$BP$111, 17, 0)</f>
        <v>89739</v>
      </c>
      <c r="S49" s="32">
        <f>VLOOKUP(A49, Traffic_data!$A$3:$BP$111, 18, 0)</f>
        <v>23024</v>
      </c>
      <c r="T49" s="32">
        <f>VLOOKUP(A49, Traffic_data!$A$3:$BP$111, 19, 0)</f>
        <v>1844</v>
      </c>
      <c r="U49" s="32">
        <f>VLOOKUP(A49, Traffic_data!$A$3:$BP$111, 20, 0)</f>
        <v>16979</v>
      </c>
      <c r="V49" s="32">
        <f>VLOOKUP(A49, Traffic_data!$A$3:$BP$111, 21, 0)</f>
        <v>2058</v>
      </c>
      <c r="W49" s="32">
        <f>VLOOKUP(A49, Traffic_data!$A$3:$BP$111, 22, 0)</f>
        <v>19273</v>
      </c>
      <c r="X49" s="32">
        <f>VLOOKUP(A49, Traffic_data!$A$3:$BP$111, 23, 0)</f>
        <v>3730</v>
      </c>
      <c r="Y49" s="32">
        <f>VLOOKUP(A49, Traffic_data!$A$3:$BP$111, 24, 0)</f>
        <v>1372</v>
      </c>
      <c r="Z49" s="32">
        <f>VLOOKUP(A49, Traffic_data!$A$3:$BP$111, 25, 0)</f>
        <v>2894</v>
      </c>
      <c r="AA49" s="32">
        <f>VLOOKUP(A49, Traffic_data!$A$3:$BP$111, 26, 0)</f>
        <v>1158</v>
      </c>
      <c r="AB49" s="32">
        <f>VLOOKUP(A49, Traffic_data!$A$3:$BP$111, 27, 0)</f>
        <v>1479</v>
      </c>
      <c r="AC49" s="32">
        <f>VLOOKUP(A49, Traffic_data!$A$3:$BP$111, 28, 0)</f>
        <v>1243</v>
      </c>
      <c r="AD49" s="32">
        <f>VLOOKUP(A49, Traffic_data!$A$3:$BP$111, 29, 0)</f>
        <v>10719</v>
      </c>
      <c r="AE49" s="32">
        <f>VLOOKUP(A49, Traffic_data!$A$3:$BP$111, 30, 0)</f>
        <v>38788</v>
      </c>
      <c r="AF49" s="32">
        <f>VLOOKUP(A49, Traffic_data!$A$3:$BP$111, 31, 0)</f>
        <v>9554</v>
      </c>
      <c r="AG49" s="32">
        <f>VLOOKUP(A49, Traffic_data!$A$3:$BP$111, 32, 0)</f>
        <v>399</v>
      </c>
      <c r="AH49" s="32">
        <f>VLOOKUP(A49, Traffic_data!$A$3:$BP$111, 33, 0)</f>
        <v>4933</v>
      </c>
      <c r="AI49" s="32">
        <f>VLOOKUP(A49, Traffic_data!$A$3:$BP$111, 34, 0)</f>
        <v>269</v>
      </c>
      <c r="AJ49" s="32">
        <f>VLOOKUP(A49, Traffic_data!$A$3:$BP$111, 35, 0)</f>
        <v>9640</v>
      </c>
      <c r="AK49" s="32">
        <f>VLOOKUP(A49, Traffic_data!$A$3:$BP$111, 36, 0)</f>
        <v>1185</v>
      </c>
      <c r="AL49" s="32">
        <f>VLOOKUP(A49, Traffic_data!$A$3:$BP$111, 37, 0)</f>
        <v>312</v>
      </c>
      <c r="AM49" s="32">
        <f>VLOOKUP(A49, Traffic_data!$A$3:$BP$111, 38, 0)</f>
        <v>5967</v>
      </c>
      <c r="AN49" s="32">
        <f>VLOOKUP(A49, Traffic_data!$A$3:$BP$111, 39, 0)</f>
        <v>302</v>
      </c>
      <c r="AO49" s="32">
        <f>VLOOKUP(A49, Traffic_data!$A$3:$BP$111, 40, 0)</f>
        <v>291</v>
      </c>
      <c r="AP49" s="32">
        <f>VLOOKUP(A49, Traffic_data!$A$3:$BP$111, 41, 0)</f>
        <v>926</v>
      </c>
      <c r="AQ49" s="32">
        <f>VLOOKUP(A49, Traffic_data!$A$3:$BP$111, 42, 0)</f>
        <v>4115</v>
      </c>
      <c r="AR49" s="32">
        <f>VLOOKUP(A49, Traffic_data!$A$3:$BP$111, 43, 0)</f>
        <v>128527</v>
      </c>
      <c r="AS49" s="32">
        <f>VLOOKUP(A49, Traffic_data!$A$3:$BP$111, 44, 0)</f>
        <v>32578</v>
      </c>
      <c r="AT49" s="32">
        <f>VLOOKUP(A49, Traffic_data!$A$3:$BP$111, 45, 0)</f>
        <v>2243</v>
      </c>
      <c r="AU49" s="32">
        <f>VLOOKUP(A49, Traffic_data!$A$3:$BP$111, 46, 0)</f>
        <v>21912</v>
      </c>
      <c r="AV49" s="32">
        <f>VLOOKUP(A49, Traffic_data!$A$3:$BP$111, 47, 0)</f>
        <v>2327</v>
      </c>
      <c r="AW49" s="32">
        <f>VLOOKUP(A49, Traffic_data!$A$3:$BP$111, 48, 0)</f>
        <v>28913</v>
      </c>
      <c r="AX49" s="32">
        <f>VLOOKUP(A49, Traffic_data!$A$3:$BP$111, 49, 0)</f>
        <v>4915</v>
      </c>
      <c r="AY49" s="32">
        <f>VLOOKUP(A49, Traffic_data!$A$3:$BP$111, 50, 0)</f>
        <v>1684</v>
      </c>
      <c r="AZ49" s="32">
        <f>VLOOKUP(A49, Traffic_data!$A$3:$BP$111, 51, 0)</f>
        <v>8861</v>
      </c>
      <c r="BA49" s="32">
        <f>VLOOKUP(A49, Traffic_data!$A$3:$BP$111, 52, 0)</f>
        <v>1460</v>
      </c>
      <c r="BB49" s="32">
        <f>VLOOKUP(A49, Traffic_data!$A$3:$BP$111, 53, 0)</f>
        <v>1770</v>
      </c>
      <c r="BC49" s="32">
        <f>VLOOKUP(A49, Traffic_data!$A$3:$BP$111, 54, 0)</f>
        <v>2169</v>
      </c>
      <c r="BD49" s="32">
        <f>VLOOKUP(A49, Traffic_data!$A$3:$BP$111, 55, 0)</f>
        <v>14834</v>
      </c>
      <c r="BE49" s="32">
        <f>VLOOKUP(A49, Traffic_data!$A$3:$BP$111, 56, 0)</f>
        <v>6739</v>
      </c>
      <c r="BF49" s="32">
        <f>VLOOKUP(A49, Traffic_data!$A$3:$BP$111, 57, 0)</f>
        <v>1845</v>
      </c>
      <c r="BG49" s="32">
        <f>VLOOKUP(A49, Traffic_data!$A$3:$BP$111, 58, 0)</f>
        <v>121</v>
      </c>
      <c r="BH49" s="32">
        <f>VLOOKUP(A49, Traffic_data!$A$3:$BP$111, 59, 0)</f>
        <v>880</v>
      </c>
      <c r="BI49" s="32">
        <f>VLOOKUP(A49, Traffic_data!$A$3:$BP$111, 60, 0)</f>
        <v>48</v>
      </c>
      <c r="BJ49" s="32">
        <f>VLOOKUP(A49, Traffic_data!$A$3:$BP$111, 61, 0)</f>
        <v>1471</v>
      </c>
      <c r="BK49" s="32">
        <f>VLOOKUP(A49, Traffic_data!$A$3:$BP$111, 62, 0)</f>
        <v>386</v>
      </c>
      <c r="BL49" s="32">
        <f>VLOOKUP(A49, Traffic_data!$A$3:$BP$111,63, 0)</f>
        <v>60</v>
      </c>
      <c r="BM49" s="32">
        <f>VLOOKUP(A49, Traffic_data!$A$3:$BP$111, 64, 0)</f>
        <v>506</v>
      </c>
      <c r="BN49" s="32">
        <f>VLOOKUP(A49, Traffic_data!$A$3:$BP$111, 65, 0)</f>
        <v>109</v>
      </c>
      <c r="BO49" s="32">
        <f>VLOOKUP(A49, Traffic_data!$A$3:$BP$111, 66, 0)</f>
        <v>48</v>
      </c>
      <c r="BP49" s="32">
        <f>VLOOKUP(A49, Traffic_data!$A$3:$BP$111, 67, 0)</f>
        <v>169</v>
      </c>
      <c r="BQ49" s="32">
        <f>VLOOKUP(A49, Traffic_data!$A$3:$BP$111, 68, 0)</f>
        <v>928</v>
      </c>
    </row>
    <row r="50" spans="1:69" s="24" customFormat="1" x14ac:dyDescent="0.25">
      <c r="A50" s="30">
        <v>42052</v>
      </c>
      <c r="B50" s="31" t="s">
        <v>53</v>
      </c>
      <c r="C50" s="24">
        <f>IFERROR(VLOOKUP(A50,Pivot_table!$A$5:$C$5, 3, 0),0)</f>
        <v>0</v>
      </c>
      <c r="D50" s="32">
        <f>VLOOKUP(A50, Traffic_data!$A$3:$BP$111, 3, 0)</f>
        <v>118784</v>
      </c>
      <c r="E50" s="32">
        <f>VLOOKUP(A50, Traffic_data!$A$3:$BP$111, 4, 0)</f>
        <v>34676</v>
      </c>
      <c r="F50" s="32">
        <f>VLOOKUP(A50, Traffic_data!$A$3:$BP$111, 5, 0)</f>
        <v>43949</v>
      </c>
      <c r="G50" s="32">
        <f>VLOOKUP(A50, Traffic_data!$A$3:$BP$111, 6, 0)</f>
        <v>32176</v>
      </c>
      <c r="H50" s="32">
        <f>VLOOKUP(A50, Traffic_data!$A$3:$BP$111, 7, 0)</f>
        <v>55214</v>
      </c>
      <c r="I50" s="32">
        <f>VLOOKUP(A50, Traffic_data!$A$3:$BP$111, 8, 0)</f>
        <v>56385</v>
      </c>
      <c r="J50" s="32">
        <f>VLOOKUP(A50, Traffic_data!$A$3:$BP$111, 9, 0)</f>
        <v>44075</v>
      </c>
      <c r="K50" s="32">
        <f>VLOOKUP(A50, Traffic_data!$A$3:$BP$111, 10, 0)</f>
        <v>6021</v>
      </c>
      <c r="L50" s="32">
        <f>VLOOKUP(A50, Traffic_data!$A$3:$BP$111, 11, 0)</f>
        <v>45731</v>
      </c>
      <c r="M50" s="32">
        <f>VLOOKUP(A50, Traffic_data!$A$3:$BP$111, 12, 0)</f>
        <v>0</v>
      </c>
      <c r="N50" s="32">
        <f>VLOOKUP(A50, Traffic_data!$A$3:$BP$111, 13, 0)</f>
        <v>15232</v>
      </c>
      <c r="O50" s="32">
        <f>VLOOKUP(A50, Traffic_data!$A$3:$BP$111, 14, 0)</f>
        <v>8042</v>
      </c>
      <c r="P50" s="32">
        <f>VLOOKUP(A50, Traffic_data!$A$3:$BP$111, 15, 0)</f>
        <v>5665</v>
      </c>
      <c r="Q50" s="32">
        <f>VLOOKUP(A50, Traffic_data!$A$3:$BP$111, 16, 0)</f>
        <v>971</v>
      </c>
      <c r="R50" s="32">
        <f>VLOOKUP(A50, Traffic_data!$A$3:$BP$111, 17, 0)</f>
        <v>87381</v>
      </c>
      <c r="S50" s="32">
        <f>VLOOKUP(A50, Traffic_data!$A$3:$BP$111, 18, 0)</f>
        <v>22060</v>
      </c>
      <c r="T50" s="32">
        <f>VLOOKUP(A50, Traffic_data!$A$3:$BP$111, 19, 0)</f>
        <v>2037</v>
      </c>
      <c r="U50" s="32">
        <f>VLOOKUP(A50, Traffic_data!$A$3:$BP$111, 20, 0)</f>
        <v>17150</v>
      </c>
      <c r="V50" s="32">
        <f>VLOOKUP(A50, Traffic_data!$A$3:$BP$111, 21, 0)</f>
        <v>1736</v>
      </c>
      <c r="W50" s="32">
        <f>VLOOKUP(A50, Traffic_data!$A$3:$BP$111, 22, 0)</f>
        <v>18029</v>
      </c>
      <c r="X50" s="32">
        <f>VLOOKUP(A50, Traffic_data!$A$3:$BP$111, 23, 0)</f>
        <v>3430</v>
      </c>
      <c r="Y50" s="32">
        <f>VLOOKUP(A50, Traffic_data!$A$3:$BP$111, 24, 0)</f>
        <v>1415</v>
      </c>
      <c r="Z50" s="32">
        <f>VLOOKUP(A50, Traffic_data!$A$3:$BP$111, 25, 0)</f>
        <v>3323</v>
      </c>
      <c r="AA50" s="32">
        <f>VLOOKUP(A50, Traffic_data!$A$3:$BP$111, 26, 0)</f>
        <v>1050</v>
      </c>
      <c r="AB50" s="32">
        <f>VLOOKUP(A50, Traffic_data!$A$3:$BP$111, 27, 0)</f>
        <v>1565</v>
      </c>
      <c r="AC50" s="32">
        <f>VLOOKUP(A50, Traffic_data!$A$3:$BP$111, 28, 0)</f>
        <v>1479</v>
      </c>
      <c r="AD50" s="32">
        <f>VLOOKUP(A50, Traffic_data!$A$3:$BP$111, 29, 0)</f>
        <v>9776</v>
      </c>
      <c r="AE50" s="32">
        <f>VLOOKUP(A50, Traffic_data!$A$3:$BP$111, 30, 0)</f>
        <v>38183</v>
      </c>
      <c r="AF50" s="32">
        <f>VLOOKUP(A50, Traffic_data!$A$3:$BP$111, 31, 0)</f>
        <v>9360</v>
      </c>
      <c r="AG50" s="32">
        <f>VLOOKUP(A50, Traffic_data!$A$3:$BP$111, 32, 0)</f>
        <v>291</v>
      </c>
      <c r="AH50" s="32">
        <f>VLOOKUP(A50, Traffic_data!$A$3:$BP$111, 33, 0)</f>
        <v>4664</v>
      </c>
      <c r="AI50" s="32">
        <f>VLOOKUP(A50, Traffic_data!$A$3:$BP$111, 34, 0)</f>
        <v>259</v>
      </c>
      <c r="AJ50" s="32">
        <f>VLOOKUP(A50, Traffic_data!$A$3:$BP$111, 35, 0)</f>
        <v>9252</v>
      </c>
      <c r="AK50" s="32">
        <f>VLOOKUP(A50, Traffic_data!$A$3:$BP$111, 36, 0)</f>
        <v>1142</v>
      </c>
      <c r="AL50" s="32">
        <f>VLOOKUP(A50, Traffic_data!$A$3:$BP$111, 37, 0)</f>
        <v>549</v>
      </c>
      <c r="AM50" s="32">
        <f>VLOOKUP(A50, Traffic_data!$A$3:$BP$111, 38, 0)</f>
        <v>6269</v>
      </c>
      <c r="AN50" s="32">
        <f>VLOOKUP(A50, Traffic_data!$A$3:$BP$111, 39, 0)</f>
        <v>442</v>
      </c>
      <c r="AO50" s="32">
        <f>VLOOKUP(A50, Traffic_data!$A$3:$BP$111, 40, 0)</f>
        <v>291</v>
      </c>
      <c r="AP50" s="32">
        <f>VLOOKUP(A50, Traffic_data!$A$3:$BP$111, 41, 0)</f>
        <v>1012</v>
      </c>
      <c r="AQ50" s="32">
        <f>VLOOKUP(A50, Traffic_data!$A$3:$BP$111, 42, 0)</f>
        <v>3705</v>
      </c>
      <c r="AR50" s="32">
        <f>VLOOKUP(A50, Traffic_data!$A$3:$BP$111, 43, 0)</f>
        <v>125564</v>
      </c>
      <c r="AS50" s="32">
        <f>VLOOKUP(A50, Traffic_data!$A$3:$BP$111, 44, 0)</f>
        <v>31420</v>
      </c>
      <c r="AT50" s="32">
        <f>VLOOKUP(A50, Traffic_data!$A$3:$BP$111, 45, 0)</f>
        <v>2328</v>
      </c>
      <c r="AU50" s="32">
        <f>VLOOKUP(A50, Traffic_data!$A$3:$BP$111, 46, 0)</f>
        <v>21814</v>
      </c>
      <c r="AV50" s="32">
        <f>VLOOKUP(A50, Traffic_data!$A$3:$BP$111, 47, 0)</f>
        <v>1995</v>
      </c>
      <c r="AW50" s="32">
        <f>VLOOKUP(A50, Traffic_data!$A$3:$BP$111, 48, 0)</f>
        <v>27281</v>
      </c>
      <c r="AX50" s="32">
        <f>VLOOKUP(A50, Traffic_data!$A$3:$BP$111, 49, 0)</f>
        <v>4572</v>
      </c>
      <c r="AY50" s="32">
        <f>VLOOKUP(A50, Traffic_data!$A$3:$BP$111, 50, 0)</f>
        <v>1964</v>
      </c>
      <c r="AZ50" s="32">
        <f>VLOOKUP(A50, Traffic_data!$A$3:$BP$111, 51, 0)</f>
        <v>9592</v>
      </c>
      <c r="BA50" s="32">
        <f>VLOOKUP(A50, Traffic_data!$A$3:$BP$111, 52, 0)</f>
        <v>1492</v>
      </c>
      <c r="BB50" s="32">
        <f>VLOOKUP(A50, Traffic_data!$A$3:$BP$111, 53, 0)</f>
        <v>1856</v>
      </c>
      <c r="BC50" s="32">
        <f>VLOOKUP(A50, Traffic_data!$A$3:$BP$111, 54, 0)</f>
        <v>2491</v>
      </c>
      <c r="BD50" s="32">
        <f>VLOOKUP(A50, Traffic_data!$A$3:$BP$111, 55, 0)</f>
        <v>13481</v>
      </c>
      <c r="BE50" s="32">
        <f>VLOOKUP(A50, Traffic_data!$A$3:$BP$111, 56, 0)</f>
        <v>7427</v>
      </c>
      <c r="BF50" s="32">
        <f>VLOOKUP(A50, Traffic_data!$A$3:$BP$111, 57, 0)</f>
        <v>2001</v>
      </c>
      <c r="BG50" s="32">
        <f>VLOOKUP(A50, Traffic_data!$A$3:$BP$111, 58, 0)</f>
        <v>229</v>
      </c>
      <c r="BH50" s="32">
        <f>VLOOKUP(A50, Traffic_data!$A$3:$BP$111, 59, 0)</f>
        <v>1061</v>
      </c>
      <c r="BI50" s="32">
        <f>VLOOKUP(A50, Traffic_data!$A$3:$BP$111, 60, 0)</f>
        <v>84</v>
      </c>
      <c r="BJ50" s="32">
        <f>VLOOKUP(A50, Traffic_data!$A$3:$BP$111, 61, 0)</f>
        <v>1567</v>
      </c>
      <c r="BK50" s="32">
        <f>VLOOKUP(A50, Traffic_data!$A$3:$BP$111, 62, 0)</f>
        <v>217</v>
      </c>
      <c r="BL50" s="32">
        <f>VLOOKUP(A50, Traffic_data!$A$3:$BP$111,63, 0)</f>
        <v>109</v>
      </c>
      <c r="BM50" s="32">
        <f>VLOOKUP(A50, Traffic_data!$A$3:$BP$111, 64, 0)</f>
        <v>446</v>
      </c>
      <c r="BN50" s="32">
        <f>VLOOKUP(A50, Traffic_data!$A$3:$BP$111, 65, 0)</f>
        <v>109</v>
      </c>
      <c r="BO50" s="32">
        <f>VLOOKUP(A50, Traffic_data!$A$3:$BP$111, 66, 0)</f>
        <v>96</v>
      </c>
      <c r="BP50" s="32">
        <f>VLOOKUP(A50, Traffic_data!$A$3:$BP$111, 67, 0)</f>
        <v>265</v>
      </c>
      <c r="BQ50" s="32">
        <f>VLOOKUP(A50, Traffic_data!$A$3:$BP$111, 68, 0)</f>
        <v>1013</v>
      </c>
    </row>
    <row r="51" spans="1:69" s="24" customFormat="1" x14ac:dyDescent="0.25">
      <c r="A51" s="30">
        <v>42053</v>
      </c>
      <c r="B51" s="31" t="s">
        <v>52</v>
      </c>
      <c r="C51" s="24">
        <f>IFERROR(VLOOKUP(A51,Pivot_table!$A$5:$C$5, 3, 0),0)</f>
        <v>0</v>
      </c>
      <c r="D51" s="32">
        <f>VLOOKUP(A51, Traffic_data!$A$3:$BP$111, 3, 0)</f>
        <v>118149</v>
      </c>
      <c r="E51" s="32">
        <f>VLOOKUP(A51, Traffic_data!$A$3:$BP$111, 4, 0)</f>
        <v>35943</v>
      </c>
      <c r="F51" s="32">
        <f>VLOOKUP(A51, Traffic_data!$A$3:$BP$111, 5, 0)</f>
        <v>43089</v>
      </c>
      <c r="G51" s="32">
        <f>VLOOKUP(A51, Traffic_data!$A$3:$BP$111, 6, 0)</f>
        <v>30904</v>
      </c>
      <c r="H51" s="32">
        <f>VLOOKUP(A51, Traffic_data!$A$3:$BP$111, 7, 0)</f>
        <v>54754</v>
      </c>
      <c r="I51" s="32">
        <f>VLOOKUP(A51, Traffic_data!$A$3:$BP$111, 8, 0)</f>
        <v>57531</v>
      </c>
      <c r="J51" s="32">
        <f>VLOOKUP(A51, Traffic_data!$A$3:$BP$111, 9, 0)</f>
        <v>42999</v>
      </c>
      <c r="K51" s="32">
        <f>VLOOKUP(A51, Traffic_data!$A$3:$BP$111, 10, 0)</f>
        <v>5885</v>
      </c>
      <c r="L51" s="32">
        <f>VLOOKUP(A51, Traffic_data!$A$3:$BP$111, 11, 0)</f>
        <v>44509</v>
      </c>
      <c r="M51" s="32">
        <f>VLOOKUP(A51, Traffic_data!$A$3:$BP$111, 12, 0)</f>
        <v>0</v>
      </c>
      <c r="N51" s="32">
        <f>VLOOKUP(A51, Traffic_data!$A$3:$BP$111, 13, 0)</f>
        <v>15674</v>
      </c>
      <c r="O51" s="32">
        <f>VLOOKUP(A51, Traffic_data!$A$3:$BP$111, 14, 0)</f>
        <v>8086</v>
      </c>
      <c r="P51" s="32">
        <f>VLOOKUP(A51, Traffic_data!$A$3:$BP$111, 15, 0)</f>
        <v>5766</v>
      </c>
      <c r="Q51" s="32">
        <f>VLOOKUP(A51, Traffic_data!$A$3:$BP$111, 16, 0)</f>
        <v>901</v>
      </c>
      <c r="R51" s="32">
        <f>VLOOKUP(A51, Traffic_data!$A$3:$BP$111, 17, 0)</f>
        <v>86824</v>
      </c>
      <c r="S51" s="32">
        <f>VLOOKUP(A51, Traffic_data!$A$3:$BP$111, 18, 0)</f>
        <v>22767</v>
      </c>
      <c r="T51" s="32">
        <f>VLOOKUP(A51, Traffic_data!$A$3:$BP$111, 19, 0)</f>
        <v>2551</v>
      </c>
      <c r="U51" s="32">
        <f>VLOOKUP(A51, Traffic_data!$A$3:$BP$111, 20, 0)</f>
        <v>16936</v>
      </c>
      <c r="V51" s="32">
        <f>VLOOKUP(A51, Traffic_data!$A$3:$BP$111, 21, 0)</f>
        <v>1801</v>
      </c>
      <c r="W51" s="32">
        <f>VLOOKUP(A51, Traffic_data!$A$3:$BP$111, 22, 0)</f>
        <v>17944</v>
      </c>
      <c r="X51" s="32">
        <f>VLOOKUP(A51, Traffic_data!$A$3:$BP$111, 23, 0)</f>
        <v>2958</v>
      </c>
      <c r="Y51" s="32">
        <f>VLOOKUP(A51, Traffic_data!$A$3:$BP$111, 24, 0)</f>
        <v>1329</v>
      </c>
      <c r="Z51" s="32">
        <f>VLOOKUP(A51, Traffic_data!$A$3:$BP$111, 25, 0)</f>
        <v>2873</v>
      </c>
      <c r="AA51" s="32">
        <f>VLOOKUP(A51, Traffic_data!$A$3:$BP$111, 26, 0)</f>
        <v>922</v>
      </c>
      <c r="AB51" s="32">
        <f>VLOOKUP(A51, Traffic_data!$A$3:$BP$111, 27, 0)</f>
        <v>1779</v>
      </c>
      <c r="AC51" s="32">
        <f>VLOOKUP(A51, Traffic_data!$A$3:$BP$111, 28, 0)</f>
        <v>1372</v>
      </c>
      <c r="AD51" s="32">
        <f>VLOOKUP(A51, Traffic_data!$A$3:$BP$111, 29, 0)</f>
        <v>9583</v>
      </c>
      <c r="AE51" s="32">
        <f>VLOOKUP(A51, Traffic_data!$A$3:$BP$111, 30, 0)</f>
        <v>36386</v>
      </c>
      <c r="AF51" s="32">
        <f>VLOOKUP(A51, Traffic_data!$A$3:$BP$111, 31, 0)</f>
        <v>9285</v>
      </c>
      <c r="AG51" s="32">
        <f>VLOOKUP(A51, Traffic_data!$A$3:$BP$111, 32, 0)</f>
        <v>312</v>
      </c>
      <c r="AH51" s="32">
        <f>VLOOKUP(A51, Traffic_data!$A$3:$BP$111, 33, 0)</f>
        <v>4578</v>
      </c>
      <c r="AI51" s="32">
        <f>VLOOKUP(A51, Traffic_data!$A$3:$BP$111, 34, 0)</f>
        <v>280</v>
      </c>
      <c r="AJ51" s="32">
        <f>VLOOKUP(A51, Traffic_data!$A$3:$BP$111, 35, 0)</f>
        <v>9317</v>
      </c>
      <c r="AK51" s="32">
        <f>VLOOKUP(A51, Traffic_data!$A$3:$BP$111, 36, 0)</f>
        <v>905</v>
      </c>
      <c r="AL51" s="32">
        <f>VLOOKUP(A51, Traffic_data!$A$3:$BP$111, 37, 0)</f>
        <v>463</v>
      </c>
      <c r="AM51" s="32">
        <f>VLOOKUP(A51, Traffic_data!$A$3:$BP$111, 38, 0)</f>
        <v>5224</v>
      </c>
      <c r="AN51" s="32">
        <f>VLOOKUP(A51, Traffic_data!$A$3:$BP$111, 39, 0)</f>
        <v>377</v>
      </c>
      <c r="AO51" s="32">
        <f>VLOOKUP(A51, Traffic_data!$A$3:$BP$111, 40, 0)</f>
        <v>226</v>
      </c>
      <c r="AP51" s="32">
        <f>VLOOKUP(A51, Traffic_data!$A$3:$BP$111, 41, 0)</f>
        <v>1012</v>
      </c>
      <c r="AQ51" s="32">
        <f>VLOOKUP(A51, Traffic_data!$A$3:$BP$111, 42, 0)</f>
        <v>3479</v>
      </c>
      <c r="AR51" s="32">
        <f>VLOOKUP(A51, Traffic_data!$A$3:$BP$111, 43, 0)</f>
        <v>123210</v>
      </c>
      <c r="AS51" s="32">
        <f>VLOOKUP(A51, Traffic_data!$A$3:$BP$111, 44, 0)</f>
        <v>32052</v>
      </c>
      <c r="AT51" s="32">
        <f>VLOOKUP(A51, Traffic_data!$A$3:$BP$111, 45, 0)</f>
        <v>2863</v>
      </c>
      <c r="AU51" s="32">
        <f>VLOOKUP(A51, Traffic_data!$A$3:$BP$111, 46, 0)</f>
        <v>21514</v>
      </c>
      <c r="AV51" s="32">
        <f>VLOOKUP(A51, Traffic_data!$A$3:$BP$111, 47, 0)</f>
        <v>2081</v>
      </c>
      <c r="AW51" s="32">
        <f>VLOOKUP(A51, Traffic_data!$A$3:$BP$111, 48, 0)</f>
        <v>27261</v>
      </c>
      <c r="AX51" s="32">
        <f>VLOOKUP(A51, Traffic_data!$A$3:$BP$111, 49, 0)</f>
        <v>3863</v>
      </c>
      <c r="AY51" s="32">
        <f>VLOOKUP(A51, Traffic_data!$A$3:$BP$111, 50, 0)</f>
        <v>1792</v>
      </c>
      <c r="AZ51" s="32">
        <f>VLOOKUP(A51, Traffic_data!$A$3:$BP$111, 51, 0)</f>
        <v>8097</v>
      </c>
      <c r="BA51" s="32">
        <f>VLOOKUP(A51, Traffic_data!$A$3:$BP$111, 52, 0)</f>
        <v>1299</v>
      </c>
      <c r="BB51" s="32">
        <f>VLOOKUP(A51, Traffic_data!$A$3:$BP$111, 53, 0)</f>
        <v>2005</v>
      </c>
      <c r="BC51" s="32">
        <f>VLOOKUP(A51, Traffic_data!$A$3:$BP$111, 54, 0)</f>
        <v>2384</v>
      </c>
      <c r="BD51" s="32">
        <f>VLOOKUP(A51, Traffic_data!$A$3:$BP$111, 55, 0)</f>
        <v>13062</v>
      </c>
      <c r="BE51" s="32">
        <f>VLOOKUP(A51, Traffic_data!$A$3:$BP$111, 56, 0)</f>
        <v>6233</v>
      </c>
      <c r="BF51" s="32">
        <f>VLOOKUP(A51, Traffic_data!$A$3:$BP$111, 57, 0)</f>
        <v>1760</v>
      </c>
      <c r="BG51" s="32">
        <f>VLOOKUP(A51, Traffic_data!$A$3:$BP$111, 58, 0)</f>
        <v>169</v>
      </c>
      <c r="BH51" s="32">
        <f>VLOOKUP(A51, Traffic_data!$A$3:$BP$111, 59, 0)</f>
        <v>989</v>
      </c>
      <c r="BI51" s="32">
        <f>VLOOKUP(A51, Traffic_data!$A$3:$BP$111, 60, 0)</f>
        <v>60</v>
      </c>
      <c r="BJ51" s="32">
        <f>VLOOKUP(A51, Traffic_data!$A$3:$BP$111, 61, 0)</f>
        <v>1194</v>
      </c>
      <c r="BK51" s="32">
        <f>VLOOKUP(A51, Traffic_data!$A$3:$BP$111, 62, 0)</f>
        <v>265</v>
      </c>
      <c r="BL51" s="32">
        <f>VLOOKUP(A51, Traffic_data!$A$3:$BP$111,63, 0)</f>
        <v>96</v>
      </c>
      <c r="BM51" s="32">
        <f>VLOOKUP(A51, Traffic_data!$A$3:$BP$111, 64, 0)</f>
        <v>326</v>
      </c>
      <c r="BN51" s="32">
        <f>VLOOKUP(A51, Traffic_data!$A$3:$BP$111, 65, 0)</f>
        <v>121</v>
      </c>
      <c r="BO51" s="32">
        <f>VLOOKUP(A51, Traffic_data!$A$3:$BP$111, 66, 0)</f>
        <v>84</v>
      </c>
      <c r="BP51" s="32">
        <f>VLOOKUP(A51, Traffic_data!$A$3:$BP$111, 67, 0)</f>
        <v>109</v>
      </c>
      <c r="BQ51" s="32">
        <f>VLOOKUP(A51, Traffic_data!$A$3:$BP$111, 68, 0)</f>
        <v>832</v>
      </c>
    </row>
    <row r="52" spans="1:69" s="24" customFormat="1" x14ac:dyDescent="0.25">
      <c r="A52" s="30">
        <v>42054</v>
      </c>
      <c r="B52" s="31" t="s">
        <v>53</v>
      </c>
      <c r="C52" s="24">
        <f>IFERROR(VLOOKUP(A52,Pivot_table!$A$5:$C$5, 3, 0),0)</f>
        <v>0</v>
      </c>
      <c r="D52" s="32">
        <f>VLOOKUP(A52, Traffic_data!$A$3:$BP$111, 3, 0)</f>
        <v>133867</v>
      </c>
      <c r="E52" s="32">
        <f>VLOOKUP(A52, Traffic_data!$A$3:$BP$111, 4, 0)</f>
        <v>39434</v>
      </c>
      <c r="F52" s="32">
        <f>VLOOKUP(A52, Traffic_data!$A$3:$BP$111, 5, 0)</f>
        <v>49745</v>
      </c>
      <c r="G52" s="32">
        <f>VLOOKUP(A52, Traffic_data!$A$3:$BP$111, 6, 0)</f>
        <v>35552</v>
      </c>
      <c r="H52" s="32">
        <f>VLOOKUP(A52, Traffic_data!$A$3:$BP$111, 7, 0)</f>
        <v>62219</v>
      </c>
      <c r="I52" s="32">
        <f>VLOOKUP(A52, Traffic_data!$A$3:$BP$111, 8, 0)</f>
        <v>68505</v>
      </c>
      <c r="J52" s="32">
        <f>VLOOKUP(A52, Traffic_data!$A$3:$BP$111, 9, 0)</f>
        <v>46895</v>
      </c>
      <c r="K52" s="32">
        <f>VLOOKUP(A52, Traffic_data!$A$3:$BP$111, 10, 0)</f>
        <v>6697</v>
      </c>
      <c r="L52" s="32">
        <f>VLOOKUP(A52, Traffic_data!$A$3:$BP$111, 11, 0)</f>
        <v>48260</v>
      </c>
      <c r="M52" s="32">
        <f>VLOOKUP(A52, Traffic_data!$A$3:$BP$111, 12, 0)</f>
        <v>0</v>
      </c>
      <c r="N52" s="32">
        <f>VLOOKUP(A52, Traffic_data!$A$3:$BP$111, 13, 0)</f>
        <v>18175</v>
      </c>
      <c r="O52" s="32">
        <f>VLOOKUP(A52, Traffic_data!$A$3:$BP$111, 14, 0)</f>
        <v>8968</v>
      </c>
      <c r="P52" s="32">
        <f>VLOOKUP(A52, Traffic_data!$A$3:$BP$111, 15, 0)</f>
        <v>6429</v>
      </c>
      <c r="Q52" s="32">
        <f>VLOOKUP(A52, Traffic_data!$A$3:$BP$111, 16, 0)</f>
        <v>1044</v>
      </c>
      <c r="R52" s="32">
        <f>VLOOKUP(A52, Traffic_data!$A$3:$BP$111, 17, 0)</f>
        <v>97392</v>
      </c>
      <c r="S52" s="32">
        <f>VLOOKUP(A52, Traffic_data!$A$3:$BP$111, 18, 0)</f>
        <v>24675</v>
      </c>
      <c r="T52" s="32">
        <f>VLOOKUP(A52, Traffic_data!$A$3:$BP$111, 19, 0)</f>
        <v>2530</v>
      </c>
      <c r="U52" s="32">
        <f>VLOOKUP(A52, Traffic_data!$A$3:$BP$111, 20, 0)</f>
        <v>21031</v>
      </c>
      <c r="V52" s="32">
        <f>VLOOKUP(A52, Traffic_data!$A$3:$BP$111, 21, 0)</f>
        <v>1672</v>
      </c>
      <c r="W52" s="32">
        <f>VLOOKUP(A52, Traffic_data!$A$3:$BP$111, 22, 0)</f>
        <v>19423</v>
      </c>
      <c r="X52" s="32">
        <f>VLOOKUP(A52, Traffic_data!$A$3:$BP$111, 23, 0)</f>
        <v>3644</v>
      </c>
      <c r="Y52" s="32">
        <f>VLOOKUP(A52, Traffic_data!$A$3:$BP$111, 24, 0)</f>
        <v>1179</v>
      </c>
      <c r="Z52" s="32">
        <f>VLOOKUP(A52, Traffic_data!$A$3:$BP$111, 25, 0)</f>
        <v>3194</v>
      </c>
      <c r="AA52" s="32">
        <f>VLOOKUP(A52, Traffic_data!$A$3:$BP$111, 26, 0)</f>
        <v>1050</v>
      </c>
      <c r="AB52" s="32">
        <f>VLOOKUP(A52, Traffic_data!$A$3:$BP$111, 27, 0)</f>
        <v>1736</v>
      </c>
      <c r="AC52" s="32">
        <f>VLOOKUP(A52, Traffic_data!$A$3:$BP$111, 28, 0)</f>
        <v>1436</v>
      </c>
      <c r="AD52" s="32">
        <f>VLOOKUP(A52, Traffic_data!$A$3:$BP$111, 29, 0)</f>
        <v>11384</v>
      </c>
      <c r="AE52" s="32">
        <f>VLOOKUP(A52, Traffic_data!$A$3:$BP$111, 30, 0)</f>
        <v>39057</v>
      </c>
      <c r="AF52" s="32">
        <f>VLOOKUP(A52, Traffic_data!$A$3:$BP$111, 31, 0)</f>
        <v>9414</v>
      </c>
      <c r="AG52" s="32">
        <f>VLOOKUP(A52, Traffic_data!$A$3:$BP$111, 32, 0)</f>
        <v>355</v>
      </c>
      <c r="AH52" s="32">
        <f>VLOOKUP(A52, Traffic_data!$A$3:$BP$111, 33, 0)</f>
        <v>5816</v>
      </c>
      <c r="AI52" s="32">
        <f>VLOOKUP(A52, Traffic_data!$A$3:$BP$111, 34, 0)</f>
        <v>259</v>
      </c>
      <c r="AJ52" s="32">
        <f>VLOOKUP(A52, Traffic_data!$A$3:$BP$111, 35, 0)</f>
        <v>9522</v>
      </c>
      <c r="AK52" s="32">
        <f>VLOOKUP(A52, Traffic_data!$A$3:$BP$111, 36, 0)</f>
        <v>1206</v>
      </c>
      <c r="AL52" s="32">
        <f>VLOOKUP(A52, Traffic_data!$A$3:$BP$111, 37, 0)</f>
        <v>474</v>
      </c>
      <c r="AM52" s="32">
        <f>VLOOKUP(A52, Traffic_data!$A$3:$BP$111, 38, 0)</f>
        <v>5429</v>
      </c>
      <c r="AN52" s="32">
        <f>VLOOKUP(A52, Traffic_data!$A$3:$BP$111, 39, 0)</f>
        <v>345</v>
      </c>
      <c r="AO52" s="32">
        <f>VLOOKUP(A52, Traffic_data!$A$3:$BP$111, 40, 0)</f>
        <v>291</v>
      </c>
      <c r="AP52" s="32">
        <f>VLOOKUP(A52, Traffic_data!$A$3:$BP$111, 41, 0)</f>
        <v>937</v>
      </c>
      <c r="AQ52" s="32">
        <f>VLOOKUP(A52, Traffic_data!$A$3:$BP$111, 42, 0)</f>
        <v>3931</v>
      </c>
      <c r="AR52" s="32">
        <f>VLOOKUP(A52, Traffic_data!$A$3:$BP$111, 43, 0)</f>
        <v>136449</v>
      </c>
      <c r="AS52" s="32">
        <f>VLOOKUP(A52, Traffic_data!$A$3:$BP$111, 44, 0)</f>
        <v>34089</v>
      </c>
      <c r="AT52" s="32">
        <f>VLOOKUP(A52, Traffic_data!$A$3:$BP$111, 45, 0)</f>
        <v>2885</v>
      </c>
      <c r="AU52" s="32">
        <f>VLOOKUP(A52, Traffic_data!$A$3:$BP$111, 46, 0)</f>
        <v>26847</v>
      </c>
      <c r="AV52" s="32">
        <f>VLOOKUP(A52, Traffic_data!$A$3:$BP$111, 47, 0)</f>
        <v>1931</v>
      </c>
      <c r="AW52" s="32">
        <f>VLOOKUP(A52, Traffic_data!$A$3:$BP$111, 48, 0)</f>
        <v>28945</v>
      </c>
      <c r="AX52" s="32">
        <f>VLOOKUP(A52, Traffic_data!$A$3:$BP$111, 49, 0)</f>
        <v>4850</v>
      </c>
      <c r="AY52" s="32">
        <f>VLOOKUP(A52, Traffic_data!$A$3:$BP$111, 50, 0)</f>
        <v>1653</v>
      </c>
      <c r="AZ52" s="32">
        <f>VLOOKUP(A52, Traffic_data!$A$3:$BP$111, 51, 0)</f>
        <v>8623</v>
      </c>
      <c r="BA52" s="32">
        <f>VLOOKUP(A52, Traffic_data!$A$3:$BP$111, 52, 0)</f>
        <v>1395</v>
      </c>
      <c r="BB52" s="32">
        <f>VLOOKUP(A52, Traffic_data!$A$3:$BP$111, 53, 0)</f>
        <v>2027</v>
      </c>
      <c r="BC52" s="32">
        <f>VLOOKUP(A52, Traffic_data!$A$3:$BP$111, 54, 0)</f>
        <v>2373</v>
      </c>
      <c r="BD52" s="32">
        <f>VLOOKUP(A52, Traffic_data!$A$3:$BP$111, 55, 0)</f>
        <v>15315</v>
      </c>
      <c r="BE52" s="32">
        <f>VLOOKUP(A52, Traffic_data!$A$3:$BP$111, 56, 0)</f>
        <v>7029</v>
      </c>
      <c r="BF52" s="32">
        <f>VLOOKUP(A52, Traffic_data!$A$3:$BP$111, 57, 0)</f>
        <v>1989</v>
      </c>
      <c r="BG52" s="32">
        <f>VLOOKUP(A52, Traffic_data!$A$3:$BP$111, 58, 0)</f>
        <v>145</v>
      </c>
      <c r="BH52" s="32">
        <f>VLOOKUP(A52, Traffic_data!$A$3:$BP$111, 59, 0)</f>
        <v>1109</v>
      </c>
      <c r="BI52" s="32">
        <f>VLOOKUP(A52, Traffic_data!$A$3:$BP$111, 60, 0)</f>
        <v>60</v>
      </c>
      <c r="BJ52" s="32">
        <f>VLOOKUP(A52, Traffic_data!$A$3:$BP$111, 61, 0)</f>
        <v>1495</v>
      </c>
      <c r="BK52" s="32">
        <f>VLOOKUP(A52, Traffic_data!$A$3:$BP$111, 62, 0)</f>
        <v>241</v>
      </c>
      <c r="BL52" s="32">
        <f>VLOOKUP(A52, Traffic_data!$A$3:$BP$111,63, 0)</f>
        <v>96</v>
      </c>
      <c r="BM52" s="32">
        <f>VLOOKUP(A52, Traffic_data!$A$3:$BP$111, 64, 0)</f>
        <v>374</v>
      </c>
      <c r="BN52" s="32">
        <f>VLOOKUP(A52, Traffic_data!$A$3:$BP$111, 65, 0)</f>
        <v>84</v>
      </c>
      <c r="BO52" s="32">
        <f>VLOOKUP(A52, Traffic_data!$A$3:$BP$111, 66, 0)</f>
        <v>72</v>
      </c>
      <c r="BP52" s="32">
        <f>VLOOKUP(A52, Traffic_data!$A$3:$BP$111, 67, 0)</f>
        <v>84</v>
      </c>
      <c r="BQ52" s="32">
        <f>VLOOKUP(A52, Traffic_data!$A$3:$BP$111, 68, 0)</f>
        <v>1049</v>
      </c>
    </row>
    <row r="53" spans="1:69" s="24" customFormat="1" x14ac:dyDescent="0.25">
      <c r="A53" s="30">
        <v>42055</v>
      </c>
      <c r="B53" s="31" t="s">
        <v>48</v>
      </c>
      <c r="C53" s="24">
        <f>IFERROR(VLOOKUP(A53,Pivot_table!$A$5:$C$5, 3, 0),0)</f>
        <v>0</v>
      </c>
      <c r="D53" s="32">
        <f>VLOOKUP(A53, Traffic_data!$A$3:$BP$111, 3, 0)</f>
        <v>142590</v>
      </c>
      <c r="E53" s="32">
        <f>VLOOKUP(A53, Traffic_data!$A$3:$BP$111, 4, 0)</f>
        <v>44059</v>
      </c>
      <c r="F53" s="32">
        <f>VLOOKUP(A53, Traffic_data!$A$3:$BP$111, 5, 0)</f>
        <v>52306</v>
      </c>
      <c r="G53" s="32">
        <f>VLOOKUP(A53, Traffic_data!$A$3:$BP$111, 6, 0)</f>
        <v>36992</v>
      </c>
      <c r="H53" s="32">
        <f>VLOOKUP(A53, Traffic_data!$A$3:$BP$111, 7, 0)</f>
        <v>65729</v>
      </c>
      <c r="I53" s="32">
        <f>VLOOKUP(A53, Traffic_data!$A$3:$BP$111, 8, 0)</f>
        <v>73739</v>
      </c>
      <c r="J53" s="32">
        <f>VLOOKUP(A53, Traffic_data!$A$3:$BP$111, 9, 0)</f>
        <v>51415</v>
      </c>
      <c r="K53" s="32">
        <f>VLOOKUP(A53, Traffic_data!$A$3:$BP$111, 10, 0)</f>
        <v>6607</v>
      </c>
      <c r="L53" s="32">
        <f>VLOOKUP(A53, Traffic_data!$A$3:$BP$111, 11, 0)</f>
        <v>50039</v>
      </c>
      <c r="M53" s="32">
        <f>VLOOKUP(A53, Traffic_data!$A$3:$BP$111, 12, 0)</f>
        <v>0</v>
      </c>
      <c r="N53" s="32">
        <f>VLOOKUP(A53, Traffic_data!$A$3:$BP$111, 13, 0)</f>
        <v>17541</v>
      </c>
      <c r="O53" s="32">
        <f>VLOOKUP(A53, Traffic_data!$A$3:$BP$111, 14, 0)</f>
        <v>9209</v>
      </c>
      <c r="P53" s="32">
        <f>VLOOKUP(A53, Traffic_data!$A$3:$BP$111, 15, 0)</f>
        <v>6416</v>
      </c>
      <c r="Q53" s="32">
        <f>VLOOKUP(A53, Traffic_data!$A$3:$BP$111, 16, 0)</f>
        <v>1259</v>
      </c>
      <c r="R53" s="32">
        <f>VLOOKUP(A53, Traffic_data!$A$3:$BP$111, 17, 0)</f>
        <v>102453</v>
      </c>
      <c r="S53" s="32">
        <f>VLOOKUP(A53, Traffic_data!$A$3:$BP$111, 18, 0)</f>
        <v>27012</v>
      </c>
      <c r="T53" s="32">
        <f>VLOOKUP(A53, Traffic_data!$A$3:$BP$111, 19, 0)</f>
        <v>2980</v>
      </c>
      <c r="U53" s="32">
        <f>VLOOKUP(A53, Traffic_data!$A$3:$BP$111, 20, 0)</f>
        <v>20323</v>
      </c>
      <c r="V53" s="32">
        <f>VLOOKUP(A53, Traffic_data!$A$3:$BP$111, 21, 0)</f>
        <v>1694</v>
      </c>
      <c r="W53" s="32">
        <f>VLOOKUP(A53, Traffic_data!$A$3:$BP$111, 22, 0)</f>
        <v>19959</v>
      </c>
      <c r="X53" s="32">
        <f>VLOOKUP(A53, Traffic_data!$A$3:$BP$111, 23, 0)</f>
        <v>3280</v>
      </c>
      <c r="Y53" s="32">
        <f>VLOOKUP(A53, Traffic_data!$A$3:$BP$111, 24, 0)</f>
        <v>1586</v>
      </c>
      <c r="Z53" s="32">
        <f>VLOOKUP(A53, Traffic_data!$A$3:$BP$111, 25, 0)</f>
        <v>3237</v>
      </c>
      <c r="AA53" s="32">
        <f>VLOOKUP(A53, Traffic_data!$A$3:$BP$111, 26, 0)</f>
        <v>1115</v>
      </c>
      <c r="AB53" s="32">
        <f>VLOOKUP(A53, Traffic_data!$A$3:$BP$111, 27, 0)</f>
        <v>1629</v>
      </c>
      <c r="AC53" s="32">
        <f>VLOOKUP(A53, Traffic_data!$A$3:$BP$111, 28, 0)</f>
        <v>1372</v>
      </c>
      <c r="AD53" s="32">
        <f>VLOOKUP(A53, Traffic_data!$A$3:$BP$111, 29, 0)</f>
        <v>13913</v>
      </c>
      <c r="AE53" s="32">
        <f>VLOOKUP(A53, Traffic_data!$A$3:$BP$111, 30, 0)</f>
        <v>43947</v>
      </c>
      <c r="AF53" s="32">
        <f>VLOOKUP(A53, Traffic_data!$A$3:$BP$111, 31, 0)</f>
        <v>10889</v>
      </c>
      <c r="AG53" s="32">
        <f>VLOOKUP(A53, Traffic_data!$A$3:$BP$111, 32, 0)</f>
        <v>399</v>
      </c>
      <c r="AH53" s="32">
        <f>VLOOKUP(A53, Traffic_data!$A$3:$BP$111, 33, 0)</f>
        <v>6506</v>
      </c>
      <c r="AI53" s="32">
        <f>VLOOKUP(A53, Traffic_data!$A$3:$BP$111, 34, 0)</f>
        <v>248</v>
      </c>
      <c r="AJ53" s="32">
        <f>VLOOKUP(A53, Traffic_data!$A$3:$BP$111, 35, 0)</f>
        <v>10189</v>
      </c>
      <c r="AK53" s="32">
        <f>VLOOKUP(A53, Traffic_data!$A$3:$BP$111, 36, 0)</f>
        <v>1282</v>
      </c>
      <c r="AL53" s="32">
        <f>VLOOKUP(A53, Traffic_data!$A$3:$BP$111, 37, 0)</f>
        <v>614</v>
      </c>
      <c r="AM53" s="32">
        <f>VLOOKUP(A53, Traffic_data!$A$3:$BP$111, 38, 0)</f>
        <v>6667</v>
      </c>
      <c r="AN53" s="32">
        <f>VLOOKUP(A53, Traffic_data!$A$3:$BP$111, 39, 0)</f>
        <v>442</v>
      </c>
      <c r="AO53" s="32">
        <f>VLOOKUP(A53, Traffic_data!$A$3:$BP$111, 40, 0)</f>
        <v>291</v>
      </c>
      <c r="AP53" s="32">
        <f>VLOOKUP(A53, Traffic_data!$A$3:$BP$111, 41, 0)</f>
        <v>1023</v>
      </c>
      <c r="AQ53" s="32">
        <f>VLOOKUP(A53, Traffic_data!$A$3:$BP$111, 42, 0)</f>
        <v>4211</v>
      </c>
      <c r="AR53" s="32">
        <f>VLOOKUP(A53, Traffic_data!$A$3:$BP$111, 43, 0)</f>
        <v>146400</v>
      </c>
      <c r="AS53" s="32">
        <f>VLOOKUP(A53, Traffic_data!$A$3:$BP$111, 44, 0)</f>
        <v>37901</v>
      </c>
      <c r="AT53" s="32">
        <f>VLOOKUP(A53, Traffic_data!$A$3:$BP$111, 45, 0)</f>
        <v>3379</v>
      </c>
      <c r="AU53" s="32">
        <f>VLOOKUP(A53, Traffic_data!$A$3:$BP$111, 46, 0)</f>
        <v>26829</v>
      </c>
      <c r="AV53" s="32">
        <f>VLOOKUP(A53, Traffic_data!$A$3:$BP$111, 47, 0)</f>
        <v>1942</v>
      </c>
      <c r="AW53" s="32">
        <f>VLOOKUP(A53, Traffic_data!$A$3:$BP$111, 48, 0)</f>
        <v>30148</v>
      </c>
      <c r="AX53" s="32">
        <f>VLOOKUP(A53, Traffic_data!$A$3:$BP$111, 49, 0)</f>
        <v>4562</v>
      </c>
      <c r="AY53" s="32">
        <f>VLOOKUP(A53, Traffic_data!$A$3:$BP$111, 50, 0)</f>
        <v>2200</v>
      </c>
      <c r="AZ53" s="32">
        <f>VLOOKUP(A53, Traffic_data!$A$3:$BP$111, 51, 0)</f>
        <v>9904</v>
      </c>
      <c r="BA53" s="32">
        <f>VLOOKUP(A53, Traffic_data!$A$3:$BP$111, 52, 0)</f>
        <v>1557</v>
      </c>
      <c r="BB53" s="32">
        <f>VLOOKUP(A53, Traffic_data!$A$3:$BP$111, 53, 0)</f>
        <v>1920</v>
      </c>
      <c r="BC53" s="32">
        <f>VLOOKUP(A53, Traffic_data!$A$3:$BP$111, 54, 0)</f>
        <v>2395</v>
      </c>
      <c r="BD53" s="32">
        <f>VLOOKUP(A53, Traffic_data!$A$3:$BP$111, 55, 0)</f>
        <v>18124</v>
      </c>
      <c r="BE53" s="32">
        <f>VLOOKUP(A53, Traffic_data!$A$3:$BP$111, 56, 0)</f>
        <v>7234</v>
      </c>
      <c r="BF53" s="32">
        <f>VLOOKUP(A53, Traffic_data!$A$3:$BP$111, 57, 0)</f>
        <v>1905</v>
      </c>
      <c r="BG53" s="32">
        <f>VLOOKUP(A53, Traffic_data!$A$3:$BP$111, 58, 0)</f>
        <v>157</v>
      </c>
      <c r="BH53" s="32">
        <f>VLOOKUP(A53, Traffic_data!$A$3:$BP$111, 59, 0)</f>
        <v>1266</v>
      </c>
      <c r="BI53" s="32">
        <f>VLOOKUP(A53, Traffic_data!$A$3:$BP$111, 60, 0)</f>
        <v>84</v>
      </c>
      <c r="BJ53" s="32">
        <f>VLOOKUP(A53, Traffic_data!$A$3:$BP$111, 61, 0)</f>
        <v>1784</v>
      </c>
      <c r="BK53" s="32">
        <f>VLOOKUP(A53, Traffic_data!$A$3:$BP$111, 62, 0)</f>
        <v>241</v>
      </c>
      <c r="BL53" s="32">
        <f>VLOOKUP(A53, Traffic_data!$A$3:$BP$111,63, 0)</f>
        <v>60</v>
      </c>
      <c r="BM53" s="32">
        <f>VLOOKUP(A53, Traffic_data!$A$3:$BP$111, 64, 0)</f>
        <v>374</v>
      </c>
      <c r="BN53" s="32">
        <f>VLOOKUP(A53, Traffic_data!$A$3:$BP$111, 65, 0)</f>
        <v>60</v>
      </c>
      <c r="BO53" s="32">
        <f>VLOOKUP(A53, Traffic_data!$A$3:$BP$111, 66, 0)</f>
        <v>109</v>
      </c>
      <c r="BP53" s="32">
        <f>VLOOKUP(A53, Traffic_data!$A$3:$BP$111, 67, 0)</f>
        <v>193</v>
      </c>
      <c r="BQ53" s="32">
        <f>VLOOKUP(A53, Traffic_data!$A$3:$BP$111, 68, 0)</f>
        <v>820</v>
      </c>
    </row>
    <row r="54" spans="1:69" s="24" customFormat="1" x14ac:dyDescent="0.25">
      <c r="A54" s="30">
        <v>42056</v>
      </c>
      <c r="B54" s="31" t="s">
        <v>49</v>
      </c>
      <c r="C54" s="24">
        <f>IFERROR(VLOOKUP(A54,Pivot_table!$A$5:$C$5, 3, 0),0)</f>
        <v>0</v>
      </c>
      <c r="D54" s="32">
        <f>VLOOKUP(A54, Traffic_data!$A$3:$BP$111, 3, 0)</f>
        <v>114077</v>
      </c>
      <c r="E54" s="32">
        <f>VLOOKUP(A54, Traffic_data!$A$3:$BP$111, 4, 0)</f>
        <v>36851</v>
      </c>
      <c r="F54" s="32">
        <f>VLOOKUP(A54, Traffic_data!$A$3:$BP$111, 5, 0)</f>
        <v>40337</v>
      </c>
      <c r="G54" s="32">
        <f>VLOOKUP(A54, Traffic_data!$A$3:$BP$111, 6, 0)</f>
        <v>26921</v>
      </c>
      <c r="H54" s="32">
        <f>VLOOKUP(A54, Traffic_data!$A$3:$BP$111, 7, 0)</f>
        <v>55083</v>
      </c>
      <c r="I54" s="32">
        <f>VLOOKUP(A54, Traffic_data!$A$3:$BP$111, 8, 0)</f>
        <v>64958</v>
      </c>
      <c r="J54" s="32">
        <f>VLOOKUP(A54, Traffic_data!$A$3:$BP$111, 9, 0)</f>
        <v>57515</v>
      </c>
      <c r="K54" s="32">
        <f>VLOOKUP(A54, Traffic_data!$A$3:$BP$111, 10, 0)</f>
        <v>6475</v>
      </c>
      <c r="L54" s="32">
        <f>VLOOKUP(A54, Traffic_data!$A$3:$BP$111, 11, 0)</f>
        <v>51644</v>
      </c>
      <c r="M54" s="32">
        <f>VLOOKUP(A54, Traffic_data!$A$3:$BP$111, 12, 0)</f>
        <v>0</v>
      </c>
      <c r="N54" s="32">
        <f>VLOOKUP(A54, Traffic_data!$A$3:$BP$111, 13, 0)</f>
        <v>16202</v>
      </c>
      <c r="O54" s="32">
        <f>VLOOKUP(A54, Traffic_data!$A$3:$BP$111, 14, 0)</f>
        <v>11171</v>
      </c>
      <c r="P54" s="32">
        <f>VLOOKUP(A54, Traffic_data!$A$3:$BP$111, 15, 0)</f>
        <v>7447</v>
      </c>
      <c r="Q54" s="32">
        <f>VLOOKUP(A54, Traffic_data!$A$3:$BP$111, 16, 0)</f>
        <v>812</v>
      </c>
      <c r="R54" s="32">
        <f>VLOOKUP(A54, Traffic_data!$A$3:$BP$111, 17, 0)</f>
        <v>85710</v>
      </c>
      <c r="S54" s="32">
        <f>VLOOKUP(A54, Traffic_data!$A$3:$BP$111, 18, 0)</f>
        <v>20130</v>
      </c>
      <c r="T54" s="32">
        <f>VLOOKUP(A54, Traffic_data!$A$3:$BP$111, 19, 0)</f>
        <v>3516</v>
      </c>
      <c r="U54" s="32">
        <f>VLOOKUP(A54, Traffic_data!$A$3:$BP$111, 20, 0)</f>
        <v>18008</v>
      </c>
      <c r="V54" s="32">
        <f>VLOOKUP(A54, Traffic_data!$A$3:$BP$111, 21, 0)</f>
        <v>1929</v>
      </c>
      <c r="W54" s="32">
        <f>VLOOKUP(A54, Traffic_data!$A$3:$BP$111, 22, 0)</f>
        <v>14814</v>
      </c>
      <c r="X54" s="32">
        <f>VLOOKUP(A54, Traffic_data!$A$3:$BP$111, 23, 0)</f>
        <v>3216</v>
      </c>
      <c r="Y54" s="32">
        <f>VLOOKUP(A54, Traffic_data!$A$3:$BP$111, 24, 0)</f>
        <v>1415</v>
      </c>
      <c r="Z54" s="32">
        <f>VLOOKUP(A54, Traffic_data!$A$3:$BP$111, 25, 0)</f>
        <v>3366</v>
      </c>
      <c r="AA54" s="32">
        <f>VLOOKUP(A54, Traffic_data!$A$3:$BP$111, 26, 0)</f>
        <v>1115</v>
      </c>
      <c r="AB54" s="32">
        <f>VLOOKUP(A54, Traffic_data!$A$3:$BP$111, 27, 0)</f>
        <v>1351</v>
      </c>
      <c r="AC54" s="32">
        <f>VLOOKUP(A54, Traffic_data!$A$3:$BP$111, 28, 0)</f>
        <v>1201</v>
      </c>
      <c r="AD54" s="32">
        <f>VLOOKUP(A54, Traffic_data!$A$3:$BP$111, 29, 0)</f>
        <v>12027</v>
      </c>
      <c r="AE54" s="32">
        <f>VLOOKUP(A54, Traffic_data!$A$3:$BP$111, 30, 0)</f>
        <v>49040</v>
      </c>
      <c r="AF54" s="32">
        <f>VLOOKUP(A54, Traffic_data!$A$3:$BP$111, 31, 0)</f>
        <v>12548</v>
      </c>
      <c r="AG54" s="32">
        <f>VLOOKUP(A54, Traffic_data!$A$3:$BP$111, 32, 0)</f>
        <v>495</v>
      </c>
      <c r="AH54" s="32">
        <f>VLOOKUP(A54, Traffic_data!$A$3:$BP$111, 33, 0)</f>
        <v>7701</v>
      </c>
      <c r="AI54" s="32">
        <f>VLOOKUP(A54, Traffic_data!$A$3:$BP$111, 34, 0)</f>
        <v>259</v>
      </c>
      <c r="AJ54" s="32">
        <f>VLOOKUP(A54, Traffic_data!$A$3:$BP$111, 35, 0)</f>
        <v>11073</v>
      </c>
      <c r="AK54" s="32">
        <f>VLOOKUP(A54, Traffic_data!$A$3:$BP$111, 36, 0)</f>
        <v>1142</v>
      </c>
      <c r="AL54" s="32">
        <f>VLOOKUP(A54, Traffic_data!$A$3:$BP$111, 37, 0)</f>
        <v>722</v>
      </c>
      <c r="AM54" s="32">
        <f>VLOOKUP(A54, Traffic_data!$A$3:$BP$111, 38, 0)</f>
        <v>6667</v>
      </c>
      <c r="AN54" s="32">
        <f>VLOOKUP(A54, Traffic_data!$A$3:$BP$111, 39, 0)</f>
        <v>452</v>
      </c>
      <c r="AO54" s="32">
        <f>VLOOKUP(A54, Traffic_data!$A$3:$BP$111, 40, 0)</f>
        <v>312</v>
      </c>
      <c r="AP54" s="32">
        <f>VLOOKUP(A54, Traffic_data!$A$3:$BP$111, 41, 0)</f>
        <v>1109</v>
      </c>
      <c r="AQ54" s="32">
        <f>VLOOKUP(A54, Traffic_data!$A$3:$BP$111, 42, 0)</f>
        <v>5418</v>
      </c>
      <c r="AR54" s="32">
        <f>VLOOKUP(A54, Traffic_data!$A$3:$BP$111, 43, 0)</f>
        <v>134750</v>
      </c>
      <c r="AS54" s="32">
        <f>VLOOKUP(A54, Traffic_data!$A$3:$BP$111, 44, 0)</f>
        <v>32678</v>
      </c>
      <c r="AT54" s="32">
        <f>VLOOKUP(A54, Traffic_data!$A$3:$BP$111, 45, 0)</f>
        <v>4011</v>
      </c>
      <c r="AU54" s="32">
        <f>VLOOKUP(A54, Traffic_data!$A$3:$BP$111, 46, 0)</f>
        <v>25709</v>
      </c>
      <c r="AV54" s="32">
        <f>VLOOKUP(A54, Traffic_data!$A$3:$BP$111, 47, 0)</f>
        <v>2188</v>
      </c>
      <c r="AW54" s="32">
        <f>VLOOKUP(A54, Traffic_data!$A$3:$BP$111, 48, 0)</f>
        <v>25887</v>
      </c>
      <c r="AX54" s="32">
        <f>VLOOKUP(A54, Traffic_data!$A$3:$BP$111, 49, 0)</f>
        <v>4358</v>
      </c>
      <c r="AY54" s="32">
        <f>VLOOKUP(A54, Traffic_data!$A$3:$BP$111, 50, 0)</f>
        <v>2137</v>
      </c>
      <c r="AZ54" s="32">
        <f>VLOOKUP(A54, Traffic_data!$A$3:$BP$111, 51, 0)</f>
        <v>10033</v>
      </c>
      <c r="BA54" s="32">
        <f>VLOOKUP(A54, Traffic_data!$A$3:$BP$111, 52, 0)</f>
        <v>1567</v>
      </c>
      <c r="BB54" s="32">
        <f>VLOOKUP(A54, Traffic_data!$A$3:$BP$111, 53, 0)</f>
        <v>1663</v>
      </c>
      <c r="BC54" s="32">
        <f>VLOOKUP(A54, Traffic_data!$A$3:$BP$111, 54, 0)</f>
        <v>2310</v>
      </c>
      <c r="BD54" s="32">
        <f>VLOOKUP(A54, Traffic_data!$A$3:$BP$111, 55, 0)</f>
        <v>17445</v>
      </c>
      <c r="BE54" s="32">
        <f>VLOOKUP(A54, Traffic_data!$A$3:$BP$111, 56, 0)</f>
        <v>7451</v>
      </c>
      <c r="BF54" s="32">
        <f>VLOOKUP(A54, Traffic_data!$A$3:$BP$111, 57, 0)</f>
        <v>2025</v>
      </c>
      <c r="BG54" s="32">
        <f>VLOOKUP(A54, Traffic_data!$A$3:$BP$111, 58, 0)</f>
        <v>145</v>
      </c>
      <c r="BH54" s="32">
        <f>VLOOKUP(A54, Traffic_data!$A$3:$BP$111, 59, 0)</f>
        <v>1206</v>
      </c>
      <c r="BI54" s="32">
        <f>VLOOKUP(A54, Traffic_data!$A$3:$BP$111, 60, 0)</f>
        <v>24</v>
      </c>
      <c r="BJ54" s="32">
        <f>VLOOKUP(A54, Traffic_data!$A$3:$BP$111, 61, 0)</f>
        <v>1808</v>
      </c>
      <c r="BK54" s="32">
        <f>VLOOKUP(A54, Traffic_data!$A$3:$BP$111, 62, 0)</f>
        <v>326</v>
      </c>
      <c r="BL54" s="32">
        <f>VLOOKUP(A54, Traffic_data!$A$3:$BP$111,63, 0)</f>
        <v>60</v>
      </c>
      <c r="BM54" s="32">
        <f>VLOOKUP(A54, Traffic_data!$A$3:$BP$111, 64, 0)</f>
        <v>338</v>
      </c>
      <c r="BN54" s="32">
        <f>VLOOKUP(A54, Traffic_data!$A$3:$BP$111, 65, 0)</f>
        <v>72</v>
      </c>
      <c r="BO54" s="32">
        <f>VLOOKUP(A54, Traffic_data!$A$3:$BP$111, 66, 0)</f>
        <v>60</v>
      </c>
      <c r="BP54" s="32">
        <f>VLOOKUP(A54, Traffic_data!$A$3:$BP$111, 67, 0)</f>
        <v>133</v>
      </c>
      <c r="BQ54" s="32">
        <f>VLOOKUP(A54, Traffic_data!$A$3:$BP$111, 68, 0)</f>
        <v>1013</v>
      </c>
    </row>
    <row r="55" spans="1:69" s="24" customFormat="1" x14ac:dyDescent="0.25">
      <c r="A55" s="30">
        <v>42057</v>
      </c>
      <c r="B55" s="31" t="s">
        <v>50</v>
      </c>
      <c r="C55" s="24">
        <f>IFERROR(VLOOKUP(A55,Pivot_table!$A$5:$C$5, 3, 0),0)</f>
        <v>0</v>
      </c>
      <c r="D55" s="32">
        <f>VLOOKUP(A55, Traffic_data!$A$3:$BP$111, 3, 0)</f>
        <v>76322</v>
      </c>
      <c r="E55" s="32">
        <f>VLOOKUP(A55, Traffic_data!$A$3:$BP$111, 4, 0)</f>
        <v>23785</v>
      </c>
      <c r="F55" s="32">
        <f>VLOOKUP(A55, Traffic_data!$A$3:$BP$111, 5, 0)</f>
        <v>27807</v>
      </c>
      <c r="G55" s="32">
        <f>VLOOKUP(A55, Traffic_data!$A$3:$BP$111, 6, 0)</f>
        <v>18967</v>
      </c>
      <c r="H55" s="32">
        <f>VLOOKUP(A55, Traffic_data!$A$3:$BP$111, 7, 0)</f>
        <v>36809</v>
      </c>
      <c r="I55" s="32">
        <f>VLOOKUP(A55, Traffic_data!$A$3:$BP$111, 8, 0)</f>
        <v>51299</v>
      </c>
      <c r="J55" s="32">
        <f>VLOOKUP(A55, Traffic_data!$A$3:$BP$111, 9, 0)</f>
        <v>55606</v>
      </c>
      <c r="K55" s="32">
        <f>VLOOKUP(A55, Traffic_data!$A$3:$BP$111, 10, 0)</f>
        <v>5872</v>
      </c>
      <c r="L55" s="32">
        <f>VLOOKUP(A55, Traffic_data!$A$3:$BP$111, 11, 0)</f>
        <v>50542</v>
      </c>
      <c r="M55" s="32">
        <f>VLOOKUP(A55, Traffic_data!$A$3:$BP$111, 12, 0)</f>
        <v>0</v>
      </c>
      <c r="N55" s="32">
        <f>VLOOKUP(A55, Traffic_data!$A$3:$BP$111, 13, 0)</f>
        <v>10517</v>
      </c>
      <c r="O55" s="32">
        <f>VLOOKUP(A55, Traffic_data!$A$3:$BP$111, 14, 0)</f>
        <v>9986</v>
      </c>
      <c r="P55" s="32">
        <f>VLOOKUP(A55, Traffic_data!$A$3:$BP$111, 15, 0)</f>
        <v>6382</v>
      </c>
      <c r="Q55" s="32">
        <f>VLOOKUP(A55, Traffic_data!$A$3:$BP$111, 16, 0)</f>
        <v>770</v>
      </c>
      <c r="R55" s="32">
        <f>VLOOKUP(A55, Traffic_data!$A$3:$BP$111, 17, 0)</f>
        <v>57648</v>
      </c>
      <c r="S55" s="32">
        <f>VLOOKUP(A55, Traffic_data!$A$3:$BP$111, 18, 0)</f>
        <v>14321</v>
      </c>
      <c r="T55" s="32">
        <f>VLOOKUP(A55, Traffic_data!$A$3:$BP$111, 19, 0)</f>
        <v>2551</v>
      </c>
      <c r="U55" s="32">
        <f>VLOOKUP(A55, Traffic_data!$A$3:$BP$111, 20, 0)</f>
        <v>11083</v>
      </c>
      <c r="V55" s="32">
        <f>VLOOKUP(A55, Traffic_data!$A$3:$BP$111, 21, 0)</f>
        <v>1136</v>
      </c>
      <c r="W55" s="32">
        <f>VLOOKUP(A55, Traffic_data!$A$3:$BP$111, 22, 0)</f>
        <v>10698</v>
      </c>
      <c r="X55" s="32">
        <f>VLOOKUP(A55, Traffic_data!$A$3:$BP$111, 23, 0)</f>
        <v>1951</v>
      </c>
      <c r="Y55" s="32">
        <f>VLOOKUP(A55, Traffic_data!$A$3:$BP$111, 24, 0)</f>
        <v>965</v>
      </c>
      <c r="Z55" s="32">
        <f>VLOOKUP(A55, Traffic_data!$A$3:$BP$111, 25, 0)</f>
        <v>3087</v>
      </c>
      <c r="AA55" s="32">
        <f>VLOOKUP(A55, Traffic_data!$A$3:$BP$111, 26, 0)</f>
        <v>536</v>
      </c>
      <c r="AB55" s="32">
        <f>VLOOKUP(A55, Traffic_data!$A$3:$BP$111, 27, 0)</f>
        <v>986</v>
      </c>
      <c r="AC55" s="32">
        <f>VLOOKUP(A55, Traffic_data!$A$3:$BP$111, 28, 0)</f>
        <v>1115</v>
      </c>
      <c r="AD55" s="32">
        <f>VLOOKUP(A55, Traffic_data!$A$3:$BP$111, 29, 0)</f>
        <v>7418</v>
      </c>
      <c r="AE55" s="32">
        <f>VLOOKUP(A55, Traffic_data!$A$3:$BP$111, 30, 0)</f>
        <v>47490</v>
      </c>
      <c r="AF55" s="32">
        <f>VLOOKUP(A55, Traffic_data!$A$3:$BP$111, 31, 0)</f>
        <v>11730</v>
      </c>
      <c r="AG55" s="32">
        <f>VLOOKUP(A55, Traffic_data!$A$3:$BP$111, 32, 0)</f>
        <v>517</v>
      </c>
      <c r="AH55" s="32">
        <f>VLOOKUP(A55, Traffic_data!$A$3:$BP$111, 33, 0)</f>
        <v>7594</v>
      </c>
      <c r="AI55" s="32">
        <f>VLOOKUP(A55, Traffic_data!$A$3:$BP$111, 34, 0)</f>
        <v>226</v>
      </c>
      <c r="AJ55" s="32">
        <f>VLOOKUP(A55, Traffic_data!$A$3:$BP$111, 35, 0)</f>
        <v>10706</v>
      </c>
      <c r="AK55" s="32">
        <f>VLOOKUP(A55, Traffic_data!$A$3:$BP$111, 36, 0)</f>
        <v>1282</v>
      </c>
      <c r="AL55" s="32">
        <f>VLOOKUP(A55, Traffic_data!$A$3:$BP$111, 37, 0)</f>
        <v>560</v>
      </c>
      <c r="AM55" s="32">
        <f>VLOOKUP(A55, Traffic_data!$A$3:$BP$111, 38, 0)</f>
        <v>6656</v>
      </c>
      <c r="AN55" s="32">
        <f>VLOOKUP(A55, Traffic_data!$A$3:$BP$111, 39, 0)</f>
        <v>614</v>
      </c>
      <c r="AO55" s="32">
        <f>VLOOKUP(A55, Traffic_data!$A$3:$BP$111, 40, 0)</f>
        <v>377</v>
      </c>
      <c r="AP55" s="32">
        <f>VLOOKUP(A55, Traffic_data!$A$3:$BP$111, 41, 0)</f>
        <v>1066</v>
      </c>
      <c r="AQ55" s="32">
        <f>VLOOKUP(A55, Traffic_data!$A$3:$BP$111, 42, 0)</f>
        <v>4998</v>
      </c>
      <c r="AR55" s="32">
        <f>VLOOKUP(A55, Traffic_data!$A$3:$BP$111, 43, 0)</f>
        <v>105138</v>
      </c>
      <c r="AS55" s="32">
        <f>VLOOKUP(A55, Traffic_data!$A$3:$BP$111, 44, 0)</f>
        <v>26051</v>
      </c>
      <c r="AT55" s="32">
        <f>VLOOKUP(A55, Traffic_data!$A$3:$BP$111, 45, 0)</f>
        <v>3068</v>
      </c>
      <c r="AU55" s="32">
        <f>VLOOKUP(A55, Traffic_data!$A$3:$BP$111, 46, 0)</f>
        <v>18677</v>
      </c>
      <c r="AV55" s="32">
        <f>VLOOKUP(A55, Traffic_data!$A$3:$BP$111, 47, 0)</f>
        <v>1362</v>
      </c>
      <c r="AW55" s="32">
        <f>VLOOKUP(A55, Traffic_data!$A$3:$BP$111, 48, 0)</f>
        <v>21404</v>
      </c>
      <c r="AX55" s="32">
        <f>VLOOKUP(A55, Traffic_data!$A$3:$BP$111, 49, 0)</f>
        <v>3233</v>
      </c>
      <c r="AY55" s="32">
        <f>VLOOKUP(A55, Traffic_data!$A$3:$BP$111, 50, 0)</f>
        <v>1525</v>
      </c>
      <c r="AZ55" s="32">
        <f>VLOOKUP(A55, Traffic_data!$A$3:$BP$111, 51, 0)</f>
        <v>9743</v>
      </c>
      <c r="BA55" s="32">
        <f>VLOOKUP(A55, Traffic_data!$A$3:$BP$111, 52, 0)</f>
        <v>1150</v>
      </c>
      <c r="BB55" s="32">
        <f>VLOOKUP(A55, Traffic_data!$A$3:$BP$111, 53, 0)</f>
        <v>1363</v>
      </c>
      <c r="BC55" s="32">
        <f>VLOOKUP(A55, Traffic_data!$A$3:$BP$111, 54, 0)</f>
        <v>2181</v>
      </c>
      <c r="BD55" s="32">
        <f>VLOOKUP(A55, Traffic_data!$A$3:$BP$111, 55, 0)</f>
        <v>12416</v>
      </c>
      <c r="BE55" s="32">
        <f>VLOOKUP(A55, Traffic_data!$A$3:$BP$111, 56, 0)</f>
        <v>7752</v>
      </c>
      <c r="BF55" s="32">
        <f>VLOOKUP(A55, Traffic_data!$A$3:$BP$111, 57, 0)</f>
        <v>2038</v>
      </c>
      <c r="BG55" s="32">
        <f>VLOOKUP(A55, Traffic_data!$A$3:$BP$111, 58, 0)</f>
        <v>169</v>
      </c>
      <c r="BH55" s="32">
        <f>VLOOKUP(A55, Traffic_data!$A$3:$BP$111, 59, 0)</f>
        <v>1338</v>
      </c>
      <c r="BI55" s="32">
        <f>VLOOKUP(A55, Traffic_data!$A$3:$BP$111, 60, 0)</f>
        <v>60</v>
      </c>
      <c r="BJ55" s="32">
        <f>VLOOKUP(A55, Traffic_data!$A$3:$BP$111, 61, 0)</f>
        <v>1603</v>
      </c>
      <c r="BK55" s="32">
        <f>VLOOKUP(A55, Traffic_data!$A$3:$BP$111, 62, 0)</f>
        <v>277</v>
      </c>
      <c r="BL55" s="32">
        <f>VLOOKUP(A55, Traffic_data!$A$3:$BP$111,63, 0)</f>
        <v>109</v>
      </c>
      <c r="BM55" s="32">
        <f>VLOOKUP(A55, Traffic_data!$A$3:$BP$111, 64, 0)</f>
        <v>446</v>
      </c>
      <c r="BN55" s="32">
        <f>VLOOKUP(A55, Traffic_data!$A$3:$BP$111, 65, 0)</f>
        <v>96</v>
      </c>
      <c r="BO55" s="32">
        <f>VLOOKUP(A55, Traffic_data!$A$3:$BP$111, 66, 0)</f>
        <v>48</v>
      </c>
      <c r="BP55" s="32">
        <f>VLOOKUP(A55, Traffic_data!$A$3:$BP$111, 67, 0)</f>
        <v>253</v>
      </c>
      <c r="BQ55" s="32">
        <f>VLOOKUP(A55, Traffic_data!$A$3:$BP$111, 68, 0)</f>
        <v>1097</v>
      </c>
    </row>
    <row r="56" spans="1:69" s="24" customFormat="1" x14ac:dyDescent="0.25">
      <c r="A56" s="30">
        <v>42058</v>
      </c>
      <c r="B56" s="31" t="s">
        <v>5</v>
      </c>
      <c r="C56" s="24">
        <f>IFERROR(VLOOKUP(A56,Pivot_table!$A$5:$C$5, 3, 0),0)</f>
        <v>0</v>
      </c>
      <c r="D56" s="32">
        <f>VLOOKUP(A56, Traffic_data!$A$3:$BP$111, 3, 0)</f>
        <v>117551</v>
      </c>
      <c r="E56" s="32">
        <f>VLOOKUP(A56, Traffic_data!$A$3:$BP$111, 4, 0)</f>
        <v>35457</v>
      </c>
      <c r="F56" s="32">
        <f>VLOOKUP(A56, Traffic_data!$A$3:$BP$111, 5, 0)</f>
        <v>43271</v>
      </c>
      <c r="G56" s="32">
        <f>VLOOKUP(A56, Traffic_data!$A$3:$BP$111, 6, 0)</f>
        <v>29278</v>
      </c>
      <c r="H56" s="32">
        <f>VLOOKUP(A56, Traffic_data!$A$3:$BP$111, 7, 0)</f>
        <v>54923</v>
      </c>
      <c r="I56" s="32">
        <f>VLOOKUP(A56, Traffic_data!$A$3:$BP$111, 8, 0)</f>
        <v>60673</v>
      </c>
      <c r="J56" s="32">
        <f>VLOOKUP(A56, Traffic_data!$A$3:$BP$111, 9, 0)</f>
        <v>45316</v>
      </c>
      <c r="K56" s="32">
        <f>VLOOKUP(A56, Traffic_data!$A$3:$BP$111, 10, 0)</f>
        <v>5801</v>
      </c>
      <c r="L56" s="32">
        <f>VLOOKUP(A56, Traffic_data!$A$3:$BP$111, 11, 0)</f>
        <v>45186</v>
      </c>
      <c r="M56" s="32">
        <f>VLOOKUP(A56, Traffic_data!$A$3:$BP$111, 12, 0)</f>
        <v>0</v>
      </c>
      <c r="N56" s="32">
        <f>VLOOKUP(A56, Traffic_data!$A$3:$BP$111, 13, 0)</f>
        <v>15122</v>
      </c>
      <c r="O56" s="32">
        <f>VLOOKUP(A56, Traffic_data!$A$3:$BP$111, 14, 0)</f>
        <v>8227</v>
      </c>
      <c r="P56" s="32">
        <f>VLOOKUP(A56, Traffic_data!$A$3:$BP$111, 15, 0)</f>
        <v>5796</v>
      </c>
      <c r="Q56" s="32">
        <f>VLOOKUP(A56, Traffic_data!$A$3:$BP$111, 16, 0)</f>
        <v>964</v>
      </c>
      <c r="R56" s="32">
        <f>VLOOKUP(A56, Traffic_data!$A$3:$BP$111, 17, 0)</f>
        <v>84401</v>
      </c>
      <c r="S56" s="32">
        <f>VLOOKUP(A56, Traffic_data!$A$3:$BP$111, 18, 0)</f>
        <v>20623</v>
      </c>
      <c r="T56" s="32">
        <f>VLOOKUP(A56, Traffic_data!$A$3:$BP$111, 19, 0)</f>
        <v>2637</v>
      </c>
      <c r="U56" s="32">
        <f>VLOOKUP(A56, Traffic_data!$A$3:$BP$111, 20, 0)</f>
        <v>15092</v>
      </c>
      <c r="V56" s="32">
        <f>VLOOKUP(A56, Traffic_data!$A$3:$BP$111, 21, 0)</f>
        <v>1672</v>
      </c>
      <c r="W56" s="32">
        <f>VLOOKUP(A56, Traffic_data!$A$3:$BP$111, 22, 0)</f>
        <v>16786</v>
      </c>
      <c r="X56" s="32">
        <f>VLOOKUP(A56, Traffic_data!$A$3:$BP$111, 23, 0)</f>
        <v>3366</v>
      </c>
      <c r="Y56" s="32">
        <f>VLOOKUP(A56, Traffic_data!$A$3:$BP$111, 24, 0)</f>
        <v>1372</v>
      </c>
      <c r="Z56" s="32">
        <f>VLOOKUP(A56, Traffic_data!$A$3:$BP$111, 25, 0)</f>
        <v>3044</v>
      </c>
      <c r="AA56" s="32">
        <f>VLOOKUP(A56, Traffic_data!$A$3:$BP$111, 26, 0)</f>
        <v>1201</v>
      </c>
      <c r="AB56" s="32">
        <f>VLOOKUP(A56, Traffic_data!$A$3:$BP$111, 27, 0)</f>
        <v>1951</v>
      </c>
      <c r="AC56" s="32">
        <f>VLOOKUP(A56, Traffic_data!$A$3:$BP$111, 28, 0)</f>
        <v>1629</v>
      </c>
      <c r="AD56" s="32">
        <f>VLOOKUP(A56, Traffic_data!$A$3:$BP$111, 29, 0)</f>
        <v>11362</v>
      </c>
      <c r="AE56" s="32">
        <f>VLOOKUP(A56, Traffic_data!$A$3:$BP$111, 30, 0)</f>
        <v>38434</v>
      </c>
      <c r="AF56" s="32">
        <f>VLOOKUP(A56, Traffic_data!$A$3:$BP$111, 31, 0)</f>
        <v>9672</v>
      </c>
      <c r="AG56" s="32">
        <f>VLOOKUP(A56, Traffic_data!$A$3:$BP$111, 32, 0)</f>
        <v>399</v>
      </c>
      <c r="AH56" s="32">
        <f>VLOOKUP(A56, Traffic_data!$A$3:$BP$111, 33, 0)</f>
        <v>5235</v>
      </c>
      <c r="AI56" s="32">
        <f>VLOOKUP(A56, Traffic_data!$A$3:$BP$111, 34, 0)</f>
        <v>172</v>
      </c>
      <c r="AJ56" s="32">
        <f>VLOOKUP(A56, Traffic_data!$A$3:$BP$111, 35, 0)</f>
        <v>9005</v>
      </c>
      <c r="AK56" s="32">
        <f>VLOOKUP(A56, Traffic_data!$A$3:$BP$111, 36, 0)</f>
        <v>1142</v>
      </c>
      <c r="AL56" s="32">
        <f>VLOOKUP(A56, Traffic_data!$A$3:$BP$111, 37, 0)</f>
        <v>614</v>
      </c>
      <c r="AM56" s="32">
        <f>VLOOKUP(A56, Traffic_data!$A$3:$BP$111, 38, 0)</f>
        <v>5461</v>
      </c>
      <c r="AN56" s="32">
        <f>VLOOKUP(A56, Traffic_data!$A$3:$BP$111, 39, 0)</f>
        <v>399</v>
      </c>
      <c r="AO56" s="32">
        <f>VLOOKUP(A56, Traffic_data!$A$3:$BP$111, 40, 0)</f>
        <v>226</v>
      </c>
      <c r="AP56" s="32">
        <f>VLOOKUP(A56, Traffic_data!$A$3:$BP$111, 41, 0)</f>
        <v>1077</v>
      </c>
      <c r="AQ56" s="32">
        <f>VLOOKUP(A56, Traffic_data!$A$3:$BP$111, 42, 0)</f>
        <v>3910</v>
      </c>
      <c r="AR56" s="32">
        <f>VLOOKUP(A56, Traffic_data!$A$3:$BP$111, 43, 0)</f>
        <v>122835</v>
      </c>
      <c r="AS56" s="32">
        <f>VLOOKUP(A56, Traffic_data!$A$3:$BP$111, 44, 0)</f>
        <v>30295</v>
      </c>
      <c r="AT56" s="32">
        <f>VLOOKUP(A56, Traffic_data!$A$3:$BP$111, 45, 0)</f>
        <v>3036</v>
      </c>
      <c r="AU56" s="32">
        <f>VLOOKUP(A56, Traffic_data!$A$3:$BP$111, 46, 0)</f>
        <v>20327</v>
      </c>
      <c r="AV56" s="32">
        <f>VLOOKUP(A56, Traffic_data!$A$3:$BP$111, 47, 0)</f>
        <v>1844</v>
      </c>
      <c r="AW56" s="32">
        <f>VLOOKUP(A56, Traffic_data!$A$3:$BP$111, 48, 0)</f>
        <v>25791</v>
      </c>
      <c r="AX56" s="32">
        <f>VLOOKUP(A56, Traffic_data!$A$3:$BP$111, 49, 0)</f>
        <v>4508</v>
      </c>
      <c r="AY56" s="32">
        <f>VLOOKUP(A56, Traffic_data!$A$3:$BP$111, 50, 0)</f>
        <v>1986</v>
      </c>
      <c r="AZ56" s="32">
        <f>VLOOKUP(A56, Traffic_data!$A$3:$BP$111, 51, 0)</f>
        <v>8505</v>
      </c>
      <c r="BA56" s="32">
        <f>VLOOKUP(A56, Traffic_data!$A$3:$BP$111, 52, 0)</f>
        <v>1600</v>
      </c>
      <c r="BB56" s="32">
        <f>VLOOKUP(A56, Traffic_data!$A$3:$BP$111, 53, 0)</f>
        <v>2177</v>
      </c>
      <c r="BC56" s="32">
        <f>VLOOKUP(A56, Traffic_data!$A$3:$BP$111, 54, 0)</f>
        <v>2706</v>
      </c>
      <c r="BD56" s="32">
        <f>VLOOKUP(A56, Traffic_data!$A$3:$BP$111, 55, 0)</f>
        <v>15272</v>
      </c>
      <c r="BE56" s="32">
        <f>VLOOKUP(A56, Traffic_data!$A$3:$BP$111, 56, 0)</f>
        <v>6173</v>
      </c>
      <c r="BF56" s="32">
        <f>VLOOKUP(A56, Traffic_data!$A$3:$BP$111, 57, 0)</f>
        <v>1254</v>
      </c>
      <c r="BG56" s="32">
        <f>VLOOKUP(A56, Traffic_data!$A$3:$BP$111, 58, 0)</f>
        <v>205</v>
      </c>
      <c r="BH56" s="32">
        <f>VLOOKUP(A56, Traffic_data!$A$3:$BP$111, 59, 0)</f>
        <v>820</v>
      </c>
      <c r="BI56" s="32">
        <f>VLOOKUP(A56, Traffic_data!$A$3:$BP$111, 60, 0)</f>
        <v>60</v>
      </c>
      <c r="BJ56" s="32">
        <f>VLOOKUP(A56, Traffic_data!$A$3:$BP$111, 61, 0)</f>
        <v>1555</v>
      </c>
      <c r="BK56" s="32">
        <f>VLOOKUP(A56, Traffic_data!$A$3:$BP$111, 62, 0)</f>
        <v>386</v>
      </c>
      <c r="BL56" s="32">
        <f>VLOOKUP(A56, Traffic_data!$A$3:$BP$111,63, 0)</f>
        <v>72</v>
      </c>
      <c r="BM56" s="32">
        <f>VLOOKUP(A56, Traffic_data!$A$3:$BP$111, 64, 0)</f>
        <v>398</v>
      </c>
      <c r="BN56" s="32">
        <f>VLOOKUP(A56, Traffic_data!$A$3:$BP$111, 65, 0)</f>
        <v>96</v>
      </c>
      <c r="BO56" s="32">
        <f>VLOOKUP(A56, Traffic_data!$A$3:$BP$111, 66, 0)</f>
        <v>96</v>
      </c>
      <c r="BP56" s="32">
        <f>VLOOKUP(A56, Traffic_data!$A$3:$BP$111, 67, 0)</f>
        <v>84</v>
      </c>
      <c r="BQ56" s="32">
        <f>VLOOKUP(A56, Traffic_data!$A$3:$BP$111, 68, 0)</f>
        <v>928</v>
      </c>
    </row>
    <row r="57" spans="1:69" s="24" customFormat="1" x14ac:dyDescent="0.25">
      <c r="A57" s="30">
        <v>42059</v>
      </c>
      <c r="B57" s="31" t="s">
        <v>51</v>
      </c>
      <c r="C57" s="24">
        <f>IFERROR(VLOOKUP(A57,Pivot_table!$A$5:$C$5, 3, 0),0)</f>
        <v>0</v>
      </c>
      <c r="D57" s="32">
        <f>VLOOKUP(A57, Traffic_data!$A$3:$BP$111, 3, 0)</f>
        <v>120540</v>
      </c>
      <c r="E57" s="32">
        <f>VLOOKUP(A57, Traffic_data!$A$3:$BP$111, 4, 0)</f>
        <v>35049</v>
      </c>
      <c r="F57" s="32">
        <f>VLOOKUP(A57, Traffic_data!$A$3:$BP$111, 5, 0)</f>
        <v>43572</v>
      </c>
      <c r="G57" s="32">
        <f>VLOOKUP(A57, Traffic_data!$A$3:$BP$111, 6, 0)</f>
        <v>30430</v>
      </c>
      <c r="H57" s="32">
        <f>VLOOKUP(A57, Traffic_data!$A$3:$BP$111, 7, 0)</f>
        <v>56435</v>
      </c>
      <c r="I57" s="32">
        <f>VLOOKUP(A57, Traffic_data!$A$3:$BP$111, 8, 0)</f>
        <v>58914</v>
      </c>
      <c r="J57" s="32">
        <f>VLOOKUP(A57, Traffic_data!$A$3:$BP$111, 9, 0)</f>
        <v>43462</v>
      </c>
      <c r="K57" s="32">
        <f>VLOOKUP(A57, Traffic_data!$A$3:$BP$111, 10, 0)</f>
        <v>5921</v>
      </c>
      <c r="L57" s="32">
        <f>VLOOKUP(A57, Traffic_data!$A$3:$BP$111, 11, 0)</f>
        <v>43996</v>
      </c>
      <c r="M57" s="32">
        <f>VLOOKUP(A57, Traffic_data!$A$3:$BP$111, 12, 0)</f>
        <v>0</v>
      </c>
      <c r="N57" s="32">
        <f>VLOOKUP(A57, Traffic_data!$A$3:$BP$111, 13, 0)</f>
        <v>15711</v>
      </c>
      <c r="O57" s="32">
        <f>VLOOKUP(A57, Traffic_data!$A$3:$BP$111, 14, 0)</f>
        <v>7614</v>
      </c>
      <c r="P57" s="32">
        <f>VLOOKUP(A57, Traffic_data!$A$3:$BP$111, 15, 0)</f>
        <v>5393</v>
      </c>
      <c r="Q57" s="32">
        <f>VLOOKUP(A57, Traffic_data!$A$3:$BP$111, 16, 0)</f>
        <v>1011</v>
      </c>
      <c r="R57" s="32">
        <f>VLOOKUP(A57, Traffic_data!$A$3:$BP$111, 17, 0)</f>
        <v>88924</v>
      </c>
      <c r="S57" s="32">
        <f>VLOOKUP(A57, Traffic_data!$A$3:$BP$111, 18, 0)</f>
        <v>22017</v>
      </c>
      <c r="T57" s="32">
        <f>VLOOKUP(A57, Traffic_data!$A$3:$BP$111, 19, 0)</f>
        <v>2766</v>
      </c>
      <c r="U57" s="32">
        <f>VLOOKUP(A57, Traffic_data!$A$3:$BP$111, 20, 0)</f>
        <v>16507</v>
      </c>
      <c r="V57" s="32">
        <f>VLOOKUP(A57, Traffic_data!$A$3:$BP$111, 21, 0)</f>
        <v>1586</v>
      </c>
      <c r="W57" s="32">
        <f>VLOOKUP(A57, Traffic_data!$A$3:$BP$111, 22, 0)</f>
        <v>16872</v>
      </c>
      <c r="X57" s="32">
        <f>VLOOKUP(A57, Traffic_data!$A$3:$BP$111, 23, 0)</f>
        <v>3666</v>
      </c>
      <c r="Y57" s="32">
        <f>VLOOKUP(A57, Traffic_data!$A$3:$BP$111, 24, 0)</f>
        <v>1608</v>
      </c>
      <c r="Z57" s="32">
        <f>VLOOKUP(A57, Traffic_data!$A$3:$BP$111, 25, 0)</f>
        <v>3301</v>
      </c>
      <c r="AA57" s="32">
        <f>VLOOKUP(A57, Traffic_data!$A$3:$BP$111, 26, 0)</f>
        <v>1158</v>
      </c>
      <c r="AB57" s="32">
        <f>VLOOKUP(A57, Traffic_data!$A$3:$BP$111, 27, 0)</f>
        <v>2358</v>
      </c>
      <c r="AC57" s="32">
        <f>VLOOKUP(A57, Traffic_data!$A$3:$BP$111, 28, 0)</f>
        <v>1436</v>
      </c>
      <c r="AD57" s="32">
        <f>VLOOKUP(A57, Traffic_data!$A$3:$BP$111, 29, 0)</f>
        <v>11319</v>
      </c>
      <c r="AE57" s="32">
        <f>VLOOKUP(A57, Traffic_data!$A$3:$BP$111, 30, 0)</f>
        <v>35818</v>
      </c>
      <c r="AF57" s="32">
        <f>VLOOKUP(A57, Traffic_data!$A$3:$BP$111, 31, 0)</f>
        <v>8660</v>
      </c>
      <c r="AG57" s="32">
        <f>VLOOKUP(A57, Traffic_data!$A$3:$BP$111, 32, 0)</f>
        <v>291</v>
      </c>
      <c r="AH57" s="32">
        <f>VLOOKUP(A57, Traffic_data!$A$3:$BP$111, 33, 0)</f>
        <v>4588</v>
      </c>
      <c r="AI57" s="32">
        <f>VLOOKUP(A57, Traffic_data!$A$3:$BP$111, 34, 0)</f>
        <v>237</v>
      </c>
      <c r="AJ57" s="32">
        <f>VLOOKUP(A57, Traffic_data!$A$3:$BP$111, 35, 0)</f>
        <v>8746</v>
      </c>
      <c r="AK57" s="32">
        <f>VLOOKUP(A57, Traffic_data!$A$3:$BP$111, 36, 0)</f>
        <v>937</v>
      </c>
      <c r="AL57" s="32">
        <f>VLOOKUP(A57, Traffic_data!$A$3:$BP$111, 37, 0)</f>
        <v>420</v>
      </c>
      <c r="AM57" s="32">
        <f>VLOOKUP(A57, Traffic_data!$A$3:$BP$111, 38, 0)</f>
        <v>5321</v>
      </c>
      <c r="AN57" s="32">
        <f>VLOOKUP(A57, Traffic_data!$A$3:$BP$111, 39, 0)</f>
        <v>539</v>
      </c>
      <c r="AO57" s="32">
        <f>VLOOKUP(A57, Traffic_data!$A$3:$BP$111, 40, 0)</f>
        <v>280</v>
      </c>
      <c r="AP57" s="32">
        <f>VLOOKUP(A57, Traffic_data!$A$3:$BP$111, 41, 0)</f>
        <v>937</v>
      </c>
      <c r="AQ57" s="32">
        <f>VLOOKUP(A57, Traffic_data!$A$3:$BP$111, 42, 0)</f>
        <v>4018</v>
      </c>
      <c r="AR57" s="32">
        <f>VLOOKUP(A57, Traffic_data!$A$3:$BP$111, 43, 0)</f>
        <v>124742</v>
      </c>
      <c r="AS57" s="32">
        <f>VLOOKUP(A57, Traffic_data!$A$3:$BP$111, 44, 0)</f>
        <v>30677</v>
      </c>
      <c r="AT57" s="32">
        <f>VLOOKUP(A57, Traffic_data!$A$3:$BP$111, 45, 0)</f>
        <v>3057</v>
      </c>
      <c r="AU57" s="32">
        <f>VLOOKUP(A57, Traffic_data!$A$3:$BP$111, 46, 0)</f>
        <v>21095</v>
      </c>
      <c r="AV57" s="32">
        <f>VLOOKUP(A57, Traffic_data!$A$3:$BP$111, 47, 0)</f>
        <v>1823</v>
      </c>
      <c r="AW57" s="32">
        <f>VLOOKUP(A57, Traffic_data!$A$3:$BP$111, 48, 0)</f>
        <v>25618</v>
      </c>
      <c r="AX57" s="32">
        <f>VLOOKUP(A57, Traffic_data!$A$3:$BP$111, 49, 0)</f>
        <v>4603</v>
      </c>
      <c r="AY57" s="32">
        <f>VLOOKUP(A57, Traffic_data!$A$3:$BP$111, 50, 0)</f>
        <v>2028</v>
      </c>
      <c r="AZ57" s="32">
        <f>VLOOKUP(A57, Traffic_data!$A$3:$BP$111, 51, 0)</f>
        <v>8622</v>
      </c>
      <c r="BA57" s="32">
        <f>VLOOKUP(A57, Traffic_data!$A$3:$BP$111, 52, 0)</f>
        <v>1697</v>
      </c>
      <c r="BB57" s="32">
        <f>VLOOKUP(A57, Traffic_data!$A$3:$BP$111, 53, 0)</f>
        <v>2638</v>
      </c>
      <c r="BC57" s="32">
        <f>VLOOKUP(A57, Traffic_data!$A$3:$BP$111, 54, 0)</f>
        <v>2373</v>
      </c>
      <c r="BD57" s="32">
        <f>VLOOKUP(A57, Traffic_data!$A$3:$BP$111, 55, 0)</f>
        <v>15337</v>
      </c>
      <c r="BE57" s="32">
        <f>VLOOKUP(A57, Traffic_data!$A$3:$BP$111, 56, 0)</f>
        <v>6450</v>
      </c>
      <c r="BF57" s="32">
        <f>VLOOKUP(A57, Traffic_data!$A$3:$BP$111, 57, 0)</f>
        <v>1688</v>
      </c>
      <c r="BG57" s="32">
        <f>VLOOKUP(A57, Traffic_data!$A$3:$BP$111, 58, 0)</f>
        <v>109</v>
      </c>
      <c r="BH57" s="32">
        <f>VLOOKUP(A57, Traffic_data!$A$3:$BP$111, 59, 0)</f>
        <v>832</v>
      </c>
      <c r="BI57" s="32">
        <f>VLOOKUP(A57, Traffic_data!$A$3:$BP$111, 60, 0)</f>
        <v>24</v>
      </c>
      <c r="BJ57" s="32">
        <f>VLOOKUP(A57, Traffic_data!$A$3:$BP$111, 61, 0)</f>
        <v>1603</v>
      </c>
      <c r="BK57" s="32">
        <f>VLOOKUP(A57, Traffic_data!$A$3:$BP$111, 62, 0)</f>
        <v>446</v>
      </c>
      <c r="BL57" s="32">
        <f>VLOOKUP(A57, Traffic_data!$A$3:$BP$111,63, 0)</f>
        <v>84</v>
      </c>
      <c r="BM57" s="32">
        <f>VLOOKUP(A57, Traffic_data!$A$3:$BP$111, 64, 0)</f>
        <v>265</v>
      </c>
      <c r="BN57" s="32">
        <f>VLOOKUP(A57, Traffic_data!$A$3:$BP$111, 65, 0)</f>
        <v>72</v>
      </c>
      <c r="BO57" s="32">
        <f>VLOOKUP(A57, Traffic_data!$A$3:$BP$111, 66, 0)</f>
        <v>84</v>
      </c>
      <c r="BP57" s="32">
        <f>VLOOKUP(A57, Traffic_data!$A$3:$BP$111, 67, 0)</f>
        <v>133</v>
      </c>
      <c r="BQ57" s="32">
        <f>VLOOKUP(A57, Traffic_data!$A$3:$BP$111, 68, 0)</f>
        <v>892</v>
      </c>
    </row>
    <row r="58" spans="1:69" s="24" customFormat="1" x14ac:dyDescent="0.25">
      <c r="A58" s="30">
        <v>42060</v>
      </c>
      <c r="B58" s="31" t="s">
        <v>52</v>
      </c>
      <c r="C58" s="24">
        <f>IFERROR(VLOOKUP(A58,Pivot_table!$A$5:$C$5, 3, 0),0)</f>
        <v>0</v>
      </c>
      <c r="D58" s="32">
        <f>VLOOKUP(A58, Traffic_data!$A$3:$BP$111, 3, 0)</f>
        <v>122085</v>
      </c>
      <c r="E58" s="32">
        <f>VLOOKUP(A58, Traffic_data!$A$3:$BP$111, 4, 0)</f>
        <v>36442</v>
      </c>
      <c r="F58" s="32">
        <f>VLOOKUP(A58, Traffic_data!$A$3:$BP$111, 5, 0)</f>
        <v>44598</v>
      </c>
      <c r="G58" s="32">
        <f>VLOOKUP(A58, Traffic_data!$A$3:$BP$111, 6, 0)</f>
        <v>30419</v>
      </c>
      <c r="H58" s="32">
        <f>VLOOKUP(A58, Traffic_data!$A$3:$BP$111, 7, 0)</f>
        <v>56422</v>
      </c>
      <c r="I58" s="32">
        <f>VLOOKUP(A58, Traffic_data!$A$3:$BP$111, 8, 0)</f>
        <v>60704</v>
      </c>
      <c r="J58" s="32">
        <f>VLOOKUP(A58, Traffic_data!$A$3:$BP$111, 9, 0)</f>
        <v>42940</v>
      </c>
      <c r="K58" s="32">
        <f>VLOOKUP(A58, Traffic_data!$A$3:$BP$111, 10, 0)</f>
        <v>5739</v>
      </c>
      <c r="L58" s="32">
        <f>VLOOKUP(A58, Traffic_data!$A$3:$BP$111, 11, 0)</f>
        <v>48957</v>
      </c>
      <c r="M58" s="32">
        <f>VLOOKUP(A58, Traffic_data!$A$3:$BP$111, 12, 0)</f>
        <v>0</v>
      </c>
      <c r="N58" s="32">
        <f>VLOOKUP(A58, Traffic_data!$A$3:$BP$111, 13, 0)</f>
        <v>16558</v>
      </c>
      <c r="O58" s="32">
        <f>VLOOKUP(A58, Traffic_data!$A$3:$BP$111, 14, 0)</f>
        <v>7945</v>
      </c>
      <c r="P58" s="32">
        <f>VLOOKUP(A58, Traffic_data!$A$3:$BP$111, 15, 0)</f>
        <v>5609</v>
      </c>
      <c r="Q58" s="32">
        <f>VLOOKUP(A58, Traffic_data!$A$3:$BP$111, 16, 0)</f>
        <v>1129</v>
      </c>
      <c r="R58" s="32">
        <f>VLOOKUP(A58, Traffic_data!$A$3:$BP$111, 17, 0)</f>
        <v>88786</v>
      </c>
      <c r="S58" s="32">
        <f>VLOOKUP(A58, Traffic_data!$A$3:$BP$111, 18, 0)</f>
        <v>22466</v>
      </c>
      <c r="T58" s="32">
        <f>VLOOKUP(A58, Traffic_data!$A$3:$BP$111, 19, 0)</f>
        <v>2691</v>
      </c>
      <c r="U58" s="32">
        <f>VLOOKUP(A58, Traffic_data!$A$3:$BP$111, 20, 0)</f>
        <v>15717</v>
      </c>
      <c r="V58" s="32">
        <f>VLOOKUP(A58, Traffic_data!$A$3:$BP$111, 21, 0)</f>
        <v>1850</v>
      </c>
      <c r="W58" s="32">
        <f>VLOOKUP(A58, Traffic_data!$A$3:$BP$111, 22, 0)</f>
        <v>17612</v>
      </c>
      <c r="X58" s="32">
        <f>VLOOKUP(A58, Traffic_data!$A$3:$BP$111, 23, 0)</f>
        <v>3856</v>
      </c>
      <c r="Y58" s="32">
        <f>VLOOKUP(A58, Traffic_data!$A$3:$BP$111, 24, 0)</f>
        <v>1547</v>
      </c>
      <c r="Z58" s="32">
        <f>VLOOKUP(A58, Traffic_data!$A$3:$BP$111, 25, 0)</f>
        <v>3307</v>
      </c>
      <c r="AA58" s="32">
        <f>VLOOKUP(A58, Traffic_data!$A$3:$BP$111, 26, 0)</f>
        <v>1065</v>
      </c>
      <c r="AB58" s="32">
        <f>VLOOKUP(A58, Traffic_data!$A$3:$BP$111, 27, 0)</f>
        <v>1861</v>
      </c>
      <c r="AC58" s="32">
        <f>VLOOKUP(A58, Traffic_data!$A$3:$BP$111, 28, 0)</f>
        <v>1569</v>
      </c>
      <c r="AD58" s="32">
        <f>VLOOKUP(A58, Traffic_data!$A$3:$BP$111, 29, 0)</f>
        <v>10841</v>
      </c>
      <c r="AE58" s="32">
        <f>VLOOKUP(A58, Traffic_data!$A$3:$BP$111, 30, 0)</f>
        <v>35746</v>
      </c>
      <c r="AF58" s="32">
        <f>VLOOKUP(A58, Traffic_data!$A$3:$BP$111, 31, 0)</f>
        <v>8524</v>
      </c>
      <c r="AG58" s="32">
        <f>VLOOKUP(A58, Traffic_data!$A$3:$BP$111, 32, 0)</f>
        <v>224</v>
      </c>
      <c r="AH58" s="32">
        <f>VLOOKUP(A58, Traffic_data!$A$3:$BP$111, 33, 0)</f>
        <v>4587</v>
      </c>
      <c r="AI58" s="32">
        <f>VLOOKUP(A58, Traffic_data!$A$3:$BP$111, 34, 0)</f>
        <v>150</v>
      </c>
      <c r="AJ58" s="32">
        <f>VLOOKUP(A58, Traffic_data!$A$3:$BP$111, 35, 0)</f>
        <v>8427</v>
      </c>
      <c r="AK58" s="32">
        <f>VLOOKUP(A58, Traffic_data!$A$3:$BP$111, 36, 0)</f>
        <v>1272</v>
      </c>
      <c r="AL58" s="32">
        <f>VLOOKUP(A58, Traffic_data!$A$3:$BP$111, 37, 0)</f>
        <v>507</v>
      </c>
      <c r="AM58" s="32">
        <f>VLOOKUP(A58, Traffic_data!$A$3:$BP$111, 38, 0)</f>
        <v>5497</v>
      </c>
      <c r="AN58" s="32">
        <f>VLOOKUP(A58, Traffic_data!$A$3:$BP$111, 39, 0)</f>
        <v>409</v>
      </c>
      <c r="AO58" s="32">
        <f>VLOOKUP(A58, Traffic_data!$A$3:$BP$111, 40, 0)</f>
        <v>282</v>
      </c>
      <c r="AP58" s="32">
        <f>VLOOKUP(A58, Traffic_data!$A$3:$BP$111, 41, 0)</f>
        <v>996</v>
      </c>
      <c r="AQ58" s="32">
        <f>VLOOKUP(A58, Traffic_data!$A$3:$BP$111, 42, 0)</f>
        <v>3828</v>
      </c>
      <c r="AR58" s="32">
        <f>VLOOKUP(A58, Traffic_data!$A$3:$BP$111, 43, 0)</f>
        <v>124532</v>
      </c>
      <c r="AS58" s="32">
        <f>VLOOKUP(A58, Traffic_data!$A$3:$BP$111, 44, 0)</f>
        <v>30990</v>
      </c>
      <c r="AT58" s="32">
        <f>VLOOKUP(A58, Traffic_data!$A$3:$BP$111, 45, 0)</f>
        <v>2915</v>
      </c>
      <c r="AU58" s="32">
        <f>VLOOKUP(A58, Traffic_data!$A$3:$BP$111, 46, 0)</f>
        <v>20304</v>
      </c>
      <c r="AV58" s="32">
        <f>VLOOKUP(A58, Traffic_data!$A$3:$BP$111, 47, 0)</f>
        <v>2000</v>
      </c>
      <c r="AW58" s="32">
        <f>VLOOKUP(A58, Traffic_data!$A$3:$BP$111, 48, 0)</f>
        <v>26039</v>
      </c>
      <c r="AX58" s="32">
        <f>VLOOKUP(A58, Traffic_data!$A$3:$BP$111, 49, 0)</f>
        <v>5128</v>
      </c>
      <c r="AY58" s="32">
        <f>VLOOKUP(A58, Traffic_data!$A$3:$BP$111, 50, 0)</f>
        <v>2054</v>
      </c>
      <c r="AZ58" s="32">
        <f>VLOOKUP(A58, Traffic_data!$A$3:$BP$111, 51, 0)</f>
        <v>8804</v>
      </c>
      <c r="BA58" s="32">
        <f>VLOOKUP(A58, Traffic_data!$A$3:$BP$111, 52, 0)</f>
        <v>1474</v>
      </c>
      <c r="BB58" s="32">
        <f>VLOOKUP(A58, Traffic_data!$A$3:$BP$111, 53, 0)</f>
        <v>2143</v>
      </c>
      <c r="BC58" s="32">
        <f>VLOOKUP(A58, Traffic_data!$A$3:$BP$111, 54, 0)</f>
        <v>2565</v>
      </c>
      <c r="BD58" s="32">
        <f>VLOOKUP(A58, Traffic_data!$A$3:$BP$111, 55, 0)</f>
        <v>14669</v>
      </c>
      <c r="BE58" s="32">
        <f>VLOOKUP(A58, Traffic_data!$A$3:$BP$111, 56, 0)</f>
        <v>6926</v>
      </c>
      <c r="BF58" s="32">
        <f>VLOOKUP(A58, Traffic_data!$A$3:$BP$111, 57, 0)</f>
        <v>1490</v>
      </c>
      <c r="BG58" s="32">
        <f>VLOOKUP(A58, Traffic_data!$A$3:$BP$111, 58, 0)</f>
        <v>181</v>
      </c>
      <c r="BH58" s="32">
        <f>VLOOKUP(A58, Traffic_data!$A$3:$BP$111, 59, 0)</f>
        <v>904</v>
      </c>
      <c r="BI58" s="32">
        <f>VLOOKUP(A58, Traffic_data!$A$3:$BP$111, 60, 0)</f>
        <v>80</v>
      </c>
      <c r="BJ58" s="32">
        <f>VLOOKUP(A58, Traffic_data!$A$3:$BP$111, 61, 0)</f>
        <v>1591</v>
      </c>
      <c r="BK58" s="32">
        <f>VLOOKUP(A58, Traffic_data!$A$3:$BP$111, 62, 0)</f>
        <v>622</v>
      </c>
      <c r="BL58" s="32">
        <f>VLOOKUP(A58, Traffic_data!$A$3:$BP$111,63, 0)</f>
        <v>94</v>
      </c>
      <c r="BM58" s="32">
        <f>VLOOKUP(A58, Traffic_data!$A$3:$BP$111, 64, 0)</f>
        <v>362</v>
      </c>
      <c r="BN58" s="32">
        <f>VLOOKUP(A58, Traffic_data!$A$3:$BP$111, 65, 0)</f>
        <v>159</v>
      </c>
      <c r="BO58" s="32">
        <f>VLOOKUP(A58, Traffic_data!$A$3:$BP$111, 66, 0)</f>
        <v>72</v>
      </c>
      <c r="BP58" s="32">
        <f>VLOOKUP(A58, Traffic_data!$A$3:$BP$111, 67, 0)</f>
        <v>166</v>
      </c>
      <c r="BQ58" s="32">
        <f>VLOOKUP(A58, Traffic_data!$A$3:$BP$111, 68, 0)</f>
        <v>1005</v>
      </c>
    </row>
    <row r="59" spans="1:69" s="24" customFormat="1" x14ac:dyDescent="0.25">
      <c r="A59" s="30">
        <v>42061</v>
      </c>
      <c r="B59" s="31" t="s">
        <v>53</v>
      </c>
      <c r="C59" s="24">
        <f>IFERROR(VLOOKUP(A59,Pivot_table!$A$5:$C$5, 3, 0),0)</f>
        <v>0</v>
      </c>
      <c r="D59" s="32">
        <f>VLOOKUP(A59, Traffic_data!$A$3:$BP$111, 3, 0)</f>
        <v>138605</v>
      </c>
      <c r="E59" s="32">
        <f>VLOOKUP(A59, Traffic_data!$A$3:$BP$111, 4, 0)</f>
        <v>40992</v>
      </c>
      <c r="F59" s="32">
        <f>VLOOKUP(A59, Traffic_data!$A$3:$BP$111, 5, 0)</f>
        <v>49348</v>
      </c>
      <c r="G59" s="32">
        <f>VLOOKUP(A59, Traffic_data!$A$3:$BP$111, 6, 0)</f>
        <v>34021</v>
      </c>
      <c r="H59" s="32">
        <f>VLOOKUP(A59, Traffic_data!$A$3:$BP$111, 7, 0)</f>
        <v>63310</v>
      </c>
      <c r="I59" s="32">
        <f>VLOOKUP(A59, Traffic_data!$A$3:$BP$111, 8, 0)</f>
        <v>70327</v>
      </c>
      <c r="J59" s="32">
        <f>VLOOKUP(A59, Traffic_data!$A$3:$BP$111, 9, 0)</f>
        <v>49109</v>
      </c>
      <c r="K59" s="32">
        <f>VLOOKUP(A59, Traffic_data!$A$3:$BP$111, 10, 0)</f>
        <v>6228</v>
      </c>
      <c r="L59" s="32">
        <f>VLOOKUP(A59, Traffic_data!$A$3:$BP$111, 11, 0)</f>
        <v>51380</v>
      </c>
      <c r="M59" s="32">
        <f>VLOOKUP(A59, Traffic_data!$A$3:$BP$111, 12, 0)</f>
        <v>0</v>
      </c>
      <c r="N59" s="32">
        <f>VLOOKUP(A59, Traffic_data!$A$3:$BP$111, 13, 0)</f>
        <v>21435</v>
      </c>
      <c r="O59" s="32">
        <f>VLOOKUP(A59, Traffic_data!$A$3:$BP$111, 14, 0)</f>
        <v>9049</v>
      </c>
      <c r="P59" s="32">
        <f>VLOOKUP(A59, Traffic_data!$A$3:$BP$111, 15, 0)</f>
        <v>6398</v>
      </c>
      <c r="Q59" s="32">
        <f>VLOOKUP(A59, Traffic_data!$A$3:$BP$111, 16, 0)</f>
        <v>1176</v>
      </c>
      <c r="R59" s="32">
        <f>VLOOKUP(A59, Traffic_data!$A$3:$BP$111, 17, 0)</f>
        <v>100189</v>
      </c>
      <c r="S59" s="32">
        <f>VLOOKUP(A59, Traffic_data!$A$3:$BP$111, 18, 0)</f>
        <v>25538</v>
      </c>
      <c r="T59" s="32">
        <f>VLOOKUP(A59, Traffic_data!$A$3:$BP$111, 19, 0)</f>
        <v>2747</v>
      </c>
      <c r="U59" s="32">
        <f>VLOOKUP(A59, Traffic_data!$A$3:$BP$111, 20, 0)</f>
        <v>18991</v>
      </c>
      <c r="V59" s="32">
        <f>VLOOKUP(A59, Traffic_data!$A$3:$BP$111, 21, 0)</f>
        <v>1906</v>
      </c>
      <c r="W59" s="32">
        <f>VLOOKUP(A59, Traffic_data!$A$3:$BP$111, 22, 0)</f>
        <v>18980</v>
      </c>
      <c r="X59" s="32">
        <f>VLOOKUP(A59, Traffic_data!$A$3:$BP$111, 23, 0)</f>
        <v>4271</v>
      </c>
      <c r="Y59" s="32">
        <f>VLOOKUP(A59, Traffic_data!$A$3:$BP$111, 24, 0)</f>
        <v>1984</v>
      </c>
      <c r="Z59" s="32">
        <f>VLOOKUP(A59, Traffic_data!$A$3:$BP$111, 25, 0)</f>
        <v>3285</v>
      </c>
      <c r="AA59" s="32">
        <f>VLOOKUP(A59, Traffic_data!$A$3:$BP$111, 26, 0)</f>
        <v>1200</v>
      </c>
      <c r="AB59" s="32">
        <f>VLOOKUP(A59, Traffic_data!$A$3:$BP$111, 27, 0)</f>
        <v>2152</v>
      </c>
      <c r="AC59" s="32">
        <f>VLOOKUP(A59, Traffic_data!$A$3:$BP$111, 28, 0)</f>
        <v>1805</v>
      </c>
      <c r="AD59" s="32">
        <f>VLOOKUP(A59, Traffic_data!$A$3:$BP$111, 29, 0)</f>
        <v>12590</v>
      </c>
      <c r="AE59" s="32">
        <f>VLOOKUP(A59, Traffic_data!$A$3:$BP$111, 30, 0)</f>
        <v>41515</v>
      </c>
      <c r="AF59" s="32">
        <f>VLOOKUP(A59, Traffic_data!$A$3:$BP$111, 31, 0)</f>
        <v>10061</v>
      </c>
      <c r="AG59" s="32">
        <f>VLOOKUP(A59, Traffic_data!$A$3:$BP$111, 32, 0)</f>
        <v>386</v>
      </c>
      <c r="AH59" s="32">
        <f>VLOOKUP(A59, Traffic_data!$A$3:$BP$111, 33, 0)</f>
        <v>5451</v>
      </c>
      <c r="AI59" s="32">
        <f>VLOOKUP(A59, Traffic_data!$A$3:$BP$111, 34, 0)</f>
        <v>288</v>
      </c>
      <c r="AJ59" s="32">
        <f>VLOOKUP(A59, Traffic_data!$A$3:$BP$111, 35, 0)</f>
        <v>9900</v>
      </c>
      <c r="AK59" s="32">
        <f>VLOOKUP(A59, Traffic_data!$A$3:$BP$111, 36, 0)</f>
        <v>1163</v>
      </c>
      <c r="AL59" s="32">
        <f>VLOOKUP(A59, Traffic_data!$A$3:$BP$111, 37, 0)</f>
        <v>553</v>
      </c>
      <c r="AM59" s="32">
        <f>VLOOKUP(A59, Traffic_data!$A$3:$BP$111, 38, 0)</f>
        <v>6424</v>
      </c>
      <c r="AN59" s="32">
        <f>VLOOKUP(A59, Traffic_data!$A$3:$BP$111, 39, 0)</f>
        <v>472</v>
      </c>
      <c r="AO59" s="32">
        <f>VLOOKUP(A59, Traffic_data!$A$3:$BP$111, 40, 0)</f>
        <v>328</v>
      </c>
      <c r="AP59" s="32">
        <f>VLOOKUP(A59, Traffic_data!$A$3:$BP$111, 41, 0)</f>
        <v>967</v>
      </c>
      <c r="AQ59" s="32">
        <f>VLOOKUP(A59, Traffic_data!$A$3:$BP$111, 42, 0)</f>
        <v>4374</v>
      </c>
      <c r="AR59" s="32">
        <f>VLOOKUP(A59, Traffic_data!$A$3:$BP$111, 43, 0)</f>
        <v>141704</v>
      </c>
      <c r="AS59" s="32">
        <f>VLOOKUP(A59, Traffic_data!$A$3:$BP$111, 44, 0)</f>
        <v>35599</v>
      </c>
      <c r="AT59" s="32">
        <f>VLOOKUP(A59, Traffic_data!$A$3:$BP$111, 45, 0)</f>
        <v>3133</v>
      </c>
      <c r="AU59" s="32">
        <f>VLOOKUP(A59, Traffic_data!$A$3:$BP$111, 46, 0)</f>
        <v>24442</v>
      </c>
      <c r="AV59" s="32">
        <f>VLOOKUP(A59, Traffic_data!$A$3:$BP$111, 47, 0)</f>
        <v>2194</v>
      </c>
      <c r="AW59" s="32">
        <f>VLOOKUP(A59, Traffic_data!$A$3:$BP$111, 48, 0)</f>
        <v>28880</v>
      </c>
      <c r="AX59" s="32">
        <f>VLOOKUP(A59, Traffic_data!$A$3:$BP$111, 49, 0)</f>
        <v>5434</v>
      </c>
      <c r="AY59" s="32">
        <f>VLOOKUP(A59, Traffic_data!$A$3:$BP$111, 50, 0)</f>
        <v>2537</v>
      </c>
      <c r="AZ59" s="32">
        <f>VLOOKUP(A59, Traffic_data!$A$3:$BP$111, 51, 0)</f>
        <v>9709</v>
      </c>
      <c r="BA59" s="32">
        <f>VLOOKUP(A59, Traffic_data!$A$3:$BP$111, 52, 0)</f>
        <v>1672</v>
      </c>
      <c r="BB59" s="32">
        <f>VLOOKUP(A59, Traffic_data!$A$3:$BP$111, 53, 0)</f>
        <v>2480</v>
      </c>
      <c r="BC59" s="32">
        <f>VLOOKUP(A59, Traffic_data!$A$3:$BP$111, 54, 0)</f>
        <v>2772</v>
      </c>
      <c r="BD59" s="32">
        <f>VLOOKUP(A59, Traffic_data!$A$3:$BP$111, 55, 0)</f>
        <v>16964</v>
      </c>
      <c r="BE59" s="32">
        <f>VLOOKUP(A59, Traffic_data!$A$3:$BP$111, 56, 0)</f>
        <v>7981</v>
      </c>
      <c r="BF59" s="32">
        <f>VLOOKUP(A59, Traffic_data!$A$3:$BP$111, 57, 0)</f>
        <v>1988</v>
      </c>
      <c r="BG59" s="32">
        <f>VLOOKUP(A59, Traffic_data!$A$3:$BP$111, 58, 0)</f>
        <v>181</v>
      </c>
      <c r="BH59" s="32">
        <f>VLOOKUP(A59, Traffic_data!$A$3:$BP$111, 59, 0)</f>
        <v>1251</v>
      </c>
      <c r="BI59" s="32">
        <f>VLOOKUP(A59, Traffic_data!$A$3:$BP$111, 60, 0)</f>
        <v>43</v>
      </c>
      <c r="BJ59" s="32">
        <f>VLOOKUP(A59, Traffic_data!$A$3:$BP$111, 61, 0)</f>
        <v>1866</v>
      </c>
      <c r="BK59" s="32">
        <f>VLOOKUP(A59, Traffic_data!$A$3:$BP$111, 62, 0)</f>
        <v>499</v>
      </c>
      <c r="BL59" s="32">
        <f>VLOOKUP(A59, Traffic_data!$A$3:$BP$111,63, 0)</f>
        <v>145</v>
      </c>
      <c r="BM59" s="32">
        <f>VLOOKUP(A59, Traffic_data!$A$3:$BP$111, 64, 0)</f>
        <v>441</v>
      </c>
      <c r="BN59" s="32">
        <f>VLOOKUP(A59, Traffic_data!$A$3:$BP$111, 65, 0)</f>
        <v>101</v>
      </c>
      <c r="BO59" s="32">
        <f>VLOOKUP(A59, Traffic_data!$A$3:$BP$111, 66, 0)</f>
        <v>65</v>
      </c>
      <c r="BP59" s="32">
        <f>VLOOKUP(A59, Traffic_data!$A$3:$BP$111, 67, 0)</f>
        <v>152</v>
      </c>
      <c r="BQ59" s="32">
        <f>VLOOKUP(A59, Traffic_data!$A$3:$BP$111, 68, 0)</f>
        <v>1020</v>
      </c>
    </row>
    <row r="60" spans="1:69" s="24" customFormat="1" x14ac:dyDescent="0.25">
      <c r="A60" s="30">
        <v>42062</v>
      </c>
      <c r="B60" s="31" t="s">
        <v>52</v>
      </c>
      <c r="C60" s="24">
        <f>IFERROR(VLOOKUP(A60,Pivot_table!$A$5:$C$5, 3, 0),0)</f>
        <v>0</v>
      </c>
      <c r="D60" s="32">
        <f>VLOOKUP(A60, Traffic_data!$A$3:$BP$111, 3, 0)</f>
        <v>135206</v>
      </c>
      <c r="E60" s="32">
        <f>VLOOKUP(A60, Traffic_data!$A$3:$BP$111, 4, 0)</f>
        <v>41450</v>
      </c>
      <c r="F60" s="32">
        <f>VLOOKUP(A60, Traffic_data!$A$3:$BP$111, 5, 0)</f>
        <v>48678</v>
      </c>
      <c r="G60" s="32">
        <f>VLOOKUP(A60, Traffic_data!$A$3:$BP$111, 6, 0)</f>
        <v>34262</v>
      </c>
      <c r="H60" s="32">
        <f>VLOOKUP(A60, Traffic_data!$A$3:$BP$111, 7, 0)</f>
        <v>61566</v>
      </c>
      <c r="I60" s="32">
        <f>VLOOKUP(A60, Traffic_data!$A$3:$BP$111, 8, 0)</f>
        <v>72405</v>
      </c>
      <c r="J60" s="32">
        <f>VLOOKUP(A60, Traffic_data!$A$3:$BP$111, 9, 0)</f>
        <v>49821</v>
      </c>
      <c r="K60" s="32">
        <f>VLOOKUP(A60, Traffic_data!$A$3:$BP$111, 10, 0)</f>
        <v>6164</v>
      </c>
      <c r="L60" s="32">
        <f>VLOOKUP(A60, Traffic_data!$A$3:$BP$111, 11, 0)</f>
        <v>51962</v>
      </c>
      <c r="M60" s="32">
        <f>VLOOKUP(A60, Traffic_data!$A$3:$BP$111, 12, 0)</f>
        <v>0</v>
      </c>
      <c r="N60" s="32">
        <f>VLOOKUP(A60, Traffic_data!$A$3:$BP$111, 13, 0)</f>
        <v>20603</v>
      </c>
      <c r="O60" s="32">
        <f>VLOOKUP(A60, Traffic_data!$A$3:$BP$111, 14, 0)</f>
        <v>9665</v>
      </c>
      <c r="P60" s="32">
        <f>VLOOKUP(A60, Traffic_data!$A$3:$BP$111, 15, 0)</f>
        <v>6776</v>
      </c>
      <c r="Q60" s="32">
        <f>VLOOKUP(A60, Traffic_data!$A$3:$BP$111, 16, 0)</f>
        <v>1000</v>
      </c>
      <c r="R60" s="32">
        <f>VLOOKUP(A60, Traffic_data!$A$3:$BP$111, 17, 0)</f>
        <v>96803</v>
      </c>
      <c r="S60" s="32">
        <f>VLOOKUP(A60, Traffic_data!$A$3:$BP$111, 18, 0)</f>
        <v>23576</v>
      </c>
      <c r="T60" s="32">
        <f>VLOOKUP(A60, Traffic_data!$A$3:$BP$111, 19, 0)</f>
        <v>2657</v>
      </c>
      <c r="U60" s="32">
        <f>VLOOKUP(A60, Traffic_data!$A$3:$BP$111, 20, 0)</f>
        <v>19305</v>
      </c>
      <c r="V60" s="32">
        <f>VLOOKUP(A60, Traffic_data!$A$3:$BP$111, 21, 0)</f>
        <v>1939</v>
      </c>
      <c r="W60" s="32">
        <f>VLOOKUP(A60, Traffic_data!$A$3:$BP$111, 22, 0)</f>
        <v>17881</v>
      </c>
      <c r="X60" s="32">
        <f>VLOOKUP(A60, Traffic_data!$A$3:$BP$111, 23, 0)</f>
        <v>3744</v>
      </c>
      <c r="Y60" s="32">
        <f>VLOOKUP(A60, Traffic_data!$A$3:$BP$111, 24, 0)</f>
        <v>1670</v>
      </c>
      <c r="Z60" s="32">
        <f>VLOOKUP(A60, Traffic_data!$A$3:$BP$111, 25, 0)</f>
        <v>3576</v>
      </c>
      <c r="AA60" s="32">
        <f>VLOOKUP(A60, Traffic_data!$A$3:$BP$111, 26, 0)</f>
        <v>1200</v>
      </c>
      <c r="AB60" s="32">
        <f>VLOOKUP(A60, Traffic_data!$A$3:$BP$111, 27, 0)</f>
        <v>2702</v>
      </c>
      <c r="AC60" s="32">
        <f>VLOOKUP(A60, Traffic_data!$A$3:$BP$111, 28, 0)</f>
        <v>1558</v>
      </c>
      <c r="AD60" s="32">
        <f>VLOOKUP(A60, Traffic_data!$A$3:$BP$111, 29, 0)</f>
        <v>12388</v>
      </c>
      <c r="AE60" s="32">
        <f>VLOOKUP(A60, Traffic_data!$A$3:$BP$111, 30, 0)</f>
        <v>42445</v>
      </c>
      <c r="AF60" s="32">
        <f>VLOOKUP(A60, Traffic_data!$A$3:$BP$111, 31, 0)</f>
        <v>10251</v>
      </c>
      <c r="AG60" s="32">
        <f>VLOOKUP(A60, Traffic_data!$A$3:$BP$111, 32, 0)</f>
        <v>345</v>
      </c>
      <c r="AH60" s="32">
        <f>VLOOKUP(A60, Traffic_data!$A$3:$BP$111, 33, 0)</f>
        <v>6078</v>
      </c>
      <c r="AI60" s="32">
        <f>VLOOKUP(A60, Traffic_data!$A$3:$BP$111, 34, 0)</f>
        <v>288</v>
      </c>
      <c r="AJ60" s="32">
        <f>VLOOKUP(A60, Traffic_data!$A$3:$BP$111, 35, 0)</f>
        <v>9779</v>
      </c>
      <c r="AK60" s="32">
        <f>VLOOKUP(A60, Traffic_data!$A$3:$BP$111, 36, 0)</f>
        <v>1209</v>
      </c>
      <c r="AL60" s="32">
        <f>VLOOKUP(A60, Traffic_data!$A$3:$BP$111, 37, 0)</f>
        <v>518</v>
      </c>
      <c r="AM60" s="32">
        <f>VLOOKUP(A60, Traffic_data!$A$3:$BP$111, 38, 0)</f>
        <v>6757</v>
      </c>
      <c r="AN60" s="32">
        <f>VLOOKUP(A60, Traffic_data!$A$3:$BP$111, 39, 0)</f>
        <v>363</v>
      </c>
      <c r="AO60" s="32">
        <f>VLOOKUP(A60, Traffic_data!$A$3:$BP$111, 40, 0)</f>
        <v>311</v>
      </c>
      <c r="AP60" s="32">
        <f>VLOOKUP(A60, Traffic_data!$A$3:$BP$111, 41, 0)</f>
        <v>1111</v>
      </c>
      <c r="AQ60" s="32">
        <f>VLOOKUP(A60, Traffic_data!$A$3:$BP$111, 42, 0)</f>
        <v>4455</v>
      </c>
      <c r="AR60" s="32">
        <f>VLOOKUP(A60, Traffic_data!$A$3:$BP$111, 43, 0)</f>
        <v>139248</v>
      </c>
      <c r="AS60" s="32">
        <f>VLOOKUP(A60, Traffic_data!$A$3:$BP$111, 44, 0)</f>
        <v>33827</v>
      </c>
      <c r="AT60" s="32">
        <f>VLOOKUP(A60, Traffic_data!$A$3:$BP$111, 45, 0)</f>
        <v>3002</v>
      </c>
      <c r="AU60" s="32">
        <f>VLOOKUP(A60, Traffic_data!$A$3:$BP$111, 46, 0)</f>
        <v>25383</v>
      </c>
      <c r="AV60" s="32">
        <f>VLOOKUP(A60, Traffic_data!$A$3:$BP$111, 47, 0)</f>
        <v>2227</v>
      </c>
      <c r="AW60" s="32">
        <f>VLOOKUP(A60, Traffic_data!$A$3:$BP$111, 48, 0)</f>
        <v>27660</v>
      </c>
      <c r="AX60" s="32">
        <f>VLOOKUP(A60, Traffic_data!$A$3:$BP$111, 49, 0)</f>
        <v>4953</v>
      </c>
      <c r="AY60" s="32">
        <f>VLOOKUP(A60, Traffic_data!$A$3:$BP$111, 50, 0)</f>
        <v>2188</v>
      </c>
      <c r="AZ60" s="32">
        <f>VLOOKUP(A60, Traffic_data!$A$3:$BP$111, 51, 0)</f>
        <v>10333</v>
      </c>
      <c r="BA60" s="32">
        <f>VLOOKUP(A60, Traffic_data!$A$3:$BP$111, 52, 0)</f>
        <v>1563</v>
      </c>
      <c r="BB60" s="32">
        <f>VLOOKUP(A60, Traffic_data!$A$3:$BP$111, 53, 0)</f>
        <v>3013</v>
      </c>
      <c r="BC60" s="32">
        <f>VLOOKUP(A60, Traffic_data!$A$3:$BP$111, 54, 0)</f>
        <v>2669</v>
      </c>
      <c r="BD60" s="32">
        <f>VLOOKUP(A60, Traffic_data!$A$3:$BP$111, 55, 0)</f>
        <v>16843</v>
      </c>
      <c r="BE60" s="32">
        <f>VLOOKUP(A60, Traffic_data!$A$3:$BP$111, 56, 0)</f>
        <v>7670</v>
      </c>
      <c r="BF60" s="32">
        <f>VLOOKUP(A60, Traffic_data!$A$3:$BP$111, 57, 0)</f>
        <v>2090</v>
      </c>
      <c r="BG60" s="32">
        <f>VLOOKUP(A60, Traffic_data!$A$3:$BP$111, 58, 0)</f>
        <v>166</v>
      </c>
      <c r="BH60" s="32">
        <f>VLOOKUP(A60, Traffic_data!$A$3:$BP$111, 59, 0)</f>
        <v>1027</v>
      </c>
      <c r="BI60" s="32">
        <f>VLOOKUP(A60, Traffic_data!$A$3:$BP$111, 60, 0)</f>
        <v>29</v>
      </c>
      <c r="BJ60" s="32">
        <f>VLOOKUP(A60, Traffic_data!$A$3:$BP$111, 61, 0)</f>
        <v>1800</v>
      </c>
      <c r="BK60" s="32">
        <f>VLOOKUP(A60, Traffic_data!$A$3:$BP$111, 62, 0)</f>
        <v>333</v>
      </c>
      <c r="BL60" s="32">
        <f>VLOOKUP(A60, Traffic_data!$A$3:$BP$111,63, 0)</f>
        <v>72</v>
      </c>
      <c r="BM60" s="32">
        <f>VLOOKUP(A60, Traffic_data!$A$3:$BP$111, 64, 0)</f>
        <v>441</v>
      </c>
      <c r="BN60" s="32">
        <f>VLOOKUP(A60, Traffic_data!$A$3:$BP$111, 65, 0)</f>
        <v>94</v>
      </c>
      <c r="BO60" s="32">
        <f>VLOOKUP(A60, Traffic_data!$A$3:$BP$111, 66, 0)</f>
        <v>65</v>
      </c>
      <c r="BP60" s="32">
        <f>VLOOKUP(A60, Traffic_data!$A$3:$BP$111, 67, 0)</f>
        <v>188</v>
      </c>
      <c r="BQ60" s="32">
        <f>VLOOKUP(A60, Traffic_data!$A$3:$BP$111, 68, 0)</f>
        <v>1106</v>
      </c>
    </row>
    <row r="61" spans="1:69" s="24" customFormat="1" x14ac:dyDescent="0.25">
      <c r="A61" s="30">
        <v>42063</v>
      </c>
      <c r="B61" s="31" t="s">
        <v>53</v>
      </c>
      <c r="C61" s="24">
        <f>IFERROR(VLOOKUP(A61,Pivot_table!$A$5:$C$5, 3, 0),0)</f>
        <v>0</v>
      </c>
      <c r="D61" s="32">
        <f>VLOOKUP(A61, Traffic_data!$A$3:$BP$111, 3, 0)</f>
        <v>110106</v>
      </c>
      <c r="E61" s="32">
        <f>VLOOKUP(A61, Traffic_data!$A$3:$BP$111, 4, 0)</f>
        <v>34417</v>
      </c>
      <c r="F61" s="32">
        <f>VLOOKUP(A61, Traffic_data!$A$3:$BP$111, 5, 0)</f>
        <v>38260</v>
      </c>
      <c r="G61" s="32">
        <f>VLOOKUP(A61, Traffic_data!$A$3:$BP$111, 6, 0)</f>
        <v>25913</v>
      </c>
      <c r="H61" s="32">
        <f>VLOOKUP(A61, Traffic_data!$A$3:$BP$111, 7, 0)</f>
        <v>52100</v>
      </c>
      <c r="I61" s="32">
        <f>VLOOKUP(A61, Traffic_data!$A$3:$BP$111, 8, 0)</f>
        <v>65430</v>
      </c>
      <c r="J61" s="32">
        <f>VLOOKUP(A61, Traffic_data!$A$3:$BP$111, 9, 0)</f>
        <v>54982</v>
      </c>
      <c r="K61" s="32">
        <f>VLOOKUP(A61, Traffic_data!$A$3:$BP$111, 10, 0)</f>
        <v>7392</v>
      </c>
      <c r="L61" s="32">
        <f>VLOOKUP(A61, Traffic_data!$A$3:$BP$111, 11, 0)</f>
        <v>55275</v>
      </c>
      <c r="M61" s="32">
        <f>VLOOKUP(A61, Traffic_data!$A$3:$BP$111, 12, 0)</f>
        <v>0</v>
      </c>
      <c r="N61" s="32">
        <f>VLOOKUP(A61, Traffic_data!$A$3:$BP$111, 13, 0)</f>
        <v>16357</v>
      </c>
      <c r="O61" s="32">
        <f>VLOOKUP(A61, Traffic_data!$A$3:$BP$111, 14, 0)</f>
        <v>11850</v>
      </c>
      <c r="P61" s="32">
        <f>VLOOKUP(A61, Traffic_data!$A$3:$BP$111, 15, 0)</f>
        <v>8003</v>
      </c>
      <c r="Q61" s="32">
        <f>VLOOKUP(A61, Traffic_data!$A$3:$BP$111, 16, 0)</f>
        <v>975</v>
      </c>
      <c r="R61" s="32">
        <f>VLOOKUP(A61, Traffic_data!$A$3:$BP$111, 17, 0)</f>
        <v>80783</v>
      </c>
      <c r="S61" s="32">
        <f>VLOOKUP(A61, Traffic_data!$A$3:$BP$111, 18, 0)</f>
        <v>18251</v>
      </c>
      <c r="T61" s="32">
        <f>VLOOKUP(A61, Traffic_data!$A$3:$BP$111, 19, 0)</f>
        <v>3094</v>
      </c>
      <c r="U61" s="32">
        <f>VLOOKUP(A61, Traffic_data!$A$3:$BP$111, 20, 0)</f>
        <v>16749</v>
      </c>
      <c r="V61" s="32">
        <f>VLOOKUP(A61, Traffic_data!$A$3:$BP$111, 21, 0)</f>
        <v>1670</v>
      </c>
      <c r="W61" s="32">
        <f>VLOOKUP(A61, Traffic_data!$A$3:$BP$111, 22, 0)</f>
        <v>15247</v>
      </c>
      <c r="X61" s="32">
        <f>VLOOKUP(A61, Traffic_data!$A$3:$BP$111, 23, 0)</f>
        <v>3117</v>
      </c>
      <c r="Y61" s="32">
        <f>VLOOKUP(A61, Traffic_data!$A$3:$BP$111, 24, 0)</f>
        <v>1379</v>
      </c>
      <c r="Z61" s="32">
        <f>VLOOKUP(A61, Traffic_data!$A$3:$BP$111, 25, 0)</f>
        <v>3307</v>
      </c>
      <c r="AA61" s="32">
        <f>VLOOKUP(A61, Traffic_data!$A$3:$BP$111, 26, 0)</f>
        <v>1200</v>
      </c>
      <c r="AB61" s="32">
        <f>VLOOKUP(A61, Traffic_data!$A$3:$BP$111, 27, 0)</f>
        <v>1592</v>
      </c>
      <c r="AC61" s="32">
        <f>VLOOKUP(A61, Traffic_data!$A$3:$BP$111, 28, 0)</f>
        <v>1300</v>
      </c>
      <c r="AD61" s="32">
        <f>VLOOKUP(A61, Traffic_data!$A$3:$BP$111, 29, 0)</f>
        <v>10022</v>
      </c>
      <c r="AE61" s="32">
        <f>VLOOKUP(A61, Traffic_data!$A$3:$BP$111, 30, 0)</f>
        <v>47080</v>
      </c>
      <c r="AF61" s="32">
        <f>VLOOKUP(A61, Traffic_data!$A$3:$BP$111, 31, 0)</f>
        <v>11610</v>
      </c>
      <c r="AG61" s="32">
        <f>VLOOKUP(A61, Traffic_data!$A$3:$BP$111, 32, 0)</f>
        <v>368</v>
      </c>
      <c r="AH61" s="32">
        <f>VLOOKUP(A61, Traffic_data!$A$3:$BP$111, 33, 0)</f>
        <v>7016</v>
      </c>
      <c r="AI61" s="32">
        <f>VLOOKUP(A61, Traffic_data!$A$3:$BP$111, 34, 0)</f>
        <v>242</v>
      </c>
      <c r="AJ61" s="32">
        <f>VLOOKUP(A61, Traffic_data!$A$3:$BP$111, 35, 0)</f>
        <v>10948</v>
      </c>
      <c r="AK61" s="32">
        <f>VLOOKUP(A61, Traffic_data!$A$3:$BP$111, 36, 0)</f>
        <v>1065</v>
      </c>
      <c r="AL61" s="32">
        <f>VLOOKUP(A61, Traffic_data!$A$3:$BP$111, 37, 0)</f>
        <v>587</v>
      </c>
      <c r="AM61" s="32">
        <f>VLOOKUP(A61, Traffic_data!$A$3:$BP$111, 38, 0)</f>
        <v>6884</v>
      </c>
      <c r="AN61" s="32">
        <f>VLOOKUP(A61, Traffic_data!$A$3:$BP$111, 39, 0)</f>
        <v>489</v>
      </c>
      <c r="AO61" s="32">
        <f>VLOOKUP(A61, Traffic_data!$A$3:$BP$111, 40, 0)</f>
        <v>386</v>
      </c>
      <c r="AP61" s="32">
        <f>VLOOKUP(A61, Traffic_data!$A$3:$BP$111, 41, 0)</f>
        <v>1157</v>
      </c>
      <c r="AQ61" s="32">
        <f>VLOOKUP(A61, Traffic_data!$A$3:$BP$111, 42, 0)</f>
        <v>5267</v>
      </c>
      <c r="AR61" s="32">
        <f>VLOOKUP(A61, Traffic_data!$A$3:$BP$111, 43, 0)</f>
        <v>127863</v>
      </c>
      <c r="AS61" s="32">
        <f>VLOOKUP(A61, Traffic_data!$A$3:$BP$111, 44, 0)</f>
        <v>29861</v>
      </c>
      <c r="AT61" s="32">
        <f>VLOOKUP(A61, Traffic_data!$A$3:$BP$111, 45, 0)</f>
        <v>3462</v>
      </c>
      <c r="AU61" s="32">
        <f>VLOOKUP(A61, Traffic_data!$A$3:$BP$111, 46, 0)</f>
        <v>23765</v>
      </c>
      <c r="AV61" s="32">
        <f>VLOOKUP(A61, Traffic_data!$A$3:$BP$111, 47, 0)</f>
        <v>1912</v>
      </c>
      <c r="AW61" s="32">
        <f>VLOOKUP(A61, Traffic_data!$A$3:$BP$111, 48, 0)</f>
        <v>26195</v>
      </c>
      <c r="AX61" s="32">
        <f>VLOOKUP(A61, Traffic_data!$A$3:$BP$111, 49, 0)</f>
        <v>4182</v>
      </c>
      <c r="AY61" s="32">
        <f>VLOOKUP(A61, Traffic_data!$A$3:$BP$111, 50, 0)</f>
        <v>1966</v>
      </c>
      <c r="AZ61" s="32">
        <f>VLOOKUP(A61, Traffic_data!$A$3:$BP$111, 51, 0)</f>
        <v>10191</v>
      </c>
      <c r="BA61" s="32">
        <f>VLOOKUP(A61, Traffic_data!$A$3:$BP$111, 52, 0)</f>
        <v>1689</v>
      </c>
      <c r="BB61" s="32">
        <f>VLOOKUP(A61, Traffic_data!$A$3:$BP$111, 53, 0)</f>
        <v>1978</v>
      </c>
      <c r="BC61" s="32">
        <f>VLOOKUP(A61, Traffic_data!$A$3:$BP$111, 54, 0)</f>
        <v>2457</v>
      </c>
      <c r="BD61" s="32">
        <f>VLOOKUP(A61, Traffic_data!$A$3:$BP$111, 55, 0)</f>
        <v>15289</v>
      </c>
      <c r="BE61" s="32">
        <f>VLOOKUP(A61, Traffic_data!$A$3:$BP$111, 56, 0)</f>
        <v>8250</v>
      </c>
      <c r="BF61" s="32">
        <f>VLOOKUP(A61, Traffic_data!$A$3:$BP$111, 57, 0)</f>
        <v>2104</v>
      </c>
      <c r="BG61" s="32">
        <f>VLOOKUP(A61, Traffic_data!$A$3:$BP$111, 58, 0)</f>
        <v>188</v>
      </c>
      <c r="BH61" s="32">
        <f>VLOOKUP(A61, Traffic_data!$A$3:$BP$111, 59, 0)</f>
        <v>1302</v>
      </c>
      <c r="BI61" s="32">
        <f>VLOOKUP(A61, Traffic_data!$A$3:$BP$111, 60, 0)</f>
        <v>58</v>
      </c>
      <c r="BJ61" s="32">
        <f>VLOOKUP(A61, Traffic_data!$A$3:$BP$111, 61, 0)</f>
        <v>1909</v>
      </c>
      <c r="BK61" s="32">
        <f>VLOOKUP(A61, Traffic_data!$A$3:$BP$111, 62, 0)</f>
        <v>318</v>
      </c>
      <c r="BL61" s="32">
        <f>VLOOKUP(A61, Traffic_data!$A$3:$BP$111,63, 0)</f>
        <v>51</v>
      </c>
      <c r="BM61" s="32">
        <f>VLOOKUP(A61, Traffic_data!$A$3:$BP$111, 64, 0)</f>
        <v>550</v>
      </c>
      <c r="BN61" s="32">
        <f>VLOOKUP(A61, Traffic_data!$A$3:$BP$111, 65, 0)</f>
        <v>87</v>
      </c>
      <c r="BO61" s="32">
        <f>VLOOKUP(A61, Traffic_data!$A$3:$BP$111, 66, 0)</f>
        <v>123</v>
      </c>
      <c r="BP61" s="32">
        <f>VLOOKUP(A61, Traffic_data!$A$3:$BP$111, 67, 0)</f>
        <v>195</v>
      </c>
      <c r="BQ61" s="32">
        <f>VLOOKUP(A61, Traffic_data!$A$3:$BP$111, 68, 0)</f>
        <v>1005</v>
      </c>
    </row>
    <row r="62" spans="1:69" s="24" customFormat="1" x14ac:dyDescent="0.25">
      <c r="A62" s="30">
        <v>42064</v>
      </c>
      <c r="B62" s="31" t="s">
        <v>48</v>
      </c>
      <c r="C62" s="24">
        <f>IFERROR(VLOOKUP(A62,Pivot_table!$A$5:$C$5, 3, 0),0)</f>
        <v>0</v>
      </c>
      <c r="D62" s="32">
        <f>VLOOKUP(A62, Traffic_data!$A$3:$BP$111, 3, 0)</f>
        <v>86475</v>
      </c>
      <c r="E62" s="32">
        <f>VLOOKUP(A62, Traffic_data!$A$3:$BP$111, 4, 0)</f>
        <v>25013</v>
      </c>
      <c r="F62" s="32">
        <f>VLOOKUP(A62, Traffic_data!$A$3:$BP$111, 5, 0)</f>
        <v>31822</v>
      </c>
      <c r="G62" s="32">
        <f>VLOOKUP(A62, Traffic_data!$A$3:$BP$111, 6, 0)</f>
        <v>22033</v>
      </c>
      <c r="H62" s="32">
        <f>VLOOKUP(A62, Traffic_data!$A$3:$BP$111, 7, 0)</f>
        <v>41361</v>
      </c>
      <c r="I62" s="32">
        <f>VLOOKUP(A62, Traffic_data!$A$3:$BP$111, 8, 0)</f>
        <v>57086</v>
      </c>
      <c r="J62" s="32">
        <f>VLOOKUP(A62, Traffic_data!$A$3:$BP$111, 9, 0)</f>
        <v>56933</v>
      </c>
      <c r="K62" s="32">
        <f>VLOOKUP(A62, Traffic_data!$A$3:$BP$111, 10, 0)</f>
        <v>6201</v>
      </c>
      <c r="L62" s="32">
        <f>VLOOKUP(A62, Traffic_data!$A$3:$BP$111, 11, 0)</f>
        <v>57683</v>
      </c>
      <c r="M62" s="32">
        <f>VLOOKUP(A62, Traffic_data!$A$3:$BP$111, 12, 0)</f>
        <v>0</v>
      </c>
      <c r="N62" s="32">
        <f>VLOOKUP(A62, Traffic_data!$A$3:$BP$111, 13, 0)</f>
        <v>11898</v>
      </c>
      <c r="O62" s="32">
        <f>VLOOKUP(A62, Traffic_data!$A$3:$BP$111, 14, 0)</f>
        <v>11630</v>
      </c>
      <c r="P62" s="32">
        <f>VLOOKUP(A62, Traffic_data!$A$3:$BP$111, 15, 0)</f>
        <v>7831</v>
      </c>
      <c r="Q62" s="32">
        <f>VLOOKUP(A62, Traffic_data!$A$3:$BP$111, 16, 0)</f>
        <v>858</v>
      </c>
      <c r="R62" s="32">
        <f>VLOOKUP(A62, Traffic_data!$A$3:$BP$111, 17, 0)</f>
        <v>63453</v>
      </c>
      <c r="S62" s="32">
        <f>VLOOKUP(A62, Traffic_data!$A$3:$BP$111, 18, 0)</f>
        <v>15213</v>
      </c>
      <c r="T62" s="32">
        <f>VLOOKUP(A62, Traffic_data!$A$3:$BP$111, 19, 0)</f>
        <v>2399</v>
      </c>
      <c r="U62" s="32">
        <f>VLOOKUP(A62, Traffic_data!$A$3:$BP$111, 20, 0)</f>
        <v>12343</v>
      </c>
      <c r="V62" s="32">
        <f>VLOOKUP(A62, Traffic_data!$A$3:$BP$111, 21, 0)</f>
        <v>1143</v>
      </c>
      <c r="W62" s="32">
        <f>VLOOKUP(A62, Traffic_data!$A$3:$BP$111, 22, 0)</f>
        <v>12365</v>
      </c>
      <c r="X62" s="32">
        <f>VLOOKUP(A62, Traffic_data!$A$3:$BP$111, 23, 0)</f>
        <v>2007</v>
      </c>
      <c r="Y62" s="32">
        <f>VLOOKUP(A62, Traffic_data!$A$3:$BP$111, 24, 0)</f>
        <v>1087</v>
      </c>
      <c r="Z62" s="32">
        <f>VLOOKUP(A62, Traffic_data!$A$3:$BP$111, 25, 0)</f>
        <v>3352</v>
      </c>
      <c r="AA62" s="32">
        <f>VLOOKUP(A62, Traffic_data!$A$3:$BP$111, 26, 0)</f>
        <v>774</v>
      </c>
      <c r="AB62" s="32">
        <f>VLOOKUP(A62, Traffic_data!$A$3:$BP$111, 27, 0)</f>
        <v>1155</v>
      </c>
      <c r="AC62" s="32">
        <f>VLOOKUP(A62, Traffic_data!$A$3:$BP$111, 28, 0)</f>
        <v>1177</v>
      </c>
      <c r="AD62" s="32">
        <f>VLOOKUP(A62, Traffic_data!$A$3:$BP$111, 29, 0)</f>
        <v>7691</v>
      </c>
      <c r="AE62" s="32">
        <f>VLOOKUP(A62, Traffic_data!$A$3:$BP$111, 30, 0)</f>
        <v>48714</v>
      </c>
      <c r="AF62" s="32">
        <f>VLOOKUP(A62, Traffic_data!$A$3:$BP$111, 31, 0)</f>
        <v>12197</v>
      </c>
      <c r="AG62" s="32">
        <f>VLOOKUP(A62, Traffic_data!$A$3:$BP$111, 32, 0)</f>
        <v>472</v>
      </c>
      <c r="AH62" s="32">
        <f>VLOOKUP(A62, Traffic_data!$A$3:$BP$111, 33, 0)</f>
        <v>7442</v>
      </c>
      <c r="AI62" s="32">
        <f>VLOOKUP(A62, Traffic_data!$A$3:$BP$111, 34, 0)</f>
        <v>299</v>
      </c>
      <c r="AJ62" s="32">
        <f>VLOOKUP(A62, Traffic_data!$A$3:$BP$111, 35, 0)</f>
        <v>10890</v>
      </c>
      <c r="AK62" s="32">
        <f>VLOOKUP(A62, Traffic_data!$A$3:$BP$111, 36, 0)</f>
        <v>1163</v>
      </c>
      <c r="AL62" s="32">
        <f>VLOOKUP(A62, Traffic_data!$A$3:$BP$111, 37, 0)</f>
        <v>599</v>
      </c>
      <c r="AM62" s="32">
        <f>VLOOKUP(A62, Traffic_data!$A$3:$BP$111, 38, 0)</f>
        <v>7333</v>
      </c>
      <c r="AN62" s="32">
        <f>VLOOKUP(A62, Traffic_data!$A$3:$BP$111, 39, 0)</f>
        <v>386</v>
      </c>
      <c r="AO62" s="32">
        <f>VLOOKUP(A62, Traffic_data!$A$3:$BP$111, 40, 0)</f>
        <v>437</v>
      </c>
      <c r="AP62" s="32">
        <f>VLOOKUP(A62, Traffic_data!$A$3:$BP$111, 41, 0)</f>
        <v>1295</v>
      </c>
      <c r="AQ62" s="32">
        <f>VLOOKUP(A62, Traffic_data!$A$3:$BP$111, 42, 0)</f>
        <v>5025</v>
      </c>
      <c r="AR62" s="32">
        <f>VLOOKUP(A62, Traffic_data!$A$3:$BP$111, 43, 0)</f>
        <v>112167</v>
      </c>
      <c r="AS62" s="32">
        <f>VLOOKUP(A62, Traffic_data!$A$3:$BP$111, 44, 0)</f>
        <v>27410</v>
      </c>
      <c r="AT62" s="32">
        <f>VLOOKUP(A62, Traffic_data!$A$3:$BP$111, 45, 0)</f>
        <v>2871</v>
      </c>
      <c r="AU62" s="32">
        <f>VLOOKUP(A62, Traffic_data!$A$3:$BP$111, 46, 0)</f>
        <v>19785</v>
      </c>
      <c r="AV62" s="32">
        <f>VLOOKUP(A62, Traffic_data!$A$3:$BP$111, 47, 0)</f>
        <v>1442</v>
      </c>
      <c r="AW62" s="32">
        <f>VLOOKUP(A62, Traffic_data!$A$3:$BP$111, 48, 0)</f>
        <v>23255</v>
      </c>
      <c r="AX62" s="32">
        <f>VLOOKUP(A62, Traffic_data!$A$3:$BP$111, 49, 0)</f>
        <v>3170</v>
      </c>
      <c r="AY62" s="32">
        <f>VLOOKUP(A62, Traffic_data!$A$3:$BP$111, 50, 0)</f>
        <v>1686</v>
      </c>
      <c r="AZ62" s="32">
        <f>VLOOKUP(A62, Traffic_data!$A$3:$BP$111, 51, 0)</f>
        <v>10685</v>
      </c>
      <c r="BA62" s="32">
        <f>VLOOKUP(A62, Traffic_data!$A$3:$BP$111, 52, 0)</f>
        <v>1160</v>
      </c>
      <c r="BB62" s="32">
        <f>VLOOKUP(A62, Traffic_data!$A$3:$BP$111, 53, 0)</f>
        <v>1592</v>
      </c>
      <c r="BC62" s="32">
        <f>VLOOKUP(A62, Traffic_data!$A$3:$BP$111, 54, 0)</f>
        <v>2472</v>
      </c>
      <c r="BD62" s="32">
        <f>VLOOKUP(A62, Traffic_data!$A$3:$BP$111, 55, 0)</f>
        <v>12716</v>
      </c>
      <c r="BE62" s="32">
        <f>VLOOKUP(A62, Traffic_data!$A$3:$BP$111, 56, 0)</f>
        <v>8809</v>
      </c>
      <c r="BF62" s="32">
        <f>VLOOKUP(A62, Traffic_data!$A$3:$BP$111, 57, 0)</f>
        <v>2422</v>
      </c>
      <c r="BG62" s="32">
        <f>VLOOKUP(A62, Traffic_data!$A$3:$BP$111, 58, 0)</f>
        <v>159</v>
      </c>
      <c r="BH62" s="32">
        <f>VLOOKUP(A62, Traffic_data!$A$3:$BP$111, 59, 0)</f>
        <v>1345</v>
      </c>
      <c r="BI62" s="32">
        <f>VLOOKUP(A62, Traffic_data!$A$3:$BP$111, 60, 0)</f>
        <v>72</v>
      </c>
      <c r="BJ62" s="32">
        <f>VLOOKUP(A62, Traffic_data!$A$3:$BP$111, 61, 0)</f>
        <v>1880</v>
      </c>
      <c r="BK62" s="32">
        <f>VLOOKUP(A62, Traffic_data!$A$3:$BP$111, 62, 0)</f>
        <v>354</v>
      </c>
      <c r="BL62" s="32">
        <f>VLOOKUP(A62, Traffic_data!$A$3:$BP$111,63, 0)</f>
        <v>130</v>
      </c>
      <c r="BM62" s="32">
        <f>VLOOKUP(A62, Traffic_data!$A$3:$BP$111, 64, 0)</f>
        <v>701</v>
      </c>
      <c r="BN62" s="32">
        <f>VLOOKUP(A62, Traffic_data!$A$3:$BP$111, 65, 0)</f>
        <v>130</v>
      </c>
      <c r="BO62" s="32">
        <f>VLOOKUP(A62, Traffic_data!$A$3:$BP$111, 66, 0)</f>
        <v>101</v>
      </c>
      <c r="BP62" s="32">
        <f>VLOOKUP(A62, Traffic_data!$A$3:$BP$111, 67, 0)</f>
        <v>210</v>
      </c>
      <c r="BQ62" s="32">
        <f>VLOOKUP(A62, Traffic_data!$A$3:$BP$111, 68, 0)</f>
        <v>1041</v>
      </c>
    </row>
    <row r="63" spans="1:69" s="24" customFormat="1" x14ac:dyDescent="0.25">
      <c r="A63" s="30">
        <v>42065</v>
      </c>
      <c r="B63" s="31" t="s">
        <v>49</v>
      </c>
      <c r="C63" s="24">
        <f>IFERROR(VLOOKUP(A63,Pivot_table!$A$5:$C$5, 3, 0),0)</f>
        <v>0</v>
      </c>
      <c r="D63" s="32">
        <f>VLOOKUP(A63, Traffic_data!$A$3:$BP$111, 3, 0)</f>
        <v>131923</v>
      </c>
      <c r="E63" s="32">
        <f>VLOOKUP(A63, Traffic_data!$A$3:$BP$111, 4, 0)</f>
        <v>38926</v>
      </c>
      <c r="F63" s="32">
        <f>VLOOKUP(A63, Traffic_data!$A$3:$BP$111, 5, 0)</f>
        <v>48790</v>
      </c>
      <c r="G63" s="32">
        <f>VLOOKUP(A63, Traffic_data!$A$3:$BP$111, 6, 0)</f>
        <v>33184</v>
      </c>
      <c r="H63" s="32">
        <f>VLOOKUP(A63, Traffic_data!$A$3:$BP$111, 7, 0)</f>
        <v>61222</v>
      </c>
      <c r="I63" s="32">
        <f>VLOOKUP(A63, Traffic_data!$A$3:$BP$111, 8, 0)</f>
        <v>69252</v>
      </c>
      <c r="J63" s="32">
        <f>VLOOKUP(A63, Traffic_data!$A$3:$BP$111, 9, 0)</f>
        <v>48271</v>
      </c>
      <c r="K63" s="32">
        <f>VLOOKUP(A63, Traffic_data!$A$3:$BP$111, 10, 0)</f>
        <v>6178</v>
      </c>
      <c r="L63" s="32">
        <f>VLOOKUP(A63, Traffic_data!$A$3:$BP$111, 11, 0)</f>
        <v>51463</v>
      </c>
      <c r="M63" s="32">
        <f>VLOOKUP(A63, Traffic_data!$A$3:$BP$111, 12, 0)</f>
        <v>0</v>
      </c>
      <c r="N63" s="32">
        <f>VLOOKUP(A63, Traffic_data!$A$3:$BP$111, 13, 0)</f>
        <v>16867</v>
      </c>
      <c r="O63" s="32">
        <f>VLOOKUP(A63, Traffic_data!$A$3:$BP$111, 14, 0)</f>
        <v>9187</v>
      </c>
      <c r="P63" s="32">
        <f>VLOOKUP(A63, Traffic_data!$A$3:$BP$111, 15, 0)</f>
        <v>6640</v>
      </c>
      <c r="Q63" s="32">
        <f>VLOOKUP(A63, Traffic_data!$A$3:$BP$111, 16, 0)</f>
        <v>1068</v>
      </c>
      <c r="R63" s="32">
        <f>VLOOKUP(A63, Traffic_data!$A$3:$BP$111, 17, 0)</f>
        <v>95672</v>
      </c>
      <c r="S63" s="32">
        <f>VLOOKUP(A63, Traffic_data!$A$3:$BP$111, 18, 0)</f>
        <v>23251</v>
      </c>
      <c r="T63" s="32">
        <f>VLOOKUP(A63, Traffic_data!$A$3:$BP$111, 19, 0)</f>
        <v>2545</v>
      </c>
      <c r="U63" s="32">
        <f>VLOOKUP(A63, Traffic_data!$A$3:$BP$111, 20, 0)</f>
        <v>17051</v>
      </c>
      <c r="V63" s="32">
        <f>VLOOKUP(A63, Traffic_data!$A$3:$BP$111, 21, 0)</f>
        <v>1783</v>
      </c>
      <c r="W63" s="32">
        <f>VLOOKUP(A63, Traffic_data!$A$3:$BP$111, 22, 0)</f>
        <v>19742</v>
      </c>
      <c r="X63" s="32">
        <f>VLOOKUP(A63, Traffic_data!$A$3:$BP$111, 23, 0)</f>
        <v>3711</v>
      </c>
      <c r="Y63" s="32">
        <f>VLOOKUP(A63, Traffic_data!$A$3:$BP$111, 24, 0)</f>
        <v>1581</v>
      </c>
      <c r="Z63" s="32">
        <f>VLOOKUP(A63, Traffic_data!$A$3:$BP$111, 25, 0)</f>
        <v>3688</v>
      </c>
      <c r="AA63" s="32">
        <f>VLOOKUP(A63, Traffic_data!$A$3:$BP$111, 26, 0)</f>
        <v>1413</v>
      </c>
      <c r="AB63" s="32">
        <f>VLOOKUP(A63, Traffic_data!$A$3:$BP$111, 27, 0)</f>
        <v>2713</v>
      </c>
      <c r="AC63" s="32">
        <f>VLOOKUP(A63, Traffic_data!$A$3:$BP$111, 28, 0)</f>
        <v>1805</v>
      </c>
      <c r="AD63" s="32">
        <f>VLOOKUP(A63, Traffic_data!$A$3:$BP$111, 29, 0)</f>
        <v>11401</v>
      </c>
      <c r="AE63" s="32">
        <f>VLOOKUP(A63, Traffic_data!$A$3:$BP$111, 30, 0)</f>
        <v>40509</v>
      </c>
      <c r="AF63" s="32">
        <f>VLOOKUP(A63, Traffic_data!$A$3:$BP$111, 31, 0)</f>
        <v>10038</v>
      </c>
      <c r="AG63" s="32">
        <f>VLOOKUP(A63, Traffic_data!$A$3:$BP$111, 32, 0)</f>
        <v>391</v>
      </c>
      <c r="AH63" s="32">
        <f>VLOOKUP(A63, Traffic_data!$A$3:$BP$111, 33, 0)</f>
        <v>5842</v>
      </c>
      <c r="AI63" s="32">
        <f>VLOOKUP(A63, Traffic_data!$A$3:$BP$111, 34, 0)</f>
        <v>230</v>
      </c>
      <c r="AJ63" s="32">
        <f>VLOOKUP(A63, Traffic_data!$A$3:$BP$111, 35, 0)</f>
        <v>9313</v>
      </c>
      <c r="AK63" s="32">
        <f>VLOOKUP(A63, Traffic_data!$A$3:$BP$111, 36, 0)</f>
        <v>1042</v>
      </c>
      <c r="AL63" s="32">
        <f>VLOOKUP(A63, Traffic_data!$A$3:$BP$111, 37, 0)</f>
        <v>535</v>
      </c>
      <c r="AM63" s="32">
        <f>VLOOKUP(A63, Traffic_data!$A$3:$BP$111, 38, 0)</f>
        <v>6130</v>
      </c>
      <c r="AN63" s="32">
        <f>VLOOKUP(A63, Traffic_data!$A$3:$BP$111, 39, 0)</f>
        <v>288</v>
      </c>
      <c r="AO63" s="32">
        <f>VLOOKUP(A63, Traffic_data!$A$3:$BP$111, 40, 0)</f>
        <v>345</v>
      </c>
      <c r="AP63" s="32">
        <f>VLOOKUP(A63, Traffic_data!$A$3:$BP$111, 41, 0)</f>
        <v>1186</v>
      </c>
      <c r="AQ63" s="32">
        <f>VLOOKUP(A63, Traffic_data!$A$3:$BP$111, 42, 0)</f>
        <v>3972</v>
      </c>
      <c r="AR63" s="32">
        <f>VLOOKUP(A63, Traffic_data!$A$3:$BP$111, 43, 0)</f>
        <v>136181</v>
      </c>
      <c r="AS63" s="32">
        <f>VLOOKUP(A63, Traffic_data!$A$3:$BP$111, 44, 0)</f>
        <v>33289</v>
      </c>
      <c r="AT63" s="32">
        <f>VLOOKUP(A63, Traffic_data!$A$3:$BP$111, 45, 0)</f>
        <v>2936</v>
      </c>
      <c r="AU63" s="32">
        <f>VLOOKUP(A63, Traffic_data!$A$3:$BP$111, 46, 0)</f>
        <v>22893</v>
      </c>
      <c r="AV63" s="32">
        <f>VLOOKUP(A63, Traffic_data!$A$3:$BP$111, 47, 0)</f>
        <v>2013</v>
      </c>
      <c r="AW63" s="32">
        <f>VLOOKUP(A63, Traffic_data!$A$3:$BP$111, 48, 0)</f>
        <v>29055</v>
      </c>
      <c r="AX63" s="32">
        <f>VLOOKUP(A63, Traffic_data!$A$3:$BP$111, 49, 0)</f>
        <v>4753</v>
      </c>
      <c r="AY63" s="32">
        <f>VLOOKUP(A63, Traffic_data!$A$3:$BP$111, 50, 0)</f>
        <v>2116</v>
      </c>
      <c r="AZ63" s="32">
        <f>VLOOKUP(A63, Traffic_data!$A$3:$BP$111, 51, 0)</f>
        <v>9818</v>
      </c>
      <c r="BA63" s="32">
        <f>VLOOKUP(A63, Traffic_data!$A$3:$BP$111, 52, 0)</f>
        <v>1701</v>
      </c>
      <c r="BB63" s="32">
        <f>VLOOKUP(A63, Traffic_data!$A$3:$BP$111, 53, 0)</f>
        <v>3058</v>
      </c>
      <c r="BC63" s="32">
        <f>VLOOKUP(A63, Traffic_data!$A$3:$BP$111, 54, 0)</f>
        <v>2991</v>
      </c>
      <c r="BD63" s="32">
        <f>VLOOKUP(A63, Traffic_data!$A$3:$BP$111, 55, 0)</f>
        <v>15373</v>
      </c>
      <c r="BE63" s="32">
        <f>VLOOKUP(A63, Traffic_data!$A$3:$BP$111, 56, 0)</f>
        <v>7574</v>
      </c>
      <c r="BF63" s="32">
        <f>VLOOKUP(A63, Traffic_data!$A$3:$BP$111, 57, 0)</f>
        <v>1909</v>
      </c>
      <c r="BG63" s="32">
        <f>VLOOKUP(A63, Traffic_data!$A$3:$BP$111, 58, 0)</f>
        <v>101</v>
      </c>
      <c r="BH63" s="32">
        <f>VLOOKUP(A63, Traffic_data!$A$3:$BP$111, 59, 0)</f>
        <v>991</v>
      </c>
      <c r="BI63" s="32">
        <f>VLOOKUP(A63, Traffic_data!$A$3:$BP$111, 60, 0)</f>
        <v>65</v>
      </c>
      <c r="BJ63" s="32">
        <f>VLOOKUP(A63, Traffic_data!$A$3:$BP$111, 61, 0)</f>
        <v>1750</v>
      </c>
      <c r="BK63" s="32">
        <f>VLOOKUP(A63, Traffic_data!$A$3:$BP$111, 62, 0)</f>
        <v>282</v>
      </c>
      <c r="BL63" s="32">
        <f>VLOOKUP(A63, Traffic_data!$A$3:$BP$111,63, 0)</f>
        <v>181</v>
      </c>
      <c r="BM63" s="32">
        <f>VLOOKUP(A63, Traffic_data!$A$3:$BP$111, 64, 0)</f>
        <v>535</v>
      </c>
      <c r="BN63" s="32">
        <f>VLOOKUP(A63, Traffic_data!$A$3:$BP$111, 65, 0)</f>
        <v>116</v>
      </c>
      <c r="BO63" s="32">
        <f>VLOOKUP(A63, Traffic_data!$A$3:$BP$111, 66, 0)</f>
        <v>65</v>
      </c>
      <c r="BP63" s="32">
        <f>VLOOKUP(A63, Traffic_data!$A$3:$BP$111, 67, 0)</f>
        <v>202</v>
      </c>
      <c r="BQ63" s="32">
        <f>VLOOKUP(A63, Traffic_data!$A$3:$BP$111, 68, 0)</f>
        <v>976</v>
      </c>
    </row>
    <row r="64" spans="1:69" s="24" customFormat="1" x14ac:dyDescent="0.25">
      <c r="A64" s="30">
        <v>42066</v>
      </c>
      <c r="B64" s="31" t="s">
        <v>50</v>
      </c>
      <c r="C64" s="24">
        <f>IFERROR(VLOOKUP(A64,Pivot_table!$A$5:$C$5, 3, 0),0)</f>
        <v>0</v>
      </c>
      <c r="D64" s="32">
        <f>VLOOKUP(A64, Traffic_data!$A$3:$BP$111, 3, 0)</f>
        <v>133013</v>
      </c>
      <c r="E64" s="32">
        <f>VLOOKUP(A64, Traffic_data!$A$3:$BP$111, 4, 0)</f>
        <v>39876</v>
      </c>
      <c r="F64" s="32">
        <f>VLOOKUP(A64, Traffic_data!$A$3:$BP$111, 5, 0)</f>
        <v>50867</v>
      </c>
      <c r="G64" s="32">
        <f>VLOOKUP(A64, Traffic_data!$A$3:$BP$111, 6, 0)</f>
        <v>31501</v>
      </c>
      <c r="H64" s="32">
        <f>VLOOKUP(A64, Traffic_data!$A$3:$BP$111, 7, 0)</f>
        <v>61520</v>
      </c>
      <c r="I64" s="32">
        <f>VLOOKUP(A64, Traffic_data!$A$3:$BP$111, 8, 0)</f>
        <v>70727</v>
      </c>
      <c r="J64" s="32">
        <f>VLOOKUP(A64, Traffic_data!$A$3:$BP$111, 9, 0)</f>
        <v>47435</v>
      </c>
      <c r="K64" s="32">
        <f>VLOOKUP(A64, Traffic_data!$A$3:$BP$111, 10, 0)</f>
        <v>6167</v>
      </c>
      <c r="L64" s="32">
        <f>VLOOKUP(A64, Traffic_data!$A$3:$BP$111, 11, 0)</f>
        <v>50210</v>
      </c>
      <c r="M64" s="32">
        <f>VLOOKUP(A64, Traffic_data!$A$3:$BP$111, 12, 0)</f>
        <v>0</v>
      </c>
      <c r="N64" s="32">
        <f>VLOOKUP(A64, Traffic_data!$A$3:$BP$111, 13, 0)</f>
        <v>18036</v>
      </c>
      <c r="O64" s="32">
        <f>VLOOKUP(A64, Traffic_data!$A$3:$BP$111, 14, 0)</f>
        <v>8982</v>
      </c>
      <c r="P64" s="32">
        <f>VLOOKUP(A64, Traffic_data!$A$3:$BP$111, 15, 0)</f>
        <v>6494</v>
      </c>
      <c r="Q64" s="32">
        <f>VLOOKUP(A64, Traffic_data!$A$3:$BP$111, 16, 0)</f>
        <v>1118</v>
      </c>
      <c r="R64" s="32">
        <f>VLOOKUP(A64, Traffic_data!$A$3:$BP$111, 17, 0)</f>
        <v>96041</v>
      </c>
      <c r="S64" s="32">
        <f>VLOOKUP(A64, Traffic_data!$A$3:$BP$111, 18, 0)</f>
        <v>23206</v>
      </c>
      <c r="T64" s="32">
        <f>VLOOKUP(A64, Traffic_data!$A$3:$BP$111, 19, 0)</f>
        <v>2511</v>
      </c>
      <c r="U64" s="32">
        <f>VLOOKUP(A64, Traffic_data!$A$3:$BP$111, 20, 0)</f>
        <v>15908</v>
      </c>
      <c r="V64" s="32">
        <f>VLOOKUP(A64, Traffic_data!$A$3:$BP$111, 21, 0)</f>
        <v>1715</v>
      </c>
      <c r="W64" s="32">
        <f>VLOOKUP(A64, Traffic_data!$A$3:$BP$111, 22, 0)</f>
        <v>18834</v>
      </c>
      <c r="X64" s="32">
        <f>VLOOKUP(A64, Traffic_data!$A$3:$BP$111, 23, 0)</f>
        <v>3823</v>
      </c>
      <c r="Y64" s="32">
        <f>VLOOKUP(A64, Traffic_data!$A$3:$BP$111, 24, 0)</f>
        <v>1872</v>
      </c>
      <c r="Z64" s="32">
        <f>VLOOKUP(A64, Traffic_data!$A$3:$BP$111, 25, 0)</f>
        <v>4428</v>
      </c>
      <c r="AA64" s="32">
        <f>VLOOKUP(A64, Traffic_data!$A$3:$BP$111, 26, 0)</f>
        <v>1244</v>
      </c>
      <c r="AB64" s="32">
        <f>VLOOKUP(A64, Traffic_data!$A$3:$BP$111, 27, 0)</f>
        <v>3442</v>
      </c>
      <c r="AC64" s="32">
        <f>VLOOKUP(A64, Traffic_data!$A$3:$BP$111, 28, 0)</f>
        <v>2074</v>
      </c>
      <c r="AD64" s="32">
        <f>VLOOKUP(A64, Traffic_data!$A$3:$BP$111, 29, 0)</f>
        <v>11682</v>
      </c>
      <c r="AE64" s="32">
        <f>VLOOKUP(A64, Traffic_data!$A$3:$BP$111, 30, 0)</f>
        <v>39993</v>
      </c>
      <c r="AF64" s="32">
        <f>VLOOKUP(A64, Traffic_data!$A$3:$BP$111, 31, 0)</f>
        <v>9244</v>
      </c>
      <c r="AG64" s="32">
        <f>VLOOKUP(A64, Traffic_data!$A$3:$BP$111, 32, 0)</f>
        <v>299</v>
      </c>
      <c r="AH64" s="32">
        <f>VLOOKUP(A64, Traffic_data!$A$3:$BP$111, 33, 0)</f>
        <v>4939</v>
      </c>
      <c r="AI64" s="32">
        <f>VLOOKUP(A64, Traffic_data!$A$3:$BP$111, 34, 0)</f>
        <v>224</v>
      </c>
      <c r="AJ64" s="32">
        <f>VLOOKUP(A64, Traffic_data!$A$3:$BP$111, 35, 0)</f>
        <v>9549</v>
      </c>
      <c r="AK64" s="32">
        <f>VLOOKUP(A64, Traffic_data!$A$3:$BP$111, 36, 0)</f>
        <v>1111</v>
      </c>
      <c r="AL64" s="32">
        <f>VLOOKUP(A64, Traffic_data!$A$3:$BP$111, 37, 0)</f>
        <v>547</v>
      </c>
      <c r="AM64" s="32">
        <f>VLOOKUP(A64, Traffic_data!$A$3:$BP$111, 38, 0)</f>
        <v>6896</v>
      </c>
      <c r="AN64" s="32">
        <f>VLOOKUP(A64, Traffic_data!$A$3:$BP$111, 39, 0)</f>
        <v>466</v>
      </c>
      <c r="AO64" s="32">
        <f>VLOOKUP(A64, Traffic_data!$A$3:$BP$111, 40, 0)</f>
        <v>495</v>
      </c>
      <c r="AP64" s="32">
        <f>VLOOKUP(A64, Traffic_data!$A$3:$BP$111, 41, 0)</f>
        <v>1272</v>
      </c>
      <c r="AQ64" s="32">
        <f>VLOOKUP(A64, Traffic_data!$A$3:$BP$111, 42, 0)</f>
        <v>3730</v>
      </c>
      <c r="AR64" s="32">
        <f>VLOOKUP(A64, Traffic_data!$A$3:$BP$111, 43, 0)</f>
        <v>136034</v>
      </c>
      <c r="AS64" s="32">
        <f>VLOOKUP(A64, Traffic_data!$A$3:$BP$111, 44, 0)</f>
        <v>32450</v>
      </c>
      <c r="AT64" s="32">
        <f>VLOOKUP(A64, Traffic_data!$A$3:$BP$111, 45, 0)</f>
        <v>2810</v>
      </c>
      <c r="AU64" s="32">
        <f>VLOOKUP(A64, Traffic_data!$A$3:$BP$111, 46, 0)</f>
        <v>20847</v>
      </c>
      <c r="AV64" s="32">
        <f>VLOOKUP(A64, Traffic_data!$A$3:$BP$111, 47, 0)</f>
        <v>1939</v>
      </c>
      <c r="AW64" s="32">
        <f>VLOOKUP(A64, Traffic_data!$A$3:$BP$111, 48, 0)</f>
        <v>28383</v>
      </c>
      <c r="AX64" s="32">
        <f>VLOOKUP(A64, Traffic_data!$A$3:$BP$111, 49, 0)</f>
        <v>4934</v>
      </c>
      <c r="AY64" s="32">
        <f>VLOOKUP(A64, Traffic_data!$A$3:$BP$111, 50, 0)</f>
        <v>2419</v>
      </c>
      <c r="AZ64" s="32">
        <f>VLOOKUP(A64, Traffic_data!$A$3:$BP$111, 51, 0)</f>
        <v>11324</v>
      </c>
      <c r="BA64" s="32">
        <f>VLOOKUP(A64, Traffic_data!$A$3:$BP$111, 52, 0)</f>
        <v>1710</v>
      </c>
      <c r="BB64" s="32">
        <f>VLOOKUP(A64, Traffic_data!$A$3:$BP$111, 53, 0)</f>
        <v>3937</v>
      </c>
      <c r="BC64" s="32">
        <f>VLOOKUP(A64, Traffic_data!$A$3:$BP$111, 54, 0)</f>
        <v>3346</v>
      </c>
      <c r="BD64" s="32">
        <f>VLOOKUP(A64, Traffic_data!$A$3:$BP$111, 55, 0)</f>
        <v>15412</v>
      </c>
      <c r="BE64" s="32">
        <f>VLOOKUP(A64, Traffic_data!$A$3:$BP$111, 56, 0)</f>
        <v>7487</v>
      </c>
      <c r="BF64" s="32">
        <f>VLOOKUP(A64, Traffic_data!$A$3:$BP$111, 57, 0)</f>
        <v>1641</v>
      </c>
      <c r="BG64" s="32">
        <f>VLOOKUP(A64, Traffic_data!$A$3:$BP$111, 58, 0)</f>
        <v>123</v>
      </c>
      <c r="BH64" s="32">
        <f>VLOOKUP(A64, Traffic_data!$A$3:$BP$111, 59, 0)</f>
        <v>1106</v>
      </c>
      <c r="BI64" s="32">
        <f>VLOOKUP(A64, Traffic_data!$A$3:$BP$111, 60, 0)</f>
        <v>65</v>
      </c>
      <c r="BJ64" s="32">
        <f>VLOOKUP(A64, Traffic_data!$A$3:$BP$111, 61, 0)</f>
        <v>1750</v>
      </c>
      <c r="BK64" s="32">
        <f>VLOOKUP(A64, Traffic_data!$A$3:$BP$111, 62, 0)</f>
        <v>318</v>
      </c>
      <c r="BL64" s="32">
        <f>VLOOKUP(A64, Traffic_data!$A$3:$BP$111,63, 0)</f>
        <v>137</v>
      </c>
      <c r="BM64" s="32">
        <f>VLOOKUP(A64, Traffic_data!$A$3:$BP$111, 64, 0)</f>
        <v>701</v>
      </c>
      <c r="BN64" s="32">
        <f>VLOOKUP(A64, Traffic_data!$A$3:$BP$111, 65, 0)</f>
        <v>123</v>
      </c>
      <c r="BO64" s="32">
        <f>VLOOKUP(A64, Traffic_data!$A$3:$BP$111, 66, 0)</f>
        <v>94</v>
      </c>
      <c r="BP64" s="32">
        <f>VLOOKUP(A64, Traffic_data!$A$3:$BP$111, 67, 0)</f>
        <v>239</v>
      </c>
      <c r="BQ64" s="32">
        <f>VLOOKUP(A64, Traffic_data!$A$3:$BP$111, 68, 0)</f>
        <v>897</v>
      </c>
    </row>
    <row r="65" spans="1:69" s="24" customFormat="1" x14ac:dyDescent="0.25">
      <c r="A65" s="30">
        <v>42067</v>
      </c>
      <c r="B65" s="31" t="s">
        <v>5</v>
      </c>
      <c r="C65" s="24">
        <f>IFERROR(VLOOKUP(A65,Pivot_table!$A$5:$C$5, 3, 0),0)</f>
        <v>0</v>
      </c>
      <c r="D65" s="32">
        <f>VLOOKUP(A65, Traffic_data!$A$3:$BP$111, 3, 0)</f>
        <v>143052</v>
      </c>
      <c r="E65" s="32">
        <f>VLOOKUP(A65, Traffic_data!$A$3:$BP$111, 4, 0)</f>
        <v>42464</v>
      </c>
      <c r="F65" s="32">
        <f>VLOOKUP(A65, Traffic_data!$A$3:$BP$111, 5, 0)</f>
        <v>54731</v>
      </c>
      <c r="G65" s="32">
        <f>VLOOKUP(A65, Traffic_data!$A$3:$BP$111, 6, 0)</f>
        <v>34750</v>
      </c>
      <c r="H65" s="32">
        <f>VLOOKUP(A65, Traffic_data!$A$3:$BP$111, 7, 0)</f>
        <v>65804</v>
      </c>
      <c r="I65" s="32">
        <f>VLOOKUP(A65, Traffic_data!$A$3:$BP$111, 8, 0)</f>
        <v>78537</v>
      </c>
      <c r="J65" s="32">
        <f>VLOOKUP(A65, Traffic_data!$A$3:$BP$111, 9, 0)</f>
        <v>51206</v>
      </c>
      <c r="K65" s="32">
        <f>VLOOKUP(A65, Traffic_data!$A$3:$BP$111, 10, 0)</f>
        <v>6673</v>
      </c>
      <c r="L65" s="32">
        <f>VLOOKUP(A65, Traffic_data!$A$3:$BP$111, 11, 0)</f>
        <v>105531</v>
      </c>
      <c r="M65" s="32">
        <f>VLOOKUP(A65, Traffic_data!$A$3:$BP$111, 12, 0)</f>
        <v>0</v>
      </c>
      <c r="N65" s="32">
        <f>VLOOKUP(A65, Traffic_data!$A$3:$BP$111, 13, 0)</f>
        <v>19336</v>
      </c>
      <c r="O65" s="32">
        <f>VLOOKUP(A65, Traffic_data!$A$3:$BP$111, 14, 0)</f>
        <v>9487</v>
      </c>
      <c r="P65" s="32">
        <f>VLOOKUP(A65, Traffic_data!$A$3:$BP$111, 15, 0)</f>
        <v>7009</v>
      </c>
      <c r="Q65" s="32">
        <f>VLOOKUP(A65, Traffic_data!$A$3:$BP$111, 16, 0)</f>
        <v>1118</v>
      </c>
      <c r="R65" s="32">
        <f>VLOOKUP(A65, Traffic_data!$A$3:$BP$111, 17, 0)</f>
        <v>102800</v>
      </c>
      <c r="S65" s="32">
        <f>VLOOKUP(A65, Traffic_data!$A$3:$BP$111, 18, 0)</f>
        <v>24249</v>
      </c>
      <c r="T65" s="32">
        <f>VLOOKUP(A65, Traffic_data!$A$3:$BP$111, 19, 0)</f>
        <v>2679</v>
      </c>
      <c r="U65" s="32">
        <f>VLOOKUP(A65, Traffic_data!$A$3:$BP$111, 20, 0)</f>
        <v>16704</v>
      </c>
      <c r="V65" s="32">
        <f>VLOOKUP(A65, Traffic_data!$A$3:$BP$111, 21, 0)</f>
        <v>1502</v>
      </c>
      <c r="W65" s="32">
        <f>VLOOKUP(A65, Traffic_data!$A$3:$BP$111, 22, 0)</f>
        <v>20986</v>
      </c>
      <c r="X65" s="32">
        <f>VLOOKUP(A65, Traffic_data!$A$3:$BP$111, 23, 0)</f>
        <v>4193</v>
      </c>
      <c r="Y65" s="32">
        <f>VLOOKUP(A65, Traffic_data!$A$3:$BP$111, 24, 0)</f>
        <v>2130</v>
      </c>
      <c r="Z65" s="32">
        <f>VLOOKUP(A65, Traffic_data!$A$3:$BP$111, 25, 0)</f>
        <v>4809</v>
      </c>
      <c r="AA65" s="32">
        <f>VLOOKUP(A65, Traffic_data!$A$3:$BP$111, 26, 0)</f>
        <v>1188</v>
      </c>
      <c r="AB65" s="32">
        <f>VLOOKUP(A65, Traffic_data!$A$3:$BP$111, 27, 0)</f>
        <v>3229</v>
      </c>
      <c r="AC65" s="32">
        <f>VLOOKUP(A65, Traffic_data!$A$3:$BP$111, 28, 0)</f>
        <v>2029</v>
      </c>
      <c r="AD65" s="32">
        <f>VLOOKUP(A65, Traffic_data!$A$3:$BP$111, 29, 0)</f>
        <v>13004</v>
      </c>
      <c r="AE65" s="32">
        <f>VLOOKUP(A65, Traffic_data!$A$3:$BP$111, 30, 0)</f>
        <v>43527</v>
      </c>
      <c r="AF65" s="32">
        <f>VLOOKUP(A65, Traffic_data!$A$3:$BP$111, 31, 0)</f>
        <v>9607</v>
      </c>
      <c r="AG65" s="32">
        <f>VLOOKUP(A65, Traffic_data!$A$3:$BP$111, 32, 0)</f>
        <v>414</v>
      </c>
      <c r="AH65" s="32">
        <f>VLOOKUP(A65, Traffic_data!$A$3:$BP$111, 33, 0)</f>
        <v>5105</v>
      </c>
      <c r="AI65" s="32">
        <f>VLOOKUP(A65, Traffic_data!$A$3:$BP$111, 34, 0)</f>
        <v>219</v>
      </c>
      <c r="AJ65" s="32">
        <f>VLOOKUP(A65, Traffic_data!$A$3:$BP$111, 35, 0)</f>
        <v>9417</v>
      </c>
      <c r="AK65" s="32">
        <f>VLOOKUP(A65, Traffic_data!$A$3:$BP$111, 36, 0)</f>
        <v>1243</v>
      </c>
      <c r="AL65" s="32">
        <f>VLOOKUP(A65, Traffic_data!$A$3:$BP$111, 37, 0)</f>
        <v>771</v>
      </c>
      <c r="AM65" s="32">
        <f>VLOOKUP(A65, Traffic_data!$A$3:$BP$111, 38, 0)</f>
        <v>8985</v>
      </c>
      <c r="AN65" s="32">
        <f>VLOOKUP(A65, Traffic_data!$A$3:$BP$111, 39, 0)</f>
        <v>501</v>
      </c>
      <c r="AO65" s="32">
        <f>VLOOKUP(A65, Traffic_data!$A$3:$BP$111, 40, 0)</f>
        <v>432</v>
      </c>
      <c r="AP65" s="32">
        <f>VLOOKUP(A65, Traffic_data!$A$3:$BP$111, 41, 0)</f>
        <v>1312</v>
      </c>
      <c r="AQ65" s="32">
        <f>VLOOKUP(A65, Traffic_data!$A$3:$BP$111, 42, 0)</f>
        <v>4317</v>
      </c>
      <c r="AR65" s="32">
        <f>VLOOKUP(A65, Traffic_data!$A$3:$BP$111, 43, 0)</f>
        <v>146327</v>
      </c>
      <c r="AS65" s="32">
        <f>VLOOKUP(A65, Traffic_data!$A$3:$BP$111, 44, 0)</f>
        <v>33856</v>
      </c>
      <c r="AT65" s="32">
        <f>VLOOKUP(A65, Traffic_data!$A$3:$BP$111, 45, 0)</f>
        <v>3093</v>
      </c>
      <c r="AU65" s="32">
        <f>VLOOKUP(A65, Traffic_data!$A$3:$BP$111, 46, 0)</f>
        <v>21809</v>
      </c>
      <c r="AV65" s="32">
        <f>VLOOKUP(A65, Traffic_data!$A$3:$BP$111, 47, 0)</f>
        <v>1721</v>
      </c>
      <c r="AW65" s="32">
        <f>VLOOKUP(A65, Traffic_data!$A$3:$BP$111, 48, 0)</f>
        <v>30403</v>
      </c>
      <c r="AX65" s="32">
        <f>VLOOKUP(A65, Traffic_data!$A$3:$BP$111, 49, 0)</f>
        <v>5436</v>
      </c>
      <c r="AY65" s="32">
        <f>VLOOKUP(A65, Traffic_data!$A$3:$BP$111, 50, 0)</f>
        <v>2901</v>
      </c>
      <c r="AZ65" s="32">
        <f>VLOOKUP(A65, Traffic_data!$A$3:$BP$111, 51, 0)</f>
        <v>13794</v>
      </c>
      <c r="BA65" s="32">
        <f>VLOOKUP(A65, Traffic_data!$A$3:$BP$111, 52, 0)</f>
        <v>1689</v>
      </c>
      <c r="BB65" s="32">
        <f>VLOOKUP(A65, Traffic_data!$A$3:$BP$111, 53, 0)</f>
        <v>3661</v>
      </c>
      <c r="BC65" s="32">
        <f>VLOOKUP(A65, Traffic_data!$A$3:$BP$111, 54, 0)</f>
        <v>3341</v>
      </c>
      <c r="BD65" s="32">
        <f>VLOOKUP(A65, Traffic_data!$A$3:$BP$111, 55, 0)</f>
        <v>17321</v>
      </c>
      <c r="BE65" s="32">
        <f>VLOOKUP(A65, Traffic_data!$A$3:$BP$111, 56, 0)</f>
        <v>4691</v>
      </c>
      <c r="BF65" s="32">
        <f>VLOOKUP(A65, Traffic_data!$A$3:$BP$111, 57, 0)</f>
        <v>1193</v>
      </c>
      <c r="BG65" s="32">
        <f>VLOOKUP(A65, Traffic_data!$A$3:$BP$111, 58, 0)</f>
        <v>130</v>
      </c>
      <c r="BH65" s="32">
        <f>VLOOKUP(A65, Traffic_data!$A$3:$BP$111, 59, 0)</f>
        <v>550</v>
      </c>
      <c r="BI65" s="32">
        <f>VLOOKUP(A65, Traffic_data!$A$3:$BP$111, 60, 0)</f>
        <v>22</v>
      </c>
      <c r="BJ65" s="32">
        <f>VLOOKUP(A65, Traffic_data!$A$3:$BP$111, 61, 0)</f>
        <v>1027</v>
      </c>
      <c r="BK65" s="32">
        <f>VLOOKUP(A65, Traffic_data!$A$3:$BP$111, 62, 0)</f>
        <v>188</v>
      </c>
      <c r="BL65" s="32">
        <f>VLOOKUP(A65, Traffic_data!$A$3:$BP$111,63, 0)</f>
        <v>137</v>
      </c>
      <c r="BM65" s="32">
        <f>VLOOKUP(A65, Traffic_data!$A$3:$BP$111, 64, 0)</f>
        <v>441</v>
      </c>
      <c r="BN65" s="32">
        <f>VLOOKUP(A65, Traffic_data!$A$3:$BP$111, 65, 0)</f>
        <v>87</v>
      </c>
      <c r="BO65" s="32">
        <f>VLOOKUP(A65, Traffic_data!$A$3:$BP$111, 66, 0)</f>
        <v>65</v>
      </c>
      <c r="BP65" s="32">
        <f>VLOOKUP(A65, Traffic_data!$A$3:$BP$111, 67, 0)</f>
        <v>116</v>
      </c>
      <c r="BQ65" s="32">
        <f>VLOOKUP(A65, Traffic_data!$A$3:$BP$111, 68, 0)</f>
        <v>615</v>
      </c>
    </row>
    <row r="66" spans="1:69" s="24" customFormat="1" x14ac:dyDescent="0.25">
      <c r="A66" s="30">
        <v>42068</v>
      </c>
      <c r="B66" s="31" t="s">
        <v>51</v>
      </c>
      <c r="C66" s="24">
        <f>IFERROR(VLOOKUP(A66,Pivot_table!$A$5:$C$5, 3, 0),0)</f>
        <v>0</v>
      </c>
      <c r="D66" s="32">
        <f>VLOOKUP(A66, Traffic_data!$A$3:$BP$111, 3, 0)</f>
        <v>141006</v>
      </c>
      <c r="E66" s="32">
        <f>VLOOKUP(A66, Traffic_data!$A$3:$BP$111, 4, 0)</f>
        <v>41064</v>
      </c>
      <c r="F66" s="32">
        <f>VLOOKUP(A66, Traffic_data!$A$3:$BP$111, 5, 0)</f>
        <v>53155</v>
      </c>
      <c r="G66" s="32">
        <f>VLOOKUP(A66, Traffic_data!$A$3:$BP$111, 6, 0)</f>
        <v>35286</v>
      </c>
      <c r="H66" s="32">
        <f>VLOOKUP(A66, Traffic_data!$A$3:$BP$111, 7, 0)</f>
        <v>63498</v>
      </c>
      <c r="I66" s="32">
        <f>VLOOKUP(A66, Traffic_data!$A$3:$BP$111, 8, 0)</f>
        <v>78511</v>
      </c>
      <c r="J66" s="32">
        <f>VLOOKUP(A66, Traffic_data!$A$3:$BP$111, 9, 0)</f>
        <v>51602</v>
      </c>
      <c r="K66" s="32">
        <f>VLOOKUP(A66, Traffic_data!$A$3:$BP$111, 10, 0)</f>
        <v>6686</v>
      </c>
      <c r="L66" s="32">
        <f>VLOOKUP(A66, Traffic_data!$A$3:$BP$111, 11, 0)</f>
        <v>56953</v>
      </c>
      <c r="M66" s="32">
        <f>VLOOKUP(A66, Traffic_data!$A$3:$BP$111, 12, 0)</f>
        <v>0</v>
      </c>
      <c r="N66" s="32">
        <f>VLOOKUP(A66, Traffic_data!$A$3:$BP$111, 13, 0)</f>
        <v>19846</v>
      </c>
      <c r="O66" s="32">
        <f>VLOOKUP(A66, Traffic_data!$A$3:$BP$111, 14, 0)</f>
        <v>9759</v>
      </c>
      <c r="P66" s="32">
        <f>VLOOKUP(A66, Traffic_data!$A$3:$BP$111, 15, 0)</f>
        <v>7022</v>
      </c>
      <c r="Q66" s="32">
        <f>VLOOKUP(A66, Traffic_data!$A$3:$BP$111, 16, 0)</f>
        <v>1099</v>
      </c>
      <c r="R66" s="32">
        <f>VLOOKUP(A66, Traffic_data!$A$3:$BP$111, 17, 0)</f>
        <v>100839</v>
      </c>
      <c r="S66" s="32">
        <f>VLOOKUP(A66, Traffic_data!$A$3:$BP$111, 18, 0)</f>
        <v>25807</v>
      </c>
      <c r="T66" s="32">
        <f>VLOOKUP(A66, Traffic_data!$A$3:$BP$111, 19, 0)</f>
        <v>2960</v>
      </c>
      <c r="U66" s="32">
        <f>VLOOKUP(A66, Traffic_data!$A$3:$BP$111, 20, 0)</f>
        <v>17825</v>
      </c>
      <c r="V66" s="32">
        <f>VLOOKUP(A66, Traffic_data!$A$3:$BP$111, 21, 0)</f>
        <v>1670</v>
      </c>
      <c r="W66" s="32">
        <f>VLOOKUP(A66, Traffic_data!$A$3:$BP$111, 22, 0)</f>
        <v>19955</v>
      </c>
      <c r="X66" s="32">
        <f>VLOOKUP(A66, Traffic_data!$A$3:$BP$111, 23, 0)</f>
        <v>3913</v>
      </c>
      <c r="Y66" s="32">
        <f>VLOOKUP(A66, Traffic_data!$A$3:$BP$111, 24, 0)</f>
        <v>1872</v>
      </c>
      <c r="Z66" s="32">
        <f>VLOOKUP(A66, Traffic_data!$A$3:$BP$111, 25, 0)</f>
        <v>3576</v>
      </c>
      <c r="AA66" s="32">
        <f>VLOOKUP(A66, Traffic_data!$A$3:$BP$111, 26, 0)</f>
        <v>807</v>
      </c>
      <c r="AB66" s="32">
        <f>VLOOKUP(A66, Traffic_data!$A$3:$BP$111, 27, 0)</f>
        <v>2253</v>
      </c>
      <c r="AC66" s="32">
        <f>VLOOKUP(A66, Traffic_data!$A$3:$BP$111, 28, 0)</f>
        <v>1143</v>
      </c>
      <c r="AD66" s="32">
        <f>VLOOKUP(A66, Traffic_data!$A$3:$BP$111, 29, 0)</f>
        <v>14742</v>
      </c>
      <c r="AE66" s="32">
        <f>VLOOKUP(A66, Traffic_data!$A$3:$BP$111, 30, 0)</f>
        <v>43827</v>
      </c>
      <c r="AF66" s="32">
        <f>VLOOKUP(A66, Traffic_data!$A$3:$BP$111, 31, 0)</f>
        <v>10447</v>
      </c>
      <c r="AG66" s="32">
        <f>VLOOKUP(A66, Traffic_data!$A$3:$BP$111, 32, 0)</f>
        <v>363</v>
      </c>
      <c r="AH66" s="32">
        <f>VLOOKUP(A66, Traffic_data!$A$3:$BP$111, 33, 0)</f>
        <v>5693</v>
      </c>
      <c r="AI66" s="32">
        <f>VLOOKUP(A66, Traffic_data!$A$3:$BP$111, 34, 0)</f>
        <v>178</v>
      </c>
      <c r="AJ66" s="32">
        <f>VLOOKUP(A66, Traffic_data!$A$3:$BP$111, 35, 0)</f>
        <v>10769</v>
      </c>
      <c r="AK66" s="32">
        <f>VLOOKUP(A66, Traffic_data!$A$3:$BP$111, 36, 0)</f>
        <v>1042</v>
      </c>
      <c r="AL66" s="32">
        <f>VLOOKUP(A66, Traffic_data!$A$3:$BP$111, 37, 0)</f>
        <v>530</v>
      </c>
      <c r="AM66" s="32">
        <f>VLOOKUP(A66, Traffic_data!$A$3:$BP$111, 38, 0)</f>
        <v>6717</v>
      </c>
      <c r="AN66" s="32">
        <f>VLOOKUP(A66, Traffic_data!$A$3:$BP$111, 39, 0)</f>
        <v>414</v>
      </c>
      <c r="AO66" s="32">
        <f>VLOOKUP(A66, Traffic_data!$A$3:$BP$111, 40, 0)</f>
        <v>317</v>
      </c>
      <c r="AP66" s="32">
        <f>VLOOKUP(A66, Traffic_data!$A$3:$BP$111, 41, 0)</f>
        <v>1065</v>
      </c>
      <c r="AQ66" s="32">
        <f>VLOOKUP(A66, Traffic_data!$A$3:$BP$111, 42, 0)</f>
        <v>5100</v>
      </c>
      <c r="AR66" s="32">
        <f>VLOOKUP(A66, Traffic_data!$A$3:$BP$111, 43, 0)</f>
        <v>144666</v>
      </c>
      <c r="AS66" s="32">
        <f>VLOOKUP(A66, Traffic_data!$A$3:$BP$111, 44, 0)</f>
        <v>36254</v>
      </c>
      <c r="AT66" s="32">
        <f>VLOOKUP(A66, Traffic_data!$A$3:$BP$111, 45, 0)</f>
        <v>3323</v>
      </c>
      <c r="AU66" s="32">
        <f>VLOOKUP(A66, Traffic_data!$A$3:$BP$111, 46, 0)</f>
        <v>23518</v>
      </c>
      <c r="AV66" s="32">
        <f>VLOOKUP(A66, Traffic_data!$A$3:$BP$111, 47, 0)</f>
        <v>1848</v>
      </c>
      <c r="AW66" s="32">
        <f>VLOOKUP(A66, Traffic_data!$A$3:$BP$111, 48, 0)</f>
        <v>30724</v>
      </c>
      <c r="AX66" s="32">
        <f>VLOOKUP(A66, Traffic_data!$A$3:$BP$111, 49, 0)</f>
        <v>4955</v>
      </c>
      <c r="AY66" s="32">
        <f>VLOOKUP(A66, Traffic_data!$A$3:$BP$111, 50, 0)</f>
        <v>2402</v>
      </c>
      <c r="AZ66" s="32">
        <f>VLOOKUP(A66, Traffic_data!$A$3:$BP$111, 51, 0)</f>
        <v>10293</v>
      </c>
      <c r="BA66" s="32">
        <f>VLOOKUP(A66, Traffic_data!$A$3:$BP$111, 52, 0)</f>
        <v>1221</v>
      </c>
      <c r="BB66" s="32">
        <f>VLOOKUP(A66, Traffic_data!$A$3:$BP$111, 53, 0)</f>
        <v>2570</v>
      </c>
      <c r="BC66" s="32">
        <f>VLOOKUP(A66, Traffic_data!$A$3:$BP$111, 54, 0)</f>
        <v>2208</v>
      </c>
      <c r="BD66" s="32">
        <f>VLOOKUP(A66, Traffic_data!$A$3:$BP$111, 55, 0)</f>
        <v>19842</v>
      </c>
      <c r="BE66" s="32">
        <f>VLOOKUP(A66, Traffic_data!$A$3:$BP$111, 56, 0)</f>
        <v>8416</v>
      </c>
      <c r="BF66" s="32">
        <f>VLOOKUP(A66, Traffic_data!$A$3:$BP$111, 57, 0)</f>
        <v>2097</v>
      </c>
      <c r="BG66" s="32">
        <f>VLOOKUP(A66, Traffic_data!$A$3:$BP$111, 58, 0)</f>
        <v>181</v>
      </c>
      <c r="BH66" s="32">
        <f>VLOOKUP(A66, Traffic_data!$A$3:$BP$111, 59, 0)</f>
        <v>1446</v>
      </c>
      <c r="BI66" s="32">
        <f>VLOOKUP(A66, Traffic_data!$A$3:$BP$111, 60, 0)</f>
        <v>80</v>
      </c>
      <c r="BJ66" s="32">
        <f>VLOOKUP(A66, Traffic_data!$A$3:$BP$111, 61, 0)</f>
        <v>1909</v>
      </c>
      <c r="BK66" s="32">
        <f>VLOOKUP(A66, Traffic_data!$A$3:$BP$111, 62, 0)</f>
        <v>304</v>
      </c>
      <c r="BL66" s="32">
        <f>VLOOKUP(A66, Traffic_data!$A$3:$BP$111,63, 0)</f>
        <v>58</v>
      </c>
      <c r="BM66" s="32">
        <f>VLOOKUP(A66, Traffic_data!$A$3:$BP$111, 64, 0)</f>
        <v>477</v>
      </c>
      <c r="BN66" s="32">
        <f>VLOOKUP(A66, Traffic_data!$A$3:$BP$111, 65, 0)</f>
        <v>87</v>
      </c>
      <c r="BO66" s="32">
        <f>VLOOKUP(A66, Traffic_data!$A$3:$BP$111, 66, 0)</f>
        <v>87</v>
      </c>
      <c r="BP66" s="32">
        <f>VLOOKUP(A66, Traffic_data!$A$3:$BP$111, 67, 0)</f>
        <v>202</v>
      </c>
      <c r="BQ66" s="32">
        <f>VLOOKUP(A66, Traffic_data!$A$3:$BP$111, 68, 0)</f>
        <v>1215</v>
      </c>
    </row>
    <row r="67" spans="1:69" s="24" customFormat="1" x14ac:dyDescent="0.25">
      <c r="A67" s="30">
        <v>42069</v>
      </c>
      <c r="B67" s="31" t="s">
        <v>52</v>
      </c>
      <c r="C67" s="24">
        <f>IFERROR(VLOOKUP(A67,Pivot_table!$A$5:$C$5, 3, 0),0)</f>
        <v>0</v>
      </c>
      <c r="D67" s="32">
        <f>VLOOKUP(A67, Traffic_data!$A$3:$BP$111, 3, 0)</f>
        <v>105968</v>
      </c>
      <c r="E67" s="32">
        <f>VLOOKUP(A67, Traffic_data!$A$3:$BP$111, 4, 0)</f>
        <v>30192</v>
      </c>
      <c r="F67" s="32">
        <f>VLOOKUP(A67, Traffic_data!$A$3:$BP$111, 5, 0)</f>
        <v>38422</v>
      </c>
      <c r="G67" s="32">
        <f>VLOOKUP(A67, Traffic_data!$A$3:$BP$111, 6, 0)</f>
        <v>27022</v>
      </c>
      <c r="H67" s="32">
        <f>VLOOKUP(A67, Traffic_data!$A$3:$BP$111, 7, 0)</f>
        <v>47627</v>
      </c>
      <c r="I67" s="32">
        <f>VLOOKUP(A67, Traffic_data!$A$3:$BP$111, 8, 0)</f>
        <v>62543</v>
      </c>
      <c r="J67" s="32">
        <f>VLOOKUP(A67, Traffic_data!$A$3:$BP$111, 9, 0)</f>
        <v>49432</v>
      </c>
      <c r="K67" s="32">
        <f>VLOOKUP(A67, Traffic_data!$A$3:$BP$111, 10, 0)</f>
        <v>7056</v>
      </c>
      <c r="L67" s="32">
        <f>VLOOKUP(A67, Traffic_data!$A$3:$BP$111, 11, 0)</f>
        <v>54207</v>
      </c>
      <c r="M67" s="32">
        <f>VLOOKUP(A67, Traffic_data!$A$3:$BP$111, 12, 0)</f>
        <v>0</v>
      </c>
      <c r="N67" s="32">
        <f>VLOOKUP(A67, Traffic_data!$A$3:$BP$111, 13, 0)</f>
        <v>16344</v>
      </c>
      <c r="O67" s="32">
        <f>VLOOKUP(A67, Traffic_data!$A$3:$BP$111, 14, 0)</f>
        <v>10259</v>
      </c>
      <c r="P67" s="32">
        <f>VLOOKUP(A67, Traffic_data!$A$3:$BP$111, 15, 0)</f>
        <v>7231</v>
      </c>
      <c r="Q67" s="32">
        <f>VLOOKUP(A67, Traffic_data!$A$3:$BP$111, 16, 0)</f>
        <v>922</v>
      </c>
      <c r="R67" s="32">
        <f>VLOOKUP(A67, Traffic_data!$A$3:$BP$111, 17, 0)</f>
        <v>75448</v>
      </c>
      <c r="S67" s="32">
        <f>VLOOKUP(A67, Traffic_data!$A$3:$BP$111, 18, 0)</f>
        <v>21412</v>
      </c>
      <c r="T67" s="32">
        <f>VLOOKUP(A67, Traffic_data!$A$3:$BP$111, 19, 0)</f>
        <v>2410</v>
      </c>
      <c r="U67" s="32">
        <f>VLOOKUP(A67, Traffic_data!$A$3:$BP$111, 20, 0)</f>
        <v>18273</v>
      </c>
      <c r="V67" s="32">
        <f>VLOOKUP(A67, Traffic_data!$A$3:$BP$111, 21, 0)</f>
        <v>1895</v>
      </c>
      <c r="W67" s="32">
        <f>VLOOKUP(A67, Traffic_data!$A$3:$BP$111, 22, 0)</f>
        <v>11222</v>
      </c>
      <c r="X67" s="32">
        <f>VLOOKUP(A67, Traffic_data!$A$3:$BP$111, 23, 0)</f>
        <v>1278</v>
      </c>
      <c r="Y67" s="32">
        <f>VLOOKUP(A67, Traffic_data!$A$3:$BP$111, 24, 0)</f>
        <v>650</v>
      </c>
      <c r="Z67" s="32">
        <f>VLOOKUP(A67, Traffic_data!$A$3:$BP$111, 25, 0)</f>
        <v>2007</v>
      </c>
      <c r="AA67" s="32">
        <f>VLOOKUP(A67, Traffic_data!$A$3:$BP$111, 26, 0)</f>
        <v>561</v>
      </c>
      <c r="AB67" s="32">
        <f>VLOOKUP(A67, Traffic_data!$A$3:$BP$111, 27, 0)</f>
        <v>1155</v>
      </c>
      <c r="AC67" s="32">
        <f>VLOOKUP(A67, Traffic_data!$A$3:$BP$111, 28, 0)</f>
        <v>1200</v>
      </c>
      <c r="AD67" s="32">
        <f>VLOOKUP(A67, Traffic_data!$A$3:$BP$111, 29, 0)</f>
        <v>11188</v>
      </c>
      <c r="AE67" s="32">
        <f>VLOOKUP(A67, Traffic_data!$A$3:$BP$111, 30, 0)</f>
        <v>41286</v>
      </c>
      <c r="AF67" s="32">
        <f>VLOOKUP(A67, Traffic_data!$A$3:$BP$111, 31, 0)</f>
        <v>10240</v>
      </c>
      <c r="AG67" s="32">
        <f>VLOOKUP(A67, Traffic_data!$A$3:$BP$111, 32, 0)</f>
        <v>368</v>
      </c>
      <c r="AH67" s="32">
        <f>VLOOKUP(A67, Traffic_data!$A$3:$BP$111, 33, 0)</f>
        <v>5836</v>
      </c>
      <c r="AI67" s="32">
        <f>VLOOKUP(A67, Traffic_data!$A$3:$BP$111, 34, 0)</f>
        <v>167</v>
      </c>
      <c r="AJ67" s="32">
        <f>VLOOKUP(A67, Traffic_data!$A$3:$BP$111, 35, 0)</f>
        <v>10286</v>
      </c>
      <c r="AK67" s="32">
        <f>VLOOKUP(A67, Traffic_data!$A$3:$BP$111, 36, 0)</f>
        <v>1145</v>
      </c>
      <c r="AL67" s="32">
        <f>VLOOKUP(A67, Traffic_data!$A$3:$BP$111, 37, 0)</f>
        <v>604</v>
      </c>
      <c r="AM67" s="32">
        <f>VLOOKUP(A67, Traffic_data!$A$3:$BP$111, 38, 0)</f>
        <v>5514</v>
      </c>
      <c r="AN67" s="32">
        <f>VLOOKUP(A67, Traffic_data!$A$3:$BP$111, 39, 0)</f>
        <v>380</v>
      </c>
      <c r="AO67" s="32">
        <f>VLOOKUP(A67, Traffic_data!$A$3:$BP$111, 40, 0)</f>
        <v>299</v>
      </c>
      <c r="AP67" s="32">
        <f>VLOOKUP(A67, Traffic_data!$A$3:$BP$111, 41, 0)</f>
        <v>800</v>
      </c>
      <c r="AQ67" s="32">
        <f>VLOOKUP(A67, Traffic_data!$A$3:$BP$111, 42, 0)</f>
        <v>4708</v>
      </c>
      <c r="AR67" s="32">
        <f>VLOOKUP(A67, Traffic_data!$A$3:$BP$111, 43, 0)</f>
        <v>116734</v>
      </c>
      <c r="AS67" s="32">
        <f>VLOOKUP(A67, Traffic_data!$A$3:$BP$111, 44, 0)</f>
        <v>31652</v>
      </c>
      <c r="AT67" s="32">
        <f>VLOOKUP(A67, Traffic_data!$A$3:$BP$111, 45, 0)</f>
        <v>2778</v>
      </c>
      <c r="AU67" s="32">
        <f>VLOOKUP(A67, Traffic_data!$A$3:$BP$111, 46, 0)</f>
        <v>24109</v>
      </c>
      <c r="AV67" s="32">
        <f>VLOOKUP(A67, Traffic_data!$A$3:$BP$111, 47, 0)</f>
        <v>2062</v>
      </c>
      <c r="AW67" s="32">
        <f>VLOOKUP(A67, Traffic_data!$A$3:$BP$111, 48, 0)</f>
        <v>21508</v>
      </c>
      <c r="AX67" s="32">
        <f>VLOOKUP(A67, Traffic_data!$A$3:$BP$111, 49, 0)</f>
        <v>2423</v>
      </c>
      <c r="AY67" s="32">
        <f>VLOOKUP(A67, Traffic_data!$A$3:$BP$111, 50, 0)</f>
        <v>1254</v>
      </c>
      <c r="AZ67" s="32">
        <f>VLOOKUP(A67, Traffic_data!$A$3:$BP$111, 51, 0)</f>
        <v>7521</v>
      </c>
      <c r="BA67" s="32">
        <f>VLOOKUP(A67, Traffic_data!$A$3:$BP$111, 52, 0)</f>
        <v>941</v>
      </c>
      <c r="BB67" s="32">
        <f>VLOOKUP(A67, Traffic_data!$A$3:$BP$111, 53, 0)</f>
        <v>1454</v>
      </c>
      <c r="BC67" s="32">
        <f>VLOOKUP(A67, Traffic_data!$A$3:$BP$111, 54, 0)</f>
        <v>2000</v>
      </c>
      <c r="BD67" s="32">
        <f>VLOOKUP(A67, Traffic_data!$A$3:$BP$111, 55, 0)</f>
        <v>15896</v>
      </c>
      <c r="BE67" s="32">
        <f>VLOOKUP(A67, Traffic_data!$A$3:$BP$111, 56, 0)</f>
        <v>8542</v>
      </c>
      <c r="BF67" s="32">
        <f>VLOOKUP(A67, Traffic_data!$A$3:$BP$111, 57, 0)</f>
        <v>1974</v>
      </c>
      <c r="BG67" s="32">
        <f>VLOOKUP(A67, Traffic_data!$A$3:$BP$111, 58, 0)</f>
        <v>202</v>
      </c>
      <c r="BH67" s="32">
        <f>VLOOKUP(A67, Traffic_data!$A$3:$BP$111, 59, 0)</f>
        <v>1273</v>
      </c>
      <c r="BI67" s="32">
        <f>VLOOKUP(A67, Traffic_data!$A$3:$BP$111, 60, 0)</f>
        <v>65</v>
      </c>
      <c r="BJ67" s="32">
        <f>VLOOKUP(A67, Traffic_data!$A$3:$BP$111, 61, 0)</f>
        <v>2075</v>
      </c>
      <c r="BK67" s="32">
        <f>VLOOKUP(A67, Traffic_data!$A$3:$BP$111, 62, 0)</f>
        <v>484</v>
      </c>
      <c r="BL67" s="32">
        <f>VLOOKUP(A67, Traffic_data!$A$3:$BP$111,63, 0)</f>
        <v>123</v>
      </c>
      <c r="BM67" s="32">
        <f>VLOOKUP(A67, Traffic_data!$A$3:$BP$111, 64, 0)</f>
        <v>528</v>
      </c>
      <c r="BN67" s="32">
        <f>VLOOKUP(A67, Traffic_data!$A$3:$BP$111, 65, 0)</f>
        <v>123</v>
      </c>
      <c r="BO67" s="32">
        <f>VLOOKUP(A67, Traffic_data!$A$3:$BP$111, 66, 0)</f>
        <v>58</v>
      </c>
      <c r="BP67" s="32">
        <f>VLOOKUP(A67, Traffic_data!$A$3:$BP$111, 67, 0)</f>
        <v>108</v>
      </c>
      <c r="BQ67" s="32">
        <f>VLOOKUP(A67, Traffic_data!$A$3:$BP$111, 68, 0)</f>
        <v>1280</v>
      </c>
    </row>
    <row r="68" spans="1:69" s="24" customFormat="1" x14ac:dyDescent="0.25">
      <c r="A68" s="30">
        <v>42070</v>
      </c>
      <c r="B68" s="31" t="s">
        <v>53</v>
      </c>
      <c r="C68" s="24">
        <f>IFERROR(VLOOKUP(A68,Pivot_table!$A$5:$C$5, 3, 0),0)</f>
        <v>0</v>
      </c>
      <c r="D68" s="32">
        <f>VLOOKUP(A68, Traffic_data!$A$3:$BP$111, 3, 0)</f>
        <v>114859</v>
      </c>
      <c r="E68" s="32">
        <f>VLOOKUP(A68, Traffic_data!$A$3:$BP$111, 4, 0)</f>
        <v>34966</v>
      </c>
      <c r="F68" s="32">
        <f>VLOOKUP(A68, Traffic_data!$A$3:$BP$111, 5, 0)</f>
        <v>42349</v>
      </c>
      <c r="G68" s="32">
        <f>VLOOKUP(A68, Traffic_data!$A$3:$BP$111, 6, 0)</f>
        <v>27667</v>
      </c>
      <c r="H68" s="32">
        <f>VLOOKUP(A68, Traffic_data!$A$3:$BP$111, 7, 0)</f>
        <v>54964</v>
      </c>
      <c r="I68" s="32">
        <f>VLOOKUP(A68, Traffic_data!$A$3:$BP$111, 8, 0)</f>
        <v>73136</v>
      </c>
      <c r="J68" s="32">
        <f>VLOOKUP(A68, Traffic_data!$A$3:$BP$111, 9, 0)</f>
        <v>59798</v>
      </c>
      <c r="K68" s="32">
        <f>VLOOKUP(A68, Traffic_data!$A$3:$BP$111, 10, 0)</f>
        <v>7771</v>
      </c>
      <c r="L68" s="32">
        <f>VLOOKUP(A68, Traffic_data!$A$3:$BP$111, 11, 0)</f>
        <v>128127</v>
      </c>
      <c r="M68" s="32">
        <f>VLOOKUP(A68, Traffic_data!$A$3:$BP$111, 12, 0)</f>
        <v>0</v>
      </c>
      <c r="N68" s="32">
        <f>VLOOKUP(A68, Traffic_data!$A$3:$BP$111, 13, 0)</f>
        <v>15753</v>
      </c>
      <c r="O68" s="32">
        <f>VLOOKUP(A68, Traffic_data!$A$3:$BP$111, 14, 0)</f>
        <v>12672</v>
      </c>
      <c r="P68" s="32">
        <f>VLOOKUP(A68, Traffic_data!$A$3:$BP$111, 15, 0)</f>
        <v>8840</v>
      </c>
      <c r="Q68" s="32">
        <f>VLOOKUP(A68, Traffic_data!$A$3:$BP$111, 16, 0)</f>
        <v>1082</v>
      </c>
      <c r="R68" s="32">
        <f>VLOOKUP(A68, Traffic_data!$A$3:$BP$111, 17, 0)</f>
        <v>84965</v>
      </c>
      <c r="S68" s="32">
        <f>VLOOKUP(A68, Traffic_data!$A$3:$BP$111, 18, 0)</f>
        <v>17399</v>
      </c>
      <c r="T68" s="32">
        <f>VLOOKUP(A68, Traffic_data!$A$3:$BP$111, 19, 0)</f>
        <v>3924</v>
      </c>
      <c r="U68" s="32">
        <f>VLOOKUP(A68, Traffic_data!$A$3:$BP$111, 20, 0)</f>
        <v>17455</v>
      </c>
      <c r="V68" s="32">
        <f>VLOOKUP(A68, Traffic_data!$A$3:$BP$111, 21, 0)</f>
        <v>1558</v>
      </c>
      <c r="W68" s="32">
        <f>VLOOKUP(A68, Traffic_data!$A$3:$BP$111, 22, 0)</f>
        <v>15695</v>
      </c>
      <c r="X68" s="32">
        <f>VLOOKUP(A68, Traffic_data!$A$3:$BP$111, 23, 0)</f>
        <v>3442</v>
      </c>
      <c r="Y68" s="32">
        <f>VLOOKUP(A68, Traffic_data!$A$3:$BP$111, 24, 0)</f>
        <v>1827</v>
      </c>
      <c r="Z68" s="32">
        <f>VLOOKUP(A68, Traffic_data!$A$3:$BP$111, 25, 0)</f>
        <v>3800</v>
      </c>
      <c r="AA68" s="32">
        <f>VLOOKUP(A68, Traffic_data!$A$3:$BP$111, 26, 0)</f>
        <v>1200</v>
      </c>
      <c r="AB68" s="32">
        <f>VLOOKUP(A68, Traffic_data!$A$3:$BP$111, 27, 0)</f>
        <v>2511</v>
      </c>
      <c r="AC68" s="32">
        <f>VLOOKUP(A68, Traffic_data!$A$3:$BP$111, 28, 0)</f>
        <v>1839</v>
      </c>
      <c r="AD68" s="32">
        <f>VLOOKUP(A68, Traffic_data!$A$3:$BP$111, 29, 0)</f>
        <v>10863</v>
      </c>
      <c r="AE68" s="32">
        <f>VLOOKUP(A68, Traffic_data!$A$3:$BP$111, 30, 0)</f>
        <v>51424</v>
      </c>
      <c r="AF68" s="32">
        <f>VLOOKUP(A68, Traffic_data!$A$3:$BP$111, 31, 0)</f>
        <v>11621</v>
      </c>
      <c r="AG68" s="32">
        <f>VLOOKUP(A68, Traffic_data!$A$3:$BP$111, 32, 0)</f>
        <v>553</v>
      </c>
      <c r="AH68" s="32">
        <f>VLOOKUP(A68, Traffic_data!$A$3:$BP$111, 33, 0)</f>
        <v>6717</v>
      </c>
      <c r="AI68" s="32">
        <f>VLOOKUP(A68, Traffic_data!$A$3:$BP$111, 34, 0)</f>
        <v>236</v>
      </c>
      <c r="AJ68" s="32">
        <f>VLOOKUP(A68, Traffic_data!$A$3:$BP$111, 35, 0)</f>
        <v>12450</v>
      </c>
      <c r="AK68" s="32">
        <f>VLOOKUP(A68, Traffic_data!$A$3:$BP$111, 36, 0)</f>
        <v>1226</v>
      </c>
      <c r="AL68" s="32">
        <f>VLOOKUP(A68, Traffic_data!$A$3:$BP$111, 37, 0)</f>
        <v>898</v>
      </c>
      <c r="AM68" s="32">
        <f>VLOOKUP(A68, Traffic_data!$A$3:$BP$111, 38, 0)</f>
        <v>7920</v>
      </c>
      <c r="AN68" s="32">
        <f>VLOOKUP(A68, Traffic_data!$A$3:$BP$111, 39, 0)</f>
        <v>645</v>
      </c>
      <c r="AO68" s="32">
        <f>VLOOKUP(A68, Traffic_data!$A$3:$BP$111, 40, 0)</f>
        <v>622</v>
      </c>
      <c r="AP68" s="32">
        <f>VLOOKUP(A68, Traffic_data!$A$3:$BP$111, 41, 0)</f>
        <v>1278</v>
      </c>
      <c r="AQ68" s="32">
        <f>VLOOKUP(A68, Traffic_data!$A$3:$BP$111, 42, 0)</f>
        <v>5733</v>
      </c>
      <c r="AR68" s="32">
        <f>VLOOKUP(A68, Traffic_data!$A$3:$BP$111, 43, 0)</f>
        <v>136389</v>
      </c>
      <c r="AS68" s="32">
        <f>VLOOKUP(A68, Traffic_data!$A$3:$BP$111, 44, 0)</f>
        <v>29020</v>
      </c>
      <c r="AT68" s="32">
        <f>VLOOKUP(A68, Traffic_data!$A$3:$BP$111, 45, 0)</f>
        <v>4477</v>
      </c>
      <c r="AU68" s="32">
        <f>VLOOKUP(A68, Traffic_data!$A$3:$BP$111, 46, 0)</f>
        <v>24172</v>
      </c>
      <c r="AV68" s="32">
        <f>VLOOKUP(A68, Traffic_data!$A$3:$BP$111, 47, 0)</f>
        <v>1794</v>
      </c>
      <c r="AW68" s="32">
        <f>VLOOKUP(A68, Traffic_data!$A$3:$BP$111, 48, 0)</f>
        <v>28145</v>
      </c>
      <c r="AX68" s="32">
        <f>VLOOKUP(A68, Traffic_data!$A$3:$BP$111, 49, 0)</f>
        <v>4668</v>
      </c>
      <c r="AY68" s="32">
        <f>VLOOKUP(A68, Traffic_data!$A$3:$BP$111, 50, 0)</f>
        <v>2725</v>
      </c>
      <c r="AZ68" s="32">
        <f>VLOOKUP(A68, Traffic_data!$A$3:$BP$111, 51, 0)</f>
        <v>11720</v>
      </c>
      <c r="BA68" s="32">
        <f>VLOOKUP(A68, Traffic_data!$A$3:$BP$111, 52, 0)</f>
        <v>1845</v>
      </c>
      <c r="BB68" s="32">
        <f>VLOOKUP(A68, Traffic_data!$A$3:$BP$111, 53, 0)</f>
        <v>3133</v>
      </c>
      <c r="BC68" s="32">
        <f>VLOOKUP(A68, Traffic_data!$A$3:$BP$111, 54, 0)</f>
        <v>3117</v>
      </c>
      <c r="BD68" s="32">
        <f>VLOOKUP(A68, Traffic_data!$A$3:$BP$111, 55, 0)</f>
        <v>16596</v>
      </c>
      <c r="BE68" s="32">
        <f>VLOOKUP(A68, Traffic_data!$A$3:$BP$111, 56, 0)</f>
        <v>5666</v>
      </c>
      <c r="BF68" s="32">
        <f>VLOOKUP(A68, Traffic_data!$A$3:$BP$111, 57, 0)</f>
        <v>1229</v>
      </c>
      <c r="BG68" s="32">
        <f>VLOOKUP(A68, Traffic_data!$A$3:$BP$111, 58, 0)</f>
        <v>137</v>
      </c>
      <c r="BH68" s="32">
        <f>VLOOKUP(A68, Traffic_data!$A$3:$BP$111, 59, 0)</f>
        <v>846</v>
      </c>
      <c r="BI68" s="32">
        <f>VLOOKUP(A68, Traffic_data!$A$3:$BP$111, 60, 0)</f>
        <v>58</v>
      </c>
      <c r="BJ68" s="32">
        <f>VLOOKUP(A68, Traffic_data!$A$3:$BP$111, 61, 0)</f>
        <v>1302</v>
      </c>
      <c r="BK68" s="32">
        <f>VLOOKUP(A68, Traffic_data!$A$3:$BP$111, 62, 0)</f>
        <v>246</v>
      </c>
      <c r="BL68" s="32">
        <f>VLOOKUP(A68, Traffic_data!$A$3:$BP$111,63, 0)</f>
        <v>130</v>
      </c>
      <c r="BM68" s="32">
        <f>VLOOKUP(A68, Traffic_data!$A$3:$BP$111, 64, 0)</f>
        <v>390</v>
      </c>
      <c r="BN68" s="32">
        <f>VLOOKUP(A68, Traffic_data!$A$3:$BP$111, 65, 0)</f>
        <v>108</v>
      </c>
      <c r="BO68" s="32">
        <f>VLOOKUP(A68, Traffic_data!$A$3:$BP$111, 66, 0)</f>
        <v>80</v>
      </c>
      <c r="BP68" s="32">
        <f>VLOOKUP(A68, Traffic_data!$A$3:$BP$111, 67, 0)</f>
        <v>130</v>
      </c>
      <c r="BQ68" s="32">
        <f>VLOOKUP(A68, Traffic_data!$A$3:$BP$111, 68, 0)</f>
        <v>795</v>
      </c>
    </row>
    <row r="69" spans="1:69" s="24" customFormat="1" x14ac:dyDescent="0.25">
      <c r="A69" s="30">
        <v>42071</v>
      </c>
      <c r="B69" s="31" t="s">
        <v>52</v>
      </c>
      <c r="C69" s="24">
        <f>IFERROR(VLOOKUP(A69,Pivot_table!$A$5:$C$5, 3, 0),0)</f>
        <v>0</v>
      </c>
      <c r="D69" s="32">
        <f>VLOOKUP(A69, Traffic_data!$A$3:$BP$111, 3, 0)</f>
        <v>89273</v>
      </c>
      <c r="E69" s="32">
        <f>VLOOKUP(A69, Traffic_data!$A$3:$BP$111, 4, 0)</f>
        <v>25962</v>
      </c>
      <c r="F69" s="32">
        <f>VLOOKUP(A69, Traffic_data!$A$3:$BP$111, 5, 0)</f>
        <v>33015</v>
      </c>
      <c r="G69" s="32">
        <f>VLOOKUP(A69, Traffic_data!$A$3:$BP$111, 6, 0)</f>
        <v>22974</v>
      </c>
      <c r="H69" s="32">
        <f>VLOOKUP(A69, Traffic_data!$A$3:$BP$111, 7, 0)</f>
        <v>42651</v>
      </c>
      <c r="I69" s="32">
        <f>VLOOKUP(A69, Traffic_data!$A$3:$BP$111, 8, 0)</f>
        <v>62960</v>
      </c>
      <c r="J69" s="32">
        <f>VLOOKUP(A69, Traffic_data!$A$3:$BP$111, 9, 0)</f>
        <v>62823</v>
      </c>
      <c r="K69" s="32">
        <f>VLOOKUP(A69, Traffic_data!$A$3:$BP$111, 10, 0)</f>
        <v>7124</v>
      </c>
      <c r="L69" s="32">
        <f>VLOOKUP(A69, Traffic_data!$A$3:$BP$111, 11, 0)</f>
        <v>64927</v>
      </c>
      <c r="M69" s="32">
        <f>VLOOKUP(A69, Traffic_data!$A$3:$BP$111, 12, 0)</f>
        <v>0</v>
      </c>
      <c r="N69" s="32">
        <f>VLOOKUP(A69, Traffic_data!$A$3:$BP$111, 13, 0)</f>
        <v>10609</v>
      </c>
      <c r="O69" s="32">
        <f>VLOOKUP(A69, Traffic_data!$A$3:$BP$111, 14, 0)</f>
        <v>10683</v>
      </c>
      <c r="P69" s="32">
        <f>VLOOKUP(A69, Traffic_data!$A$3:$BP$111, 15, 0)</f>
        <v>7224</v>
      </c>
      <c r="Q69" s="32">
        <f>VLOOKUP(A69, Traffic_data!$A$3:$BP$111, 16, 0)</f>
        <v>785</v>
      </c>
      <c r="R69" s="32">
        <f>VLOOKUP(A69, Traffic_data!$A$3:$BP$111, 17, 0)</f>
        <v>65670</v>
      </c>
      <c r="S69" s="32">
        <f>VLOOKUP(A69, Traffic_data!$A$3:$BP$111, 18, 0)</f>
        <v>15471</v>
      </c>
      <c r="T69" s="32">
        <f>VLOOKUP(A69, Traffic_data!$A$3:$BP$111, 19, 0)</f>
        <v>3318</v>
      </c>
      <c r="U69" s="32">
        <f>VLOOKUP(A69, Traffic_data!$A$3:$BP$111, 20, 0)</f>
        <v>12074</v>
      </c>
      <c r="V69" s="32">
        <f>VLOOKUP(A69, Traffic_data!$A$3:$BP$111, 21, 0)</f>
        <v>1401</v>
      </c>
      <c r="W69" s="32">
        <f>VLOOKUP(A69, Traffic_data!$A$3:$BP$111, 22, 0)</f>
        <v>11076</v>
      </c>
      <c r="X69" s="32">
        <f>VLOOKUP(A69, Traffic_data!$A$3:$BP$111, 23, 0)</f>
        <v>1917</v>
      </c>
      <c r="Y69" s="32">
        <f>VLOOKUP(A69, Traffic_data!$A$3:$BP$111, 24, 0)</f>
        <v>1368</v>
      </c>
      <c r="Z69" s="32">
        <f>VLOOKUP(A69, Traffic_data!$A$3:$BP$111, 25, 0)</f>
        <v>3453</v>
      </c>
      <c r="AA69" s="32">
        <f>VLOOKUP(A69, Traffic_data!$A$3:$BP$111, 26, 0)</f>
        <v>1031</v>
      </c>
      <c r="AB69" s="32">
        <f>VLOOKUP(A69, Traffic_data!$A$3:$BP$111, 27, 0)</f>
        <v>2141</v>
      </c>
      <c r="AC69" s="32">
        <f>VLOOKUP(A69, Traffic_data!$A$3:$BP$111, 28, 0)</f>
        <v>1513</v>
      </c>
      <c r="AD69" s="32">
        <f>VLOOKUP(A69, Traffic_data!$A$3:$BP$111, 29, 0)</f>
        <v>8554</v>
      </c>
      <c r="AE69" s="32">
        <f>VLOOKUP(A69, Traffic_data!$A$3:$BP$111, 30, 0)</f>
        <v>53968</v>
      </c>
      <c r="AF69" s="32">
        <f>VLOOKUP(A69, Traffic_data!$A$3:$BP$111, 31, 0)</f>
        <v>12876</v>
      </c>
      <c r="AG69" s="32">
        <f>VLOOKUP(A69, Traffic_data!$A$3:$BP$111, 32, 0)</f>
        <v>599</v>
      </c>
      <c r="AH69" s="32">
        <f>VLOOKUP(A69, Traffic_data!$A$3:$BP$111, 33, 0)</f>
        <v>6993</v>
      </c>
      <c r="AI69" s="32">
        <f>VLOOKUP(A69, Traffic_data!$A$3:$BP$111, 34, 0)</f>
        <v>276</v>
      </c>
      <c r="AJ69" s="32">
        <f>VLOOKUP(A69, Traffic_data!$A$3:$BP$111, 35, 0)</f>
        <v>13072</v>
      </c>
      <c r="AK69" s="32">
        <f>VLOOKUP(A69, Traffic_data!$A$3:$BP$111, 36, 0)</f>
        <v>1295</v>
      </c>
      <c r="AL69" s="32">
        <f>VLOOKUP(A69, Traffic_data!$A$3:$BP$111, 37, 0)</f>
        <v>777</v>
      </c>
      <c r="AM69" s="32">
        <f>VLOOKUP(A69, Traffic_data!$A$3:$BP$111, 38, 0)</f>
        <v>8202</v>
      </c>
      <c r="AN69" s="32">
        <f>VLOOKUP(A69, Traffic_data!$A$3:$BP$111, 39, 0)</f>
        <v>696</v>
      </c>
      <c r="AO69" s="32">
        <f>VLOOKUP(A69, Traffic_data!$A$3:$BP$111, 40, 0)</f>
        <v>495</v>
      </c>
      <c r="AP69" s="32">
        <f>VLOOKUP(A69, Traffic_data!$A$3:$BP$111, 41, 0)</f>
        <v>1514</v>
      </c>
      <c r="AQ69" s="32">
        <f>VLOOKUP(A69, Traffic_data!$A$3:$BP$111, 42, 0)</f>
        <v>5802</v>
      </c>
      <c r="AR69" s="32">
        <f>VLOOKUP(A69, Traffic_data!$A$3:$BP$111, 43, 0)</f>
        <v>119638</v>
      </c>
      <c r="AS69" s="32">
        <f>VLOOKUP(A69, Traffic_data!$A$3:$BP$111, 44, 0)</f>
        <v>28347</v>
      </c>
      <c r="AT69" s="32">
        <f>VLOOKUP(A69, Traffic_data!$A$3:$BP$111, 45, 0)</f>
        <v>3917</v>
      </c>
      <c r="AU69" s="32">
        <f>VLOOKUP(A69, Traffic_data!$A$3:$BP$111, 46, 0)</f>
        <v>19067</v>
      </c>
      <c r="AV69" s="32">
        <f>VLOOKUP(A69, Traffic_data!$A$3:$BP$111, 47, 0)</f>
        <v>1677</v>
      </c>
      <c r="AW69" s="32">
        <f>VLOOKUP(A69, Traffic_data!$A$3:$BP$111, 48, 0)</f>
        <v>24148</v>
      </c>
      <c r="AX69" s="32">
        <f>VLOOKUP(A69, Traffic_data!$A$3:$BP$111, 49, 0)</f>
        <v>3212</v>
      </c>
      <c r="AY69" s="32">
        <f>VLOOKUP(A69, Traffic_data!$A$3:$BP$111, 50, 0)</f>
        <v>2145</v>
      </c>
      <c r="AZ69" s="32">
        <f>VLOOKUP(A69, Traffic_data!$A$3:$BP$111, 51, 0)</f>
        <v>11655</v>
      </c>
      <c r="BA69" s="32">
        <f>VLOOKUP(A69, Traffic_data!$A$3:$BP$111, 52, 0)</f>
        <v>1727</v>
      </c>
      <c r="BB69" s="32">
        <f>VLOOKUP(A69, Traffic_data!$A$3:$BP$111, 53, 0)</f>
        <v>2636</v>
      </c>
      <c r="BC69" s="32">
        <f>VLOOKUP(A69, Traffic_data!$A$3:$BP$111, 54, 0)</f>
        <v>3027</v>
      </c>
      <c r="BD69" s="32">
        <f>VLOOKUP(A69, Traffic_data!$A$3:$BP$111, 55, 0)</f>
        <v>14356</v>
      </c>
      <c r="BE69" s="32">
        <f>VLOOKUP(A69, Traffic_data!$A$3:$BP$111, 56, 0)</f>
        <v>9716</v>
      </c>
      <c r="BF69" s="32">
        <f>VLOOKUP(A69, Traffic_data!$A$3:$BP$111, 57, 0)</f>
        <v>2162</v>
      </c>
      <c r="BG69" s="32">
        <f>VLOOKUP(A69, Traffic_data!$A$3:$BP$111, 58, 0)</f>
        <v>210</v>
      </c>
      <c r="BH69" s="32">
        <f>VLOOKUP(A69, Traffic_data!$A$3:$BP$111, 59, 0)</f>
        <v>1518</v>
      </c>
      <c r="BI69" s="32">
        <f>VLOOKUP(A69, Traffic_data!$A$3:$BP$111, 60, 0)</f>
        <v>123</v>
      </c>
      <c r="BJ69" s="32">
        <f>VLOOKUP(A69, Traffic_data!$A$3:$BP$111, 61, 0)</f>
        <v>2307</v>
      </c>
      <c r="BK69" s="32">
        <f>VLOOKUP(A69, Traffic_data!$A$3:$BP$111, 62, 0)</f>
        <v>419</v>
      </c>
      <c r="BL69" s="32">
        <f>VLOOKUP(A69, Traffic_data!$A$3:$BP$111,63, 0)</f>
        <v>145</v>
      </c>
      <c r="BM69" s="32">
        <f>VLOOKUP(A69, Traffic_data!$A$3:$BP$111, 64, 0)</f>
        <v>745</v>
      </c>
      <c r="BN69" s="32">
        <f>VLOOKUP(A69, Traffic_data!$A$3:$BP$111, 65, 0)</f>
        <v>108</v>
      </c>
      <c r="BO69" s="32">
        <f>VLOOKUP(A69, Traffic_data!$A$3:$BP$111, 66, 0)</f>
        <v>101</v>
      </c>
      <c r="BP69" s="32">
        <f>VLOOKUP(A69, Traffic_data!$A$3:$BP$111, 67, 0)</f>
        <v>181</v>
      </c>
      <c r="BQ69" s="32">
        <f>VLOOKUP(A69, Traffic_data!$A$3:$BP$111, 68, 0)</f>
        <v>1367</v>
      </c>
    </row>
    <row r="70" spans="1:69" s="24" customFormat="1" x14ac:dyDescent="0.25">
      <c r="A70" s="30">
        <v>42072</v>
      </c>
      <c r="B70" s="31" t="s">
        <v>53</v>
      </c>
      <c r="C70" s="24">
        <f>IFERROR(VLOOKUP(A70,Pivot_table!$A$5:$C$5, 3, 0),0)</f>
        <v>0</v>
      </c>
      <c r="D70" s="32">
        <f>VLOOKUP(A70, Traffic_data!$A$3:$BP$111, 3, 0)</f>
        <v>111790</v>
      </c>
      <c r="E70" s="32">
        <f>VLOOKUP(A70, Traffic_data!$A$3:$BP$111, 4, 0)</f>
        <v>32589</v>
      </c>
      <c r="F70" s="32">
        <f>VLOOKUP(A70, Traffic_data!$A$3:$BP$111, 5, 0)</f>
        <v>42118</v>
      </c>
      <c r="G70" s="32">
        <f>VLOOKUP(A70, Traffic_data!$A$3:$BP$111, 6, 0)</f>
        <v>27797</v>
      </c>
      <c r="H70" s="32">
        <f>VLOOKUP(A70, Traffic_data!$A$3:$BP$111, 7, 0)</f>
        <v>51523</v>
      </c>
      <c r="I70" s="32">
        <f>VLOOKUP(A70, Traffic_data!$A$3:$BP$111, 8, 0)</f>
        <v>62749</v>
      </c>
      <c r="J70" s="32">
        <f>VLOOKUP(A70, Traffic_data!$A$3:$BP$111, 9, 0)</f>
        <v>45512</v>
      </c>
      <c r="K70" s="32">
        <f>VLOOKUP(A70, Traffic_data!$A$3:$BP$111, 10, 0)</f>
        <v>6217</v>
      </c>
      <c r="L70" s="32">
        <f>VLOOKUP(A70, Traffic_data!$A$3:$BP$111, 11, 0)</f>
        <v>50558</v>
      </c>
      <c r="M70" s="32">
        <f>VLOOKUP(A70, Traffic_data!$A$3:$BP$111, 12, 0)</f>
        <v>0</v>
      </c>
      <c r="N70" s="32">
        <f>VLOOKUP(A70, Traffic_data!$A$3:$BP$111, 13, 0)</f>
        <v>14839</v>
      </c>
      <c r="O70" s="32">
        <f>VLOOKUP(A70, Traffic_data!$A$3:$BP$111, 14, 0)</f>
        <v>8689</v>
      </c>
      <c r="P70" s="32">
        <f>VLOOKUP(A70, Traffic_data!$A$3:$BP$111, 15, 0)</f>
        <v>6357</v>
      </c>
      <c r="Q70" s="32">
        <f>VLOOKUP(A70, Traffic_data!$A$3:$BP$111, 16, 0)</f>
        <v>864</v>
      </c>
      <c r="R70" s="32">
        <f>VLOOKUP(A70, Traffic_data!$A$3:$BP$111, 17, 0)</f>
        <v>80851</v>
      </c>
      <c r="S70" s="32">
        <f>VLOOKUP(A70, Traffic_data!$A$3:$BP$111, 18, 0)</f>
        <v>20751</v>
      </c>
      <c r="T70" s="32">
        <f>VLOOKUP(A70, Traffic_data!$A$3:$BP$111, 19, 0)</f>
        <v>2679</v>
      </c>
      <c r="U70" s="32">
        <f>VLOOKUP(A70, Traffic_data!$A$3:$BP$111, 20, 0)</f>
        <v>15426</v>
      </c>
      <c r="V70" s="32">
        <f>VLOOKUP(A70, Traffic_data!$A$3:$BP$111, 21, 0)</f>
        <v>1939</v>
      </c>
      <c r="W70" s="32">
        <f>VLOOKUP(A70, Traffic_data!$A$3:$BP$111, 22, 0)</f>
        <v>14989</v>
      </c>
      <c r="X70" s="32">
        <f>VLOOKUP(A70, Traffic_data!$A$3:$BP$111, 23, 0)</f>
        <v>3094</v>
      </c>
      <c r="Y70" s="32">
        <f>VLOOKUP(A70, Traffic_data!$A$3:$BP$111, 24, 0)</f>
        <v>1637</v>
      </c>
      <c r="Z70" s="32">
        <f>VLOOKUP(A70, Traffic_data!$A$3:$BP$111, 25, 0)</f>
        <v>2948</v>
      </c>
      <c r="AA70" s="32">
        <f>VLOOKUP(A70, Traffic_data!$A$3:$BP$111, 26, 0)</f>
        <v>987</v>
      </c>
      <c r="AB70" s="32">
        <f>VLOOKUP(A70, Traffic_data!$A$3:$BP$111, 27, 0)</f>
        <v>1895</v>
      </c>
      <c r="AC70" s="32">
        <f>VLOOKUP(A70, Traffic_data!$A$3:$BP$111, 28, 0)</f>
        <v>1637</v>
      </c>
      <c r="AD70" s="32">
        <f>VLOOKUP(A70, Traffic_data!$A$3:$BP$111, 29, 0)</f>
        <v>9417</v>
      </c>
      <c r="AE70" s="32">
        <f>VLOOKUP(A70, Traffic_data!$A$3:$BP$111, 30, 0)</f>
        <v>38014</v>
      </c>
      <c r="AF70" s="32">
        <f>VLOOKUP(A70, Traffic_data!$A$3:$BP$111, 31, 0)</f>
        <v>9083</v>
      </c>
      <c r="AG70" s="32">
        <f>VLOOKUP(A70, Traffic_data!$A$3:$BP$111, 32, 0)</f>
        <v>363</v>
      </c>
      <c r="AH70" s="32">
        <f>VLOOKUP(A70, Traffic_data!$A$3:$BP$111, 33, 0)</f>
        <v>5117</v>
      </c>
      <c r="AI70" s="32">
        <f>VLOOKUP(A70, Traffic_data!$A$3:$BP$111, 34, 0)</f>
        <v>213</v>
      </c>
      <c r="AJ70" s="32">
        <f>VLOOKUP(A70, Traffic_data!$A$3:$BP$111, 35, 0)</f>
        <v>9181</v>
      </c>
      <c r="AK70" s="32">
        <f>VLOOKUP(A70, Traffic_data!$A$3:$BP$111, 36, 0)</f>
        <v>869</v>
      </c>
      <c r="AL70" s="32">
        <f>VLOOKUP(A70, Traffic_data!$A$3:$BP$111, 37, 0)</f>
        <v>501</v>
      </c>
      <c r="AM70" s="32">
        <f>VLOOKUP(A70, Traffic_data!$A$3:$BP$111, 38, 0)</f>
        <v>5825</v>
      </c>
      <c r="AN70" s="32">
        <f>VLOOKUP(A70, Traffic_data!$A$3:$BP$111, 39, 0)</f>
        <v>409</v>
      </c>
      <c r="AO70" s="32">
        <f>VLOOKUP(A70, Traffic_data!$A$3:$BP$111, 40, 0)</f>
        <v>334</v>
      </c>
      <c r="AP70" s="32">
        <f>VLOOKUP(A70, Traffic_data!$A$3:$BP$111, 41, 0)</f>
        <v>932</v>
      </c>
      <c r="AQ70" s="32">
        <f>VLOOKUP(A70, Traffic_data!$A$3:$BP$111, 42, 0)</f>
        <v>4213</v>
      </c>
      <c r="AR70" s="32">
        <f>VLOOKUP(A70, Traffic_data!$A$3:$BP$111, 43, 0)</f>
        <v>118865</v>
      </c>
      <c r="AS70" s="32">
        <f>VLOOKUP(A70, Traffic_data!$A$3:$BP$111, 44, 0)</f>
        <v>29834</v>
      </c>
      <c r="AT70" s="32">
        <f>VLOOKUP(A70, Traffic_data!$A$3:$BP$111, 45, 0)</f>
        <v>3042</v>
      </c>
      <c r="AU70" s="32">
        <f>VLOOKUP(A70, Traffic_data!$A$3:$BP$111, 46, 0)</f>
        <v>20543</v>
      </c>
      <c r="AV70" s="32">
        <f>VLOOKUP(A70, Traffic_data!$A$3:$BP$111, 47, 0)</f>
        <v>2152</v>
      </c>
      <c r="AW70" s="32">
        <f>VLOOKUP(A70, Traffic_data!$A$3:$BP$111, 48, 0)</f>
        <v>24170</v>
      </c>
      <c r="AX70" s="32">
        <f>VLOOKUP(A70, Traffic_data!$A$3:$BP$111, 49, 0)</f>
        <v>3963</v>
      </c>
      <c r="AY70" s="32">
        <f>VLOOKUP(A70, Traffic_data!$A$3:$BP$111, 50, 0)</f>
        <v>2138</v>
      </c>
      <c r="AZ70" s="32">
        <f>VLOOKUP(A70, Traffic_data!$A$3:$BP$111, 51, 0)</f>
        <v>8773</v>
      </c>
      <c r="BA70" s="32">
        <f>VLOOKUP(A70, Traffic_data!$A$3:$BP$111, 52, 0)</f>
        <v>1396</v>
      </c>
      <c r="BB70" s="32">
        <f>VLOOKUP(A70, Traffic_data!$A$3:$BP$111, 53, 0)</f>
        <v>2229</v>
      </c>
      <c r="BC70" s="32">
        <f>VLOOKUP(A70, Traffic_data!$A$3:$BP$111, 54, 0)</f>
        <v>2569</v>
      </c>
      <c r="BD70" s="32">
        <f>VLOOKUP(A70, Traffic_data!$A$3:$BP$111, 55, 0)</f>
        <v>13630</v>
      </c>
      <c r="BE70" s="32">
        <f>VLOOKUP(A70, Traffic_data!$A$3:$BP$111, 56, 0)</f>
        <v>7350</v>
      </c>
      <c r="BF70" s="32">
        <f>VLOOKUP(A70, Traffic_data!$A$3:$BP$111, 57, 0)</f>
        <v>1793</v>
      </c>
      <c r="BG70" s="32">
        <f>VLOOKUP(A70, Traffic_data!$A$3:$BP$111, 58, 0)</f>
        <v>130</v>
      </c>
      <c r="BH70" s="32">
        <f>VLOOKUP(A70, Traffic_data!$A$3:$BP$111, 59, 0)</f>
        <v>1092</v>
      </c>
      <c r="BI70" s="32">
        <f>VLOOKUP(A70, Traffic_data!$A$3:$BP$111, 60, 0)</f>
        <v>80</v>
      </c>
      <c r="BJ70" s="32">
        <f>VLOOKUP(A70, Traffic_data!$A$3:$BP$111, 61, 0)</f>
        <v>1649</v>
      </c>
      <c r="BK70" s="32">
        <f>VLOOKUP(A70, Traffic_data!$A$3:$BP$111, 62, 0)</f>
        <v>275</v>
      </c>
      <c r="BL70" s="32">
        <f>VLOOKUP(A70, Traffic_data!$A$3:$BP$111,63, 0)</f>
        <v>116</v>
      </c>
      <c r="BM70" s="32">
        <f>VLOOKUP(A70, Traffic_data!$A$3:$BP$111, 64, 0)</f>
        <v>354</v>
      </c>
      <c r="BN70" s="32">
        <f>VLOOKUP(A70, Traffic_data!$A$3:$BP$111, 65, 0)</f>
        <v>123</v>
      </c>
      <c r="BO70" s="32">
        <f>VLOOKUP(A70, Traffic_data!$A$3:$BP$111, 66, 0)</f>
        <v>65</v>
      </c>
      <c r="BP70" s="32">
        <f>VLOOKUP(A70, Traffic_data!$A$3:$BP$111, 67, 0)</f>
        <v>181</v>
      </c>
      <c r="BQ70" s="32">
        <f>VLOOKUP(A70, Traffic_data!$A$3:$BP$111, 68, 0)</f>
        <v>1171</v>
      </c>
    </row>
    <row r="71" spans="1:69" s="24" customFormat="1" x14ac:dyDescent="0.25">
      <c r="A71" s="30">
        <v>42073</v>
      </c>
      <c r="B71" s="31" t="s">
        <v>48</v>
      </c>
      <c r="C71" s="24">
        <f>IFERROR(VLOOKUP(A71,Pivot_table!$A$5:$C$5, 3, 0),0)</f>
        <v>0</v>
      </c>
      <c r="D71" s="32">
        <f>VLOOKUP(A71, Traffic_data!$A$3:$BP$111, 3, 0)</f>
        <v>105351</v>
      </c>
      <c r="E71" s="32">
        <f>VLOOKUP(A71, Traffic_data!$A$3:$BP$111, 4, 0)</f>
        <v>29978</v>
      </c>
      <c r="F71" s="32">
        <f>VLOOKUP(A71, Traffic_data!$A$3:$BP$111, 5, 0)</f>
        <v>40605</v>
      </c>
      <c r="G71" s="32">
        <f>VLOOKUP(A71, Traffic_data!$A$3:$BP$111, 6, 0)</f>
        <v>26149</v>
      </c>
      <c r="H71" s="32">
        <f>VLOOKUP(A71, Traffic_data!$A$3:$BP$111, 7, 0)</f>
        <v>48440</v>
      </c>
      <c r="I71" s="32">
        <f>VLOOKUP(A71, Traffic_data!$A$3:$BP$111, 8, 0)</f>
        <v>58652</v>
      </c>
      <c r="J71" s="32">
        <f>VLOOKUP(A71, Traffic_data!$A$3:$BP$111, 9, 0)</f>
        <v>40952</v>
      </c>
      <c r="K71" s="32">
        <f>VLOOKUP(A71, Traffic_data!$A$3:$BP$111, 10, 0)</f>
        <v>6090</v>
      </c>
      <c r="L71" s="32">
        <f>VLOOKUP(A71, Traffic_data!$A$3:$BP$111, 11, 0)</f>
        <v>46775</v>
      </c>
      <c r="M71" s="32">
        <f>VLOOKUP(A71, Traffic_data!$A$3:$BP$111, 12, 0)</f>
        <v>0</v>
      </c>
      <c r="N71" s="32">
        <f>VLOOKUP(A71, Traffic_data!$A$3:$BP$111, 13, 0)</f>
        <v>14758</v>
      </c>
      <c r="O71" s="32">
        <f>VLOOKUP(A71, Traffic_data!$A$3:$BP$111, 14, 0)</f>
        <v>7917</v>
      </c>
      <c r="P71" s="32">
        <f>VLOOKUP(A71, Traffic_data!$A$3:$BP$111, 15, 0)</f>
        <v>5731</v>
      </c>
      <c r="Q71" s="32">
        <f>VLOOKUP(A71, Traffic_data!$A$3:$BP$111, 16, 0)</f>
        <v>965</v>
      </c>
      <c r="R71" s="32">
        <f>VLOOKUP(A71, Traffic_data!$A$3:$BP$111, 17, 0)</f>
        <v>78140</v>
      </c>
      <c r="S71" s="32">
        <f>VLOOKUP(A71, Traffic_data!$A$3:$BP$111, 18, 0)</f>
        <v>20090</v>
      </c>
      <c r="T71" s="32">
        <f>VLOOKUP(A71, Traffic_data!$A$3:$BP$111, 19, 0)</f>
        <v>2422</v>
      </c>
      <c r="U71" s="32">
        <f>VLOOKUP(A71, Traffic_data!$A$3:$BP$111, 20, 0)</f>
        <v>14764</v>
      </c>
      <c r="V71" s="32">
        <f>VLOOKUP(A71, Traffic_data!$A$3:$BP$111, 21, 0)</f>
        <v>1614</v>
      </c>
      <c r="W71" s="32">
        <f>VLOOKUP(A71, Traffic_data!$A$3:$BP$111, 22, 0)</f>
        <v>14294</v>
      </c>
      <c r="X71" s="32">
        <f>VLOOKUP(A71, Traffic_data!$A$3:$BP$111, 23, 0)</f>
        <v>2915</v>
      </c>
      <c r="Y71" s="32">
        <f>VLOOKUP(A71, Traffic_data!$A$3:$BP$111, 24, 0)</f>
        <v>1054</v>
      </c>
      <c r="Z71" s="32">
        <f>VLOOKUP(A71, Traffic_data!$A$3:$BP$111, 25, 0)</f>
        <v>3061</v>
      </c>
      <c r="AA71" s="32">
        <f>VLOOKUP(A71, Traffic_data!$A$3:$BP$111, 26, 0)</f>
        <v>774</v>
      </c>
      <c r="AB71" s="32">
        <f>VLOOKUP(A71, Traffic_data!$A$3:$BP$111, 27, 0)</f>
        <v>1906</v>
      </c>
      <c r="AC71" s="32">
        <f>VLOOKUP(A71, Traffic_data!$A$3:$BP$111, 28, 0)</f>
        <v>1278</v>
      </c>
      <c r="AD71" s="32">
        <f>VLOOKUP(A71, Traffic_data!$A$3:$BP$111, 29, 0)</f>
        <v>10303</v>
      </c>
      <c r="AE71" s="32">
        <f>VLOOKUP(A71, Traffic_data!$A$3:$BP$111, 30, 0)</f>
        <v>33764</v>
      </c>
      <c r="AF71" s="32">
        <f>VLOOKUP(A71, Traffic_data!$A$3:$BP$111, 31, 0)</f>
        <v>8099</v>
      </c>
      <c r="AG71" s="32">
        <f>VLOOKUP(A71, Traffic_data!$A$3:$BP$111, 32, 0)</f>
        <v>288</v>
      </c>
      <c r="AH71" s="32">
        <f>VLOOKUP(A71, Traffic_data!$A$3:$BP$111, 33, 0)</f>
        <v>4363</v>
      </c>
      <c r="AI71" s="32">
        <f>VLOOKUP(A71, Traffic_data!$A$3:$BP$111, 34, 0)</f>
        <v>144</v>
      </c>
      <c r="AJ71" s="32">
        <f>VLOOKUP(A71, Traffic_data!$A$3:$BP$111, 35, 0)</f>
        <v>8329</v>
      </c>
      <c r="AK71" s="32">
        <f>VLOOKUP(A71, Traffic_data!$A$3:$BP$111, 36, 0)</f>
        <v>898</v>
      </c>
      <c r="AL71" s="32">
        <f>VLOOKUP(A71, Traffic_data!$A$3:$BP$111, 37, 0)</f>
        <v>558</v>
      </c>
      <c r="AM71" s="32">
        <f>VLOOKUP(A71, Traffic_data!$A$3:$BP$111, 38, 0)</f>
        <v>4927</v>
      </c>
      <c r="AN71" s="32">
        <f>VLOOKUP(A71, Traffic_data!$A$3:$BP$111, 39, 0)</f>
        <v>397</v>
      </c>
      <c r="AO71" s="32">
        <f>VLOOKUP(A71, Traffic_data!$A$3:$BP$111, 40, 0)</f>
        <v>311</v>
      </c>
      <c r="AP71" s="32">
        <f>VLOOKUP(A71, Traffic_data!$A$3:$BP$111, 41, 0)</f>
        <v>955</v>
      </c>
      <c r="AQ71" s="32">
        <f>VLOOKUP(A71, Traffic_data!$A$3:$BP$111, 42, 0)</f>
        <v>3511</v>
      </c>
      <c r="AR71" s="32">
        <f>VLOOKUP(A71, Traffic_data!$A$3:$BP$111, 43, 0)</f>
        <v>111904</v>
      </c>
      <c r="AS71" s="32">
        <f>VLOOKUP(A71, Traffic_data!$A$3:$BP$111, 44, 0)</f>
        <v>28189</v>
      </c>
      <c r="AT71" s="32">
        <f>VLOOKUP(A71, Traffic_data!$A$3:$BP$111, 45, 0)</f>
        <v>2710</v>
      </c>
      <c r="AU71" s="32">
        <f>VLOOKUP(A71, Traffic_data!$A$3:$BP$111, 46, 0)</f>
        <v>19127</v>
      </c>
      <c r="AV71" s="32">
        <f>VLOOKUP(A71, Traffic_data!$A$3:$BP$111, 47, 0)</f>
        <v>1758</v>
      </c>
      <c r="AW71" s="32">
        <f>VLOOKUP(A71, Traffic_data!$A$3:$BP$111, 48, 0)</f>
        <v>22623</v>
      </c>
      <c r="AX71" s="32">
        <f>VLOOKUP(A71, Traffic_data!$A$3:$BP$111, 49, 0)</f>
        <v>3813</v>
      </c>
      <c r="AY71" s="32">
        <f>VLOOKUP(A71, Traffic_data!$A$3:$BP$111, 50, 0)</f>
        <v>1612</v>
      </c>
      <c r="AZ71" s="32">
        <f>VLOOKUP(A71, Traffic_data!$A$3:$BP$111, 51, 0)</f>
        <v>7988</v>
      </c>
      <c r="BA71" s="32">
        <f>VLOOKUP(A71, Traffic_data!$A$3:$BP$111, 52, 0)</f>
        <v>1171</v>
      </c>
      <c r="BB71" s="32">
        <f>VLOOKUP(A71, Traffic_data!$A$3:$BP$111, 53, 0)</f>
        <v>2217</v>
      </c>
      <c r="BC71" s="32">
        <f>VLOOKUP(A71, Traffic_data!$A$3:$BP$111, 54, 0)</f>
        <v>2233</v>
      </c>
      <c r="BD71" s="32">
        <f>VLOOKUP(A71, Traffic_data!$A$3:$BP$111, 55, 0)</f>
        <v>13814</v>
      </c>
      <c r="BE71" s="32">
        <f>VLOOKUP(A71, Traffic_data!$A$3:$BP$111, 56, 0)</f>
        <v>7353</v>
      </c>
      <c r="BF71" s="32">
        <f>VLOOKUP(A71, Traffic_data!$A$3:$BP$111, 57, 0)</f>
        <v>1743</v>
      </c>
      <c r="BG71" s="32">
        <f>VLOOKUP(A71, Traffic_data!$A$3:$BP$111, 58, 0)</f>
        <v>188</v>
      </c>
      <c r="BH71" s="32">
        <f>VLOOKUP(A71, Traffic_data!$A$3:$BP$111, 59, 0)</f>
        <v>1048</v>
      </c>
      <c r="BI71" s="32">
        <f>VLOOKUP(A71, Traffic_data!$A$3:$BP$111, 60, 0)</f>
        <v>87</v>
      </c>
      <c r="BJ71" s="32">
        <f>VLOOKUP(A71, Traffic_data!$A$3:$BP$111, 61, 0)</f>
        <v>1837</v>
      </c>
      <c r="BK71" s="32">
        <f>VLOOKUP(A71, Traffic_data!$A$3:$BP$111, 62, 0)</f>
        <v>383</v>
      </c>
      <c r="BL71" s="32">
        <f>VLOOKUP(A71, Traffic_data!$A$3:$BP$111,63, 0)</f>
        <v>87</v>
      </c>
      <c r="BM71" s="32">
        <f>VLOOKUP(A71, Traffic_data!$A$3:$BP$111, 64, 0)</f>
        <v>383</v>
      </c>
      <c r="BN71" s="32">
        <f>VLOOKUP(A71, Traffic_data!$A$3:$BP$111, 65, 0)</f>
        <v>87</v>
      </c>
      <c r="BO71" s="32">
        <f>VLOOKUP(A71, Traffic_data!$A$3:$BP$111, 66, 0)</f>
        <v>58</v>
      </c>
      <c r="BP71" s="32">
        <f>VLOOKUP(A71, Traffic_data!$A$3:$BP$111, 67, 0)</f>
        <v>166</v>
      </c>
      <c r="BQ71" s="32">
        <f>VLOOKUP(A71, Traffic_data!$A$3:$BP$111, 68, 0)</f>
        <v>1092</v>
      </c>
    </row>
    <row r="72" spans="1:69" s="24" customFormat="1" x14ac:dyDescent="0.25">
      <c r="A72" s="30">
        <v>42074</v>
      </c>
      <c r="B72" s="31" t="s">
        <v>49</v>
      </c>
      <c r="C72" s="24">
        <f>IFERROR(VLOOKUP(A72,Pivot_table!$A$5:$C$5, 3, 0),0)</f>
        <v>0</v>
      </c>
      <c r="D72" s="32">
        <f>VLOOKUP(A72, Traffic_data!$A$3:$BP$111, 3, 0)</f>
        <v>111237</v>
      </c>
      <c r="E72" s="32">
        <f>VLOOKUP(A72, Traffic_data!$A$3:$BP$111, 4, 0)</f>
        <v>31456</v>
      </c>
      <c r="F72" s="32">
        <f>VLOOKUP(A72, Traffic_data!$A$3:$BP$111, 5, 0)</f>
        <v>42498</v>
      </c>
      <c r="G72" s="32">
        <f>VLOOKUP(A72, Traffic_data!$A$3:$BP$111, 6, 0)</f>
        <v>27539</v>
      </c>
      <c r="H72" s="32">
        <f>VLOOKUP(A72, Traffic_data!$A$3:$BP$111, 7, 0)</f>
        <v>50787</v>
      </c>
      <c r="I72" s="32">
        <f>VLOOKUP(A72, Traffic_data!$A$3:$BP$111, 8, 0)</f>
        <v>61263</v>
      </c>
      <c r="J72" s="32">
        <f>VLOOKUP(A72, Traffic_data!$A$3:$BP$111, 9, 0)</f>
        <v>40986</v>
      </c>
      <c r="K72" s="32">
        <f>VLOOKUP(A72, Traffic_data!$A$3:$BP$111, 10, 0)</f>
        <v>5956</v>
      </c>
      <c r="L72" s="32">
        <f>VLOOKUP(A72, Traffic_data!$A$3:$BP$111, 11, 0)</f>
        <v>46793</v>
      </c>
      <c r="M72" s="32">
        <f>VLOOKUP(A72, Traffic_data!$A$3:$BP$111, 12, 0)</f>
        <v>0</v>
      </c>
      <c r="N72" s="32">
        <f>VLOOKUP(A72, Traffic_data!$A$3:$BP$111, 13, 0)</f>
        <v>14850</v>
      </c>
      <c r="O72" s="32">
        <f>VLOOKUP(A72, Traffic_data!$A$3:$BP$111, 14, 0)</f>
        <v>8157</v>
      </c>
      <c r="P72" s="32">
        <f>VLOOKUP(A72, Traffic_data!$A$3:$BP$111, 15, 0)</f>
        <v>5992</v>
      </c>
      <c r="Q72" s="32">
        <f>VLOOKUP(A72, Traffic_data!$A$3:$BP$111, 16, 0)</f>
        <v>838</v>
      </c>
      <c r="R72" s="32">
        <f>VLOOKUP(A72, Traffic_data!$A$3:$BP$111, 17, 0)</f>
        <v>81153</v>
      </c>
      <c r="S72" s="32">
        <f>VLOOKUP(A72, Traffic_data!$A$3:$BP$111, 18, 0)</f>
        <v>22634</v>
      </c>
      <c r="T72" s="32">
        <f>VLOOKUP(A72, Traffic_data!$A$3:$BP$111, 19, 0)</f>
        <v>2343</v>
      </c>
      <c r="U72" s="32">
        <f>VLOOKUP(A72, Traffic_data!$A$3:$BP$111, 20, 0)</f>
        <v>15516</v>
      </c>
      <c r="V72" s="32">
        <f>VLOOKUP(A72, Traffic_data!$A$3:$BP$111, 21, 0)</f>
        <v>1749</v>
      </c>
      <c r="W72" s="32">
        <f>VLOOKUP(A72, Traffic_data!$A$3:$BP$111, 22, 0)</f>
        <v>15090</v>
      </c>
      <c r="X72" s="32">
        <f>VLOOKUP(A72, Traffic_data!$A$3:$BP$111, 23, 0)</f>
        <v>2769</v>
      </c>
      <c r="Y72" s="32">
        <f>VLOOKUP(A72, Traffic_data!$A$3:$BP$111, 24, 0)</f>
        <v>1289</v>
      </c>
      <c r="Z72" s="32">
        <f>VLOOKUP(A72, Traffic_data!$A$3:$BP$111, 25, 0)</f>
        <v>2724</v>
      </c>
      <c r="AA72" s="32">
        <f>VLOOKUP(A72, Traffic_data!$A$3:$BP$111, 26, 0)</f>
        <v>762</v>
      </c>
      <c r="AB72" s="32">
        <f>VLOOKUP(A72, Traffic_data!$A$3:$BP$111, 27, 0)</f>
        <v>1906</v>
      </c>
      <c r="AC72" s="32">
        <f>VLOOKUP(A72, Traffic_data!$A$3:$BP$111, 28, 0)</f>
        <v>1491</v>
      </c>
      <c r="AD72" s="32">
        <f>VLOOKUP(A72, Traffic_data!$A$3:$BP$111, 29, 0)</f>
        <v>9204</v>
      </c>
      <c r="AE72" s="32">
        <f>VLOOKUP(A72, Traffic_data!$A$3:$BP$111, 30, 0)</f>
        <v>33913</v>
      </c>
      <c r="AF72" s="32">
        <f>VLOOKUP(A72, Traffic_data!$A$3:$BP$111, 31, 0)</f>
        <v>8363</v>
      </c>
      <c r="AG72" s="32">
        <f>VLOOKUP(A72, Traffic_data!$A$3:$BP$111, 32, 0)</f>
        <v>322</v>
      </c>
      <c r="AH72" s="32">
        <f>VLOOKUP(A72, Traffic_data!$A$3:$BP$111, 33, 0)</f>
        <v>4541</v>
      </c>
      <c r="AI72" s="32">
        <f>VLOOKUP(A72, Traffic_data!$A$3:$BP$111, 34, 0)</f>
        <v>138</v>
      </c>
      <c r="AJ72" s="32">
        <f>VLOOKUP(A72, Traffic_data!$A$3:$BP$111, 35, 0)</f>
        <v>8306</v>
      </c>
      <c r="AK72" s="32">
        <f>VLOOKUP(A72, Traffic_data!$A$3:$BP$111, 36, 0)</f>
        <v>835</v>
      </c>
      <c r="AL72" s="32">
        <f>VLOOKUP(A72, Traffic_data!$A$3:$BP$111, 37, 0)</f>
        <v>403</v>
      </c>
      <c r="AM72" s="32">
        <f>VLOOKUP(A72, Traffic_data!$A$3:$BP$111, 38, 0)</f>
        <v>4714</v>
      </c>
      <c r="AN72" s="32">
        <f>VLOOKUP(A72, Traffic_data!$A$3:$BP$111, 39, 0)</f>
        <v>403</v>
      </c>
      <c r="AO72" s="32">
        <f>VLOOKUP(A72, Traffic_data!$A$3:$BP$111, 40, 0)</f>
        <v>334</v>
      </c>
      <c r="AP72" s="32">
        <f>VLOOKUP(A72, Traffic_data!$A$3:$BP$111, 41, 0)</f>
        <v>909</v>
      </c>
      <c r="AQ72" s="32">
        <f>VLOOKUP(A72, Traffic_data!$A$3:$BP$111, 42, 0)</f>
        <v>3511</v>
      </c>
      <c r="AR72" s="32">
        <f>VLOOKUP(A72, Traffic_data!$A$3:$BP$111, 43, 0)</f>
        <v>115066</v>
      </c>
      <c r="AS72" s="32">
        <f>VLOOKUP(A72, Traffic_data!$A$3:$BP$111, 44, 0)</f>
        <v>30997</v>
      </c>
      <c r="AT72" s="32">
        <f>VLOOKUP(A72, Traffic_data!$A$3:$BP$111, 45, 0)</f>
        <v>2665</v>
      </c>
      <c r="AU72" s="32">
        <f>VLOOKUP(A72, Traffic_data!$A$3:$BP$111, 46, 0)</f>
        <v>20057</v>
      </c>
      <c r="AV72" s="32">
        <f>VLOOKUP(A72, Traffic_data!$A$3:$BP$111, 47, 0)</f>
        <v>1887</v>
      </c>
      <c r="AW72" s="32">
        <f>VLOOKUP(A72, Traffic_data!$A$3:$BP$111, 48, 0)</f>
        <v>23396</v>
      </c>
      <c r="AX72" s="32">
        <f>VLOOKUP(A72, Traffic_data!$A$3:$BP$111, 49, 0)</f>
        <v>3604</v>
      </c>
      <c r="AY72" s="32">
        <f>VLOOKUP(A72, Traffic_data!$A$3:$BP$111, 50, 0)</f>
        <v>1692</v>
      </c>
      <c r="AZ72" s="32">
        <f>VLOOKUP(A72, Traffic_data!$A$3:$BP$111, 51, 0)</f>
        <v>7438</v>
      </c>
      <c r="BA72" s="32">
        <f>VLOOKUP(A72, Traffic_data!$A$3:$BP$111, 52, 0)</f>
        <v>1165</v>
      </c>
      <c r="BB72" s="32">
        <f>VLOOKUP(A72, Traffic_data!$A$3:$BP$111, 53, 0)</f>
        <v>2240</v>
      </c>
      <c r="BC72" s="32">
        <f>VLOOKUP(A72, Traffic_data!$A$3:$BP$111, 54, 0)</f>
        <v>2400</v>
      </c>
      <c r="BD72" s="32">
        <f>VLOOKUP(A72, Traffic_data!$A$3:$BP$111, 55, 0)</f>
        <v>12715</v>
      </c>
      <c r="BE72" s="32">
        <f>VLOOKUP(A72, Traffic_data!$A$3:$BP$111, 56, 0)</f>
        <v>7525</v>
      </c>
      <c r="BF72" s="32">
        <f>VLOOKUP(A72, Traffic_data!$A$3:$BP$111, 57, 0)</f>
        <v>1706</v>
      </c>
      <c r="BG72" s="32">
        <f>VLOOKUP(A72, Traffic_data!$A$3:$BP$111, 58, 0)</f>
        <v>130</v>
      </c>
      <c r="BH72" s="32">
        <f>VLOOKUP(A72, Traffic_data!$A$3:$BP$111, 59, 0)</f>
        <v>1085</v>
      </c>
      <c r="BI72" s="32">
        <f>VLOOKUP(A72, Traffic_data!$A$3:$BP$111, 60, 0)</f>
        <v>29</v>
      </c>
      <c r="BJ72" s="32">
        <f>VLOOKUP(A72, Traffic_data!$A$3:$BP$111, 61, 0)</f>
        <v>1772</v>
      </c>
      <c r="BK72" s="32">
        <f>VLOOKUP(A72, Traffic_data!$A$3:$BP$111, 62, 0)</f>
        <v>362</v>
      </c>
      <c r="BL72" s="32">
        <f>VLOOKUP(A72, Traffic_data!$A$3:$BP$111,63, 0)</f>
        <v>130</v>
      </c>
      <c r="BM72" s="32">
        <f>VLOOKUP(A72, Traffic_data!$A$3:$BP$111, 64, 0)</f>
        <v>492</v>
      </c>
      <c r="BN72" s="32">
        <f>VLOOKUP(A72, Traffic_data!$A$3:$BP$111, 65, 0)</f>
        <v>159</v>
      </c>
      <c r="BO72" s="32">
        <f>VLOOKUP(A72, Traffic_data!$A$3:$BP$111, 66, 0)</f>
        <v>101</v>
      </c>
      <c r="BP72" s="32">
        <f>VLOOKUP(A72, Traffic_data!$A$3:$BP$111, 67, 0)</f>
        <v>137</v>
      </c>
      <c r="BQ72" s="32">
        <f>VLOOKUP(A72, Traffic_data!$A$3:$BP$111, 68, 0)</f>
        <v>1179</v>
      </c>
    </row>
    <row r="73" spans="1:69" s="24" customFormat="1" x14ac:dyDescent="0.25">
      <c r="A73" s="30">
        <v>42075</v>
      </c>
      <c r="B73" s="31" t="s">
        <v>50</v>
      </c>
      <c r="C73" s="24">
        <f>IFERROR(VLOOKUP(A73,Pivot_table!$A$5:$C$5, 3, 0),0)</f>
        <v>0</v>
      </c>
      <c r="D73" s="32">
        <f>VLOOKUP(A73, Traffic_data!$A$3:$BP$111, 3, 0)</f>
        <v>121429</v>
      </c>
      <c r="E73" s="32">
        <f>VLOOKUP(A73, Traffic_data!$A$3:$BP$111, 4, 0)</f>
        <v>34715</v>
      </c>
      <c r="F73" s="32">
        <f>VLOOKUP(A73, Traffic_data!$A$3:$BP$111, 5, 0)</f>
        <v>46980</v>
      </c>
      <c r="G73" s="32">
        <f>VLOOKUP(A73, Traffic_data!$A$3:$BP$111, 6, 0)</f>
        <v>29702</v>
      </c>
      <c r="H73" s="32">
        <f>VLOOKUP(A73, Traffic_data!$A$3:$BP$111, 7, 0)</f>
        <v>55534</v>
      </c>
      <c r="I73" s="32">
        <f>VLOOKUP(A73, Traffic_data!$A$3:$BP$111, 8, 0)</f>
        <v>66659</v>
      </c>
      <c r="J73" s="32">
        <f>VLOOKUP(A73, Traffic_data!$A$3:$BP$111, 9, 0)</f>
        <v>43502</v>
      </c>
      <c r="K73" s="32">
        <f>VLOOKUP(A73, Traffic_data!$A$3:$BP$111, 10, 0)</f>
        <v>6611</v>
      </c>
      <c r="L73" s="32">
        <f>VLOOKUP(A73, Traffic_data!$A$3:$BP$111, 11, 0)</f>
        <v>48858</v>
      </c>
      <c r="M73" s="32">
        <f>VLOOKUP(A73, Traffic_data!$A$3:$BP$111, 12, 0)</f>
        <v>0</v>
      </c>
      <c r="N73" s="32">
        <f>VLOOKUP(A73, Traffic_data!$A$3:$BP$111, 13, 0)</f>
        <v>17856</v>
      </c>
      <c r="O73" s="32">
        <f>VLOOKUP(A73, Traffic_data!$A$3:$BP$111, 14, 0)</f>
        <v>9416</v>
      </c>
      <c r="P73" s="32">
        <f>VLOOKUP(A73, Traffic_data!$A$3:$BP$111, 15, 0)</f>
        <v>6901</v>
      </c>
      <c r="Q73" s="32">
        <f>VLOOKUP(A73, Traffic_data!$A$3:$BP$111, 16, 0)</f>
        <v>1026</v>
      </c>
      <c r="R73" s="32">
        <f>VLOOKUP(A73, Traffic_data!$A$3:$BP$111, 17, 0)</f>
        <v>87029</v>
      </c>
      <c r="S73" s="32">
        <f>VLOOKUP(A73, Traffic_data!$A$3:$BP$111, 18, 0)</f>
        <v>23139</v>
      </c>
      <c r="T73" s="32">
        <f>VLOOKUP(A73, Traffic_data!$A$3:$BP$111, 19, 0)</f>
        <v>2276</v>
      </c>
      <c r="U73" s="32">
        <f>VLOOKUP(A73, Traffic_data!$A$3:$BP$111, 20, 0)</f>
        <v>17186</v>
      </c>
      <c r="V73" s="32">
        <f>VLOOKUP(A73, Traffic_data!$A$3:$BP$111, 21, 0)</f>
        <v>1783</v>
      </c>
      <c r="W73" s="32">
        <f>VLOOKUP(A73, Traffic_data!$A$3:$BP$111, 22, 0)</f>
        <v>15325</v>
      </c>
      <c r="X73" s="32">
        <f>VLOOKUP(A73, Traffic_data!$A$3:$BP$111, 23, 0)</f>
        <v>3229</v>
      </c>
      <c r="Y73" s="32">
        <f>VLOOKUP(A73, Traffic_data!$A$3:$BP$111, 24, 0)</f>
        <v>1513</v>
      </c>
      <c r="Z73" s="32">
        <f>VLOOKUP(A73, Traffic_data!$A$3:$BP$111, 25, 0)</f>
        <v>3083</v>
      </c>
      <c r="AA73" s="32">
        <f>VLOOKUP(A73, Traffic_data!$A$3:$BP$111, 26, 0)</f>
        <v>919</v>
      </c>
      <c r="AB73" s="32">
        <f>VLOOKUP(A73, Traffic_data!$A$3:$BP$111, 27, 0)</f>
        <v>1839</v>
      </c>
      <c r="AC73" s="32">
        <f>VLOOKUP(A73, Traffic_data!$A$3:$BP$111, 28, 0)</f>
        <v>1256</v>
      </c>
      <c r="AD73" s="32">
        <f>VLOOKUP(A73, Traffic_data!$A$3:$BP$111, 29, 0)</f>
        <v>11143</v>
      </c>
      <c r="AE73" s="32">
        <f>VLOOKUP(A73, Traffic_data!$A$3:$BP$111, 30, 0)</f>
        <v>36542</v>
      </c>
      <c r="AF73" s="32">
        <f>VLOOKUP(A73, Traffic_data!$A$3:$BP$111, 31, 0)</f>
        <v>8617</v>
      </c>
      <c r="AG73" s="32">
        <f>VLOOKUP(A73, Traffic_data!$A$3:$BP$111, 32, 0)</f>
        <v>374</v>
      </c>
      <c r="AH73" s="32">
        <f>VLOOKUP(A73, Traffic_data!$A$3:$BP$111, 33, 0)</f>
        <v>5543</v>
      </c>
      <c r="AI73" s="32">
        <f>VLOOKUP(A73, Traffic_data!$A$3:$BP$111, 34, 0)</f>
        <v>150</v>
      </c>
      <c r="AJ73" s="32">
        <f>VLOOKUP(A73, Traffic_data!$A$3:$BP$111, 35, 0)</f>
        <v>8594</v>
      </c>
      <c r="AK73" s="32">
        <f>VLOOKUP(A73, Traffic_data!$A$3:$BP$111, 36, 0)</f>
        <v>794</v>
      </c>
      <c r="AL73" s="32">
        <f>VLOOKUP(A73, Traffic_data!$A$3:$BP$111, 37, 0)</f>
        <v>443</v>
      </c>
      <c r="AM73" s="32">
        <f>VLOOKUP(A73, Traffic_data!$A$3:$BP$111, 38, 0)</f>
        <v>5313</v>
      </c>
      <c r="AN73" s="32">
        <f>VLOOKUP(A73, Traffic_data!$A$3:$BP$111, 39, 0)</f>
        <v>397</v>
      </c>
      <c r="AO73" s="32">
        <f>VLOOKUP(A73, Traffic_data!$A$3:$BP$111, 40, 0)</f>
        <v>328</v>
      </c>
      <c r="AP73" s="32">
        <f>VLOOKUP(A73, Traffic_data!$A$3:$BP$111, 41, 0)</f>
        <v>973</v>
      </c>
      <c r="AQ73" s="32">
        <f>VLOOKUP(A73, Traffic_data!$A$3:$BP$111, 42, 0)</f>
        <v>4046</v>
      </c>
      <c r="AR73" s="32">
        <f>VLOOKUP(A73, Traffic_data!$A$3:$BP$111, 43, 0)</f>
        <v>123571</v>
      </c>
      <c r="AS73" s="32">
        <f>VLOOKUP(A73, Traffic_data!$A$3:$BP$111, 44, 0)</f>
        <v>31756</v>
      </c>
      <c r="AT73" s="32">
        <f>VLOOKUP(A73, Traffic_data!$A$3:$BP$111, 45, 0)</f>
        <v>2650</v>
      </c>
      <c r="AU73" s="32">
        <f>VLOOKUP(A73, Traffic_data!$A$3:$BP$111, 46, 0)</f>
        <v>22729</v>
      </c>
      <c r="AV73" s="32">
        <f>VLOOKUP(A73, Traffic_data!$A$3:$BP$111, 47, 0)</f>
        <v>1933</v>
      </c>
      <c r="AW73" s="32">
        <f>VLOOKUP(A73, Traffic_data!$A$3:$BP$111, 48, 0)</f>
        <v>23919</v>
      </c>
      <c r="AX73" s="32">
        <f>VLOOKUP(A73, Traffic_data!$A$3:$BP$111, 49, 0)</f>
        <v>4023</v>
      </c>
      <c r="AY73" s="32">
        <f>VLOOKUP(A73, Traffic_data!$A$3:$BP$111, 50, 0)</f>
        <v>1956</v>
      </c>
      <c r="AZ73" s="32">
        <f>VLOOKUP(A73, Traffic_data!$A$3:$BP$111, 51, 0)</f>
        <v>8396</v>
      </c>
      <c r="BA73" s="32">
        <f>VLOOKUP(A73, Traffic_data!$A$3:$BP$111, 52, 0)</f>
        <v>1316</v>
      </c>
      <c r="BB73" s="32">
        <f>VLOOKUP(A73, Traffic_data!$A$3:$BP$111, 53, 0)</f>
        <v>2167</v>
      </c>
      <c r="BC73" s="32">
        <f>VLOOKUP(A73, Traffic_data!$A$3:$BP$111, 54, 0)</f>
        <v>2229</v>
      </c>
      <c r="BD73" s="32">
        <f>VLOOKUP(A73, Traffic_data!$A$3:$BP$111, 55, 0)</f>
        <v>15189</v>
      </c>
      <c r="BE73" s="32">
        <f>VLOOKUP(A73, Traffic_data!$A$3:$BP$111, 56, 0)</f>
        <v>7791</v>
      </c>
      <c r="BF73" s="32">
        <f>VLOOKUP(A73, Traffic_data!$A$3:$BP$111, 57, 0)</f>
        <v>1916</v>
      </c>
      <c r="BG73" s="32">
        <f>VLOOKUP(A73, Traffic_data!$A$3:$BP$111, 58, 0)</f>
        <v>174</v>
      </c>
      <c r="BH73" s="32">
        <f>VLOOKUP(A73, Traffic_data!$A$3:$BP$111, 59, 0)</f>
        <v>1244</v>
      </c>
      <c r="BI73" s="32">
        <f>VLOOKUP(A73, Traffic_data!$A$3:$BP$111, 60, 0)</f>
        <v>65</v>
      </c>
      <c r="BJ73" s="32">
        <f>VLOOKUP(A73, Traffic_data!$A$3:$BP$111, 61, 0)</f>
        <v>1837</v>
      </c>
      <c r="BK73" s="32">
        <f>VLOOKUP(A73, Traffic_data!$A$3:$BP$111, 62, 0)</f>
        <v>210</v>
      </c>
      <c r="BL73" s="32">
        <f>VLOOKUP(A73, Traffic_data!$A$3:$BP$111,63, 0)</f>
        <v>51</v>
      </c>
      <c r="BM73" s="32">
        <f>VLOOKUP(A73, Traffic_data!$A$3:$BP$111, 64, 0)</f>
        <v>405</v>
      </c>
      <c r="BN73" s="32">
        <f>VLOOKUP(A73, Traffic_data!$A$3:$BP$111, 65, 0)</f>
        <v>101</v>
      </c>
      <c r="BO73" s="32">
        <f>VLOOKUP(A73, Traffic_data!$A$3:$BP$111, 66, 0)</f>
        <v>87</v>
      </c>
      <c r="BP73" s="32">
        <f>VLOOKUP(A73, Traffic_data!$A$3:$BP$111, 67, 0)</f>
        <v>195</v>
      </c>
      <c r="BQ73" s="32">
        <f>VLOOKUP(A73, Traffic_data!$A$3:$BP$111, 68, 0)</f>
        <v>1193</v>
      </c>
    </row>
    <row r="74" spans="1:69" s="24" customFormat="1" x14ac:dyDescent="0.25">
      <c r="A74" s="30">
        <v>42076</v>
      </c>
      <c r="B74" s="31" t="s">
        <v>5</v>
      </c>
      <c r="C74" s="24">
        <f>IFERROR(VLOOKUP(A74,Pivot_table!$A$5:$C$5, 3, 0),0)</f>
        <v>0</v>
      </c>
      <c r="D74" s="32">
        <f>VLOOKUP(A74, Traffic_data!$A$3:$BP$111, 3, 0)</f>
        <v>122903</v>
      </c>
      <c r="E74" s="32">
        <f>VLOOKUP(A74, Traffic_data!$A$3:$BP$111, 4, 0)</f>
        <v>35102</v>
      </c>
      <c r="F74" s="32">
        <f>VLOOKUP(A74, Traffic_data!$A$3:$BP$111, 5, 0)</f>
        <v>47076</v>
      </c>
      <c r="G74" s="32">
        <f>VLOOKUP(A74, Traffic_data!$A$3:$BP$111, 6, 0)</f>
        <v>30940</v>
      </c>
      <c r="H74" s="32">
        <f>VLOOKUP(A74, Traffic_data!$A$3:$BP$111, 7, 0)</f>
        <v>57012</v>
      </c>
      <c r="I74" s="32">
        <f>VLOOKUP(A74, Traffic_data!$A$3:$BP$111, 8, 0)</f>
        <v>67073</v>
      </c>
      <c r="J74" s="32">
        <f>VLOOKUP(A74, Traffic_data!$A$3:$BP$111, 9, 0)</f>
        <v>46327</v>
      </c>
      <c r="K74" s="32">
        <f>VLOOKUP(A74, Traffic_data!$A$3:$BP$111, 10, 0)</f>
        <v>6668</v>
      </c>
      <c r="L74" s="32">
        <f>VLOOKUP(A74, Traffic_data!$A$3:$BP$111, 11, 0)</f>
        <v>50978</v>
      </c>
      <c r="M74" s="32">
        <f>VLOOKUP(A74, Traffic_data!$A$3:$BP$111, 12, 0)</f>
        <v>0</v>
      </c>
      <c r="N74" s="32">
        <f>VLOOKUP(A74, Traffic_data!$A$3:$BP$111, 13, 0)</f>
        <v>17249</v>
      </c>
      <c r="O74" s="32">
        <f>VLOOKUP(A74, Traffic_data!$A$3:$BP$111, 14, 0)</f>
        <v>9257</v>
      </c>
      <c r="P74" s="32">
        <f>VLOOKUP(A74, Traffic_data!$A$3:$BP$111, 15, 0)</f>
        <v>6776</v>
      </c>
      <c r="Q74" s="32">
        <f>VLOOKUP(A74, Traffic_data!$A$3:$BP$111, 16, 0)</f>
        <v>1001</v>
      </c>
      <c r="R74" s="32">
        <f>VLOOKUP(A74, Traffic_data!$A$3:$BP$111, 17, 0)</f>
        <v>89237</v>
      </c>
      <c r="S74" s="32">
        <f>VLOOKUP(A74, Traffic_data!$A$3:$BP$111, 18, 0)</f>
        <v>22993</v>
      </c>
      <c r="T74" s="32">
        <f>VLOOKUP(A74, Traffic_data!$A$3:$BP$111, 19, 0)</f>
        <v>2422</v>
      </c>
      <c r="U74" s="32">
        <f>VLOOKUP(A74, Traffic_data!$A$3:$BP$111, 20, 0)</f>
        <v>17859</v>
      </c>
      <c r="V74" s="32">
        <f>VLOOKUP(A74, Traffic_data!$A$3:$BP$111, 21, 0)</f>
        <v>2085</v>
      </c>
      <c r="W74" s="32">
        <f>VLOOKUP(A74, Traffic_data!$A$3:$BP$111, 22, 0)</f>
        <v>16132</v>
      </c>
      <c r="X74" s="32">
        <f>VLOOKUP(A74, Traffic_data!$A$3:$BP$111, 23, 0)</f>
        <v>3072</v>
      </c>
      <c r="Y74" s="32">
        <f>VLOOKUP(A74, Traffic_data!$A$3:$BP$111, 24, 0)</f>
        <v>1267</v>
      </c>
      <c r="Z74" s="32">
        <f>VLOOKUP(A74, Traffic_data!$A$3:$BP$111, 25, 0)</f>
        <v>3161</v>
      </c>
      <c r="AA74" s="32">
        <f>VLOOKUP(A74, Traffic_data!$A$3:$BP$111, 26, 0)</f>
        <v>740</v>
      </c>
      <c r="AB74" s="32">
        <f>VLOOKUP(A74, Traffic_data!$A$3:$BP$111, 27, 0)</f>
        <v>1883</v>
      </c>
      <c r="AC74" s="32">
        <f>VLOOKUP(A74, Traffic_data!$A$3:$BP$111, 28, 0)</f>
        <v>1726</v>
      </c>
      <c r="AD74" s="32">
        <f>VLOOKUP(A74, Traffic_data!$A$3:$BP$111, 29, 0)</f>
        <v>11614</v>
      </c>
      <c r="AE74" s="32">
        <f>VLOOKUP(A74, Traffic_data!$A$3:$BP$111, 30, 0)</f>
        <v>38681</v>
      </c>
      <c r="AF74" s="32">
        <f>VLOOKUP(A74, Traffic_data!$A$3:$BP$111, 31, 0)</f>
        <v>9307</v>
      </c>
      <c r="AG74" s="32">
        <f>VLOOKUP(A74, Traffic_data!$A$3:$BP$111, 32, 0)</f>
        <v>374</v>
      </c>
      <c r="AH74" s="32">
        <f>VLOOKUP(A74, Traffic_data!$A$3:$BP$111, 33, 0)</f>
        <v>6331</v>
      </c>
      <c r="AI74" s="32">
        <f>VLOOKUP(A74, Traffic_data!$A$3:$BP$111, 34, 0)</f>
        <v>213</v>
      </c>
      <c r="AJ74" s="32">
        <f>VLOOKUP(A74, Traffic_data!$A$3:$BP$111, 35, 0)</f>
        <v>8582</v>
      </c>
      <c r="AK74" s="32">
        <f>VLOOKUP(A74, Traffic_data!$A$3:$BP$111, 36, 0)</f>
        <v>696</v>
      </c>
      <c r="AL74" s="32">
        <f>VLOOKUP(A74, Traffic_data!$A$3:$BP$111, 37, 0)</f>
        <v>553</v>
      </c>
      <c r="AM74" s="32">
        <f>VLOOKUP(A74, Traffic_data!$A$3:$BP$111, 38, 0)</f>
        <v>5710</v>
      </c>
      <c r="AN74" s="32">
        <f>VLOOKUP(A74, Traffic_data!$A$3:$BP$111, 39, 0)</f>
        <v>363</v>
      </c>
      <c r="AO74" s="32">
        <f>VLOOKUP(A74, Traffic_data!$A$3:$BP$111, 40, 0)</f>
        <v>334</v>
      </c>
      <c r="AP74" s="32">
        <f>VLOOKUP(A74, Traffic_data!$A$3:$BP$111, 41, 0)</f>
        <v>996</v>
      </c>
      <c r="AQ74" s="32">
        <f>VLOOKUP(A74, Traffic_data!$A$3:$BP$111, 42, 0)</f>
        <v>4196</v>
      </c>
      <c r="AR74" s="32">
        <f>VLOOKUP(A74, Traffic_data!$A$3:$BP$111, 43, 0)</f>
        <v>127918</v>
      </c>
      <c r="AS74" s="32">
        <f>VLOOKUP(A74, Traffic_data!$A$3:$BP$111, 44, 0)</f>
        <v>32300</v>
      </c>
      <c r="AT74" s="32">
        <f>VLOOKUP(A74, Traffic_data!$A$3:$BP$111, 45, 0)</f>
        <v>2796</v>
      </c>
      <c r="AU74" s="32">
        <f>VLOOKUP(A74, Traffic_data!$A$3:$BP$111, 46, 0)</f>
        <v>24190</v>
      </c>
      <c r="AV74" s="32">
        <f>VLOOKUP(A74, Traffic_data!$A$3:$BP$111, 47, 0)</f>
        <v>2298</v>
      </c>
      <c r="AW74" s="32">
        <f>VLOOKUP(A74, Traffic_data!$A$3:$BP$111, 48, 0)</f>
        <v>24714</v>
      </c>
      <c r="AX74" s="32">
        <f>VLOOKUP(A74, Traffic_data!$A$3:$BP$111, 49, 0)</f>
        <v>3768</v>
      </c>
      <c r="AY74" s="32">
        <f>VLOOKUP(A74, Traffic_data!$A$3:$BP$111, 50, 0)</f>
        <v>1820</v>
      </c>
      <c r="AZ74" s="32">
        <f>VLOOKUP(A74, Traffic_data!$A$3:$BP$111, 51, 0)</f>
        <v>8871</v>
      </c>
      <c r="BA74" s="32">
        <f>VLOOKUP(A74, Traffic_data!$A$3:$BP$111, 52, 0)</f>
        <v>1103</v>
      </c>
      <c r="BB74" s="32">
        <f>VLOOKUP(A74, Traffic_data!$A$3:$BP$111, 53, 0)</f>
        <v>2217</v>
      </c>
      <c r="BC74" s="32">
        <f>VLOOKUP(A74, Traffic_data!$A$3:$BP$111, 54, 0)</f>
        <v>2722</v>
      </c>
      <c r="BD74" s="32">
        <f>VLOOKUP(A74, Traffic_data!$A$3:$BP$111, 55, 0)</f>
        <v>15810</v>
      </c>
      <c r="BE74" s="32">
        <f>VLOOKUP(A74, Traffic_data!$A$3:$BP$111, 56, 0)</f>
        <v>7851</v>
      </c>
      <c r="BF74" s="32">
        <f>VLOOKUP(A74, Traffic_data!$A$3:$BP$111, 57, 0)</f>
        <v>1909</v>
      </c>
      <c r="BG74" s="32">
        <f>VLOOKUP(A74, Traffic_data!$A$3:$BP$111, 58, 0)</f>
        <v>210</v>
      </c>
      <c r="BH74" s="32">
        <f>VLOOKUP(A74, Traffic_data!$A$3:$BP$111, 59, 0)</f>
        <v>1424</v>
      </c>
      <c r="BI74" s="32">
        <f>VLOOKUP(A74, Traffic_data!$A$3:$BP$111, 60, 0)</f>
        <v>80</v>
      </c>
      <c r="BJ74" s="32">
        <f>VLOOKUP(A74, Traffic_data!$A$3:$BP$111, 61, 0)</f>
        <v>1772</v>
      </c>
      <c r="BK74" s="32">
        <f>VLOOKUP(A74, Traffic_data!$A$3:$BP$111, 62, 0)</f>
        <v>253</v>
      </c>
      <c r="BL74" s="32">
        <f>VLOOKUP(A74, Traffic_data!$A$3:$BP$111,63, 0)</f>
        <v>101</v>
      </c>
      <c r="BM74" s="32">
        <f>VLOOKUP(A74, Traffic_data!$A$3:$BP$111, 64, 0)</f>
        <v>427</v>
      </c>
      <c r="BN74" s="32">
        <f>VLOOKUP(A74, Traffic_data!$A$3:$BP$111, 65, 0)</f>
        <v>72</v>
      </c>
      <c r="BO74" s="32">
        <f>VLOOKUP(A74, Traffic_data!$A$3:$BP$111, 66, 0)</f>
        <v>108</v>
      </c>
      <c r="BP74" s="32">
        <f>VLOOKUP(A74, Traffic_data!$A$3:$BP$111, 67, 0)</f>
        <v>130</v>
      </c>
      <c r="BQ74" s="32">
        <f>VLOOKUP(A74, Traffic_data!$A$3:$BP$111, 68, 0)</f>
        <v>1005</v>
      </c>
    </row>
    <row r="75" spans="1:69" s="24" customFormat="1" x14ac:dyDescent="0.25">
      <c r="A75" s="30">
        <v>42077</v>
      </c>
      <c r="B75" s="31" t="s">
        <v>51</v>
      </c>
      <c r="C75" s="24">
        <f>IFERROR(VLOOKUP(A75,Pivot_table!$A$5:$C$5, 3, 0),0)</f>
        <v>0</v>
      </c>
      <c r="D75" s="32">
        <f>VLOOKUP(A75, Traffic_data!$A$3:$BP$111, 3, 0)</f>
        <v>95238</v>
      </c>
      <c r="E75" s="32">
        <f>VLOOKUP(A75, Traffic_data!$A$3:$BP$111, 4, 0)</f>
        <v>28167</v>
      </c>
      <c r="F75" s="32">
        <f>VLOOKUP(A75, Traffic_data!$A$3:$BP$111, 5, 0)</f>
        <v>36003</v>
      </c>
      <c r="G75" s="32">
        <f>VLOOKUP(A75, Traffic_data!$A$3:$BP$111, 6, 0)</f>
        <v>23719</v>
      </c>
      <c r="H75" s="32">
        <f>VLOOKUP(A75, Traffic_data!$A$3:$BP$111, 7, 0)</f>
        <v>47357</v>
      </c>
      <c r="I75" s="32">
        <f>VLOOKUP(A75, Traffic_data!$A$3:$BP$111, 8, 0)</f>
        <v>56050</v>
      </c>
      <c r="J75" s="32">
        <f>VLOOKUP(A75, Traffic_data!$A$3:$BP$111, 9, 0)</f>
        <v>48048</v>
      </c>
      <c r="K75" s="32">
        <f>VLOOKUP(A75, Traffic_data!$A$3:$BP$111, 10, 0)</f>
        <v>8980</v>
      </c>
      <c r="L75" s="32">
        <f>VLOOKUP(A75, Traffic_data!$A$3:$BP$111, 11, 0)</f>
        <v>53082</v>
      </c>
      <c r="M75" s="32">
        <f>VLOOKUP(A75, Traffic_data!$A$3:$BP$111, 12, 0)</f>
        <v>0</v>
      </c>
      <c r="N75" s="32">
        <f>VLOOKUP(A75, Traffic_data!$A$3:$BP$111, 13, 0)</f>
        <v>13875</v>
      </c>
      <c r="O75" s="32">
        <f>VLOOKUP(A75, Traffic_data!$A$3:$BP$111, 14, 0)</f>
        <v>10096</v>
      </c>
      <c r="P75" s="32">
        <f>VLOOKUP(A75, Traffic_data!$A$3:$BP$111, 15, 0)</f>
        <v>7119</v>
      </c>
      <c r="Q75" s="32">
        <f>VLOOKUP(A75, Traffic_data!$A$3:$BP$111, 16, 0)</f>
        <v>884</v>
      </c>
      <c r="R75" s="32">
        <f>VLOOKUP(A75, Traffic_data!$A$3:$BP$111, 17, 0)</f>
        <v>71760</v>
      </c>
      <c r="S75" s="32">
        <f>VLOOKUP(A75, Traffic_data!$A$3:$BP$111, 18, 0)</f>
        <v>18711</v>
      </c>
      <c r="T75" s="32">
        <f>VLOOKUP(A75, Traffic_data!$A$3:$BP$111, 19, 0)</f>
        <v>2489</v>
      </c>
      <c r="U75" s="32">
        <f>VLOOKUP(A75, Traffic_data!$A$3:$BP$111, 20, 0)</f>
        <v>13677</v>
      </c>
      <c r="V75" s="32">
        <f>VLOOKUP(A75, Traffic_data!$A$3:$BP$111, 21, 0)</f>
        <v>1446</v>
      </c>
      <c r="W75" s="32">
        <f>VLOOKUP(A75, Traffic_data!$A$3:$BP$111, 22, 0)</f>
        <v>12040</v>
      </c>
      <c r="X75" s="32">
        <f>VLOOKUP(A75, Traffic_data!$A$3:$BP$111, 23, 0)</f>
        <v>2511</v>
      </c>
      <c r="Y75" s="32">
        <f>VLOOKUP(A75, Traffic_data!$A$3:$BP$111, 24, 0)</f>
        <v>1502</v>
      </c>
      <c r="Z75" s="32">
        <f>VLOOKUP(A75, Traffic_data!$A$3:$BP$111, 25, 0)</f>
        <v>2881</v>
      </c>
      <c r="AA75" s="32">
        <f>VLOOKUP(A75, Traffic_data!$A$3:$BP$111, 26, 0)</f>
        <v>762</v>
      </c>
      <c r="AB75" s="32">
        <f>VLOOKUP(A75, Traffic_data!$A$3:$BP$111, 27, 0)</f>
        <v>1626</v>
      </c>
      <c r="AC75" s="32">
        <f>VLOOKUP(A75, Traffic_data!$A$3:$BP$111, 28, 0)</f>
        <v>1682</v>
      </c>
      <c r="AD75" s="32">
        <f>VLOOKUP(A75, Traffic_data!$A$3:$BP$111, 29, 0)</f>
        <v>9159</v>
      </c>
      <c r="AE75" s="32">
        <f>VLOOKUP(A75, Traffic_data!$A$3:$BP$111, 30, 0)</f>
        <v>40447</v>
      </c>
      <c r="AF75" s="32">
        <f>VLOOKUP(A75, Traffic_data!$A$3:$BP$111, 31, 0)</f>
        <v>9814</v>
      </c>
      <c r="AG75" s="32">
        <f>VLOOKUP(A75, Traffic_data!$A$3:$BP$111, 32, 0)</f>
        <v>345</v>
      </c>
      <c r="AH75" s="32">
        <f>VLOOKUP(A75, Traffic_data!$A$3:$BP$111, 33, 0)</f>
        <v>5865</v>
      </c>
      <c r="AI75" s="32">
        <f>VLOOKUP(A75, Traffic_data!$A$3:$BP$111, 34, 0)</f>
        <v>224</v>
      </c>
      <c r="AJ75" s="32">
        <f>VLOOKUP(A75, Traffic_data!$A$3:$BP$111, 35, 0)</f>
        <v>9169</v>
      </c>
      <c r="AK75" s="32">
        <f>VLOOKUP(A75, Traffic_data!$A$3:$BP$111, 36, 0)</f>
        <v>673</v>
      </c>
      <c r="AL75" s="32">
        <f>VLOOKUP(A75, Traffic_data!$A$3:$BP$111, 37, 0)</f>
        <v>685</v>
      </c>
      <c r="AM75" s="32">
        <f>VLOOKUP(A75, Traffic_data!$A$3:$BP$111, 38, 0)</f>
        <v>6061</v>
      </c>
      <c r="AN75" s="32">
        <f>VLOOKUP(A75, Traffic_data!$A$3:$BP$111, 39, 0)</f>
        <v>374</v>
      </c>
      <c r="AO75" s="32">
        <f>VLOOKUP(A75, Traffic_data!$A$3:$BP$111, 40, 0)</f>
        <v>357</v>
      </c>
      <c r="AP75" s="32">
        <f>VLOOKUP(A75, Traffic_data!$A$3:$BP$111, 41, 0)</f>
        <v>1243</v>
      </c>
      <c r="AQ75" s="32">
        <f>VLOOKUP(A75, Traffic_data!$A$3:$BP$111, 42, 0)</f>
        <v>4559</v>
      </c>
      <c r="AR75" s="32">
        <f>VLOOKUP(A75, Traffic_data!$A$3:$BP$111, 43, 0)</f>
        <v>112207</v>
      </c>
      <c r="AS75" s="32">
        <f>VLOOKUP(A75, Traffic_data!$A$3:$BP$111, 44, 0)</f>
        <v>28525</v>
      </c>
      <c r="AT75" s="32">
        <f>VLOOKUP(A75, Traffic_data!$A$3:$BP$111, 45, 0)</f>
        <v>2834</v>
      </c>
      <c r="AU75" s="32">
        <f>VLOOKUP(A75, Traffic_data!$A$3:$BP$111, 46, 0)</f>
        <v>19542</v>
      </c>
      <c r="AV75" s="32">
        <f>VLOOKUP(A75, Traffic_data!$A$3:$BP$111, 47, 0)</f>
        <v>1670</v>
      </c>
      <c r="AW75" s="32">
        <f>VLOOKUP(A75, Traffic_data!$A$3:$BP$111, 48, 0)</f>
        <v>21209</v>
      </c>
      <c r="AX75" s="32">
        <f>VLOOKUP(A75, Traffic_data!$A$3:$BP$111, 49, 0)</f>
        <v>3184</v>
      </c>
      <c r="AY75" s="32">
        <f>VLOOKUP(A75, Traffic_data!$A$3:$BP$111, 50, 0)</f>
        <v>2187</v>
      </c>
      <c r="AZ75" s="32">
        <f>VLOOKUP(A75, Traffic_data!$A$3:$BP$111, 51, 0)</f>
        <v>8942</v>
      </c>
      <c r="BA75" s="32">
        <f>VLOOKUP(A75, Traffic_data!$A$3:$BP$111, 52, 0)</f>
        <v>1136</v>
      </c>
      <c r="BB75" s="32">
        <f>VLOOKUP(A75, Traffic_data!$A$3:$BP$111, 53, 0)</f>
        <v>1983</v>
      </c>
      <c r="BC75" s="32">
        <f>VLOOKUP(A75, Traffic_data!$A$3:$BP$111, 54, 0)</f>
        <v>2925</v>
      </c>
      <c r="BD75" s="32">
        <f>VLOOKUP(A75, Traffic_data!$A$3:$BP$111, 55, 0)</f>
        <v>13718</v>
      </c>
      <c r="BE75" s="32">
        <f>VLOOKUP(A75, Traffic_data!$A$3:$BP$111, 56, 0)</f>
        <v>7943</v>
      </c>
      <c r="BF75" s="32">
        <f>VLOOKUP(A75, Traffic_data!$A$3:$BP$111, 57, 0)</f>
        <v>1909</v>
      </c>
      <c r="BG75" s="32">
        <f>VLOOKUP(A75, Traffic_data!$A$3:$BP$111, 58, 0)</f>
        <v>181</v>
      </c>
      <c r="BH75" s="32">
        <f>VLOOKUP(A75, Traffic_data!$A$3:$BP$111, 59, 0)</f>
        <v>1374</v>
      </c>
      <c r="BI75" s="32">
        <f>VLOOKUP(A75, Traffic_data!$A$3:$BP$111, 60, 0)</f>
        <v>72</v>
      </c>
      <c r="BJ75" s="32">
        <f>VLOOKUP(A75, Traffic_data!$A$3:$BP$111, 61, 0)</f>
        <v>1851</v>
      </c>
      <c r="BK75" s="32">
        <f>VLOOKUP(A75, Traffic_data!$A$3:$BP$111, 62, 0)</f>
        <v>253</v>
      </c>
      <c r="BL75" s="32">
        <f>VLOOKUP(A75, Traffic_data!$A$3:$BP$111,63, 0)</f>
        <v>101</v>
      </c>
      <c r="BM75" s="32">
        <f>VLOOKUP(A75, Traffic_data!$A$3:$BP$111, 64, 0)</f>
        <v>499</v>
      </c>
      <c r="BN75" s="32">
        <f>VLOOKUP(A75, Traffic_data!$A$3:$BP$111, 65, 0)</f>
        <v>72</v>
      </c>
      <c r="BO75" s="32">
        <f>VLOOKUP(A75, Traffic_data!$A$3:$BP$111, 66, 0)</f>
        <v>80</v>
      </c>
      <c r="BP75" s="32">
        <f>VLOOKUP(A75, Traffic_data!$A$3:$BP$111, 67, 0)</f>
        <v>166</v>
      </c>
      <c r="BQ75" s="32">
        <f>VLOOKUP(A75, Traffic_data!$A$3:$BP$111, 68, 0)</f>
        <v>1121</v>
      </c>
    </row>
    <row r="76" spans="1:69" s="24" customFormat="1" x14ac:dyDescent="0.25">
      <c r="A76" s="30">
        <v>42078</v>
      </c>
      <c r="B76" s="31" t="s">
        <v>52</v>
      </c>
      <c r="C76" s="24">
        <f>IFERROR(VLOOKUP(A76,Pivot_table!$A$5:$C$5, 3, 0),0)</f>
        <v>0</v>
      </c>
      <c r="D76" s="32">
        <f>VLOOKUP(A76, Traffic_data!$A$3:$BP$111, 3, 0)</f>
        <v>75690</v>
      </c>
      <c r="E76" s="32">
        <f>VLOOKUP(A76, Traffic_data!$A$3:$BP$111, 4, 0)</f>
        <v>21271</v>
      </c>
      <c r="F76" s="32">
        <f>VLOOKUP(A76, Traffic_data!$A$3:$BP$111, 5, 0)</f>
        <v>30080</v>
      </c>
      <c r="G76" s="32">
        <f>VLOOKUP(A76, Traffic_data!$A$3:$BP$111, 6, 0)</f>
        <v>18867</v>
      </c>
      <c r="H76" s="32">
        <f>VLOOKUP(A76, Traffic_data!$A$3:$BP$111, 7, 0)</f>
        <v>37328</v>
      </c>
      <c r="I76" s="32">
        <f>VLOOKUP(A76, Traffic_data!$A$3:$BP$111, 8, 0)</f>
        <v>49127</v>
      </c>
      <c r="J76" s="32">
        <f>VLOOKUP(A76, Traffic_data!$A$3:$BP$111, 9, 0)</f>
        <v>50473</v>
      </c>
      <c r="K76" s="32">
        <f>VLOOKUP(A76, Traffic_data!$A$3:$BP$111, 10, 0)</f>
        <v>6468</v>
      </c>
      <c r="L76" s="32">
        <f>VLOOKUP(A76, Traffic_data!$A$3:$BP$111, 11, 0)</f>
        <v>53752</v>
      </c>
      <c r="M76" s="32">
        <f>VLOOKUP(A76, Traffic_data!$A$3:$BP$111, 12, 0)</f>
        <v>0</v>
      </c>
      <c r="N76" s="32">
        <f>VLOOKUP(A76, Traffic_data!$A$3:$BP$111, 13, 0)</f>
        <v>10286</v>
      </c>
      <c r="O76" s="32">
        <f>VLOOKUP(A76, Traffic_data!$A$3:$BP$111, 14, 0)</f>
        <v>10151</v>
      </c>
      <c r="P76" s="32">
        <f>VLOOKUP(A76, Traffic_data!$A$3:$BP$111, 15, 0)</f>
        <v>6729</v>
      </c>
      <c r="Q76" s="32">
        <f>VLOOKUP(A76, Traffic_data!$A$3:$BP$111, 16, 0)</f>
        <v>654</v>
      </c>
      <c r="R76" s="32">
        <f>VLOOKUP(A76, Traffic_data!$A$3:$BP$111, 17, 0)</f>
        <v>54932</v>
      </c>
      <c r="S76" s="32">
        <f>VLOOKUP(A76, Traffic_data!$A$3:$BP$111, 18, 0)</f>
        <v>13924</v>
      </c>
      <c r="T76" s="32">
        <f>VLOOKUP(A76, Traffic_data!$A$3:$BP$111, 19, 0)</f>
        <v>2253</v>
      </c>
      <c r="U76" s="32">
        <f>VLOOKUP(A76, Traffic_data!$A$3:$BP$111, 20, 0)</f>
        <v>10258</v>
      </c>
      <c r="V76" s="32">
        <f>VLOOKUP(A76, Traffic_data!$A$3:$BP$111, 21, 0)</f>
        <v>1087</v>
      </c>
      <c r="W76" s="32">
        <f>VLOOKUP(A76, Traffic_data!$A$3:$BP$111, 22, 0)</f>
        <v>9921</v>
      </c>
      <c r="X76" s="32">
        <f>VLOOKUP(A76, Traffic_data!$A$3:$BP$111, 23, 0)</f>
        <v>1569</v>
      </c>
      <c r="Y76" s="32">
        <f>VLOOKUP(A76, Traffic_data!$A$3:$BP$111, 24, 0)</f>
        <v>987</v>
      </c>
      <c r="Z76" s="32">
        <f>VLOOKUP(A76, Traffic_data!$A$3:$BP$111, 25, 0)</f>
        <v>1783</v>
      </c>
      <c r="AA76" s="32">
        <f>VLOOKUP(A76, Traffic_data!$A$3:$BP$111, 26, 0)</f>
        <v>661</v>
      </c>
      <c r="AB76" s="32">
        <f>VLOOKUP(A76, Traffic_data!$A$3:$BP$111, 27, 0)</f>
        <v>1256</v>
      </c>
      <c r="AC76" s="32">
        <f>VLOOKUP(A76, Traffic_data!$A$3:$BP$111, 28, 0)</f>
        <v>1132</v>
      </c>
      <c r="AD76" s="32">
        <f>VLOOKUP(A76, Traffic_data!$A$3:$BP$111, 29, 0)</f>
        <v>7522</v>
      </c>
      <c r="AE76" s="32">
        <f>VLOOKUP(A76, Traffic_data!$A$3:$BP$111, 30, 0)</f>
        <v>42410</v>
      </c>
      <c r="AF76" s="32">
        <f>VLOOKUP(A76, Traffic_data!$A$3:$BP$111, 31, 0)</f>
        <v>10182</v>
      </c>
      <c r="AG76" s="32">
        <f>VLOOKUP(A76, Traffic_data!$A$3:$BP$111, 32, 0)</f>
        <v>426</v>
      </c>
      <c r="AH76" s="32">
        <f>VLOOKUP(A76, Traffic_data!$A$3:$BP$111, 33, 0)</f>
        <v>6026</v>
      </c>
      <c r="AI76" s="32">
        <f>VLOOKUP(A76, Traffic_data!$A$3:$BP$111, 34, 0)</f>
        <v>219</v>
      </c>
      <c r="AJ76" s="32">
        <f>VLOOKUP(A76, Traffic_data!$A$3:$BP$111, 35, 0)</f>
        <v>9958</v>
      </c>
      <c r="AK76" s="32">
        <f>VLOOKUP(A76, Traffic_data!$A$3:$BP$111, 36, 0)</f>
        <v>754</v>
      </c>
      <c r="AL76" s="32">
        <f>VLOOKUP(A76, Traffic_data!$A$3:$BP$111, 37, 0)</f>
        <v>656</v>
      </c>
      <c r="AM76" s="32">
        <f>VLOOKUP(A76, Traffic_data!$A$3:$BP$111, 38, 0)</f>
        <v>6021</v>
      </c>
      <c r="AN76" s="32">
        <f>VLOOKUP(A76, Traffic_data!$A$3:$BP$111, 39, 0)</f>
        <v>391</v>
      </c>
      <c r="AO76" s="32">
        <f>VLOOKUP(A76, Traffic_data!$A$3:$BP$111, 40, 0)</f>
        <v>334</v>
      </c>
      <c r="AP76" s="32">
        <f>VLOOKUP(A76, Traffic_data!$A$3:$BP$111, 41, 0)</f>
        <v>1410</v>
      </c>
      <c r="AQ76" s="32">
        <f>VLOOKUP(A76, Traffic_data!$A$3:$BP$111, 42, 0)</f>
        <v>4990</v>
      </c>
      <c r="AR76" s="32">
        <f>VLOOKUP(A76, Traffic_data!$A$3:$BP$111, 43, 0)</f>
        <v>97342</v>
      </c>
      <c r="AS76" s="32">
        <f>VLOOKUP(A76, Traffic_data!$A$3:$BP$111, 44, 0)</f>
        <v>24106</v>
      </c>
      <c r="AT76" s="32">
        <f>VLOOKUP(A76, Traffic_data!$A$3:$BP$111, 45, 0)</f>
        <v>2679</v>
      </c>
      <c r="AU76" s="32">
        <f>VLOOKUP(A76, Traffic_data!$A$3:$BP$111, 46, 0)</f>
        <v>16284</v>
      </c>
      <c r="AV76" s="32">
        <f>VLOOKUP(A76, Traffic_data!$A$3:$BP$111, 47, 0)</f>
        <v>1306</v>
      </c>
      <c r="AW76" s="32">
        <f>VLOOKUP(A76, Traffic_data!$A$3:$BP$111, 48, 0)</f>
        <v>19879</v>
      </c>
      <c r="AX76" s="32">
        <f>VLOOKUP(A76, Traffic_data!$A$3:$BP$111, 49, 0)</f>
        <v>2323</v>
      </c>
      <c r="AY76" s="32">
        <f>VLOOKUP(A76, Traffic_data!$A$3:$BP$111, 50, 0)</f>
        <v>1643</v>
      </c>
      <c r="AZ76" s="32">
        <f>VLOOKUP(A76, Traffic_data!$A$3:$BP$111, 51, 0)</f>
        <v>7804</v>
      </c>
      <c r="BA76" s="32">
        <f>VLOOKUP(A76, Traffic_data!$A$3:$BP$111, 52, 0)</f>
        <v>1052</v>
      </c>
      <c r="BB76" s="32">
        <f>VLOOKUP(A76, Traffic_data!$A$3:$BP$111, 53, 0)</f>
        <v>1590</v>
      </c>
      <c r="BC76" s="32">
        <f>VLOOKUP(A76, Traffic_data!$A$3:$BP$111, 54, 0)</f>
        <v>2542</v>
      </c>
      <c r="BD76" s="32">
        <f>VLOOKUP(A76, Traffic_data!$A$3:$BP$111, 55, 0)</f>
        <v>12512</v>
      </c>
      <c r="BE76" s="32">
        <f>VLOOKUP(A76, Traffic_data!$A$3:$BP$111, 56, 0)</f>
        <v>7703</v>
      </c>
      <c r="BF76" s="32">
        <f>VLOOKUP(A76, Traffic_data!$A$3:$BP$111, 57, 0)</f>
        <v>1800</v>
      </c>
      <c r="BG76" s="32">
        <f>VLOOKUP(A76, Traffic_data!$A$3:$BP$111, 58, 0)</f>
        <v>166</v>
      </c>
      <c r="BH76" s="32">
        <f>VLOOKUP(A76, Traffic_data!$A$3:$BP$111, 59, 0)</f>
        <v>1236</v>
      </c>
      <c r="BI76" s="32">
        <f>VLOOKUP(A76, Traffic_data!$A$3:$BP$111, 60, 0)</f>
        <v>51</v>
      </c>
      <c r="BJ76" s="32">
        <f>VLOOKUP(A76, Traffic_data!$A$3:$BP$111, 61, 0)</f>
        <v>1757</v>
      </c>
      <c r="BK76" s="32">
        <f>VLOOKUP(A76, Traffic_data!$A$3:$BP$111, 62, 0)</f>
        <v>282</v>
      </c>
      <c r="BL76" s="32">
        <f>VLOOKUP(A76, Traffic_data!$A$3:$BP$111,63, 0)</f>
        <v>116</v>
      </c>
      <c r="BM76" s="32">
        <f>VLOOKUP(A76, Traffic_data!$A$3:$BP$111, 64, 0)</f>
        <v>441</v>
      </c>
      <c r="BN76" s="32">
        <f>VLOOKUP(A76, Traffic_data!$A$3:$BP$111, 65, 0)</f>
        <v>130</v>
      </c>
      <c r="BO76" s="32">
        <f>VLOOKUP(A76, Traffic_data!$A$3:$BP$111, 66, 0)</f>
        <v>94</v>
      </c>
      <c r="BP76" s="32">
        <f>VLOOKUP(A76, Traffic_data!$A$3:$BP$111, 67, 0)</f>
        <v>202</v>
      </c>
      <c r="BQ76" s="32">
        <f>VLOOKUP(A76, Traffic_data!$A$3:$BP$111, 68, 0)</f>
        <v>1099</v>
      </c>
    </row>
    <row r="77" spans="1:69" s="24" customFormat="1" x14ac:dyDescent="0.25">
      <c r="A77" s="30">
        <v>42079</v>
      </c>
      <c r="B77" s="31" t="s">
        <v>53</v>
      </c>
      <c r="C77" s="24">
        <f>IFERROR(VLOOKUP(A77,Pivot_table!$A$5:$C$5, 3, 0),0)</f>
        <v>0</v>
      </c>
      <c r="D77" s="32">
        <f>VLOOKUP(A77, Traffic_data!$A$3:$BP$111, 3, 0)</f>
        <v>115610</v>
      </c>
      <c r="E77" s="32">
        <f>VLOOKUP(A77, Traffic_data!$A$3:$BP$111, 4, 0)</f>
        <v>32773</v>
      </c>
      <c r="F77" s="32">
        <f>VLOOKUP(A77, Traffic_data!$A$3:$BP$111, 5, 0)</f>
        <v>45813</v>
      </c>
      <c r="G77" s="32">
        <f>VLOOKUP(A77, Traffic_data!$A$3:$BP$111, 6, 0)</f>
        <v>28316</v>
      </c>
      <c r="H77" s="32">
        <f>VLOOKUP(A77, Traffic_data!$A$3:$BP$111, 7, 0)</f>
        <v>53685</v>
      </c>
      <c r="I77" s="32">
        <f>VLOOKUP(A77, Traffic_data!$A$3:$BP$111, 8, 0)</f>
        <v>60886</v>
      </c>
      <c r="J77" s="32">
        <f>VLOOKUP(A77, Traffic_data!$A$3:$BP$111, 9, 0)</f>
        <v>40926</v>
      </c>
      <c r="K77" s="32">
        <f>VLOOKUP(A77, Traffic_data!$A$3:$BP$111, 10, 0)</f>
        <v>5944</v>
      </c>
      <c r="L77" s="32">
        <f>VLOOKUP(A77, Traffic_data!$A$3:$BP$111, 11, 0)</f>
        <v>46873</v>
      </c>
      <c r="M77" s="32">
        <f>VLOOKUP(A77, Traffic_data!$A$3:$BP$111, 12, 0)</f>
        <v>0</v>
      </c>
      <c r="N77" s="32">
        <f>VLOOKUP(A77, Traffic_data!$A$3:$BP$111, 13, 0)</f>
        <v>14081</v>
      </c>
      <c r="O77" s="32">
        <f>VLOOKUP(A77, Traffic_data!$A$3:$BP$111, 14, 0)</f>
        <v>7352</v>
      </c>
      <c r="P77" s="32">
        <f>VLOOKUP(A77, Traffic_data!$A$3:$BP$111, 15, 0)</f>
        <v>5431</v>
      </c>
      <c r="Q77" s="32">
        <f>VLOOKUP(A77, Traffic_data!$A$3:$BP$111, 16, 0)</f>
        <v>783</v>
      </c>
      <c r="R77" s="32">
        <f>VLOOKUP(A77, Traffic_data!$A$3:$BP$111, 17, 0)</f>
        <v>83060</v>
      </c>
      <c r="S77" s="32">
        <f>VLOOKUP(A77, Traffic_data!$A$3:$BP$111, 18, 0)</f>
        <v>23352</v>
      </c>
      <c r="T77" s="32">
        <f>VLOOKUP(A77, Traffic_data!$A$3:$BP$111, 19, 0)</f>
        <v>2265</v>
      </c>
      <c r="U77" s="32">
        <f>VLOOKUP(A77, Traffic_data!$A$3:$BP$111, 20, 0)</f>
        <v>16087</v>
      </c>
      <c r="V77" s="32">
        <f>VLOOKUP(A77, Traffic_data!$A$3:$BP$111, 21, 0)</f>
        <v>1547</v>
      </c>
      <c r="W77" s="32">
        <f>VLOOKUP(A77, Traffic_data!$A$3:$BP$111, 22, 0)</f>
        <v>14383</v>
      </c>
      <c r="X77" s="32">
        <f>VLOOKUP(A77, Traffic_data!$A$3:$BP$111, 23, 0)</f>
        <v>3049</v>
      </c>
      <c r="Y77" s="32">
        <f>VLOOKUP(A77, Traffic_data!$A$3:$BP$111, 24, 0)</f>
        <v>1244</v>
      </c>
      <c r="Z77" s="32">
        <f>VLOOKUP(A77, Traffic_data!$A$3:$BP$111, 25, 0)</f>
        <v>2556</v>
      </c>
      <c r="AA77" s="32">
        <f>VLOOKUP(A77, Traffic_data!$A$3:$BP$111, 26, 0)</f>
        <v>706</v>
      </c>
      <c r="AB77" s="32">
        <f>VLOOKUP(A77, Traffic_data!$A$3:$BP$111, 27, 0)</f>
        <v>1794</v>
      </c>
      <c r="AC77" s="32">
        <f>VLOOKUP(A77, Traffic_data!$A$3:$BP$111, 28, 0)</f>
        <v>1424</v>
      </c>
      <c r="AD77" s="32">
        <f>VLOOKUP(A77, Traffic_data!$A$3:$BP$111, 29, 0)</f>
        <v>10919</v>
      </c>
      <c r="AE77" s="32">
        <f>VLOOKUP(A77, Traffic_data!$A$3:$BP$111, 30, 0)</f>
        <v>33837</v>
      </c>
      <c r="AF77" s="32">
        <f>VLOOKUP(A77, Traffic_data!$A$3:$BP$111, 31, 0)</f>
        <v>8542</v>
      </c>
      <c r="AG77" s="32">
        <f>VLOOKUP(A77, Traffic_data!$A$3:$BP$111, 32, 0)</f>
        <v>259</v>
      </c>
      <c r="AH77" s="32">
        <f>VLOOKUP(A77, Traffic_data!$A$3:$BP$111, 33, 0)</f>
        <v>4432</v>
      </c>
      <c r="AI77" s="32">
        <f>VLOOKUP(A77, Traffic_data!$A$3:$BP$111, 34, 0)</f>
        <v>127</v>
      </c>
      <c r="AJ77" s="32">
        <f>VLOOKUP(A77, Traffic_data!$A$3:$BP$111, 35, 0)</f>
        <v>8145</v>
      </c>
      <c r="AK77" s="32">
        <f>VLOOKUP(A77, Traffic_data!$A$3:$BP$111, 36, 0)</f>
        <v>553</v>
      </c>
      <c r="AL77" s="32">
        <f>VLOOKUP(A77, Traffic_data!$A$3:$BP$111, 37, 0)</f>
        <v>472</v>
      </c>
      <c r="AM77" s="32">
        <f>VLOOKUP(A77, Traffic_data!$A$3:$BP$111, 38, 0)</f>
        <v>4800</v>
      </c>
      <c r="AN77" s="32">
        <f>VLOOKUP(A77, Traffic_data!$A$3:$BP$111, 39, 0)</f>
        <v>368</v>
      </c>
      <c r="AO77" s="32">
        <f>VLOOKUP(A77, Traffic_data!$A$3:$BP$111, 40, 0)</f>
        <v>294</v>
      </c>
      <c r="AP77" s="32">
        <f>VLOOKUP(A77, Traffic_data!$A$3:$BP$111, 41, 0)</f>
        <v>783</v>
      </c>
      <c r="AQ77" s="32">
        <f>VLOOKUP(A77, Traffic_data!$A$3:$BP$111, 42, 0)</f>
        <v>4202</v>
      </c>
      <c r="AR77" s="32">
        <f>VLOOKUP(A77, Traffic_data!$A$3:$BP$111, 43, 0)</f>
        <v>116897</v>
      </c>
      <c r="AS77" s="32">
        <f>VLOOKUP(A77, Traffic_data!$A$3:$BP$111, 44, 0)</f>
        <v>31894</v>
      </c>
      <c r="AT77" s="32">
        <f>VLOOKUP(A77, Traffic_data!$A$3:$BP$111, 45, 0)</f>
        <v>2524</v>
      </c>
      <c r="AU77" s="32">
        <f>VLOOKUP(A77, Traffic_data!$A$3:$BP$111, 46, 0)</f>
        <v>20519</v>
      </c>
      <c r="AV77" s="32">
        <f>VLOOKUP(A77, Traffic_data!$A$3:$BP$111, 47, 0)</f>
        <v>1674</v>
      </c>
      <c r="AW77" s="32">
        <f>VLOOKUP(A77, Traffic_data!$A$3:$BP$111, 48, 0)</f>
        <v>22528</v>
      </c>
      <c r="AX77" s="32">
        <f>VLOOKUP(A77, Traffic_data!$A$3:$BP$111, 49, 0)</f>
        <v>3602</v>
      </c>
      <c r="AY77" s="32">
        <f>VLOOKUP(A77, Traffic_data!$A$3:$BP$111, 50, 0)</f>
        <v>1716</v>
      </c>
      <c r="AZ77" s="32">
        <f>VLOOKUP(A77, Traffic_data!$A$3:$BP$111, 51, 0)</f>
        <v>7356</v>
      </c>
      <c r="BA77" s="32">
        <f>VLOOKUP(A77, Traffic_data!$A$3:$BP$111, 52, 0)</f>
        <v>1074</v>
      </c>
      <c r="BB77" s="32">
        <f>VLOOKUP(A77, Traffic_data!$A$3:$BP$111, 53, 0)</f>
        <v>2088</v>
      </c>
      <c r="BC77" s="32">
        <f>VLOOKUP(A77, Traffic_data!$A$3:$BP$111, 54, 0)</f>
        <v>2207</v>
      </c>
      <c r="BD77" s="32">
        <f>VLOOKUP(A77, Traffic_data!$A$3:$BP$111, 55, 0)</f>
        <v>15121</v>
      </c>
      <c r="BE77" s="32">
        <f>VLOOKUP(A77, Traffic_data!$A$3:$BP$111, 56, 0)</f>
        <v>6562</v>
      </c>
      <c r="BF77" s="32">
        <f>VLOOKUP(A77, Traffic_data!$A$3:$BP$111, 57, 0)</f>
        <v>1533</v>
      </c>
      <c r="BG77" s="32">
        <f>VLOOKUP(A77, Traffic_data!$A$3:$BP$111, 58, 0)</f>
        <v>101</v>
      </c>
      <c r="BH77" s="32">
        <f>VLOOKUP(A77, Traffic_data!$A$3:$BP$111, 59, 0)</f>
        <v>1171</v>
      </c>
      <c r="BI77" s="32">
        <f>VLOOKUP(A77, Traffic_data!$A$3:$BP$111, 60, 0)</f>
        <v>51</v>
      </c>
      <c r="BJ77" s="32">
        <f>VLOOKUP(A77, Traffic_data!$A$3:$BP$111, 61, 0)</f>
        <v>1569</v>
      </c>
      <c r="BK77" s="32">
        <f>VLOOKUP(A77, Traffic_data!$A$3:$BP$111, 62, 0)</f>
        <v>217</v>
      </c>
      <c r="BL77" s="32">
        <f>VLOOKUP(A77, Traffic_data!$A$3:$BP$111,63, 0)</f>
        <v>101</v>
      </c>
      <c r="BM77" s="32">
        <f>VLOOKUP(A77, Traffic_data!$A$3:$BP$111, 64, 0)</f>
        <v>427</v>
      </c>
      <c r="BN77" s="32">
        <f>VLOOKUP(A77, Traffic_data!$A$3:$BP$111, 65, 0)</f>
        <v>51</v>
      </c>
      <c r="BO77" s="32">
        <f>VLOOKUP(A77, Traffic_data!$A$3:$BP$111, 66, 0)</f>
        <v>29</v>
      </c>
      <c r="BP77" s="32">
        <f>VLOOKUP(A77, Traffic_data!$A$3:$BP$111, 67, 0)</f>
        <v>195</v>
      </c>
      <c r="BQ77" s="32">
        <f>VLOOKUP(A77, Traffic_data!$A$3:$BP$111, 68, 0)</f>
        <v>897</v>
      </c>
    </row>
    <row r="78" spans="1:69" s="24" customFormat="1" x14ac:dyDescent="0.25">
      <c r="A78" s="30">
        <v>42080</v>
      </c>
      <c r="B78" s="31" t="s">
        <v>52</v>
      </c>
      <c r="C78" s="24">
        <f>IFERROR(VLOOKUP(A78,Pivot_table!$A$5:$C$5, 3, 0),0)</f>
        <v>0</v>
      </c>
      <c r="D78" s="32">
        <f>VLOOKUP(A78, Traffic_data!$A$3:$BP$111, 3, 0)</f>
        <v>117433</v>
      </c>
      <c r="E78" s="32">
        <f>VLOOKUP(A78, Traffic_data!$A$3:$BP$111, 4, 0)</f>
        <v>32456</v>
      </c>
      <c r="F78" s="32">
        <f>VLOOKUP(A78, Traffic_data!$A$3:$BP$111, 5, 0)</f>
        <v>45521</v>
      </c>
      <c r="G78" s="32">
        <f>VLOOKUP(A78, Traffic_data!$A$3:$BP$111, 6, 0)</f>
        <v>28373</v>
      </c>
      <c r="H78" s="32">
        <f>VLOOKUP(A78, Traffic_data!$A$3:$BP$111, 7, 0)</f>
        <v>54776</v>
      </c>
      <c r="I78" s="32">
        <f>VLOOKUP(A78, Traffic_data!$A$3:$BP$111, 8, 0)</f>
        <v>60492</v>
      </c>
      <c r="J78" s="32">
        <f>VLOOKUP(A78, Traffic_data!$A$3:$BP$111, 9, 0)</f>
        <v>41154</v>
      </c>
      <c r="K78" s="32">
        <f>VLOOKUP(A78, Traffic_data!$A$3:$BP$111, 10, 0)</f>
        <v>5878</v>
      </c>
      <c r="L78" s="32">
        <f>VLOOKUP(A78, Traffic_data!$A$3:$BP$111, 11, 0)</f>
        <v>45804</v>
      </c>
      <c r="M78" s="32">
        <f>VLOOKUP(A78, Traffic_data!$A$3:$BP$111, 12, 0)</f>
        <v>0</v>
      </c>
      <c r="N78" s="32">
        <f>VLOOKUP(A78, Traffic_data!$A$3:$BP$111, 13, 0)</f>
        <v>15823</v>
      </c>
      <c r="O78" s="32">
        <f>VLOOKUP(A78, Traffic_data!$A$3:$BP$111, 14, 0)</f>
        <v>7303</v>
      </c>
      <c r="P78" s="32">
        <f>VLOOKUP(A78, Traffic_data!$A$3:$BP$111, 15, 0)</f>
        <v>5382</v>
      </c>
      <c r="Q78" s="32">
        <f>VLOOKUP(A78, Traffic_data!$A$3:$BP$111, 16, 0)</f>
        <v>938</v>
      </c>
      <c r="R78" s="32">
        <f>VLOOKUP(A78, Traffic_data!$A$3:$BP$111, 17, 0)</f>
        <v>85088</v>
      </c>
      <c r="S78" s="32">
        <f>VLOOKUP(A78, Traffic_data!$A$3:$BP$111, 18, 0)</f>
        <v>24013</v>
      </c>
      <c r="T78" s="32">
        <f>VLOOKUP(A78, Traffic_data!$A$3:$BP$111, 19, 0)</f>
        <v>2231</v>
      </c>
      <c r="U78" s="32">
        <f>VLOOKUP(A78, Traffic_data!$A$3:$BP$111, 20, 0)</f>
        <v>15336</v>
      </c>
      <c r="V78" s="32">
        <f>VLOOKUP(A78, Traffic_data!$A$3:$BP$111, 21, 0)</f>
        <v>1536</v>
      </c>
      <c r="W78" s="32">
        <f>VLOOKUP(A78, Traffic_data!$A$3:$BP$111, 22, 0)</f>
        <v>15314</v>
      </c>
      <c r="X78" s="32">
        <f>VLOOKUP(A78, Traffic_data!$A$3:$BP$111, 23, 0)</f>
        <v>2960</v>
      </c>
      <c r="Y78" s="32">
        <f>VLOOKUP(A78, Traffic_data!$A$3:$BP$111, 24, 0)</f>
        <v>1278</v>
      </c>
      <c r="Z78" s="32">
        <f>VLOOKUP(A78, Traffic_data!$A$3:$BP$111, 25, 0)</f>
        <v>2971</v>
      </c>
      <c r="AA78" s="32">
        <f>VLOOKUP(A78, Traffic_data!$A$3:$BP$111, 26, 0)</f>
        <v>751</v>
      </c>
      <c r="AB78" s="32">
        <f>VLOOKUP(A78, Traffic_data!$A$3:$BP$111, 27, 0)</f>
        <v>1659</v>
      </c>
      <c r="AC78" s="32">
        <f>VLOOKUP(A78, Traffic_data!$A$3:$BP$111, 28, 0)</f>
        <v>1693</v>
      </c>
      <c r="AD78" s="32">
        <f>VLOOKUP(A78, Traffic_data!$A$3:$BP$111, 29, 0)</f>
        <v>11334</v>
      </c>
      <c r="AE78" s="32">
        <f>VLOOKUP(A78, Traffic_data!$A$3:$BP$111, 30, 0)</f>
        <v>34023</v>
      </c>
      <c r="AF78" s="32">
        <f>VLOOKUP(A78, Traffic_data!$A$3:$BP$111, 31, 0)</f>
        <v>8467</v>
      </c>
      <c r="AG78" s="32">
        <f>VLOOKUP(A78, Traffic_data!$A$3:$BP$111, 32, 0)</f>
        <v>357</v>
      </c>
      <c r="AH78" s="32">
        <f>VLOOKUP(A78, Traffic_data!$A$3:$BP$111, 33, 0)</f>
        <v>4749</v>
      </c>
      <c r="AI78" s="32">
        <f>VLOOKUP(A78, Traffic_data!$A$3:$BP$111, 34, 0)</f>
        <v>144</v>
      </c>
      <c r="AJ78" s="32">
        <f>VLOOKUP(A78, Traffic_data!$A$3:$BP$111, 35, 0)</f>
        <v>8093</v>
      </c>
      <c r="AK78" s="32">
        <f>VLOOKUP(A78, Traffic_data!$A$3:$BP$111, 36, 0)</f>
        <v>650</v>
      </c>
      <c r="AL78" s="32">
        <f>VLOOKUP(A78, Traffic_data!$A$3:$BP$111, 37, 0)</f>
        <v>455</v>
      </c>
      <c r="AM78" s="32">
        <f>VLOOKUP(A78, Traffic_data!$A$3:$BP$111, 38, 0)</f>
        <v>4783</v>
      </c>
      <c r="AN78" s="32">
        <f>VLOOKUP(A78, Traffic_data!$A$3:$BP$111, 39, 0)</f>
        <v>380</v>
      </c>
      <c r="AO78" s="32">
        <f>VLOOKUP(A78, Traffic_data!$A$3:$BP$111, 40, 0)</f>
        <v>184</v>
      </c>
      <c r="AP78" s="32">
        <f>VLOOKUP(A78, Traffic_data!$A$3:$BP$111, 41, 0)</f>
        <v>760</v>
      </c>
      <c r="AQ78" s="32">
        <f>VLOOKUP(A78, Traffic_data!$A$3:$BP$111, 42, 0)</f>
        <v>4087</v>
      </c>
      <c r="AR78" s="32">
        <f>VLOOKUP(A78, Traffic_data!$A$3:$BP$111, 43, 0)</f>
        <v>119111</v>
      </c>
      <c r="AS78" s="32">
        <f>VLOOKUP(A78, Traffic_data!$A$3:$BP$111, 44, 0)</f>
        <v>32480</v>
      </c>
      <c r="AT78" s="32">
        <f>VLOOKUP(A78, Traffic_data!$A$3:$BP$111, 45, 0)</f>
        <v>2588</v>
      </c>
      <c r="AU78" s="32">
        <f>VLOOKUP(A78, Traffic_data!$A$3:$BP$111, 46, 0)</f>
        <v>20085</v>
      </c>
      <c r="AV78" s="32">
        <f>VLOOKUP(A78, Traffic_data!$A$3:$BP$111, 47, 0)</f>
        <v>1680</v>
      </c>
      <c r="AW78" s="32">
        <f>VLOOKUP(A78, Traffic_data!$A$3:$BP$111, 48, 0)</f>
        <v>23407</v>
      </c>
      <c r="AX78" s="32">
        <f>VLOOKUP(A78, Traffic_data!$A$3:$BP$111, 49, 0)</f>
        <v>3610</v>
      </c>
      <c r="AY78" s="32">
        <f>VLOOKUP(A78, Traffic_data!$A$3:$BP$111, 50, 0)</f>
        <v>1733</v>
      </c>
      <c r="AZ78" s="32">
        <f>VLOOKUP(A78, Traffic_data!$A$3:$BP$111, 51, 0)</f>
        <v>7754</v>
      </c>
      <c r="BA78" s="32">
        <f>VLOOKUP(A78, Traffic_data!$A$3:$BP$111, 52, 0)</f>
        <v>1131</v>
      </c>
      <c r="BB78" s="32">
        <f>VLOOKUP(A78, Traffic_data!$A$3:$BP$111, 53, 0)</f>
        <v>1843</v>
      </c>
      <c r="BC78" s="32">
        <f>VLOOKUP(A78, Traffic_data!$A$3:$BP$111, 54, 0)</f>
        <v>2453</v>
      </c>
      <c r="BD78" s="32">
        <f>VLOOKUP(A78, Traffic_data!$A$3:$BP$111, 55, 0)</f>
        <v>15421</v>
      </c>
      <c r="BE78" s="32">
        <f>VLOOKUP(A78, Traffic_data!$A$3:$BP$111, 56, 0)</f>
        <v>6780</v>
      </c>
      <c r="BF78" s="32">
        <f>VLOOKUP(A78, Traffic_data!$A$3:$BP$111, 57, 0)</f>
        <v>1815</v>
      </c>
      <c r="BG78" s="32">
        <f>VLOOKUP(A78, Traffic_data!$A$3:$BP$111, 58, 0)</f>
        <v>152</v>
      </c>
      <c r="BH78" s="32">
        <f>VLOOKUP(A78, Traffic_data!$A$3:$BP$111, 59, 0)</f>
        <v>889</v>
      </c>
      <c r="BI78" s="32">
        <f>VLOOKUP(A78, Traffic_data!$A$3:$BP$111, 60, 0)</f>
        <v>58</v>
      </c>
      <c r="BJ78" s="32">
        <f>VLOOKUP(A78, Traffic_data!$A$3:$BP$111, 61, 0)</f>
        <v>1620</v>
      </c>
      <c r="BK78" s="32">
        <f>VLOOKUP(A78, Traffic_data!$A$3:$BP$111, 62, 0)</f>
        <v>275</v>
      </c>
      <c r="BL78" s="32">
        <f>VLOOKUP(A78, Traffic_data!$A$3:$BP$111,63, 0)</f>
        <v>65</v>
      </c>
      <c r="BM78" s="32">
        <f>VLOOKUP(A78, Traffic_data!$A$3:$BP$111, 64, 0)</f>
        <v>398</v>
      </c>
      <c r="BN78" s="32">
        <f>VLOOKUP(A78, Traffic_data!$A$3:$BP$111, 65, 0)</f>
        <v>101</v>
      </c>
      <c r="BO78" s="32">
        <f>VLOOKUP(A78, Traffic_data!$A$3:$BP$111, 66, 0)</f>
        <v>51</v>
      </c>
      <c r="BP78" s="32">
        <f>VLOOKUP(A78, Traffic_data!$A$3:$BP$111, 67, 0)</f>
        <v>174</v>
      </c>
      <c r="BQ78" s="32">
        <f>VLOOKUP(A78, Traffic_data!$A$3:$BP$111, 68, 0)</f>
        <v>918</v>
      </c>
    </row>
    <row r="79" spans="1:69" s="24" customFormat="1" x14ac:dyDescent="0.25">
      <c r="A79" s="30">
        <v>42081</v>
      </c>
      <c r="B79" s="31" t="s">
        <v>53</v>
      </c>
      <c r="C79" s="24">
        <f>IFERROR(VLOOKUP(A79,Pivot_table!$A$5:$C$5, 3, 0),0)</f>
        <v>0</v>
      </c>
      <c r="D79" s="32">
        <f>VLOOKUP(A79, Traffic_data!$A$3:$BP$111, 3, 0)</f>
        <v>115113</v>
      </c>
      <c r="E79" s="32">
        <f>VLOOKUP(A79, Traffic_data!$A$3:$BP$111, 4, 0)</f>
        <v>32593</v>
      </c>
      <c r="F79" s="32">
        <f>VLOOKUP(A79, Traffic_data!$A$3:$BP$111, 5, 0)</f>
        <v>45785</v>
      </c>
      <c r="G79" s="32">
        <f>VLOOKUP(A79, Traffic_data!$A$3:$BP$111, 6, 0)</f>
        <v>27755</v>
      </c>
      <c r="H79" s="32">
        <f>VLOOKUP(A79, Traffic_data!$A$3:$BP$111, 7, 0)</f>
        <v>52370</v>
      </c>
      <c r="I79" s="32">
        <f>VLOOKUP(A79, Traffic_data!$A$3:$BP$111, 8, 0)</f>
        <v>61256</v>
      </c>
      <c r="J79" s="32">
        <f>VLOOKUP(A79, Traffic_data!$A$3:$BP$111, 9, 0)</f>
        <v>40503</v>
      </c>
      <c r="K79" s="32">
        <f>VLOOKUP(A79, Traffic_data!$A$3:$BP$111, 10, 0)</f>
        <v>7267</v>
      </c>
      <c r="L79" s="32">
        <f>VLOOKUP(A79, Traffic_data!$A$3:$BP$111, 11, 0)</f>
        <v>46014</v>
      </c>
      <c r="M79" s="32">
        <f>VLOOKUP(A79, Traffic_data!$A$3:$BP$111, 12, 0)</f>
        <v>0</v>
      </c>
      <c r="N79" s="32">
        <f>VLOOKUP(A79, Traffic_data!$A$3:$BP$111, 13, 0)</f>
        <v>16600</v>
      </c>
      <c r="O79" s="32">
        <f>VLOOKUP(A79, Traffic_data!$A$3:$BP$111, 14, 0)</f>
        <v>7698</v>
      </c>
      <c r="P79" s="32">
        <f>VLOOKUP(A79, Traffic_data!$A$3:$BP$111, 15, 0)</f>
        <v>5679</v>
      </c>
      <c r="Q79" s="32">
        <f>VLOOKUP(A79, Traffic_data!$A$3:$BP$111, 16, 0)</f>
        <v>865</v>
      </c>
      <c r="R79" s="32">
        <f>VLOOKUP(A79, Traffic_data!$A$3:$BP$111, 17, 0)</f>
        <v>84092</v>
      </c>
      <c r="S79" s="32">
        <f>VLOOKUP(A79, Traffic_data!$A$3:$BP$111, 18, 0)</f>
        <v>23980</v>
      </c>
      <c r="T79" s="32">
        <f>VLOOKUP(A79, Traffic_data!$A$3:$BP$111, 19, 0)</f>
        <v>2052</v>
      </c>
      <c r="U79" s="32">
        <f>VLOOKUP(A79, Traffic_data!$A$3:$BP$111, 20, 0)</f>
        <v>15426</v>
      </c>
      <c r="V79" s="32">
        <f>VLOOKUP(A79, Traffic_data!$A$3:$BP$111, 21, 0)</f>
        <v>1581</v>
      </c>
      <c r="W79" s="32">
        <f>VLOOKUP(A79, Traffic_data!$A$3:$BP$111, 22, 0)</f>
        <v>15426</v>
      </c>
      <c r="X79" s="32">
        <f>VLOOKUP(A79, Traffic_data!$A$3:$BP$111, 23, 0)</f>
        <v>3117</v>
      </c>
      <c r="Y79" s="32">
        <f>VLOOKUP(A79, Traffic_data!$A$3:$BP$111, 24, 0)</f>
        <v>1267</v>
      </c>
      <c r="Z79" s="32">
        <f>VLOOKUP(A79, Traffic_data!$A$3:$BP$111, 25, 0)</f>
        <v>4148</v>
      </c>
      <c r="AA79" s="32">
        <f>VLOOKUP(A79, Traffic_data!$A$3:$BP$111, 26, 0)</f>
        <v>841</v>
      </c>
      <c r="AB79" s="32">
        <f>VLOOKUP(A79, Traffic_data!$A$3:$BP$111, 27, 0)</f>
        <v>874</v>
      </c>
      <c r="AC79" s="32">
        <f>VLOOKUP(A79, Traffic_data!$A$3:$BP$111, 28, 0)</f>
        <v>1390</v>
      </c>
      <c r="AD79" s="32">
        <f>VLOOKUP(A79, Traffic_data!$A$3:$BP$111, 29, 0)</f>
        <v>11233</v>
      </c>
      <c r="AE79" s="32">
        <f>VLOOKUP(A79, Traffic_data!$A$3:$BP$111, 30, 0)</f>
        <v>33646</v>
      </c>
      <c r="AF79" s="32">
        <f>VLOOKUP(A79, Traffic_data!$A$3:$BP$111, 31, 0)</f>
        <v>8956</v>
      </c>
      <c r="AG79" s="32">
        <f>VLOOKUP(A79, Traffic_data!$A$3:$BP$111, 32, 0)</f>
        <v>219</v>
      </c>
      <c r="AH79" s="32">
        <f>VLOOKUP(A79, Traffic_data!$A$3:$BP$111, 33, 0)</f>
        <v>4599</v>
      </c>
      <c r="AI79" s="32">
        <f>VLOOKUP(A79, Traffic_data!$A$3:$BP$111, 34, 0)</f>
        <v>144</v>
      </c>
      <c r="AJ79" s="32">
        <f>VLOOKUP(A79, Traffic_data!$A$3:$BP$111, 35, 0)</f>
        <v>7765</v>
      </c>
      <c r="AK79" s="32">
        <f>VLOOKUP(A79, Traffic_data!$A$3:$BP$111, 36, 0)</f>
        <v>725</v>
      </c>
      <c r="AL79" s="32">
        <f>VLOOKUP(A79, Traffic_data!$A$3:$BP$111, 37, 0)</f>
        <v>368</v>
      </c>
      <c r="AM79" s="32">
        <f>VLOOKUP(A79, Traffic_data!$A$3:$BP$111, 38, 0)</f>
        <v>5123</v>
      </c>
      <c r="AN79" s="32">
        <f>VLOOKUP(A79, Traffic_data!$A$3:$BP$111, 39, 0)</f>
        <v>317</v>
      </c>
      <c r="AO79" s="32">
        <f>VLOOKUP(A79, Traffic_data!$A$3:$BP$111, 40, 0)</f>
        <v>144</v>
      </c>
      <c r="AP79" s="32">
        <f>VLOOKUP(A79, Traffic_data!$A$3:$BP$111, 41, 0)</f>
        <v>846</v>
      </c>
      <c r="AQ79" s="32">
        <f>VLOOKUP(A79, Traffic_data!$A$3:$BP$111, 42, 0)</f>
        <v>3793</v>
      </c>
      <c r="AR79" s="32">
        <f>VLOOKUP(A79, Traffic_data!$A$3:$BP$111, 43, 0)</f>
        <v>117738</v>
      </c>
      <c r="AS79" s="32">
        <f>VLOOKUP(A79, Traffic_data!$A$3:$BP$111, 44, 0)</f>
        <v>32936</v>
      </c>
      <c r="AT79" s="32">
        <f>VLOOKUP(A79, Traffic_data!$A$3:$BP$111, 45, 0)</f>
        <v>2271</v>
      </c>
      <c r="AU79" s="32">
        <f>VLOOKUP(A79, Traffic_data!$A$3:$BP$111, 46, 0)</f>
        <v>20025</v>
      </c>
      <c r="AV79" s="32">
        <f>VLOOKUP(A79, Traffic_data!$A$3:$BP$111, 47, 0)</f>
        <v>1725</v>
      </c>
      <c r="AW79" s="32">
        <f>VLOOKUP(A79, Traffic_data!$A$3:$BP$111, 48, 0)</f>
        <v>23191</v>
      </c>
      <c r="AX79" s="32">
        <f>VLOOKUP(A79, Traffic_data!$A$3:$BP$111, 49, 0)</f>
        <v>3842</v>
      </c>
      <c r="AY79" s="32">
        <f>VLOOKUP(A79, Traffic_data!$A$3:$BP$111, 50, 0)</f>
        <v>1635</v>
      </c>
      <c r="AZ79" s="32">
        <f>VLOOKUP(A79, Traffic_data!$A$3:$BP$111, 51, 0)</f>
        <v>9271</v>
      </c>
      <c r="BA79" s="32">
        <f>VLOOKUP(A79, Traffic_data!$A$3:$BP$111, 52, 0)</f>
        <v>1158</v>
      </c>
      <c r="BB79" s="32">
        <f>VLOOKUP(A79, Traffic_data!$A$3:$BP$111, 53, 0)</f>
        <v>1018</v>
      </c>
      <c r="BC79" s="32">
        <f>VLOOKUP(A79, Traffic_data!$A$3:$BP$111, 54, 0)</f>
        <v>2236</v>
      </c>
      <c r="BD79" s="32">
        <f>VLOOKUP(A79, Traffic_data!$A$3:$BP$111, 55, 0)</f>
        <v>15026</v>
      </c>
      <c r="BE79" s="32">
        <f>VLOOKUP(A79, Traffic_data!$A$3:$BP$111, 56, 0)</f>
        <v>6819</v>
      </c>
      <c r="BF79" s="32">
        <f>VLOOKUP(A79, Traffic_data!$A$3:$BP$111, 57, 0)</f>
        <v>1743</v>
      </c>
      <c r="BG79" s="32">
        <f>VLOOKUP(A79, Traffic_data!$A$3:$BP$111, 58, 0)</f>
        <v>94</v>
      </c>
      <c r="BH79" s="32">
        <f>VLOOKUP(A79, Traffic_data!$A$3:$BP$111, 59, 0)</f>
        <v>1179</v>
      </c>
      <c r="BI79" s="32">
        <f>VLOOKUP(A79, Traffic_data!$A$3:$BP$111, 60, 0)</f>
        <v>65</v>
      </c>
      <c r="BJ79" s="32">
        <f>VLOOKUP(A79, Traffic_data!$A$3:$BP$111, 61, 0)</f>
        <v>1584</v>
      </c>
      <c r="BK79" s="32">
        <f>VLOOKUP(A79, Traffic_data!$A$3:$BP$111, 62, 0)</f>
        <v>210</v>
      </c>
      <c r="BL79" s="32">
        <f>VLOOKUP(A79, Traffic_data!$A$3:$BP$111,63, 0)</f>
        <v>116</v>
      </c>
      <c r="BM79" s="32">
        <f>VLOOKUP(A79, Traffic_data!$A$3:$BP$111, 64, 0)</f>
        <v>521</v>
      </c>
      <c r="BN79" s="32">
        <f>VLOOKUP(A79, Traffic_data!$A$3:$BP$111, 65, 0)</f>
        <v>87</v>
      </c>
      <c r="BO79" s="32">
        <f>VLOOKUP(A79, Traffic_data!$A$3:$BP$111, 66, 0)</f>
        <v>51</v>
      </c>
      <c r="BP79" s="32">
        <f>VLOOKUP(A79, Traffic_data!$A$3:$BP$111, 67, 0)</f>
        <v>116</v>
      </c>
      <c r="BQ79" s="32">
        <f>VLOOKUP(A79, Traffic_data!$A$3:$BP$111, 68, 0)</f>
        <v>868</v>
      </c>
    </row>
    <row r="80" spans="1:69" s="24" customFormat="1" x14ac:dyDescent="0.25">
      <c r="A80" s="30">
        <v>42082</v>
      </c>
      <c r="B80" s="31" t="s">
        <v>48</v>
      </c>
      <c r="C80" s="24">
        <f>IFERROR(VLOOKUP(A80,Pivot_table!$A$5:$C$5, 3, 0),0)</f>
        <v>0</v>
      </c>
      <c r="D80" s="32">
        <f>VLOOKUP(A80, Traffic_data!$A$3:$BP$111, 3, 0)</f>
        <v>129731</v>
      </c>
      <c r="E80" s="32">
        <f>VLOOKUP(A80, Traffic_data!$A$3:$BP$111, 4, 0)</f>
        <v>36805</v>
      </c>
      <c r="F80" s="32">
        <f>VLOOKUP(A80, Traffic_data!$A$3:$BP$111, 5, 0)</f>
        <v>48990</v>
      </c>
      <c r="G80" s="32">
        <f>VLOOKUP(A80, Traffic_data!$A$3:$BP$111, 6, 0)</f>
        <v>32145</v>
      </c>
      <c r="H80" s="32">
        <f>VLOOKUP(A80, Traffic_data!$A$3:$BP$111, 7, 0)</f>
        <v>59131</v>
      </c>
      <c r="I80" s="32">
        <f>VLOOKUP(A80, Traffic_data!$A$3:$BP$111, 8, 0)</f>
        <v>69541</v>
      </c>
      <c r="J80" s="32">
        <f>VLOOKUP(A80, Traffic_data!$A$3:$BP$111, 9, 0)</f>
        <v>45871</v>
      </c>
      <c r="K80" s="32">
        <f>VLOOKUP(A80, Traffic_data!$A$3:$BP$111, 10, 0)</f>
        <v>6158</v>
      </c>
      <c r="L80" s="32">
        <f>VLOOKUP(A80, Traffic_data!$A$3:$BP$111, 11, 0)</f>
        <v>49458</v>
      </c>
      <c r="M80" s="32">
        <f>VLOOKUP(A80, Traffic_data!$A$3:$BP$111, 12, 0)</f>
        <v>0</v>
      </c>
      <c r="N80" s="32">
        <f>VLOOKUP(A80, Traffic_data!$A$3:$BP$111, 13, 0)</f>
        <v>20891</v>
      </c>
      <c r="O80" s="32">
        <f>VLOOKUP(A80, Traffic_data!$A$3:$BP$111, 14, 0)</f>
        <v>9329</v>
      </c>
      <c r="P80" s="32">
        <f>VLOOKUP(A80, Traffic_data!$A$3:$BP$111, 15, 0)</f>
        <v>6569</v>
      </c>
      <c r="Q80" s="32">
        <f>VLOOKUP(A80, Traffic_data!$A$3:$BP$111, 16, 0)</f>
        <v>1245</v>
      </c>
      <c r="R80" s="32">
        <f>VLOOKUP(A80, Traffic_data!$A$3:$BP$111, 17, 0)</f>
        <v>93283</v>
      </c>
      <c r="S80" s="32">
        <f>VLOOKUP(A80, Traffic_data!$A$3:$BP$111, 18, 0)</f>
        <v>27702</v>
      </c>
      <c r="T80" s="32">
        <f>VLOOKUP(A80, Traffic_data!$A$3:$BP$111, 19, 0)</f>
        <v>2365</v>
      </c>
      <c r="U80" s="32">
        <f>VLOOKUP(A80, Traffic_data!$A$3:$BP$111, 20, 0)</f>
        <v>18262</v>
      </c>
      <c r="V80" s="32">
        <f>VLOOKUP(A80, Traffic_data!$A$3:$BP$111, 21, 0)</f>
        <v>1794</v>
      </c>
      <c r="W80" s="32">
        <f>VLOOKUP(A80, Traffic_data!$A$3:$BP$111, 22, 0)</f>
        <v>15202</v>
      </c>
      <c r="X80" s="32">
        <f>VLOOKUP(A80, Traffic_data!$A$3:$BP$111, 23, 0)</f>
        <v>2724</v>
      </c>
      <c r="Y80" s="32">
        <f>VLOOKUP(A80, Traffic_data!$A$3:$BP$111, 24, 0)</f>
        <v>1009</v>
      </c>
      <c r="Z80" s="32">
        <f>VLOOKUP(A80, Traffic_data!$A$3:$BP$111, 25, 0)</f>
        <v>4148</v>
      </c>
      <c r="AA80" s="32">
        <f>VLOOKUP(A80, Traffic_data!$A$3:$BP$111, 26, 0)</f>
        <v>774</v>
      </c>
      <c r="AB80" s="32">
        <f>VLOOKUP(A80, Traffic_data!$A$3:$BP$111, 27, 0)</f>
        <v>908</v>
      </c>
      <c r="AC80" s="32">
        <f>VLOOKUP(A80, Traffic_data!$A$3:$BP$111, 28, 0)</f>
        <v>1312</v>
      </c>
      <c r="AD80" s="32">
        <f>VLOOKUP(A80, Traffic_data!$A$3:$BP$111, 29, 0)</f>
        <v>14439</v>
      </c>
      <c r="AE80" s="32">
        <f>VLOOKUP(A80, Traffic_data!$A$3:$BP$111, 30, 0)</f>
        <v>38756</v>
      </c>
      <c r="AF80" s="32">
        <f>VLOOKUP(A80, Traffic_data!$A$3:$BP$111, 31, 0)</f>
        <v>10660</v>
      </c>
      <c r="AG80" s="32">
        <f>VLOOKUP(A80, Traffic_data!$A$3:$BP$111, 32, 0)</f>
        <v>368</v>
      </c>
      <c r="AH80" s="32">
        <f>VLOOKUP(A80, Traffic_data!$A$3:$BP$111, 33, 0)</f>
        <v>6049</v>
      </c>
      <c r="AI80" s="32">
        <f>VLOOKUP(A80, Traffic_data!$A$3:$BP$111, 34, 0)</f>
        <v>248</v>
      </c>
      <c r="AJ80" s="32">
        <f>VLOOKUP(A80, Traffic_data!$A$3:$BP$111, 35, 0)</f>
        <v>8041</v>
      </c>
      <c r="AK80" s="32">
        <f>VLOOKUP(A80, Traffic_data!$A$3:$BP$111, 36, 0)</f>
        <v>915</v>
      </c>
      <c r="AL80" s="32">
        <f>VLOOKUP(A80, Traffic_data!$A$3:$BP$111, 37, 0)</f>
        <v>489</v>
      </c>
      <c r="AM80" s="32">
        <f>VLOOKUP(A80, Traffic_data!$A$3:$BP$111, 38, 0)</f>
        <v>5434</v>
      </c>
      <c r="AN80" s="32">
        <f>VLOOKUP(A80, Traffic_data!$A$3:$BP$111, 39, 0)</f>
        <v>328</v>
      </c>
      <c r="AO80" s="32">
        <f>VLOOKUP(A80, Traffic_data!$A$3:$BP$111, 40, 0)</f>
        <v>236</v>
      </c>
      <c r="AP80" s="32">
        <f>VLOOKUP(A80, Traffic_data!$A$3:$BP$111, 41, 0)</f>
        <v>823</v>
      </c>
      <c r="AQ80" s="32">
        <f>VLOOKUP(A80, Traffic_data!$A$3:$BP$111, 42, 0)</f>
        <v>4564</v>
      </c>
      <c r="AR80" s="32">
        <f>VLOOKUP(A80, Traffic_data!$A$3:$BP$111, 43, 0)</f>
        <v>132039</v>
      </c>
      <c r="AS80" s="32">
        <f>VLOOKUP(A80, Traffic_data!$A$3:$BP$111, 44, 0)</f>
        <v>38362</v>
      </c>
      <c r="AT80" s="32">
        <f>VLOOKUP(A80, Traffic_data!$A$3:$BP$111, 45, 0)</f>
        <v>2733</v>
      </c>
      <c r="AU80" s="32">
        <f>VLOOKUP(A80, Traffic_data!$A$3:$BP$111, 46, 0)</f>
        <v>24311</v>
      </c>
      <c r="AV80" s="32">
        <f>VLOOKUP(A80, Traffic_data!$A$3:$BP$111, 47, 0)</f>
        <v>2042</v>
      </c>
      <c r="AW80" s="32">
        <f>VLOOKUP(A80, Traffic_data!$A$3:$BP$111, 48, 0)</f>
        <v>23243</v>
      </c>
      <c r="AX80" s="32">
        <f>VLOOKUP(A80, Traffic_data!$A$3:$BP$111, 49, 0)</f>
        <v>3639</v>
      </c>
      <c r="AY80" s="32">
        <f>VLOOKUP(A80, Traffic_data!$A$3:$BP$111, 50, 0)</f>
        <v>1498</v>
      </c>
      <c r="AZ80" s="32">
        <f>VLOOKUP(A80, Traffic_data!$A$3:$BP$111, 51, 0)</f>
        <v>9582</v>
      </c>
      <c r="BA80" s="32">
        <f>VLOOKUP(A80, Traffic_data!$A$3:$BP$111, 52, 0)</f>
        <v>1102</v>
      </c>
      <c r="BB80" s="32">
        <f>VLOOKUP(A80, Traffic_data!$A$3:$BP$111, 53, 0)</f>
        <v>1144</v>
      </c>
      <c r="BC80" s="32">
        <f>VLOOKUP(A80, Traffic_data!$A$3:$BP$111, 54, 0)</f>
        <v>2135</v>
      </c>
      <c r="BD80" s="32">
        <f>VLOOKUP(A80, Traffic_data!$A$3:$BP$111, 55, 0)</f>
        <v>19003</v>
      </c>
      <c r="BE80" s="32">
        <f>VLOOKUP(A80, Traffic_data!$A$3:$BP$111, 56, 0)</f>
        <v>7751</v>
      </c>
      <c r="BF80" s="32">
        <f>VLOOKUP(A80, Traffic_data!$A$3:$BP$111, 57, 0)</f>
        <v>2097</v>
      </c>
      <c r="BG80" s="32">
        <f>VLOOKUP(A80, Traffic_data!$A$3:$BP$111, 58, 0)</f>
        <v>137</v>
      </c>
      <c r="BH80" s="32">
        <f>VLOOKUP(A80, Traffic_data!$A$3:$BP$111, 59, 0)</f>
        <v>1403</v>
      </c>
      <c r="BI80" s="32">
        <f>VLOOKUP(A80, Traffic_data!$A$3:$BP$111, 60, 0)</f>
        <v>116</v>
      </c>
      <c r="BJ80" s="32">
        <f>VLOOKUP(A80, Traffic_data!$A$3:$BP$111, 61, 0)</f>
        <v>1497</v>
      </c>
      <c r="BK80" s="32">
        <f>VLOOKUP(A80, Traffic_data!$A$3:$BP$111, 62, 0)</f>
        <v>289</v>
      </c>
      <c r="BL80" s="32">
        <f>VLOOKUP(A80, Traffic_data!$A$3:$BP$111,63, 0)</f>
        <v>145</v>
      </c>
      <c r="BM80" s="32">
        <f>VLOOKUP(A80, Traffic_data!$A$3:$BP$111, 64, 0)</f>
        <v>578</v>
      </c>
      <c r="BN80" s="32">
        <f>VLOOKUP(A80, Traffic_data!$A$3:$BP$111, 65, 0)</f>
        <v>51</v>
      </c>
      <c r="BO80" s="32">
        <f>VLOOKUP(A80, Traffic_data!$A$3:$BP$111, 66, 0)</f>
        <v>65</v>
      </c>
      <c r="BP80" s="32">
        <f>VLOOKUP(A80, Traffic_data!$A$3:$BP$111, 67, 0)</f>
        <v>174</v>
      </c>
      <c r="BQ80" s="32">
        <f>VLOOKUP(A80, Traffic_data!$A$3:$BP$111, 68, 0)</f>
        <v>1034</v>
      </c>
    </row>
    <row r="81" spans="1:69" s="24" customFormat="1" x14ac:dyDescent="0.25">
      <c r="A81" s="30">
        <v>42083</v>
      </c>
      <c r="B81" s="31" t="s">
        <v>49</v>
      </c>
      <c r="C81" s="24">
        <f>IFERROR(VLOOKUP(A81,Pivot_table!$A$5:$C$5, 3, 0),0)</f>
        <v>0</v>
      </c>
      <c r="D81" s="32">
        <f>VLOOKUP(A81, Traffic_data!$A$3:$BP$111, 3, 0)</f>
        <v>137886</v>
      </c>
      <c r="E81" s="32">
        <f>VLOOKUP(A81, Traffic_data!$A$3:$BP$111, 4, 0)</f>
        <v>39377</v>
      </c>
      <c r="F81" s="32">
        <f>VLOOKUP(A81, Traffic_data!$A$3:$BP$111, 5, 0)</f>
        <v>52418</v>
      </c>
      <c r="G81" s="32">
        <f>VLOOKUP(A81, Traffic_data!$A$3:$BP$111, 6, 0)</f>
        <v>33288</v>
      </c>
      <c r="H81" s="32">
        <f>VLOOKUP(A81, Traffic_data!$A$3:$BP$111, 7, 0)</f>
        <v>63006</v>
      </c>
      <c r="I81" s="32">
        <f>VLOOKUP(A81, Traffic_data!$A$3:$BP$111, 8, 0)</f>
        <v>74640</v>
      </c>
      <c r="J81" s="32">
        <f>VLOOKUP(A81, Traffic_data!$A$3:$BP$111, 9, 0)</f>
        <v>49078</v>
      </c>
      <c r="K81" s="32">
        <f>VLOOKUP(A81, Traffic_data!$A$3:$BP$111, 10, 0)</f>
        <v>6135</v>
      </c>
      <c r="L81" s="32">
        <f>VLOOKUP(A81, Traffic_data!$A$3:$BP$111, 11, 0)</f>
        <v>53038</v>
      </c>
      <c r="M81" s="32">
        <f>VLOOKUP(A81, Traffic_data!$A$3:$BP$111, 12, 0)</f>
        <v>0</v>
      </c>
      <c r="N81" s="32">
        <f>VLOOKUP(A81, Traffic_data!$A$3:$BP$111, 13, 0)</f>
        <v>20290</v>
      </c>
      <c r="O81" s="32">
        <f>VLOOKUP(A81, Traffic_data!$A$3:$BP$111, 14, 0)</f>
        <v>8867</v>
      </c>
      <c r="P81" s="32">
        <f>VLOOKUP(A81, Traffic_data!$A$3:$BP$111, 15, 0)</f>
        <v>6275</v>
      </c>
      <c r="Q81" s="32">
        <f>VLOOKUP(A81, Traffic_data!$A$3:$BP$111, 16, 0)</f>
        <v>1162</v>
      </c>
      <c r="R81" s="32">
        <f>VLOOKUP(A81, Traffic_data!$A$3:$BP$111, 17, 0)</f>
        <v>98072</v>
      </c>
      <c r="S81" s="32">
        <f>VLOOKUP(A81, Traffic_data!$A$3:$BP$111, 18, 0)</f>
        <v>27466</v>
      </c>
      <c r="T81" s="32">
        <f>VLOOKUP(A81, Traffic_data!$A$3:$BP$111, 19, 0)</f>
        <v>2735</v>
      </c>
      <c r="U81" s="32">
        <f>VLOOKUP(A81, Traffic_data!$A$3:$BP$111, 20, 0)</f>
        <v>20616</v>
      </c>
      <c r="V81" s="32">
        <f>VLOOKUP(A81, Traffic_data!$A$3:$BP$111, 21, 0)</f>
        <v>1771</v>
      </c>
      <c r="W81" s="32">
        <f>VLOOKUP(A81, Traffic_data!$A$3:$BP$111, 22, 0)</f>
        <v>15953</v>
      </c>
      <c r="X81" s="32">
        <f>VLOOKUP(A81, Traffic_data!$A$3:$BP$111, 23, 0)</f>
        <v>3274</v>
      </c>
      <c r="Y81" s="32">
        <f>VLOOKUP(A81, Traffic_data!$A$3:$BP$111, 24, 0)</f>
        <v>1413</v>
      </c>
      <c r="Z81" s="32">
        <f>VLOOKUP(A81, Traffic_data!$A$3:$BP$111, 25, 0)</f>
        <v>4664</v>
      </c>
      <c r="AA81" s="32">
        <f>VLOOKUP(A81, Traffic_data!$A$3:$BP$111, 26, 0)</f>
        <v>975</v>
      </c>
      <c r="AB81" s="32">
        <f>VLOOKUP(A81, Traffic_data!$A$3:$BP$111, 27, 0)</f>
        <v>987</v>
      </c>
      <c r="AC81" s="32">
        <f>VLOOKUP(A81, Traffic_data!$A$3:$BP$111, 28, 0)</f>
        <v>1166</v>
      </c>
      <c r="AD81" s="32">
        <f>VLOOKUP(A81, Traffic_data!$A$3:$BP$111, 29, 0)</f>
        <v>13868</v>
      </c>
      <c r="AE81" s="32">
        <f>VLOOKUP(A81, Traffic_data!$A$3:$BP$111, 30, 0)</f>
        <v>41611</v>
      </c>
      <c r="AF81" s="32">
        <f>VLOOKUP(A81, Traffic_data!$A$3:$BP$111, 31, 0)</f>
        <v>11696</v>
      </c>
      <c r="AG81" s="32">
        <f>VLOOKUP(A81, Traffic_data!$A$3:$BP$111, 32, 0)</f>
        <v>322</v>
      </c>
      <c r="AH81" s="32">
        <f>VLOOKUP(A81, Traffic_data!$A$3:$BP$111, 33, 0)</f>
        <v>6706</v>
      </c>
      <c r="AI81" s="32">
        <f>VLOOKUP(A81, Traffic_data!$A$3:$BP$111, 34, 0)</f>
        <v>167</v>
      </c>
      <c r="AJ81" s="32">
        <f>VLOOKUP(A81, Traffic_data!$A$3:$BP$111, 35, 0)</f>
        <v>8887</v>
      </c>
      <c r="AK81" s="32">
        <f>VLOOKUP(A81, Traffic_data!$A$3:$BP$111, 36, 0)</f>
        <v>955</v>
      </c>
      <c r="AL81" s="32">
        <f>VLOOKUP(A81, Traffic_data!$A$3:$BP$111, 37, 0)</f>
        <v>403</v>
      </c>
      <c r="AM81" s="32">
        <f>VLOOKUP(A81, Traffic_data!$A$3:$BP$111, 38, 0)</f>
        <v>5946</v>
      </c>
      <c r="AN81" s="32">
        <f>VLOOKUP(A81, Traffic_data!$A$3:$BP$111, 39, 0)</f>
        <v>363</v>
      </c>
      <c r="AO81" s="32">
        <f>VLOOKUP(A81, Traffic_data!$A$3:$BP$111, 40, 0)</f>
        <v>219</v>
      </c>
      <c r="AP81" s="32">
        <f>VLOOKUP(A81, Traffic_data!$A$3:$BP$111, 41, 0)</f>
        <v>875</v>
      </c>
      <c r="AQ81" s="32">
        <f>VLOOKUP(A81, Traffic_data!$A$3:$BP$111, 42, 0)</f>
        <v>4403</v>
      </c>
      <c r="AR81" s="32">
        <f>VLOOKUP(A81, Traffic_data!$A$3:$BP$111, 43, 0)</f>
        <v>139683</v>
      </c>
      <c r="AS81" s="32">
        <f>VLOOKUP(A81, Traffic_data!$A$3:$BP$111, 44, 0)</f>
        <v>39162</v>
      </c>
      <c r="AT81" s="32">
        <f>VLOOKUP(A81, Traffic_data!$A$3:$BP$111, 45, 0)</f>
        <v>3057</v>
      </c>
      <c r="AU81" s="32">
        <f>VLOOKUP(A81, Traffic_data!$A$3:$BP$111, 46, 0)</f>
        <v>27322</v>
      </c>
      <c r="AV81" s="32">
        <f>VLOOKUP(A81, Traffic_data!$A$3:$BP$111, 47, 0)</f>
        <v>1938</v>
      </c>
      <c r="AW81" s="32">
        <f>VLOOKUP(A81, Traffic_data!$A$3:$BP$111, 48, 0)</f>
        <v>24840</v>
      </c>
      <c r="AX81" s="32">
        <f>VLOOKUP(A81, Traffic_data!$A$3:$BP$111, 49, 0)</f>
        <v>4229</v>
      </c>
      <c r="AY81" s="32">
        <f>VLOOKUP(A81, Traffic_data!$A$3:$BP$111, 50, 0)</f>
        <v>1816</v>
      </c>
      <c r="AZ81" s="32">
        <f>VLOOKUP(A81, Traffic_data!$A$3:$BP$111, 51, 0)</f>
        <v>10610</v>
      </c>
      <c r="BA81" s="32">
        <f>VLOOKUP(A81, Traffic_data!$A$3:$BP$111, 52, 0)</f>
        <v>1338</v>
      </c>
      <c r="BB81" s="32">
        <f>VLOOKUP(A81, Traffic_data!$A$3:$BP$111, 53, 0)</f>
        <v>1206</v>
      </c>
      <c r="BC81" s="32">
        <f>VLOOKUP(A81, Traffic_data!$A$3:$BP$111, 54, 0)</f>
        <v>2041</v>
      </c>
      <c r="BD81" s="32">
        <f>VLOOKUP(A81, Traffic_data!$A$3:$BP$111, 55, 0)</f>
        <v>18271</v>
      </c>
      <c r="BE81" s="32">
        <f>VLOOKUP(A81, Traffic_data!$A$3:$BP$111, 56, 0)</f>
        <v>7959</v>
      </c>
      <c r="BF81" s="32">
        <f>VLOOKUP(A81, Traffic_data!$A$3:$BP$111, 57, 0)</f>
        <v>1988</v>
      </c>
      <c r="BG81" s="32">
        <f>VLOOKUP(A81, Traffic_data!$A$3:$BP$111, 58, 0)</f>
        <v>166</v>
      </c>
      <c r="BH81" s="32">
        <f>VLOOKUP(A81, Traffic_data!$A$3:$BP$111, 59, 0)</f>
        <v>1367</v>
      </c>
      <c r="BI81" s="32">
        <f>VLOOKUP(A81, Traffic_data!$A$3:$BP$111, 60, 0)</f>
        <v>51</v>
      </c>
      <c r="BJ81" s="32">
        <f>VLOOKUP(A81, Traffic_data!$A$3:$BP$111, 61, 0)</f>
        <v>1902</v>
      </c>
      <c r="BK81" s="32">
        <f>VLOOKUP(A81, Traffic_data!$A$3:$BP$111, 62, 0)</f>
        <v>477</v>
      </c>
      <c r="BL81" s="32">
        <f>VLOOKUP(A81, Traffic_data!$A$3:$BP$111,63, 0)</f>
        <v>65</v>
      </c>
      <c r="BM81" s="32">
        <f>VLOOKUP(A81, Traffic_data!$A$3:$BP$111, 64, 0)</f>
        <v>600</v>
      </c>
      <c r="BN81" s="32">
        <f>VLOOKUP(A81, Traffic_data!$A$3:$BP$111, 65, 0)</f>
        <v>58</v>
      </c>
      <c r="BO81" s="32">
        <f>VLOOKUP(A81, Traffic_data!$A$3:$BP$111, 66, 0)</f>
        <v>72</v>
      </c>
      <c r="BP81" s="32">
        <f>VLOOKUP(A81, Traffic_data!$A$3:$BP$111, 67, 0)</f>
        <v>188</v>
      </c>
      <c r="BQ81" s="32">
        <f>VLOOKUP(A81, Traffic_data!$A$3:$BP$111, 68, 0)</f>
        <v>832</v>
      </c>
    </row>
    <row r="82" spans="1:69" s="24" customFormat="1" x14ac:dyDescent="0.25">
      <c r="A82" s="30">
        <v>42084</v>
      </c>
      <c r="B82" s="31" t="s">
        <v>50</v>
      </c>
      <c r="C82" s="24">
        <f>IFERROR(VLOOKUP(A82,Pivot_table!$A$5:$C$5, 3, 0),0)</f>
        <v>0</v>
      </c>
      <c r="D82" s="32">
        <f>VLOOKUP(A82, Traffic_data!$A$3:$BP$111, 3, 0)</f>
        <v>94911</v>
      </c>
      <c r="E82" s="32">
        <f>VLOOKUP(A82, Traffic_data!$A$3:$BP$111, 4, 0)</f>
        <v>27714</v>
      </c>
      <c r="F82" s="32">
        <f>VLOOKUP(A82, Traffic_data!$A$3:$BP$111, 5, 0)</f>
        <v>36494</v>
      </c>
      <c r="G82" s="32">
        <f>VLOOKUP(A82, Traffic_data!$A$3:$BP$111, 6, 0)</f>
        <v>23027</v>
      </c>
      <c r="H82" s="32">
        <f>VLOOKUP(A82, Traffic_data!$A$3:$BP$111, 7, 0)</f>
        <v>46227</v>
      </c>
      <c r="I82" s="32">
        <f>VLOOKUP(A82, Traffic_data!$A$3:$BP$111, 8, 0)</f>
        <v>56342</v>
      </c>
      <c r="J82" s="32">
        <f>VLOOKUP(A82, Traffic_data!$A$3:$BP$111, 9, 0)</f>
        <v>50168</v>
      </c>
      <c r="K82" s="32">
        <f>VLOOKUP(A82, Traffic_data!$A$3:$BP$111, 10, 0)</f>
        <v>6463</v>
      </c>
      <c r="L82" s="32">
        <f>VLOOKUP(A82, Traffic_data!$A$3:$BP$111, 11, 0)</f>
        <v>51732</v>
      </c>
      <c r="M82" s="32">
        <f>VLOOKUP(A82, Traffic_data!$A$3:$BP$111, 12, 0)</f>
        <v>0</v>
      </c>
      <c r="N82" s="32">
        <f>VLOOKUP(A82, Traffic_data!$A$3:$BP$111, 13, 0)</f>
        <v>15041</v>
      </c>
      <c r="O82" s="32">
        <f>VLOOKUP(A82, Traffic_data!$A$3:$BP$111, 14, 0)</f>
        <v>10228</v>
      </c>
      <c r="P82" s="32">
        <f>VLOOKUP(A82, Traffic_data!$A$3:$BP$111, 15, 0)</f>
        <v>6818</v>
      </c>
      <c r="Q82" s="32">
        <f>VLOOKUP(A82, Traffic_data!$A$3:$BP$111, 16, 0)</f>
        <v>863</v>
      </c>
      <c r="R82" s="32">
        <f>VLOOKUP(A82, Traffic_data!$A$3:$BP$111, 17, 0)</f>
        <v>68157</v>
      </c>
      <c r="S82" s="32">
        <f>VLOOKUP(A82, Traffic_data!$A$3:$BP$111, 18, 0)</f>
        <v>15852</v>
      </c>
      <c r="T82" s="32">
        <f>VLOOKUP(A82, Traffic_data!$A$3:$BP$111, 19, 0)</f>
        <v>2489</v>
      </c>
      <c r="U82" s="32">
        <f>VLOOKUP(A82, Traffic_data!$A$3:$BP$111, 20, 0)</f>
        <v>16233</v>
      </c>
      <c r="V82" s="32">
        <f>VLOOKUP(A82, Traffic_data!$A$3:$BP$111, 21, 0)</f>
        <v>1715</v>
      </c>
      <c r="W82" s="32">
        <f>VLOOKUP(A82, Traffic_data!$A$3:$BP$111, 22, 0)</f>
        <v>11155</v>
      </c>
      <c r="X82" s="32">
        <f>VLOOKUP(A82, Traffic_data!$A$3:$BP$111, 23, 0)</f>
        <v>2567</v>
      </c>
      <c r="Y82" s="32">
        <f>VLOOKUP(A82, Traffic_data!$A$3:$BP$111, 24, 0)</f>
        <v>1121</v>
      </c>
      <c r="Z82" s="32">
        <f>VLOOKUP(A82, Traffic_data!$A$3:$BP$111, 25, 0)</f>
        <v>4148</v>
      </c>
      <c r="AA82" s="32">
        <f>VLOOKUP(A82, Traffic_data!$A$3:$BP$111, 26, 0)</f>
        <v>762</v>
      </c>
      <c r="AB82" s="32">
        <f>VLOOKUP(A82, Traffic_data!$A$3:$BP$111, 27, 0)</f>
        <v>684</v>
      </c>
      <c r="AC82" s="32">
        <f>VLOOKUP(A82, Traffic_data!$A$3:$BP$111, 28, 0)</f>
        <v>1356</v>
      </c>
      <c r="AD82" s="32">
        <f>VLOOKUP(A82, Traffic_data!$A$3:$BP$111, 29, 0)</f>
        <v>7534</v>
      </c>
      <c r="AE82" s="32">
        <f>VLOOKUP(A82, Traffic_data!$A$3:$BP$111, 30, 0)</f>
        <v>41984</v>
      </c>
      <c r="AF82" s="32">
        <f>VLOOKUP(A82, Traffic_data!$A$3:$BP$111, 31, 0)</f>
        <v>11184</v>
      </c>
      <c r="AG82" s="32">
        <f>VLOOKUP(A82, Traffic_data!$A$3:$BP$111, 32, 0)</f>
        <v>483</v>
      </c>
      <c r="AH82" s="32">
        <f>VLOOKUP(A82, Traffic_data!$A$3:$BP$111, 33, 0)</f>
        <v>7183</v>
      </c>
      <c r="AI82" s="32">
        <f>VLOOKUP(A82, Traffic_data!$A$3:$BP$111, 34, 0)</f>
        <v>224</v>
      </c>
      <c r="AJ82" s="32">
        <f>VLOOKUP(A82, Traffic_data!$A$3:$BP$111, 35, 0)</f>
        <v>9279</v>
      </c>
      <c r="AK82" s="32">
        <f>VLOOKUP(A82, Traffic_data!$A$3:$BP$111, 36, 0)</f>
        <v>927</v>
      </c>
      <c r="AL82" s="32">
        <f>VLOOKUP(A82, Traffic_data!$A$3:$BP$111, 37, 0)</f>
        <v>426</v>
      </c>
      <c r="AM82" s="32">
        <f>VLOOKUP(A82, Traffic_data!$A$3:$BP$111, 38, 0)</f>
        <v>5888</v>
      </c>
      <c r="AN82" s="32">
        <f>VLOOKUP(A82, Traffic_data!$A$3:$BP$111, 39, 0)</f>
        <v>311</v>
      </c>
      <c r="AO82" s="32">
        <f>VLOOKUP(A82, Traffic_data!$A$3:$BP$111, 40, 0)</f>
        <v>294</v>
      </c>
      <c r="AP82" s="32">
        <f>VLOOKUP(A82, Traffic_data!$A$3:$BP$111, 41, 0)</f>
        <v>1013</v>
      </c>
      <c r="AQ82" s="32">
        <f>VLOOKUP(A82, Traffic_data!$A$3:$BP$111, 42, 0)</f>
        <v>4167</v>
      </c>
      <c r="AR82" s="32">
        <f>VLOOKUP(A82, Traffic_data!$A$3:$BP$111, 43, 0)</f>
        <v>110141</v>
      </c>
      <c r="AS82" s="32">
        <f>VLOOKUP(A82, Traffic_data!$A$3:$BP$111, 44, 0)</f>
        <v>27036</v>
      </c>
      <c r="AT82" s="32">
        <f>VLOOKUP(A82, Traffic_data!$A$3:$BP$111, 45, 0)</f>
        <v>2972</v>
      </c>
      <c r="AU82" s="32">
        <f>VLOOKUP(A82, Traffic_data!$A$3:$BP$111, 46, 0)</f>
        <v>23416</v>
      </c>
      <c r="AV82" s="32">
        <f>VLOOKUP(A82, Traffic_data!$A$3:$BP$111, 47, 0)</f>
        <v>1939</v>
      </c>
      <c r="AW82" s="32">
        <f>VLOOKUP(A82, Traffic_data!$A$3:$BP$111, 48, 0)</f>
        <v>20434</v>
      </c>
      <c r="AX82" s="32">
        <f>VLOOKUP(A82, Traffic_data!$A$3:$BP$111, 49, 0)</f>
        <v>3494</v>
      </c>
      <c r="AY82" s="32">
        <f>VLOOKUP(A82, Traffic_data!$A$3:$BP$111, 50, 0)</f>
        <v>1547</v>
      </c>
      <c r="AZ82" s="32">
        <f>VLOOKUP(A82, Traffic_data!$A$3:$BP$111, 51, 0)</f>
        <v>10036</v>
      </c>
      <c r="BA82" s="32">
        <f>VLOOKUP(A82, Traffic_data!$A$3:$BP$111, 52, 0)</f>
        <v>1073</v>
      </c>
      <c r="BB82" s="32">
        <f>VLOOKUP(A82, Traffic_data!$A$3:$BP$111, 53, 0)</f>
        <v>978</v>
      </c>
      <c r="BC82" s="32">
        <f>VLOOKUP(A82, Traffic_data!$A$3:$BP$111, 54, 0)</f>
        <v>2369</v>
      </c>
      <c r="BD82" s="32">
        <f>VLOOKUP(A82, Traffic_data!$A$3:$BP$111, 55, 0)</f>
        <v>11701</v>
      </c>
      <c r="BE82" s="32">
        <f>VLOOKUP(A82, Traffic_data!$A$3:$BP$111, 56, 0)</f>
        <v>7532</v>
      </c>
      <c r="BF82" s="32">
        <f>VLOOKUP(A82, Traffic_data!$A$3:$BP$111, 57, 0)</f>
        <v>1974</v>
      </c>
      <c r="BG82" s="32">
        <f>VLOOKUP(A82, Traffic_data!$A$3:$BP$111, 58, 0)</f>
        <v>195</v>
      </c>
      <c r="BH82" s="32">
        <f>VLOOKUP(A82, Traffic_data!$A$3:$BP$111, 59, 0)</f>
        <v>1287</v>
      </c>
      <c r="BI82" s="32">
        <f>VLOOKUP(A82, Traffic_data!$A$3:$BP$111, 60, 0)</f>
        <v>80</v>
      </c>
      <c r="BJ82" s="32">
        <f>VLOOKUP(A82, Traffic_data!$A$3:$BP$111, 61, 0)</f>
        <v>1612</v>
      </c>
      <c r="BK82" s="32">
        <f>VLOOKUP(A82, Traffic_data!$A$3:$BP$111, 62, 0)</f>
        <v>246</v>
      </c>
      <c r="BL82" s="32">
        <f>VLOOKUP(A82, Traffic_data!$A$3:$BP$111,63, 0)</f>
        <v>123</v>
      </c>
      <c r="BM82" s="32">
        <f>VLOOKUP(A82, Traffic_data!$A$3:$BP$111, 64, 0)</f>
        <v>586</v>
      </c>
      <c r="BN82" s="32">
        <f>VLOOKUP(A82, Traffic_data!$A$3:$BP$111, 65, 0)</f>
        <v>87</v>
      </c>
      <c r="BO82" s="32">
        <f>VLOOKUP(A82, Traffic_data!$A$3:$BP$111, 66, 0)</f>
        <v>58</v>
      </c>
      <c r="BP82" s="32">
        <f>VLOOKUP(A82, Traffic_data!$A$3:$BP$111, 67, 0)</f>
        <v>188</v>
      </c>
      <c r="BQ82" s="32">
        <f>VLOOKUP(A82, Traffic_data!$A$3:$BP$111, 68, 0)</f>
        <v>889</v>
      </c>
    </row>
    <row r="83" spans="1:69" x14ac:dyDescent="0.25">
      <c r="A83" s="29">
        <v>42085</v>
      </c>
      <c r="B83" s="31" t="s">
        <v>5</v>
      </c>
      <c r="C83" s="24">
        <f>IFERROR(VLOOKUP(A83,Pivot_table!$A$5:$C$5, 3, 0),0)</f>
        <v>1.5800000000000003</v>
      </c>
      <c r="D83" s="32">
        <f>VLOOKUP(A83, Traffic_data!$A$3:$BP$111, 3, 0)</f>
        <v>84075</v>
      </c>
      <c r="E83" s="32">
        <f>VLOOKUP(A83, Traffic_data!$A$3:$BP$111, 4, 0)</f>
        <v>23080</v>
      </c>
      <c r="F83" s="32">
        <f>VLOOKUP(A83, Traffic_data!$A$3:$BP$111, 5, 0)</f>
        <v>33238</v>
      </c>
      <c r="G83" s="32">
        <f>VLOOKUP(A83, Traffic_data!$A$3:$BP$111, 6, 0)</f>
        <v>21184</v>
      </c>
      <c r="H83" s="32">
        <f>VLOOKUP(A83, Traffic_data!$A$3:$BP$111, 7, 0)</f>
        <v>41006</v>
      </c>
      <c r="I83" s="32">
        <f>VLOOKUP(A83, Traffic_data!$A$3:$BP$111, 8, 0)</f>
        <v>53873</v>
      </c>
      <c r="J83" s="32">
        <f>VLOOKUP(A83, Traffic_data!$A$3:$BP$111, 9, 0)</f>
        <v>54590</v>
      </c>
      <c r="K83" s="32">
        <f>VLOOKUP(A83, Traffic_data!$A$3:$BP$111, 10, 0)</f>
        <v>6368</v>
      </c>
      <c r="L83" s="32">
        <f>VLOOKUP(A83, Traffic_data!$A$3:$BP$111, 11, 0)</f>
        <v>54626</v>
      </c>
      <c r="M83" s="32">
        <f>VLOOKUP(A83, Traffic_data!$A$3:$BP$111, 12, 0)</f>
        <v>0</v>
      </c>
      <c r="N83" s="32">
        <f>VLOOKUP(A83, Traffic_data!$A$3:$BP$111, 13, 0)</f>
        <v>10871</v>
      </c>
      <c r="O83" s="32">
        <f>VLOOKUP(A83, Traffic_data!$A$3:$BP$111, 14, 0)</f>
        <v>9962</v>
      </c>
      <c r="P83" s="32">
        <f>VLOOKUP(A83, Traffic_data!$A$3:$BP$111, 15, 0)</f>
        <v>6586</v>
      </c>
      <c r="Q83" s="32">
        <f>VLOOKUP(A83, Traffic_data!$A$3:$BP$111, 16, 0)</f>
        <v>871</v>
      </c>
      <c r="R83" s="32">
        <f>VLOOKUP(A83, Traffic_data!$A$3:$BP$111, 17, 0)</f>
        <v>59966</v>
      </c>
      <c r="S83" s="32">
        <f>VLOOKUP(A83, Traffic_data!$A$3:$BP$111, 18, 0)</f>
        <v>15493</v>
      </c>
      <c r="T83" s="32">
        <f>VLOOKUP(A83, Traffic_data!$A$3:$BP$111, 19, 0)</f>
        <v>2758</v>
      </c>
      <c r="U83" s="32">
        <f>VLOOKUP(A83, Traffic_data!$A$3:$BP$111, 20, 0)</f>
        <v>12119</v>
      </c>
      <c r="V83" s="32">
        <f>VLOOKUP(A83, Traffic_data!$A$3:$BP$111, 21, 0)</f>
        <v>1099</v>
      </c>
      <c r="W83" s="32">
        <f>VLOOKUP(A83, Traffic_data!$A$3:$BP$111, 22, 0)</f>
        <v>10112</v>
      </c>
      <c r="X83" s="32">
        <f>VLOOKUP(A83, Traffic_data!$A$3:$BP$111, 23, 0)</f>
        <v>1648</v>
      </c>
      <c r="Y83" s="32">
        <f>VLOOKUP(A83, Traffic_data!$A$3:$BP$111, 24, 0)</f>
        <v>964</v>
      </c>
      <c r="Z83" s="32">
        <f>VLOOKUP(A83, Traffic_data!$A$3:$BP$111, 25, 0)</f>
        <v>3700</v>
      </c>
      <c r="AA83" s="32">
        <f>VLOOKUP(A83, Traffic_data!$A$3:$BP$111, 26, 0)</f>
        <v>639</v>
      </c>
      <c r="AB83" s="32">
        <f>VLOOKUP(A83, Traffic_data!$A$3:$BP$111, 27, 0)</f>
        <v>493</v>
      </c>
      <c r="AC83" s="32">
        <f>VLOOKUP(A83, Traffic_data!$A$3:$BP$111, 28, 0)</f>
        <v>930</v>
      </c>
      <c r="AD83" s="32">
        <f>VLOOKUP(A83, Traffic_data!$A$3:$BP$111, 29, 0)</f>
        <v>7960</v>
      </c>
      <c r="AE83" s="32">
        <f>VLOOKUP(A83, Traffic_data!$A$3:$BP$111, 30, 0)</f>
        <v>46472</v>
      </c>
      <c r="AF83" s="32">
        <f>VLOOKUP(A83, Traffic_data!$A$3:$BP$111, 31, 0)</f>
        <v>12703</v>
      </c>
      <c r="AG83" s="32">
        <f>VLOOKUP(A83, Traffic_data!$A$3:$BP$111, 32, 0)</f>
        <v>460</v>
      </c>
      <c r="AH83" s="32">
        <f>VLOOKUP(A83, Traffic_data!$A$3:$BP$111, 33, 0)</f>
        <v>7201</v>
      </c>
      <c r="AI83" s="32">
        <f>VLOOKUP(A83, Traffic_data!$A$3:$BP$111, 34, 0)</f>
        <v>340</v>
      </c>
      <c r="AJ83" s="32">
        <f>VLOOKUP(A83, Traffic_data!$A$3:$BP$111, 35, 0)</f>
        <v>10222</v>
      </c>
      <c r="AK83" s="32">
        <f>VLOOKUP(A83, Traffic_data!$A$3:$BP$111, 36, 0)</f>
        <v>915</v>
      </c>
      <c r="AL83" s="32">
        <f>VLOOKUP(A83, Traffic_data!$A$3:$BP$111, 37, 0)</f>
        <v>460</v>
      </c>
      <c r="AM83" s="32">
        <f>VLOOKUP(A83, Traffic_data!$A$3:$BP$111, 38, 0)</f>
        <v>6729</v>
      </c>
      <c r="AN83" s="32">
        <f>VLOOKUP(A83, Traffic_data!$A$3:$BP$111, 39, 0)</f>
        <v>455</v>
      </c>
      <c r="AO83" s="32">
        <f>VLOOKUP(A83, Traffic_data!$A$3:$BP$111, 40, 0)</f>
        <v>230</v>
      </c>
      <c r="AP83" s="32">
        <f>VLOOKUP(A83, Traffic_data!$A$3:$BP$111, 41, 0)</f>
        <v>1174</v>
      </c>
      <c r="AQ83" s="32">
        <f>VLOOKUP(A83, Traffic_data!$A$3:$BP$111, 42, 0)</f>
        <v>4858</v>
      </c>
      <c r="AR83" s="32">
        <f>VLOOKUP(A83, Traffic_data!$A$3:$BP$111, 43, 0)</f>
        <v>106438</v>
      </c>
      <c r="AS83" s="32">
        <f>VLOOKUP(A83, Traffic_data!$A$3:$BP$111, 44, 0)</f>
        <v>28196</v>
      </c>
      <c r="AT83" s="32">
        <f>VLOOKUP(A83, Traffic_data!$A$3:$BP$111, 45, 0)</f>
        <v>3218</v>
      </c>
      <c r="AU83" s="32">
        <f>VLOOKUP(A83, Traffic_data!$A$3:$BP$111, 46, 0)</f>
        <v>19320</v>
      </c>
      <c r="AV83" s="32">
        <f>VLOOKUP(A83, Traffic_data!$A$3:$BP$111, 47, 0)</f>
        <v>1439</v>
      </c>
      <c r="AW83" s="32">
        <f>VLOOKUP(A83, Traffic_data!$A$3:$BP$111, 48, 0)</f>
        <v>20334</v>
      </c>
      <c r="AX83" s="32">
        <f>VLOOKUP(A83, Traffic_data!$A$3:$BP$111, 49, 0)</f>
        <v>2563</v>
      </c>
      <c r="AY83" s="32">
        <f>VLOOKUP(A83, Traffic_data!$A$3:$BP$111, 50, 0)</f>
        <v>1424</v>
      </c>
      <c r="AZ83" s="32">
        <f>VLOOKUP(A83, Traffic_data!$A$3:$BP$111, 51, 0)</f>
        <v>10429</v>
      </c>
      <c r="BA83" s="32">
        <f>VLOOKUP(A83, Traffic_data!$A$3:$BP$111, 52, 0)</f>
        <v>1094</v>
      </c>
      <c r="BB83" s="32">
        <f>VLOOKUP(A83, Traffic_data!$A$3:$BP$111, 53, 0)</f>
        <v>723</v>
      </c>
      <c r="BC83" s="32">
        <f>VLOOKUP(A83, Traffic_data!$A$3:$BP$111, 54, 0)</f>
        <v>2104</v>
      </c>
      <c r="BD83" s="32">
        <f>VLOOKUP(A83, Traffic_data!$A$3:$BP$111, 55, 0)</f>
        <v>12818</v>
      </c>
      <c r="BE83" s="32">
        <f>VLOOKUP(A83, Traffic_data!$A$3:$BP$111, 56, 0)</f>
        <v>8825</v>
      </c>
      <c r="BF83" s="32">
        <f>VLOOKUP(A83, Traffic_data!$A$3:$BP$111, 57, 0)</f>
        <v>2401</v>
      </c>
      <c r="BG83" s="32">
        <f>VLOOKUP(A83, Traffic_data!$A$3:$BP$111, 58, 0)</f>
        <v>224</v>
      </c>
      <c r="BH83" s="32">
        <f>VLOOKUP(A83, Traffic_data!$A$3:$BP$111, 59, 0)</f>
        <v>1591</v>
      </c>
      <c r="BI83" s="32">
        <f>VLOOKUP(A83, Traffic_data!$A$3:$BP$111, 60, 0)</f>
        <v>72</v>
      </c>
      <c r="BJ83" s="32">
        <f>VLOOKUP(A83, Traffic_data!$A$3:$BP$111, 61, 0)</f>
        <v>1685</v>
      </c>
      <c r="BK83" s="32">
        <f>VLOOKUP(A83, Traffic_data!$A$3:$BP$111, 62, 0)</f>
        <v>260</v>
      </c>
      <c r="BL83" s="32">
        <f>VLOOKUP(A83, Traffic_data!$A$3:$BP$111,63, 0)</f>
        <v>130</v>
      </c>
      <c r="BM83" s="32">
        <f>VLOOKUP(A83, Traffic_data!$A$3:$BP$111, 64, 0)</f>
        <v>607</v>
      </c>
      <c r="BN83" s="32">
        <f>VLOOKUP(A83, Traffic_data!$A$3:$BP$111, 65, 0)</f>
        <v>94</v>
      </c>
      <c r="BO83" s="32">
        <f>VLOOKUP(A83, Traffic_data!$A$3:$BP$111, 66, 0)</f>
        <v>101</v>
      </c>
      <c r="BP83" s="32">
        <f>VLOOKUP(A83, Traffic_data!$A$3:$BP$111, 67, 0)</f>
        <v>239</v>
      </c>
      <c r="BQ83" s="32">
        <f>VLOOKUP(A83, Traffic_data!$A$3:$BP$111, 68, 0)</f>
        <v>1229</v>
      </c>
    </row>
    <row r="84" spans="1:69" x14ac:dyDescent="0.25">
      <c r="A84" s="29">
        <v>42086</v>
      </c>
      <c r="B84" s="31" t="s">
        <v>51</v>
      </c>
      <c r="C84" s="24">
        <f>IFERROR(VLOOKUP(A84,Pivot_table!$A$5:$C$5, 3, 0),0)</f>
        <v>0</v>
      </c>
      <c r="D84" s="32">
        <f>VLOOKUP(A84, Traffic_data!$A$3:$BP$111, 3, 0)</f>
        <v>119620</v>
      </c>
      <c r="E84" s="32">
        <f>VLOOKUP(A84, Traffic_data!$A$3:$BP$111, 4, 0)</f>
        <v>32426</v>
      </c>
      <c r="F84" s="32">
        <f>VLOOKUP(A84, Traffic_data!$A$3:$BP$111, 5, 0)</f>
        <v>47403</v>
      </c>
      <c r="G84" s="32">
        <f>VLOOKUP(A84, Traffic_data!$A$3:$BP$111, 6, 0)</f>
        <v>29162</v>
      </c>
      <c r="H84" s="32">
        <f>VLOOKUP(A84, Traffic_data!$A$3:$BP$111, 7, 0)</f>
        <v>55790</v>
      </c>
      <c r="I84" s="32">
        <f>VLOOKUP(A84, Traffic_data!$A$3:$BP$111, 8, 0)</f>
        <v>61791</v>
      </c>
      <c r="J84" s="32">
        <f>VLOOKUP(A84, Traffic_data!$A$3:$BP$111, 9, 0)</f>
        <v>44107</v>
      </c>
      <c r="K84" s="32">
        <f>VLOOKUP(A84, Traffic_data!$A$3:$BP$111, 10, 0)</f>
        <v>5547</v>
      </c>
      <c r="L84" s="32">
        <f>VLOOKUP(A84, Traffic_data!$A$3:$BP$111, 11, 0)</f>
        <v>46495</v>
      </c>
      <c r="M84" s="32">
        <f>VLOOKUP(A84, Traffic_data!$A$3:$BP$111, 12, 0)</f>
        <v>0</v>
      </c>
      <c r="N84" s="32">
        <f>VLOOKUP(A84, Traffic_data!$A$3:$BP$111, 13, 0)</f>
        <v>16238</v>
      </c>
      <c r="O84" s="32">
        <f>VLOOKUP(A84, Traffic_data!$A$3:$BP$111, 14, 0)</f>
        <v>7836</v>
      </c>
      <c r="P84" s="32">
        <f>VLOOKUP(A84, Traffic_data!$A$3:$BP$111, 15, 0)</f>
        <v>5555</v>
      </c>
      <c r="Q84" s="32">
        <f>VLOOKUP(A84, Traffic_data!$A$3:$BP$111, 16, 0)</f>
        <v>918</v>
      </c>
      <c r="R84" s="32">
        <f>VLOOKUP(A84, Traffic_data!$A$3:$BP$111, 17, 0)</f>
        <v>85302</v>
      </c>
      <c r="S84" s="32">
        <f>VLOOKUP(A84, Traffic_data!$A$3:$BP$111, 18, 0)</f>
        <v>23240</v>
      </c>
      <c r="T84" s="32">
        <f>VLOOKUP(A84, Traffic_data!$A$3:$BP$111, 19, 0)</f>
        <v>2646</v>
      </c>
      <c r="U84" s="32">
        <f>VLOOKUP(A84, Traffic_data!$A$3:$BP$111, 20, 0)</f>
        <v>17063</v>
      </c>
      <c r="V84" s="32">
        <f>VLOOKUP(A84, Traffic_data!$A$3:$BP$111, 21, 0)</f>
        <v>1715</v>
      </c>
      <c r="W84" s="32">
        <f>VLOOKUP(A84, Traffic_data!$A$3:$BP$111, 22, 0)</f>
        <v>15426</v>
      </c>
      <c r="X84" s="32">
        <f>VLOOKUP(A84, Traffic_data!$A$3:$BP$111, 23, 0)</f>
        <v>3128</v>
      </c>
      <c r="Y84" s="32">
        <f>VLOOKUP(A84, Traffic_data!$A$3:$BP$111, 24, 0)</f>
        <v>1188</v>
      </c>
      <c r="Z84" s="32">
        <f>VLOOKUP(A84, Traffic_data!$A$3:$BP$111, 25, 0)</f>
        <v>4439</v>
      </c>
      <c r="AA84" s="32">
        <f>VLOOKUP(A84, Traffic_data!$A$3:$BP$111, 26, 0)</f>
        <v>1020</v>
      </c>
      <c r="AB84" s="32">
        <f>VLOOKUP(A84, Traffic_data!$A$3:$BP$111, 27, 0)</f>
        <v>874</v>
      </c>
      <c r="AC84" s="32">
        <f>VLOOKUP(A84, Traffic_data!$A$3:$BP$111, 28, 0)</f>
        <v>1289</v>
      </c>
      <c r="AD84" s="32">
        <f>VLOOKUP(A84, Traffic_data!$A$3:$BP$111, 29, 0)</f>
        <v>10202</v>
      </c>
      <c r="AE84" s="32">
        <f>VLOOKUP(A84, Traffic_data!$A$3:$BP$111, 30, 0)</f>
        <v>36833</v>
      </c>
      <c r="AF84" s="32">
        <f>VLOOKUP(A84, Traffic_data!$A$3:$BP$111, 31, 0)</f>
        <v>9912</v>
      </c>
      <c r="AG84" s="32">
        <f>VLOOKUP(A84, Traffic_data!$A$3:$BP$111, 32, 0)</f>
        <v>363</v>
      </c>
      <c r="AH84" s="32">
        <f>VLOOKUP(A84, Traffic_data!$A$3:$BP$111, 33, 0)</f>
        <v>5192</v>
      </c>
      <c r="AI84" s="32">
        <f>VLOOKUP(A84, Traffic_data!$A$3:$BP$111, 34, 0)</f>
        <v>196</v>
      </c>
      <c r="AJ84" s="32">
        <f>VLOOKUP(A84, Traffic_data!$A$3:$BP$111, 35, 0)</f>
        <v>8582</v>
      </c>
      <c r="AK84" s="32">
        <f>VLOOKUP(A84, Traffic_data!$A$3:$BP$111, 36, 0)</f>
        <v>817</v>
      </c>
      <c r="AL84" s="32">
        <f>VLOOKUP(A84, Traffic_data!$A$3:$BP$111, 37, 0)</f>
        <v>455</v>
      </c>
      <c r="AM84" s="32">
        <f>VLOOKUP(A84, Traffic_data!$A$3:$BP$111, 38, 0)</f>
        <v>5681</v>
      </c>
      <c r="AN84" s="32">
        <f>VLOOKUP(A84, Traffic_data!$A$3:$BP$111, 39, 0)</f>
        <v>322</v>
      </c>
      <c r="AO84" s="32">
        <f>VLOOKUP(A84, Traffic_data!$A$3:$BP$111, 40, 0)</f>
        <v>173</v>
      </c>
      <c r="AP84" s="32">
        <f>VLOOKUP(A84, Traffic_data!$A$3:$BP$111, 41, 0)</f>
        <v>737</v>
      </c>
      <c r="AQ84" s="32">
        <f>VLOOKUP(A84, Traffic_data!$A$3:$BP$111, 42, 0)</f>
        <v>3839</v>
      </c>
      <c r="AR84" s="32">
        <f>VLOOKUP(A84, Traffic_data!$A$3:$BP$111, 43, 0)</f>
        <v>122135</v>
      </c>
      <c r="AS84" s="32">
        <f>VLOOKUP(A84, Traffic_data!$A$3:$BP$111, 44, 0)</f>
        <v>33152</v>
      </c>
      <c r="AT84" s="32">
        <f>VLOOKUP(A84, Traffic_data!$A$3:$BP$111, 45, 0)</f>
        <v>3009</v>
      </c>
      <c r="AU84" s="32">
        <f>VLOOKUP(A84, Traffic_data!$A$3:$BP$111, 46, 0)</f>
        <v>22255</v>
      </c>
      <c r="AV84" s="32">
        <f>VLOOKUP(A84, Traffic_data!$A$3:$BP$111, 47, 0)</f>
        <v>1911</v>
      </c>
      <c r="AW84" s="32">
        <f>VLOOKUP(A84, Traffic_data!$A$3:$BP$111, 48, 0)</f>
        <v>24008</v>
      </c>
      <c r="AX84" s="32">
        <f>VLOOKUP(A84, Traffic_data!$A$3:$BP$111, 49, 0)</f>
        <v>3945</v>
      </c>
      <c r="AY84" s="32">
        <f>VLOOKUP(A84, Traffic_data!$A$3:$BP$111, 50, 0)</f>
        <v>1643</v>
      </c>
      <c r="AZ84" s="32">
        <f>VLOOKUP(A84, Traffic_data!$A$3:$BP$111, 51, 0)</f>
        <v>10120</v>
      </c>
      <c r="BA84" s="32">
        <f>VLOOKUP(A84, Traffic_data!$A$3:$BP$111, 52, 0)</f>
        <v>1342</v>
      </c>
      <c r="BB84" s="32">
        <f>VLOOKUP(A84, Traffic_data!$A$3:$BP$111, 53, 0)</f>
        <v>1047</v>
      </c>
      <c r="BC84" s="32">
        <f>VLOOKUP(A84, Traffic_data!$A$3:$BP$111, 54, 0)</f>
        <v>2026</v>
      </c>
      <c r="BD84" s="32">
        <f>VLOOKUP(A84, Traffic_data!$A$3:$BP$111, 55, 0)</f>
        <v>14041</v>
      </c>
      <c r="BE84" s="32">
        <f>VLOOKUP(A84, Traffic_data!$A$3:$BP$111, 56, 0)</f>
        <v>6917</v>
      </c>
      <c r="BF84" s="32">
        <f>VLOOKUP(A84, Traffic_data!$A$3:$BP$111, 57, 0)</f>
        <v>1945</v>
      </c>
      <c r="BG84" s="32">
        <f>VLOOKUP(A84, Traffic_data!$A$3:$BP$111, 58, 0)</f>
        <v>101</v>
      </c>
      <c r="BH84" s="32">
        <f>VLOOKUP(A84, Traffic_data!$A$3:$BP$111, 59, 0)</f>
        <v>1106</v>
      </c>
      <c r="BI84" s="32">
        <f>VLOOKUP(A84, Traffic_data!$A$3:$BP$111, 60, 0)</f>
        <v>51</v>
      </c>
      <c r="BJ84" s="32">
        <f>VLOOKUP(A84, Traffic_data!$A$3:$BP$111, 61, 0)</f>
        <v>1381</v>
      </c>
      <c r="BK84" s="32">
        <f>VLOOKUP(A84, Traffic_data!$A$3:$BP$111, 62, 0)</f>
        <v>275</v>
      </c>
      <c r="BL84" s="32">
        <f>VLOOKUP(A84, Traffic_data!$A$3:$BP$111,63, 0)</f>
        <v>72</v>
      </c>
      <c r="BM84" s="32">
        <f>VLOOKUP(A84, Traffic_data!$A$3:$BP$111, 64, 0)</f>
        <v>535</v>
      </c>
      <c r="BN84" s="32">
        <f>VLOOKUP(A84, Traffic_data!$A$3:$BP$111, 65, 0)</f>
        <v>72</v>
      </c>
      <c r="BO84" s="32">
        <f>VLOOKUP(A84, Traffic_data!$A$3:$BP$111, 66, 0)</f>
        <v>58</v>
      </c>
      <c r="BP84" s="32">
        <f>VLOOKUP(A84, Traffic_data!$A$3:$BP$111, 67, 0)</f>
        <v>210</v>
      </c>
      <c r="BQ84" s="32">
        <f>VLOOKUP(A84, Traffic_data!$A$3:$BP$111, 68, 0)</f>
        <v>940</v>
      </c>
    </row>
    <row r="85" spans="1:69" x14ac:dyDescent="0.25">
      <c r="A85" s="29">
        <v>42087</v>
      </c>
      <c r="B85" s="31" t="s">
        <v>52</v>
      </c>
      <c r="C85" s="24">
        <f>IFERROR(VLOOKUP(A85,Pivot_table!$A$5:$C$5, 3, 0),0)</f>
        <v>0</v>
      </c>
      <c r="D85" s="32">
        <f>VLOOKUP(A85, Traffic_data!$A$3:$BP$111, 3, 0)</f>
        <v>110131</v>
      </c>
      <c r="E85" s="32">
        <f>VLOOKUP(A85, Traffic_data!$A$3:$BP$111, 4, 0)</f>
        <v>29834</v>
      </c>
      <c r="F85" s="32">
        <f>VLOOKUP(A85, Traffic_data!$A$3:$BP$111, 5, 0)</f>
        <v>42865</v>
      </c>
      <c r="G85" s="32">
        <f>VLOOKUP(A85, Traffic_data!$A$3:$BP$111, 6, 0)</f>
        <v>26668</v>
      </c>
      <c r="H85" s="32">
        <f>VLOOKUP(A85, Traffic_data!$A$3:$BP$111, 7, 0)</f>
        <v>50586</v>
      </c>
      <c r="I85" s="32">
        <f>VLOOKUP(A85, Traffic_data!$A$3:$BP$111, 8, 0)</f>
        <v>56902</v>
      </c>
      <c r="J85" s="32">
        <f>VLOOKUP(A85, Traffic_data!$A$3:$BP$111, 9, 0)</f>
        <v>41431</v>
      </c>
      <c r="K85" s="32">
        <f>VLOOKUP(A85, Traffic_data!$A$3:$BP$111, 10, 0)</f>
        <v>5573</v>
      </c>
      <c r="L85" s="32">
        <f>VLOOKUP(A85, Traffic_data!$A$3:$BP$111, 11, 0)</f>
        <v>42626</v>
      </c>
      <c r="M85" s="32">
        <f>VLOOKUP(A85, Traffic_data!$A$3:$BP$111, 12, 0)</f>
        <v>0</v>
      </c>
      <c r="N85" s="32">
        <f>VLOOKUP(A85, Traffic_data!$A$3:$BP$111, 13, 0)</f>
        <v>15518</v>
      </c>
      <c r="O85" s="32">
        <f>VLOOKUP(A85, Traffic_data!$A$3:$BP$111, 14, 0)</f>
        <v>7076</v>
      </c>
      <c r="P85" s="32">
        <f>VLOOKUP(A85, Traffic_data!$A$3:$BP$111, 15, 0)</f>
        <v>5053</v>
      </c>
      <c r="Q85" s="32">
        <f>VLOOKUP(A85, Traffic_data!$A$3:$BP$111, 16, 0)</f>
        <v>1064</v>
      </c>
      <c r="R85" s="32">
        <f>VLOOKUP(A85, Traffic_data!$A$3:$BP$111, 17, 0)</f>
        <v>79921</v>
      </c>
      <c r="S85" s="32">
        <f>VLOOKUP(A85, Traffic_data!$A$3:$BP$111, 18, 0)</f>
        <v>21939</v>
      </c>
      <c r="T85" s="32">
        <f>VLOOKUP(A85, Traffic_data!$A$3:$BP$111, 19, 0)</f>
        <v>2612</v>
      </c>
      <c r="U85" s="32">
        <f>VLOOKUP(A85, Traffic_data!$A$3:$BP$111, 20, 0)</f>
        <v>14977</v>
      </c>
      <c r="V85" s="32">
        <f>VLOOKUP(A85, Traffic_data!$A$3:$BP$111, 21, 0)</f>
        <v>1760</v>
      </c>
      <c r="W85" s="32">
        <f>VLOOKUP(A85, Traffic_data!$A$3:$BP$111, 22, 0)</f>
        <v>14294</v>
      </c>
      <c r="X85" s="32">
        <f>VLOOKUP(A85, Traffic_data!$A$3:$BP$111, 23, 0)</f>
        <v>3117</v>
      </c>
      <c r="Y85" s="32">
        <f>VLOOKUP(A85, Traffic_data!$A$3:$BP$111, 24, 0)</f>
        <v>1076</v>
      </c>
      <c r="Z85" s="32">
        <f>VLOOKUP(A85, Traffic_data!$A$3:$BP$111, 25, 0)</f>
        <v>4148</v>
      </c>
      <c r="AA85" s="32">
        <f>VLOOKUP(A85, Traffic_data!$A$3:$BP$111, 26, 0)</f>
        <v>919</v>
      </c>
      <c r="AB85" s="32">
        <f>VLOOKUP(A85, Traffic_data!$A$3:$BP$111, 27, 0)</f>
        <v>830</v>
      </c>
      <c r="AC85" s="32">
        <f>VLOOKUP(A85, Traffic_data!$A$3:$BP$111, 28, 0)</f>
        <v>1368</v>
      </c>
      <c r="AD85" s="32">
        <f>VLOOKUP(A85, Traffic_data!$A$3:$BP$111, 29, 0)</f>
        <v>9966</v>
      </c>
      <c r="AE85" s="32">
        <f>VLOOKUP(A85, Traffic_data!$A$3:$BP$111, 30, 0)</f>
        <v>34247</v>
      </c>
      <c r="AF85" s="32">
        <f>VLOOKUP(A85, Traffic_data!$A$3:$BP$111, 31, 0)</f>
        <v>8956</v>
      </c>
      <c r="AG85" s="32">
        <f>VLOOKUP(A85, Traffic_data!$A$3:$BP$111, 32, 0)</f>
        <v>357</v>
      </c>
      <c r="AH85" s="32">
        <f>VLOOKUP(A85, Traffic_data!$A$3:$BP$111, 33, 0)</f>
        <v>4823</v>
      </c>
      <c r="AI85" s="32">
        <f>VLOOKUP(A85, Traffic_data!$A$3:$BP$111, 34, 0)</f>
        <v>236</v>
      </c>
      <c r="AJ85" s="32">
        <f>VLOOKUP(A85, Traffic_data!$A$3:$BP$111, 35, 0)</f>
        <v>7966</v>
      </c>
      <c r="AK85" s="32">
        <f>VLOOKUP(A85, Traffic_data!$A$3:$BP$111, 36, 0)</f>
        <v>656</v>
      </c>
      <c r="AL85" s="32">
        <f>VLOOKUP(A85, Traffic_data!$A$3:$BP$111, 37, 0)</f>
        <v>374</v>
      </c>
      <c r="AM85" s="32">
        <f>VLOOKUP(A85, Traffic_data!$A$3:$BP$111, 38, 0)</f>
        <v>5295</v>
      </c>
      <c r="AN85" s="32">
        <f>VLOOKUP(A85, Traffic_data!$A$3:$BP$111, 39, 0)</f>
        <v>322</v>
      </c>
      <c r="AO85" s="32">
        <f>VLOOKUP(A85, Traffic_data!$A$3:$BP$111, 40, 0)</f>
        <v>248</v>
      </c>
      <c r="AP85" s="32">
        <f>VLOOKUP(A85, Traffic_data!$A$3:$BP$111, 41, 0)</f>
        <v>840</v>
      </c>
      <c r="AQ85" s="32">
        <f>VLOOKUP(A85, Traffic_data!$A$3:$BP$111, 42, 0)</f>
        <v>3580</v>
      </c>
      <c r="AR85" s="32">
        <f>VLOOKUP(A85, Traffic_data!$A$3:$BP$111, 43, 0)</f>
        <v>114168</v>
      </c>
      <c r="AS85" s="32">
        <f>VLOOKUP(A85, Traffic_data!$A$3:$BP$111, 44, 0)</f>
        <v>30895</v>
      </c>
      <c r="AT85" s="32">
        <f>VLOOKUP(A85, Traffic_data!$A$3:$BP$111, 45, 0)</f>
        <v>2969</v>
      </c>
      <c r="AU85" s="32">
        <f>VLOOKUP(A85, Traffic_data!$A$3:$BP$111, 46, 0)</f>
        <v>19800</v>
      </c>
      <c r="AV85" s="32">
        <f>VLOOKUP(A85, Traffic_data!$A$3:$BP$111, 47, 0)</f>
        <v>1996</v>
      </c>
      <c r="AW85" s="32">
        <f>VLOOKUP(A85, Traffic_data!$A$3:$BP$111, 48, 0)</f>
        <v>22260</v>
      </c>
      <c r="AX85" s="32">
        <f>VLOOKUP(A85, Traffic_data!$A$3:$BP$111, 49, 0)</f>
        <v>3773</v>
      </c>
      <c r="AY85" s="32">
        <f>VLOOKUP(A85, Traffic_data!$A$3:$BP$111, 50, 0)</f>
        <v>1450</v>
      </c>
      <c r="AZ85" s="32">
        <f>VLOOKUP(A85, Traffic_data!$A$3:$BP$111, 51, 0)</f>
        <v>9443</v>
      </c>
      <c r="BA85" s="32">
        <f>VLOOKUP(A85, Traffic_data!$A$3:$BP$111, 52, 0)</f>
        <v>1241</v>
      </c>
      <c r="BB85" s="32">
        <f>VLOOKUP(A85, Traffic_data!$A$3:$BP$111, 53, 0)</f>
        <v>1078</v>
      </c>
      <c r="BC85" s="32">
        <f>VLOOKUP(A85, Traffic_data!$A$3:$BP$111, 54, 0)</f>
        <v>2208</v>
      </c>
      <c r="BD85" s="32">
        <f>VLOOKUP(A85, Traffic_data!$A$3:$BP$111, 55, 0)</f>
        <v>13546</v>
      </c>
      <c r="BE85" s="32">
        <f>VLOOKUP(A85, Traffic_data!$A$3:$BP$111, 56, 0)</f>
        <v>6486</v>
      </c>
      <c r="BF85" s="32">
        <f>VLOOKUP(A85, Traffic_data!$A$3:$BP$111, 57, 0)</f>
        <v>1728</v>
      </c>
      <c r="BG85" s="32">
        <f>VLOOKUP(A85, Traffic_data!$A$3:$BP$111, 58, 0)</f>
        <v>145</v>
      </c>
      <c r="BH85" s="32">
        <f>VLOOKUP(A85, Traffic_data!$A$3:$BP$111, 59, 0)</f>
        <v>1048</v>
      </c>
      <c r="BI85" s="32">
        <f>VLOOKUP(A85, Traffic_data!$A$3:$BP$111, 60, 0)</f>
        <v>51</v>
      </c>
      <c r="BJ85" s="32">
        <f>VLOOKUP(A85, Traffic_data!$A$3:$BP$111, 61, 0)</f>
        <v>1258</v>
      </c>
      <c r="BK85" s="32">
        <f>VLOOKUP(A85, Traffic_data!$A$3:$BP$111, 62, 0)</f>
        <v>260</v>
      </c>
      <c r="BL85" s="32">
        <f>VLOOKUP(A85, Traffic_data!$A$3:$BP$111,63, 0)</f>
        <v>51</v>
      </c>
      <c r="BM85" s="32">
        <f>VLOOKUP(A85, Traffic_data!$A$3:$BP$111, 64, 0)</f>
        <v>615</v>
      </c>
      <c r="BN85" s="32">
        <f>VLOOKUP(A85, Traffic_data!$A$3:$BP$111, 65, 0)</f>
        <v>80</v>
      </c>
      <c r="BO85" s="32">
        <f>VLOOKUP(A85, Traffic_data!$A$3:$BP$111, 66, 0)</f>
        <v>51</v>
      </c>
      <c r="BP85" s="32">
        <f>VLOOKUP(A85, Traffic_data!$A$3:$BP$111, 67, 0)</f>
        <v>239</v>
      </c>
      <c r="BQ85" s="32">
        <f>VLOOKUP(A85, Traffic_data!$A$3:$BP$111, 68, 0)</f>
        <v>774</v>
      </c>
    </row>
    <row r="86" spans="1:69" x14ac:dyDescent="0.25">
      <c r="A86" s="29">
        <v>42088</v>
      </c>
      <c r="B86" s="31" t="s">
        <v>53</v>
      </c>
      <c r="C86" s="24">
        <f>IFERROR(VLOOKUP(A86,Pivot_table!$A$5:$C$5, 3, 0),0)</f>
        <v>0</v>
      </c>
      <c r="D86" s="32">
        <f>VLOOKUP(A86, Traffic_data!$A$3:$BP$111, 3, 0)</f>
        <v>116544</v>
      </c>
      <c r="E86" s="32">
        <f>VLOOKUP(A86, Traffic_data!$A$3:$BP$111, 4, 0)</f>
        <v>32612</v>
      </c>
      <c r="F86" s="32">
        <f>VLOOKUP(A86, Traffic_data!$A$3:$BP$111, 5, 0)</f>
        <v>45042</v>
      </c>
      <c r="G86" s="32">
        <f>VLOOKUP(A86, Traffic_data!$A$3:$BP$111, 6, 0)</f>
        <v>27786</v>
      </c>
      <c r="H86" s="32">
        <f>VLOOKUP(A86, Traffic_data!$A$3:$BP$111, 7, 0)</f>
        <v>53276</v>
      </c>
      <c r="I86" s="32">
        <f>VLOOKUP(A86, Traffic_data!$A$3:$BP$111, 8, 0)</f>
        <v>60883</v>
      </c>
      <c r="J86" s="32">
        <f>VLOOKUP(A86, Traffic_data!$A$3:$BP$111, 9, 0)</f>
        <v>41258</v>
      </c>
      <c r="K86" s="32">
        <f>VLOOKUP(A86, Traffic_data!$A$3:$BP$111, 10, 0)</f>
        <v>5500</v>
      </c>
      <c r="L86" s="32">
        <f>VLOOKUP(A86, Traffic_data!$A$3:$BP$111, 11, 0)</f>
        <v>42856</v>
      </c>
      <c r="M86" s="32">
        <f>VLOOKUP(A86, Traffic_data!$A$3:$BP$111, 12, 0)</f>
        <v>0</v>
      </c>
      <c r="N86" s="32">
        <f>VLOOKUP(A86, Traffic_data!$A$3:$BP$111, 13, 0)</f>
        <v>13969</v>
      </c>
      <c r="O86" s="32">
        <f>VLOOKUP(A86, Traffic_data!$A$3:$BP$111, 14, 0)</f>
        <v>7198</v>
      </c>
      <c r="P86" s="32">
        <f>VLOOKUP(A86, Traffic_data!$A$3:$BP$111, 15, 0)</f>
        <v>5201</v>
      </c>
      <c r="Q86" s="32">
        <f>VLOOKUP(A86, Traffic_data!$A$3:$BP$111, 16, 0)</f>
        <v>970</v>
      </c>
      <c r="R86" s="32">
        <f>VLOOKUP(A86, Traffic_data!$A$3:$BP$111, 17, 0)</f>
        <v>83540</v>
      </c>
      <c r="S86" s="32">
        <f>VLOOKUP(A86, Traffic_data!$A$3:$BP$111, 18, 0)</f>
        <v>23666</v>
      </c>
      <c r="T86" s="32">
        <f>VLOOKUP(A86, Traffic_data!$A$3:$BP$111, 19, 0)</f>
        <v>2141</v>
      </c>
      <c r="U86" s="32">
        <f>VLOOKUP(A86, Traffic_data!$A$3:$BP$111, 20, 0)</f>
        <v>15897</v>
      </c>
      <c r="V86" s="32">
        <f>VLOOKUP(A86, Traffic_data!$A$3:$BP$111, 21, 0)</f>
        <v>1783</v>
      </c>
      <c r="W86" s="32">
        <f>VLOOKUP(A86, Traffic_data!$A$3:$BP$111, 22, 0)</f>
        <v>14372</v>
      </c>
      <c r="X86" s="32">
        <f>VLOOKUP(A86, Traffic_data!$A$3:$BP$111, 23, 0)</f>
        <v>3083</v>
      </c>
      <c r="Y86" s="32">
        <f>VLOOKUP(A86, Traffic_data!$A$3:$BP$111, 24, 0)</f>
        <v>1648</v>
      </c>
      <c r="Z86" s="32">
        <f>VLOOKUP(A86, Traffic_data!$A$3:$BP$111, 25, 0)</f>
        <v>4865</v>
      </c>
      <c r="AA86" s="32">
        <f>VLOOKUP(A86, Traffic_data!$A$3:$BP$111, 26, 0)</f>
        <v>897</v>
      </c>
      <c r="AB86" s="32">
        <f>VLOOKUP(A86, Traffic_data!$A$3:$BP$111, 27, 0)</f>
        <v>964</v>
      </c>
      <c r="AC86" s="32">
        <f>VLOOKUP(A86, Traffic_data!$A$3:$BP$111, 28, 0)</f>
        <v>1424</v>
      </c>
      <c r="AD86" s="32">
        <f>VLOOKUP(A86, Traffic_data!$A$3:$BP$111, 29, 0)</f>
        <v>9697</v>
      </c>
      <c r="AE86" s="32">
        <f>VLOOKUP(A86, Traffic_data!$A$3:$BP$111, 30, 0)</f>
        <v>34865</v>
      </c>
      <c r="AF86" s="32">
        <f>VLOOKUP(A86, Traffic_data!$A$3:$BP$111, 31, 0)</f>
        <v>9232</v>
      </c>
      <c r="AG86" s="32">
        <f>VLOOKUP(A86, Traffic_data!$A$3:$BP$111, 32, 0)</f>
        <v>363</v>
      </c>
      <c r="AH86" s="32">
        <f>VLOOKUP(A86, Traffic_data!$A$3:$BP$111, 33, 0)</f>
        <v>4893</v>
      </c>
      <c r="AI86" s="32">
        <f>VLOOKUP(A86, Traffic_data!$A$3:$BP$111, 34, 0)</f>
        <v>196</v>
      </c>
      <c r="AJ86" s="32">
        <f>VLOOKUP(A86, Traffic_data!$A$3:$BP$111, 35, 0)</f>
        <v>7615</v>
      </c>
      <c r="AK86" s="32">
        <f>VLOOKUP(A86, Traffic_data!$A$3:$BP$111, 36, 0)</f>
        <v>944</v>
      </c>
      <c r="AL86" s="32">
        <f>VLOOKUP(A86, Traffic_data!$A$3:$BP$111, 37, 0)</f>
        <v>512</v>
      </c>
      <c r="AM86" s="32">
        <f>VLOOKUP(A86, Traffic_data!$A$3:$BP$111, 38, 0)</f>
        <v>5693</v>
      </c>
      <c r="AN86" s="32">
        <f>VLOOKUP(A86, Traffic_data!$A$3:$BP$111, 39, 0)</f>
        <v>311</v>
      </c>
      <c r="AO86" s="32">
        <f>VLOOKUP(A86, Traffic_data!$A$3:$BP$111, 40, 0)</f>
        <v>178</v>
      </c>
      <c r="AP86" s="32">
        <f>VLOOKUP(A86, Traffic_data!$A$3:$BP$111, 41, 0)</f>
        <v>812</v>
      </c>
      <c r="AQ86" s="32">
        <f>VLOOKUP(A86, Traffic_data!$A$3:$BP$111, 42, 0)</f>
        <v>3488</v>
      </c>
      <c r="AR86" s="32">
        <f>VLOOKUP(A86, Traffic_data!$A$3:$BP$111, 43, 0)</f>
        <v>118405</v>
      </c>
      <c r="AS86" s="32">
        <f>VLOOKUP(A86, Traffic_data!$A$3:$BP$111, 44, 0)</f>
        <v>32898</v>
      </c>
      <c r="AT86" s="32">
        <f>VLOOKUP(A86, Traffic_data!$A$3:$BP$111, 45, 0)</f>
        <v>2504</v>
      </c>
      <c r="AU86" s="32">
        <f>VLOOKUP(A86, Traffic_data!$A$3:$BP$111, 46, 0)</f>
        <v>20790</v>
      </c>
      <c r="AV86" s="32">
        <f>VLOOKUP(A86, Traffic_data!$A$3:$BP$111, 47, 0)</f>
        <v>1979</v>
      </c>
      <c r="AW86" s="32">
        <f>VLOOKUP(A86, Traffic_data!$A$3:$BP$111, 48, 0)</f>
        <v>21987</v>
      </c>
      <c r="AX86" s="32">
        <f>VLOOKUP(A86, Traffic_data!$A$3:$BP$111, 49, 0)</f>
        <v>4027</v>
      </c>
      <c r="AY86" s="32">
        <f>VLOOKUP(A86, Traffic_data!$A$3:$BP$111, 50, 0)</f>
        <v>2160</v>
      </c>
      <c r="AZ86" s="32">
        <f>VLOOKUP(A86, Traffic_data!$A$3:$BP$111, 51, 0)</f>
        <v>10558</v>
      </c>
      <c r="BA86" s="32">
        <f>VLOOKUP(A86, Traffic_data!$A$3:$BP$111, 52, 0)</f>
        <v>1208</v>
      </c>
      <c r="BB86" s="32">
        <f>VLOOKUP(A86, Traffic_data!$A$3:$BP$111, 53, 0)</f>
        <v>1142</v>
      </c>
      <c r="BC86" s="32">
        <f>VLOOKUP(A86, Traffic_data!$A$3:$BP$111, 54, 0)</f>
        <v>2236</v>
      </c>
      <c r="BD86" s="32">
        <f>VLOOKUP(A86, Traffic_data!$A$3:$BP$111, 55, 0)</f>
        <v>13185</v>
      </c>
      <c r="BE86" s="32">
        <f>VLOOKUP(A86, Traffic_data!$A$3:$BP$111, 56, 0)</f>
        <v>6664</v>
      </c>
      <c r="BF86" s="32">
        <f>VLOOKUP(A86, Traffic_data!$A$3:$BP$111, 57, 0)</f>
        <v>1706</v>
      </c>
      <c r="BG86" s="32">
        <f>VLOOKUP(A86, Traffic_data!$A$3:$BP$111, 58, 0)</f>
        <v>108</v>
      </c>
      <c r="BH86" s="32">
        <f>VLOOKUP(A86, Traffic_data!$A$3:$BP$111, 59, 0)</f>
        <v>1150</v>
      </c>
      <c r="BI86" s="32">
        <f>VLOOKUP(A86, Traffic_data!$A$3:$BP$111, 60, 0)</f>
        <v>22</v>
      </c>
      <c r="BJ86" s="32">
        <f>VLOOKUP(A86, Traffic_data!$A$3:$BP$111, 61, 0)</f>
        <v>1584</v>
      </c>
      <c r="BK86" s="32">
        <f>VLOOKUP(A86, Traffic_data!$A$3:$BP$111, 62, 0)</f>
        <v>166</v>
      </c>
      <c r="BL86" s="32">
        <f>VLOOKUP(A86, Traffic_data!$A$3:$BP$111,63, 0)</f>
        <v>87</v>
      </c>
      <c r="BM86" s="32">
        <f>VLOOKUP(A86, Traffic_data!$A$3:$BP$111, 64, 0)</f>
        <v>499</v>
      </c>
      <c r="BN86" s="32">
        <f>VLOOKUP(A86, Traffic_data!$A$3:$BP$111, 65, 0)</f>
        <v>58</v>
      </c>
      <c r="BO86" s="32">
        <f>VLOOKUP(A86, Traffic_data!$A$3:$BP$111, 66, 0)</f>
        <v>58</v>
      </c>
      <c r="BP86" s="32">
        <f>VLOOKUP(A86, Traffic_data!$A$3:$BP$111, 67, 0)</f>
        <v>130</v>
      </c>
      <c r="BQ86" s="32">
        <f>VLOOKUP(A86, Traffic_data!$A$3:$BP$111, 68, 0)</f>
        <v>940</v>
      </c>
    </row>
    <row r="87" spans="1:69" x14ac:dyDescent="0.25">
      <c r="A87" s="29">
        <v>42089</v>
      </c>
      <c r="B87" s="31" t="s">
        <v>52</v>
      </c>
      <c r="C87" s="24">
        <f>IFERROR(VLOOKUP(A87,Pivot_table!$A$5:$C$5, 3, 0),0)</f>
        <v>0</v>
      </c>
      <c r="D87" s="32">
        <f>VLOOKUP(A87, Traffic_data!$A$3:$BP$111, 3, 0)</f>
        <v>111525</v>
      </c>
      <c r="E87" s="32">
        <f>VLOOKUP(A87, Traffic_data!$A$3:$BP$111, 4, 0)</f>
        <v>31482</v>
      </c>
      <c r="F87" s="32">
        <f>VLOOKUP(A87, Traffic_data!$A$3:$BP$111, 5, 0)</f>
        <v>42541</v>
      </c>
      <c r="G87" s="32">
        <f>VLOOKUP(A87, Traffic_data!$A$3:$BP$111, 6, 0)</f>
        <v>27156</v>
      </c>
      <c r="H87" s="32">
        <f>VLOOKUP(A87, Traffic_data!$A$3:$BP$111, 7, 0)</f>
        <v>49908</v>
      </c>
      <c r="I87" s="32">
        <f>VLOOKUP(A87, Traffic_data!$A$3:$BP$111, 8, 0)</f>
        <v>59945</v>
      </c>
      <c r="J87" s="32">
        <f>VLOOKUP(A87, Traffic_data!$A$3:$BP$111, 9, 0)</f>
        <v>41068</v>
      </c>
      <c r="K87" s="32">
        <f>VLOOKUP(A87, Traffic_data!$A$3:$BP$111, 10, 0)</f>
        <v>6106</v>
      </c>
      <c r="L87" s="32">
        <f>VLOOKUP(A87, Traffic_data!$A$3:$BP$111, 11, 0)</f>
        <v>49582</v>
      </c>
      <c r="M87" s="32">
        <f>VLOOKUP(A87, Traffic_data!$A$3:$BP$111, 12, 0)</f>
        <v>0</v>
      </c>
      <c r="N87" s="32">
        <f>VLOOKUP(A87, Traffic_data!$A$3:$BP$111, 13, 0)</f>
        <v>16086</v>
      </c>
      <c r="O87" s="32">
        <f>VLOOKUP(A87, Traffic_data!$A$3:$BP$111, 14, 0)</f>
        <v>7970</v>
      </c>
      <c r="P87" s="32">
        <f>VLOOKUP(A87, Traffic_data!$A$3:$BP$111, 15, 0)</f>
        <v>5836</v>
      </c>
      <c r="Q87" s="32">
        <f>VLOOKUP(A87, Traffic_data!$A$3:$BP$111, 16, 0)</f>
        <v>1013</v>
      </c>
      <c r="R87" s="32">
        <f>VLOOKUP(A87, Traffic_data!$A$3:$BP$111, 17, 0)</f>
        <v>79640</v>
      </c>
      <c r="S87" s="32">
        <f>VLOOKUP(A87, Traffic_data!$A$3:$BP$111, 18, 0)</f>
        <v>22937</v>
      </c>
      <c r="T87" s="32">
        <f>VLOOKUP(A87, Traffic_data!$A$3:$BP$111, 19, 0)</f>
        <v>1917</v>
      </c>
      <c r="U87" s="32">
        <f>VLOOKUP(A87, Traffic_data!$A$3:$BP$111, 20, 0)</f>
        <v>15919</v>
      </c>
      <c r="V87" s="32">
        <f>VLOOKUP(A87, Traffic_data!$A$3:$BP$111, 21, 0)</f>
        <v>1827</v>
      </c>
      <c r="W87" s="32">
        <f>VLOOKUP(A87, Traffic_data!$A$3:$BP$111, 22, 0)</f>
        <v>13812</v>
      </c>
      <c r="X87" s="32">
        <f>VLOOKUP(A87, Traffic_data!$A$3:$BP$111, 23, 0)</f>
        <v>2702</v>
      </c>
      <c r="Y87" s="32">
        <f>VLOOKUP(A87, Traffic_data!$A$3:$BP$111, 24, 0)</f>
        <v>1200</v>
      </c>
      <c r="Z87" s="32">
        <f>VLOOKUP(A87, Traffic_data!$A$3:$BP$111, 25, 0)</f>
        <v>4002</v>
      </c>
      <c r="AA87" s="32">
        <f>VLOOKUP(A87, Traffic_data!$A$3:$BP$111, 26, 0)</f>
        <v>818</v>
      </c>
      <c r="AB87" s="32">
        <f>VLOOKUP(A87, Traffic_data!$A$3:$BP$111, 27, 0)</f>
        <v>852</v>
      </c>
      <c r="AC87" s="32">
        <f>VLOOKUP(A87, Traffic_data!$A$3:$BP$111, 28, 0)</f>
        <v>1065</v>
      </c>
      <c r="AD87" s="32">
        <f>VLOOKUP(A87, Traffic_data!$A$3:$BP$111, 29, 0)</f>
        <v>9854</v>
      </c>
      <c r="AE87" s="32">
        <f>VLOOKUP(A87, Traffic_data!$A$3:$BP$111, 30, 0)</f>
        <v>34513</v>
      </c>
      <c r="AF87" s="32">
        <f>VLOOKUP(A87, Traffic_data!$A$3:$BP$111, 31, 0)</f>
        <v>9054</v>
      </c>
      <c r="AG87" s="32">
        <f>VLOOKUP(A87, Traffic_data!$A$3:$BP$111, 32, 0)</f>
        <v>288</v>
      </c>
      <c r="AH87" s="32">
        <f>VLOOKUP(A87, Traffic_data!$A$3:$BP$111, 33, 0)</f>
        <v>5169</v>
      </c>
      <c r="AI87" s="32">
        <f>VLOOKUP(A87, Traffic_data!$A$3:$BP$111, 34, 0)</f>
        <v>201</v>
      </c>
      <c r="AJ87" s="32">
        <f>VLOOKUP(A87, Traffic_data!$A$3:$BP$111, 35, 0)</f>
        <v>7604</v>
      </c>
      <c r="AK87" s="32">
        <f>VLOOKUP(A87, Traffic_data!$A$3:$BP$111, 36, 0)</f>
        <v>777</v>
      </c>
      <c r="AL87" s="32">
        <f>VLOOKUP(A87, Traffic_data!$A$3:$BP$111, 37, 0)</f>
        <v>414</v>
      </c>
      <c r="AM87" s="32">
        <f>VLOOKUP(A87, Traffic_data!$A$3:$BP$111, 38, 0)</f>
        <v>5393</v>
      </c>
      <c r="AN87" s="32">
        <f>VLOOKUP(A87, Traffic_data!$A$3:$BP$111, 39, 0)</f>
        <v>363</v>
      </c>
      <c r="AO87" s="32">
        <f>VLOOKUP(A87, Traffic_data!$A$3:$BP$111, 40, 0)</f>
        <v>271</v>
      </c>
      <c r="AP87" s="32">
        <f>VLOOKUP(A87, Traffic_data!$A$3:$BP$111, 41, 0)</f>
        <v>794</v>
      </c>
      <c r="AQ87" s="32">
        <f>VLOOKUP(A87, Traffic_data!$A$3:$BP$111, 42, 0)</f>
        <v>3546</v>
      </c>
      <c r="AR87" s="32">
        <f>VLOOKUP(A87, Traffic_data!$A$3:$BP$111, 43, 0)</f>
        <v>114153</v>
      </c>
      <c r="AS87" s="32">
        <f>VLOOKUP(A87, Traffic_data!$A$3:$BP$111, 44, 0)</f>
        <v>31991</v>
      </c>
      <c r="AT87" s="32">
        <f>VLOOKUP(A87, Traffic_data!$A$3:$BP$111, 45, 0)</f>
        <v>2205</v>
      </c>
      <c r="AU87" s="32">
        <f>VLOOKUP(A87, Traffic_data!$A$3:$BP$111, 46, 0)</f>
        <v>21088</v>
      </c>
      <c r="AV87" s="32">
        <f>VLOOKUP(A87, Traffic_data!$A$3:$BP$111, 47, 0)</f>
        <v>2028</v>
      </c>
      <c r="AW87" s="32">
        <f>VLOOKUP(A87, Traffic_data!$A$3:$BP$111, 48, 0)</f>
        <v>21416</v>
      </c>
      <c r="AX87" s="32">
        <f>VLOOKUP(A87, Traffic_data!$A$3:$BP$111, 49, 0)</f>
        <v>3479</v>
      </c>
      <c r="AY87" s="32">
        <f>VLOOKUP(A87, Traffic_data!$A$3:$BP$111, 50, 0)</f>
        <v>1614</v>
      </c>
      <c r="AZ87" s="32">
        <f>VLOOKUP(A87, Traffic_data!$A$3:$BP$111, 51, 0)</f>
        <v>9395</v>
      </c>
      <c r="BA87" s="32">
        <f>VLOOKUP(A87, Traffic_data!$A$3:$BP$111, 52, 0)</f>
        <v>1181</v>
      </c>
      <c r="BB87" s="32">
        <f>VLOOKUP(A87, Traffic_data!$A$3:$BP$111, 53, 0)</f>
        <v>1123</v>
      </c>
      <c r="BC87" s="32">
        <f>VLOOKUP(A87, Traffic_data!$A$3:$BP$111, 54, 0)</f>
        <v>1859</v>
      </c>
      <c r="BD87" s="32">
        <f>VLOOKUP(A87, Traffic_data!$A$3:$BP$111, 55, 0)</f>
        <v>13400</v>
      </c>
      <c r="BE87" s="32">
        <f>VLOOKUP(A87, Traffic_data!$A$3:$BP$111, 56, 0)</f>
        <v>6410</v>
      </c>
      <c r="BF87" s="32">
        <f>VLOOKUP(A87, Traffic_data!$A$3:$BP$111, 57, 0)</f>
        <v>1808</v>
      </c>
      <c r="BG87" s="32">
        <f>VLOOKUP(A87, Traffic_data!$A$3:$BP$111, 58, 0)</f>
        <v>123</v>
      </c>
      <c r="BH87" s="32">
        <f>VLOOKUP(A87, Traffic_data!$A$3:$BP$111, 59, 0)</f>
        <v>1012</v>
      </c>
      <c r="BI87" s="32">
        <f>VLOOKUP(A87, Traffic_data!$A$3:$BP$111, 60, 0)</f>
        <v>58</v>
      </c>
      <c r="BJ87" s="32">
        <f>VLOOKUP(A87, Traffic_data!$A$3:$BP$111, 61, 0)</f>
        <v>1330</v>
      </c>
      <c r="BK87" s="32">
        <f>VLOOKUP(A87, Traffic_data!$A$3:$BP$111, 62, 0)</f>
        <v>202</v>
      </c>
      <c r="BL87" s="32">
        <f>VLOOKUP(A87, Traffic_data!$A$3:$BP$111,63, 0)</f>
        <v>101</v>
      </c>
      <c r="BM87" s="32">
        <f>VLOOKUP(A87, Traffic_data!$A$3:$BP$111, 64, 0)</f>
        <v>550</v>
      </c>
      <c r="BN87" s="32">
        <f>VLOOKUP(A87, Traffic_data!$A$3:$BP$111, 65, 0)</f>
        <v>65</v>
      </c>
      <c r="BO87" s="32">
        <f>VLOOKUP(A87, Traffic_data!$A$3:$BP$111, 66, 0)</f>
        <v>87</v>
      </c>
      <c r="BP87" s="32">
        <f>VLOOKUP(A87, Traffic_data!$A$3:$BP$111, 67, 0)</f>
        <v>137</v>
      </c>
      <c r="BQ87" s="32">
        <f>VLOOKUP(A87, Traffic_data!$A$3:$BP$111, 68, 0)</f>
        <v>730</v>
      </c>
    </row>
    <row r="88" spans="1:69" x14ac:dyDescent="0.25">
      <c r="A88" s="29">
        <v>42090</v>
      </c>
      <c r="B88" s="31" t="s">
        <v>53</v>
      </c>
      <c r="C88" s="24">
        <f>IFERROR(VLOOKUP(A88,Pivot_table!$A$5:$C$5, 3, 0),0)</f>
        <v>0</v>
      </c>
      <c r="D88" s="32">
        <f>VLOOKUP(A88, Traffic_data!$A$3:$BP$111, 3, 0)</f>
        <v>127188</v>
      </c>
      <c r="E88" s="32">
        <f>VLOOKUP(A88, Traffic_data!$A$3:$BP$111, 4, 0)</f>
        <v>36047</v>
      </c>
      <c r="F88" s="32">
        <f>VLOOKUP(A88, Traffic_data!$A$3:$BP$111, 5, 0)</f>
        <v>50471</v>
      </c>
      <c r="G88" s="32">
        <f>VLOOKUP(A88, Traffic_data!$A$3:$BP$111, 6, 0)</f>
        <v>30214</v>
      </c>
      <c r="H88" s="32">
        <f>VLOOKUP(A88, Traffic_data!$A$3:$BP$111, 7, 0)</f>
        <v>58903</v>
      </c>
      <c r="I88" s="32">
        <f>VLOOKUP(A88, Traffic_data!$A$3:$BP$111, 8, 0)</f>
        <v>67749</v>
      </c>
      <c r="J88" s="32">
        <f>VLOOKUP(A88, Traffic_data!$A$3:$BP$111, 9, 0)</f>
        <v>45540</v>
      </c>
      <c r="K88" s="32">
        <f>VLOOKUP(A88, Traffic_data!$A$3:$BP$111, 10, 0)</f>
        <v>6531</v>
      </c>
      <c r="L88" s="32">
        <f>VLOOKUP(A88, Traffic_data!$A$3:$BP$111, 11, 0)</f>
        <v>54720</v>
      </c>
      <c r="M88" s="32">
        <f>VLOOKUP(A88, Traffic_data!$A$3:$BP$111, 12, 0)</f>
        <v>0</v>
      </c>
      <c r="N88" s="32">
        <f>VLOOKUP(A88, Traffic_data!$A$3:$BP$111, 13, 0)</f>
        <v>18258</v>
      </c>
      <c r="O88" s="32">
        <f>VLOOKUP(A88, Traffic_data!$A$3:$BP$111, 14, 0)</f>
        <v>7841</v>
      </c>
      <c r="P88" s="32">
        <f>VLOOKUP(A88, Traffic_data!$A$3:$BP$111, 15, 0)</f>
        <v>5579</v>
      </c>
      <c r="Q88" s="32">
        <f>VLOOKUP(A88, Traffic_data!$A$3:$BP$111, 16, 0)</f>
        <v>972</v>
      </c>
      <c r="R88" s="32">
        <f>VLOOKUP(A88, Traffic_data!$A$3:$BP$111, 17, 0)</f>
        <v>89830</v>
      </c>
      <c r="S88" s="32">
        <f>VLOOKUP(A88, Traffic_data!$A$3:$BP$111, 18, 0)</f>
        <v>24529</v>
      </c>
      <c r="T88" s="32">
        <f>VLOOKUP(A88, Traffic_data!$A$3:$BP$111, 19, 0)</f>
        <v>2321</v>
      </c>
      <c r="U88" s="32">
        <f>VLOOKUP(A88, Traffic_data!$A$3:$BP$111, 20, 0)</f>
        <v>18273</v>
      </c>
      <c r="V88" s="32">
        <f>VLOOKUP(A88, Traffic_data!$A$3:$BP$111, 21, 0)</f>
        <v>1603</v>
      </c>
      <c r="W88" s="32">
        <f>VLOOKUP(A88, Traffic_data!$A$3:$BP$111, 22, 0)</f>
        <v>16031</v>
      </c>
      <c r="X88" s="32">
        <f>VLOOKUP(A88, Traffic_data!$A$3:$BP$111, 23, 0)</f>
        <v>3128</v>
      </c>
      <c r="Y88" s="32">
        <f>VLOOKUP(A88, Traffic_data!$A$3:$BP$111, 24, 0)</f>
        <v>1267</v>
      </c>
      <c r="Z88" s="32">
        <f>VLOOKUP(A88, Traffic_data!$A$3:$BP$111, 25, 0)</f>
        <v>5202</v>
      </c>
      <c r="AA88" s="32">
        <f>VLOOKUP(A88, Traffic_data!$A$3:$BP$111, 26, 0)</f>
        <v>919</v>
      </c>
      <c r="AB88" s="32">
        <f>VLOOKUP(A88, Traffic_data!$A$3:$BP$111, 27, 0)</f>
        <v>1099</v>
      </c>
      <c r="AC88" s="32">
        <f>VLOOKUP(A88, Traffic_data!$A$3:$BP$111, 28, 0)</f>
        <v>1581</v>
      </c>
      <c r="AD88" s="32">
        <f>VLOOKUP(A88, Traffic_data!$A$3:$BP$111, 29, 0)</f>
        <v>10639</v>
      </c>
      <c r="AE88" s="32">
        <f>VLOOKUP(A88, Traffic_data!$A$3:$BP$111, 30, 0)</f>
        <v>38317</v>
      </c>
      <c r="AF88" s="32">
        <f>VLOOKUP(A88, Traffic_data!$A$3:$BP$111, 31, 0)</f>
        <v>10130</v>
      </c>
      <c r="AG88" s="32">
        <f>VLOOKUP(A88, Traffic_data!$A$3:$BP$111, 32, 0)</f>
        <v>230</v>
      </c>
      <c r="AH88" s="32">
        <f>VLOOKUP(A88, Traffic_data!$A$3:$BP$111, 33, 0)</f>
        <v>5428</v>
      </c>
      <c r="AI88" s="32">
        <f>VLOOKUP(A88, Traffic_data!$A$3:$BP$111, 34, 0)</f>
        <v>230</v>
      </c>
      <c r="AJ88" s="32">
        <f>VLOOKUP(A88, Traffic_data!$A$3:$BP$111, 35, 0)</f>
        <v>8467</v>
      </c>
      <c r="AK88" s="32">
        <f>VLOOKUP(A88, Traffic_data!$A$3:$BP$111, 36, 0)</f>
        <v>1019</v>
      </c>
      <c r="AL88" s="32">
        <f>VLOOKUP(A88, Traffic_data!$A$3:$BP$111, 37, 0)</f>
        <v>414</v>
      </c>
      <c r="AM88" s="32">
        <f>VLOOKUP(A88, Traffic_data!$A$3:$BP$111, 38, 0)</f>
        <v>6234</v>
      </c>
      <c r="AN88" s="32">
        <f>VLOOKUP(A88, Traffic_data!$A$3:$BP$111, 39, 0)</f>
        <v>397</v>
      </c>
      <c r="AO88" s="32">
        <f>VLOOKUP(A88, Traffic_data!$A$3:$BP$111, 40, 0)</f>
        <v>236</v>
      </c>
      <c r="AP88" s="32">
        <f>VLOOKUP(A88, Traffic_data!$A$3:$BP$111, 41, 0)</f>
        <v>1030</v>
      </c>
      <c r="AQ88" s="32">
        <f>VLOOKUP(A88, Traffic_data!$A$3:$BP$111, 42, 0)</f>
        <v>3799</v>
      </c>
      <c r="AR88" s="32">
        <f>VLOOKUP(A88, Traffic_data!$A$3:$BP$111, 43, 0)</f>
        <v>128147</v>
      </c>
      <c r="AS88" s="32">
        <f>VLOOKUP(A88, Traffic_data!$A$3:$BP$111, 44, 0)</f>
        <v>34659</v>
      </c>
      <c r="AT88" s="32">
        <f>VLOOKUP(A88, Traffic_data!$A$3:$BP$111, 45, 0)</f>
        <v>2551</v>
      </c>
      <c r="AU88" s="32">
        <f>VLOOKUP(A88, Traffic_data!$A$3:$BP$111, 46, 0)</f>
        <v>23701</v>
      </c>
      <c r="AV88" s="32">
        <f>VLOOKUP(A88, Traffic_data!$A$3:$BP$111, 47, 0)</f>
        <v>1833</v>
      </c>
      <c r="AW88" s="32">
        <f>VLOOKUP(A88, Traffic_data!$A$3:$BP$111, 48, 0)</f>
        <v>24498</v>
      </c>
      <c r="AX88" s="32">
        <f>VLOOKUP(A88, Traffic_data!$A$3:$BP$111, 49, 0)</f>
        <v>4147</v>
      </c>
      <c r="AY88" s="32">
        <f>VLOOKUP(A88, Traffic_data!$A$3:$BP$111, 50, 0)</f>
        <v>1681</v>
      </c>
      <c r="AZ88" s="32">
        <f>VLOOKUP(A88, Traffic_data!$A$3:$BP$111, 51, 0)</f>
        <v>11436</v>
      </c>
      <c r="BA88" s="32">
        <f>VLOOKUP(A88, Traffic_data!$A$3:$BP$111, 52, 0)</f>
        <v>1316</v>
      </c>
      <c r="BB88" s="32">
        <f>VLOOKUP(A88, Traffic_data!$A$3:$BP$111, 53, 0)</f>
        <v>1335</v>
      </c>
      <c r="BC88" s="32">
        <f>VLOOKUP(A88, Traffic_data!$A$3:$BP$111, 54, 0)</f>
        <v>2611</v>
      </c>
      <c r="BD88" s="32">
        <f>VLOOKUP(A88, Traffic_data!$A$3:$BP$111, 55, 0)</f>
        <v>14438</v>
      </c>
      <c r="BE88" s="32">
        <f>VLOOKUP(A88, Traffic_data!$A$3:$BP$111, 56, 0)</f>
        <v>7618</v>
      </c>
      <c r="BF88" s="32">
        <f>VLOOKUP(A88, Traffic_data!$A$3:$BP$111, 57, 0)</f>
        <v>2082</v>
      </c>
      <c r="BG88" s="32">
        <f>VLOOKUP(A88, Traffic_data!$A$3:$BP$111, 58, 0)</f>
        <v>123</v>
      </c>
      <c r="BH88" s="32">
        <f>VLOOKUP(A88, Traffic_data!$A$3:$BP$111, 59, 0)</f>
        <v>1150</v>
      </c>
      <c r="BI88" s="32">
        <f>VLOOKUP(A88, Traffic_data!$A$3:$BP$111, 60, 0)</f>
        <v>51</v>
      </c>
      <c r="BJ88" s="32">
        <f>VLOOKUP(A88, Traffic_data!$A$3:$BP$111, 61, 0)</f>
        <v>1591</v>
      </c>
      <c r="BK88" s="32">
        <f>VLOOKUP(A88, Traffic_data!$A$3:$BP$111, 62, 0)</f>
        <v>354</v>
      </c>
      <c r="BL88" s="32">
        <f>VLOOKUP(A88, Traffic_data!$A$3:$BP$111,63, 0)</f>
        <v>116</v>
      </c>
      <c r="BM88" s="32">
        <f>VLOOKUP(A88, Traffic_data!$A$3:$BP$111, 64, 0)</f>
        <v>672</v>
      </c>
      <c r="BN88" s="32">
        <f>VLOOKUP(A88, Traffic_data!$A$3:$BP$111, 65, 0)</f>
        <v>87</v>
      </c>
      <c r="BO88" s="32">
        <f>VLOOKUP(A88, Traffic_data!$A$3:$BP$111, 66, 0)</f>
        <v>87</v>
      </c>
      <c r="BP88" s="32">
        <f>VLOOKUP(A88, Traffic_data!$A$3:$BP$111, 67, 0)</f>
        <v>137</v>
      </c>
      <c r="BQ88" s="32">
        <f>VLOOKUP(A88, Traffic_data!$A$3:$BP$111, 68, 0)</f>
        <v>954</v>
      </c>
    </row>
    <row r="89" spans="1:69" x14ac:dyDescent="0.25">
      <c r="A89" s="29">
        <v>42091</v>
      </c>
      <c r="B89" s="31" t="s">
        <v>48</v>
      </c>
      <c r="C89" s="24">
        <f>IFERROR(VLOOKUP(A89,Pivot_table!$A$5:$C$5, 3, 0),0)</f>
        <v>0</v>
      </c>
      <c r="D89" s="32">
        <f>VLOOKUP(A89, Traffic_data!$A$3:$BP$111, 3, 0)</f>
        <v>101445</v>
      </c>
      <c r="E89" s="32">
        <f>VLOOKUP(A89, Traffic_data!$A$3:$BP$111, 4, 0)</f>
        <v>30513</v>
      </c>
      <c r="F89" s="32">
        <f>VLOOKUP(A89, Traffic_data!$A$3:$BP$111, 5, 0)</f>
        <v>39158</v>
      </c>
      <c r="G89" s="32">
        <f>VLOOKUP(A89, Traffic_data!$A$3:$BP$111, 6, 0)</f>
        <v>23310</v>
      </c>
      <c r="H89" s="32">
        <f>VLOOKUP(A89, Traffic_data!$A$3:$BP$111, 7, 0)</f>
        <v>48556</v>
      </c>
      <c r="I89" s="32">
        <f>VLOOKUP(A89, Traffic_data!$A$3:$BP$111, 8, 0)</f>
        <v>60008</v>
      </c>
      <c r="J89" s="32">
        <f>VLOOKUP(A89, Traffic_data!$A$3:$BP$111, 9, 0)</f>
        <v>51199</v>
      </c>
      <c r="K89" s="32">
        <f>VLOOKUP(A89, Traffic_data!$A$3:$BP$111, 10, 0)</f>
        <v>8812</v>
      </c>
      <c r="L89" s="32">
        <f>VLOOKUP(A89, Traffic_data!$A$3:$BP$111, 11, 0)</f>
        <v>126553</v>
      </c>
      <c r="M89" s="32">
        <f>VLOOKUP(A89, Traffic_data!$A$3:$BP$111, 12, 0)</f>
        <v>0</v>
      </c>
      <c r="N89" s="32">
        <f>VLOOKUP(A89, Traffic_data!$A$3:$BP$111, 13, 0)</f>
        <v>14687</v>
      </c>
      <c r="O89" s="32">
        <f>VLOOKUP(A89, Traffic_data!$A$3:$BP$111, 14, 0)</f>
        <v>11741</v>
      </c>
      <c r="P89" s="32">
        <f>VLOOKUP(A89, Traffic_data!$A$3:$BP$111, 15, 0)</f>
        <v>8449</v>
      </c>
      <c r="Q89" s="32">
        <f>VLOOKUP(A89, Traffic_data!$A$3:$BP$111, 16, 0)</f>
        <v>1066</v>
      </c>
      <c r="R89" s="32">
        <f>VLOOKUP(A89, Traffic_data!$A$3:$BP$111, 17, 0)</f>
        <v>74047</v>
      </c>
      <c r="S89" s="32">
        <f>VLOOKUP(A89, Traffic_data!$A$3:$BP$111, 18, 0)</f>
        <v>18800</v>
      </c>
      <c r="T89" s="32">
        <f>VLOOKUP(A89, Traffic_data!$A$3:$BP$111, 19, 0)</f>
        <v>2186</v>
      </c>
      <c r="U89" s="32">
        <f>VLOOKUP(A89, Traffic_data!$A$3:$BP$111, 20, 0)</f>
        <v>15146</v>
      </c>
      <c r="V89" s="32">
        <f>VLOOKUP(A89, Traffic_data!$A$3:$BP$111, 21, 0)</f>
        <v>1883</v>
      </c>
      <c r="W89" s="32">
        <f>VLOOKUP(A89, Traffic_data!$A$3:$BP$111, 22, 0)</f>
        <v>13038</v>
      </c>
      <c r="X89" s="32">
        <f>VLOOKUP(A89, Traffic_data!$A$3:$BP$111, 23, 0)</f>
        <v>3016</v>
      </c>
      <c r="Y89" s="32">
        <f>VLOOKUP(A89, Traffic_data!$A$3:$BP$111, 24, 0)</f>
        <v>1267</v>
      </c>
      <c r="Z89" s="32">
        <f>VLOOKUP(A89, Traffic_data!$A$3:$BP$111, 25, 0)</f>
        <v>4294</v>
      </c>
      <c r="AA89" s="32">
        <f>VLOOKUP(A89, Traffic_data!$A$3:$BP$111, 26, 0)</f>
        <v>807</v>
      </c>
      <c r="AB89" s="32">
        <f>VLOOKUP(A89, Traffic_data!$A$3:$BP$111, 27, 0)</f>
        <v>897</v>
      </c>
      <c r="AC89" s="32">
        <f>VLOOKUP(A89, Traffic_data!$A$3:$BP$111, 28, 0)</f>
        <v>1345</v>
      </c>
      <c r="AD89" s="32">
        <f>VLOOKUP(A89, Traffic_data!$A$3:$BP$111, 29, 0)</f>
        <v>8397</v>
      </c>
      <c r="AE89" s="32">
        <f>VLOOKUP(A89, Traffic_data!$A$3:$BP$111, 30, 0)</f>
        <v>43662</v>
      </c>
      <c r="AF89" s="32">
        <f>VLOOKUP(A89, Traffic_data!$A$3:$BP$111, 31, 0)</f>
        <v>11299</v>
      </c>
      <c r="AG89" s="32">
        <f>VLOOKUP(A89, Traffic_data!$A$3:$BP$111, 32, 0)</f>
        <v>351</v>
      </c>
      <c r="AH89" s="32">
        <f>VLOOKUP(A89, Traffic_data!$A$3:$BP$111, 33, 0)</f>
        <v>7126</v>
      </c>
      <c r="AI89" s="32">
        <f>VLOOKUP(A89, Traffic_data!$A$3:$BP$111, 34, 0)</f>
        <v>213</v>
      </c>
      <c r="AJ89" s="32">
        <f>VLOOKUP(A89, Traffic_data!$A$3:$BP$111, 35, 0)</f>
        <v>9704</v>
      </c>
      <c r="AK89" s="32">
        <f>VLOOKUP(A89, Traffic_data!$A$3:$BP$111, 36, 0)</f>
        <v>1128</v>
      </c>
      <c r="AL89" s="32">
        <f>VLOOKUP(A89, Traffic_data!$A$3:$BP$111, 37, 0)</f>
        <v>472</v>
      </c>
      <c r="AM89" s="32">
        <f>VLOOKUP(A89, Traffic_data!$A$3:$BP$111, 38, 0)</f>
        <v>6614</v>
      </c>
      <c r="AN89" s="32">
        <f>VLOOKUP(A89, Traffic_data!$A$3:$BP$111, 39, 0)</f>
        <v>386</v>
      </c>
      <c r="AO89" s="32">
        <f>VLOOKUP(A89, Traffic_data!$A$3:$BP$111, 40, 0)</f>
        <v>334</v>
      </c>
      <c r="AP89" s="32">
        <f>VLOOKUP(A89, Traffic_data!$A$3:$BP$111, 41, 0)</f>
        <v>996</v>
      </c>
      <c r="AQ89" s="32">
        <f>VLOOKUP(A89, Traffic_data!$A$3:$BP$111, 42, 0)</f>
        <v>4357</v>
      </c>
      <c r="AR89" s="32">
        <f>VLOOKUP(A89, Traffic_data!$A$3:$BP$111, 43, 0)</f>
        <v>117709</v>
      </c>
      <c r="AS89" s="32">
        <f>VLOOKUP(A89, Traffic_data!$A$3:$BP$111, 44, 0)</f>
        <v>30099</v>
      </c>
      <c r="AT89" s="32">
        <f>VLOOKUP(A89, Traffic_data!$A$3:$BP$111, 45, 0)</f>
        <v>2537</v>
      </c>
      <c r="AU89" s="32">
        <f>VLOOKUP(A89, Traffic_data!$A$3:$BP$111, 46, 0)</f>
        <v>22272</v>
      </c>
      <c r="AV89" s="32">
        <f>VLOOKUP(A89, Traffic_data!$A$3:$BP$111, 47, 0)</f>
        <v>2096</v>
      </c>
      <c r="AW89" s="32">
        <f>VLOOKUP(A89, Traffic_data!$A$3:$BP$111, 48, 0)</f>
        <v>22742</v>
      </c>
      <c r="AX89" s="32">
        <f>VLOOKUP(A89, Traffic_data!$A$3:$BP$111, 49, 0)</f>
        <v>4144</v>
      </c>
      <c r="AY89" s="32">
        <f>VLOOKUP(A89, Traffic_data!$A$3:$BP$111, 50, 0)</f>
        <v>1739</v>
      </c>
      <c r="AZ89" s="32">
        <f>VLOOKUP(A89, Traffic_data!$A$3:$BP$111, 51, 0)</f>
        <v>10908</v>
      </c>
      <c r="BA89" s="32">
        <f>VLOOKUP(A89, Traffic_data!$A$3:$BP$111, 52, 0)</f>
        <v>1193</v>
      </c>
      <c r="BB89" s="32">
        <f>VLOOKUP(A89, Traffic_data!$A$3:$BP$111, 53, 0)</f>
        <v>1231</v>
      </c>
      <c r="BC89" s="32">
        <f>VLOOKUP(A89, Traffic_data!$A$3:$BP$111, 54, 0)</f>
        <v>2341</v>
      </c>
      <c r="BD89" s="32">
        <f>VLOOKUP(A89, Traffic_data!$A$3:$BP$111, 55, 0)</f>
        <v>12754</v>
      </c>
      <c r="BE89" s="32">
        <f>VLOOKUP(A89, Traffic_data!$A$3:$BP$111, 56, 0)</f>
        <v>4957</v>
      </c>
      <c r="BF89" s="32">
        <f>VLOOKUP(A89, Traffic_data!$A$3:$BP$111, 57, 0)</f>
        <v>1236</v>
      </c>
      <c r="BG89" s="32">
        <f>VLOOKUP(A89, Traffic_data!$A$3:$BP$111, 58, 0)</f>
        <v>80</v>
      </c>
      <c r="BH89" s="32">
        <f>VLOOKUP(A89, Traffic_data!$A$3:$BP$111, 59, 0)</f>
        <v>846</v>
      </c>
      <c r="BI89" s="32">
        <f>VLOOKUP(A89, Traffic_data!$A$3:$BP$111, 60, 0)</f>
        <v>22</v>
      </c>
      <c r="BJ89" s="32">
        <f>VLOOKUP(A89, Traffic_data!$A$3:$BP$111, 61, 0)</f>
        <v>1142</v>
      </c>
      <c r="BK89" s="32">
        <f>VLOOKUP(A89, Traffic_data!$A$3:$BP$111, 62, 0)</f>
        <v>166</v>
      </c>
      <c r="BL89" s="32">
        <f>VLOOKUP(A89, Traffic_data!$A$3:$BP$111,63, 0)</f>
        <v>58</v>
      </c>
      <c r="BM89" s="32">
        <f>VLOOKUP(A89, Traffic_data!$A$3:$BP$111, 64, 0)</f>
        <v>412</v>
      </c>
      <c r="BN89" s="32">
        <f>VLOOKUP(A89, Traffic_data!$A$3:$BP$111, 65, 0)</f>
        <v>58</v>
      </c>
      <c r="BO89" s="32">
        <f>VLOOKUP(A89, Traffic_data!$A$3:$BP$111, 66, 0)</f>
        <v>14</v>
      </c>
      <c r="BP89" s="32">
        <f>VLOOKUP(A89, Traffic_data!$A$3:$BP$111, 67, 0)</f>
        <v>137</v>
      </c>
      <c r="BQ89" s="32">
        <f>VLOOKUP(A89, Traffic_data!$A$3:$BP$111, 68, 0)</f>
        <v>629</v>
      </c>
    </row>
    <row r="90" spans="1:69" x14ac:dyDescent="0.25">
      <c r="A90" s="29">
        <v>42092</v>
      </c>
      <c r="B90" s="31" t="s">
        <v>49</v>
      </c>
      <c r="C90" s="24">
        <f>IFERROR(VLOOKUP(A90,Pivot_table!$A$5:$C$5, 3, 0),0)</f>
        <v>0</v>
      </c>
      <c r="D90" s="32">
        <f>VLOOKUP(A90, Traffic_data!$A$3:$BP$111, 3, 0)</f>
        <v>83084</v>
      </c>
      <c r="E90" s="32">
        <f>VLOOKUP(A90, Traffic_data!$A$3:$BP$111, 4, 0)</f>
        <v>23135</v>
      </c>
      <c r="F90" s="32">
        <f>VLOOKUP(A90, Traffic_data!$A$3:$BP$111, 5, 0)</f>
        <v>32272</v>
      </c>
      <c r="G90" s="32">
        <f>VLOOKUP(A90, Traffic_data!$A$3:$BP$111, 6, 0)</f>
        <v>20419</v>
      </c>
      <c r="H90" s="32">
        <f>VLOOKUP(A90, Traffic_data!$A$3:$BP$111, 7, 0)</f>
        <v>39988</v>
      </c>
      <c r="I90" s="32">
        <f>VLOOKUP(A90, Traffic_data!$A$3:$BP$111, 8, 0)</f>
        <v>52488</v>
      </c>
      <c r="J90" s="32">
        <f>VLOOKUP(A90, Traffic_data!$A$3:$BP$111, 9, 0)</f>
        <v>53916</v>
      </c>
      <c r="K90" s="32">
        <f>VLOOKUP(A90, Traffic_data!$A$3:$BP$111, 10, 0)</f>
        <v>6788</v>
      </c>
      <c r="L90" s="32">
        <f>VLOOKUP(A90, Traffic_data!$A$3:$BP$111, 11, 0)</f>
        <v>61612</v>
      </c>
      <c r="M90" s="32">
        <f>VLOOKUP(A90, Traffic_data!$A$3:$BP$111, 12, 0)</f>
        <v>0</v>
      </c>
      <c r="N90" s="32">
        <f>VLOOKUP(A90, Traffic_data!$A$3:$BP$111, 13, 0)</f>
        <v>11737</v>
      </c>
      <c r="O90" s="32">
        <f>VLOOKUP(A90, Traffic_data!$A$3:$BP$111, 14, 0)</f>
        <v>12441</v>
      </c>
      <c r="P90" s="32">
        <f>VLOOKUP(A90, Traffic_data!$A$3:$BP$111, 15, 0)</f>
        <v>8854</v>
      </c>
      <c r="Q90" s="32">
        <f>VLOOKUP(A90, Traffic_data!$A$3:$BP$111, 16, 0)</f>
        <v>810</v>
      </c>
      <c r="R90" s="32">
        <f>VLOOKUP(A90, Traffic_data!$A$3:$BP$111, 17, 0)</f>
        <v>59652</v>
      </c>
      <c r="S90" s="32">
        <f>VLOOKUP(A90, Traffic_data!$A$3:$BP$111, 18, 0)</f>
        <v>17197</v>
      </c>
      <c r="T90" s="32">
        <f>VLOOKUP(A90, Traffic_data!$A$3:$BP$111, 19, 0)</f>
        <v>2007</v>
      </c>
      <c r="U90" s="32">
        <f>VLOOKUP(A90, Traffic_data!$A$3:$BP$111, 20, 0)</f>
        <v>11704</v>
      </c>
      <c r="V90" s="32">
        <f>VLOOKUP(A90, Traffic_data!$A$3:$BP$111, 21, 0)</f>
        <v>1424</v>
      </c>
      <c r="W90" s="32">
        <f>VLOOKUP(A90, Traffic_data!$A$3:$BP$111, 22, 0)</f>
        <v>9877</v>
      </c>
      <c r="X90" s="32">
        <f>VLOOKUP(A90, Traffic_data!$A$3:$BP$111, 23, 0)</f>
        <v>1794</v>
      </c>
      <c r="Y90" s="32">
        <f>VLOOKUP(A90, Traffic_data!$A$3:$BP$111, 24, 0)</f>
        <v>818</v>
      </c>
      <c r="Z90" s="32">
        <f>VLOOKUP(A90, Traffic_data!$A$3:$BP$111, 25, 0)</f>
        <v>3408</v>
      </c>
      <c r="AA90" s="32">
        <f>VLOOKUP(A90, Traffic_data!$A$3:$BP$111, 26, 0)</f>
        <v>628</v>
      </c>
      <c r="AB90" s="32">
        <f>VLOOKUP(A90, Traffic_data!$A$3:$BP$111, 27, 0)</f>
        <v>673</v>
      </c>
      <c r="AC90" s="32">
        <f>VLOOKUP(A90, Traffic_data!$A$3:$BP$111, 28, 0)</f>
        <v>1211</v>
      </c>
      <c r="AD90" s="32">
        <f>VLOOKUP(A90, Traffic_data!$A$3:$BP$111, 29, 0)</f>
        <v>7052</v>
      </c>
      <c r="AE90" s="32">
        <f>VLOOKUP(A90, Traffic_data!$A$3:$BP$111, 30, 0)</f>
        <v>46152</v>
      </c>
      <c r="AF90" s="32">
        <f>VLOOKUP(A90, Traffic_data!$A$3:$BP$111, 31, 0)</f>
        <v>12208</v>
      </c>
      <c r="AG90" s="32">
        <f>VLOOKUP(A90, Traffic_data!$A$3:$BP$111, 32, 0)</f>
        <v>420</v>
      </c>
      <c r="AH90" s="32">
        <f>VLOOKUP(A90, Traffic_data!$A$3:$BP$111, 33, 0)</f>
        <v>7500</v>
      </c>
      <c r="AI90" s="32">
        <f>VLOOKUP(A90, Traffic_data!$A$3:$BP$111, 34, 0)</f>
        <v>299</v>
      </c>
      <c r="AJ90" s="32">
        <f>VLOOKUP(A90, Traffic_data!$A$3:$BP$111, 35, 0)</f>
        <v>10194</v>
      </c>
      <c r="AK90" s="32">
        <f>VLOOKUP(A90, Traffic_data!$A$3:$BP$111, 36, 0)</f>
        <v>1197</v>
      </c>
      <c r="AL90" s="32">
        <f>VLOOKUP(A90, Traffic_data!$A$3:$BP$111, 37, 0)</f>
        <v>409</v>
      </c>
      <c r="AM90" s="32">
        <f>VLOOKUP(A90, Traffic_data!$A$3:$BP$111, 38, 0)</f>
        <v>6769</v>
      </c>
      <c r="AN90" s="32">
        <f>VLOOKUP(A90, Traffic_data!$A$3:$BP$111, 39, 0)</f>
        <v>386</v>
      </c>
      <c r="AO90" s="32">
        <f>VLOOKUP(A90, Traffic_data!$A$3:$BP$111, 40, 0)</f>
        <v>271</v>
      </c>
      <c r="AP90" s="32">
        <f>VLOOKUP(A90, Traffic_data!$A$3:$BP$111, 41, 0)</f>
        <v>1111</v>
      </c>
      <c r="AQ90" s="32">
        <f>VLOOKUP(A90, Traffic_data!$A$3:$BP$111, 42, 0)</f>
        <v>4564</v>
      </c>
      <c r="AR90" s="32">
        <f>VLOOKUP(A90, Traffic_data!$A$3:$BP$111, 43, 0)</f>
        <v>105804</v>
      </c>
      <c r="AS90" s="32">
        <f>VLOOKUP(A90, Traffic_data!$A$3:$BP$111, 44, 0)</f>
        <v>29405</v>
      </c>
      <c r="AT90" s="32">
        <f>VLOOKUP(A90, Traffic_data!$A$3:$BP$111, 45, 0)</f>
        <v>2427</v>
      </c>
      <c r="AU90" s="32">
        <f>VLOOKUP(A90, Traffic_data!$A$3:$BP$111, 46, 0)</f>
        <v>19204</v>
      </c>
      <c r="AV90" s="32">
        <f>VLOOKUP(A90, Traffic_data!$A$3:$BP$111, 47, 0)</f>
        <v>1723</v>
      </c>
      <c r="AW90" s="32">
        <f>VLOOKUP(A90, Traffic_data!$A$3:$BP$111, 48, 0)</f>
        <v>20071</v>
      </c>
      <c r="AX90" s="32">
        <f>VLOOKUP(A90, Traffic_data!$A$3:$BP$111, 49, 0)</f>
        <v>2991</v>
      </c>
      <c r="AY90" s="32">
        <f>VLOOKUP(A90, Traffic_data!$A$3:$BP$111, 50, 0)</f>
        <v>1227</v>
      </c>
      <c r="AZ90" s="32">
        <f>VLOOKUP(A90, Traffic_data!$A$3:$BP$111, 51, 0)</f>
        <v>10177</v>
      </c>
      <c r="BA90" s="32">
        <f>VLOOKUP(A90, Traffic_data!$A$3:$BP$111, 52, 0)</f>
        <v>1014</v>
      </c>
      <c r="BB90" s="32">
        <f>VLOOKUP(A90, Traffic_data!$A$3:$BP$111, 53, 0)</f>
        <v>944</v>
      </c>
      <c r="BC90" s="32">
        <f>VLOOKUP(A90, Traffic_data!$A$3:$BP$111, 54, 0)</f>
        <v>2322</v>
      </c>
      <c r="BD90" s="32">
        <f>VLOOKUP(A90, Traffic_data!$A$3:$BP$111, 55, 0)</f>
        <v>11616</v>
      </c>
      <c r="BE90" s="32">
        <f>VLOOKUP(A90, Traffic_data!$A$3:$BP$111, 56, 0)</f>
        <v>9271</v>
      </c>
      <c r="BF90" s="32">
        <f>VLOOKUP(A90, Traffic_data!$A$3:$BP$111, 57, 0)</f>
        <v>2603</v>
      </c>
      <c r="BG90" s="32">
        <f>VLOOKUP(A90, Traffic_data!$A$3:$BP$111, 58, 0)</f>
        <v>145</v>
      </c>
      <c r="BH90" s="32">
        <f>VLOOKUP(A90, Traffic_data!$A$3:$BP$111, 59, 0)</f>
        <v>1468</v>
      </c>
      <c r="BI90" s="32">
        <f>VLOOKUP(A90, Traffic_data!$A$3:$BP$111, 60, 0)</f>
        <v>65</v>
      </c>
      <c r="BJ90" s="32">
        <f>VLOOKUP(A90, Traffic_data!$A$3:$BP$111, 61, 0)</f>
        <v>1945</v>
      </c>
      <c r="BK90" s="32">
        <f>VLOOKUP(A90, Traffic_data!$A$3:$BP$111, 62, 0)</f>
        <v>296</v>
      </c>
      <c r="BL90" s="32">
        <f>VLOOKUP(A90, Traffic_data!$A$3:$BP$111,63, 0)</f>
        <v>130</v>
      </c>
      <c r="BM90" s="32">
        <f>VLOOKUP(A90, Traffic_data!$A$3:$BP$111, 64, 0)</f>
        <v>672</v>
      </c>
      <c r="BN90" s="32">
        <f>VLOOKUP(A90, Traffic_data!$A$3:$BP$111, 65, 0)</f>
        <v>137</v>
      </c>
      <c r="BO90" s="32">
        <f>VLOOKUP(A90, Traffic_data!$A$3:$BP$111, 66, 0)</f>
        <v>101</v>
      </c>
      <c r="BP90" s="32">
        <f>VLOOKUP(A90, Traffic_data!$A$3:$BP$111, 67, 0)</f>
        <v>195</v>
      </c>
      <c r="BQ90" s="32">
        <f>VLOOKUP(A90, Traffic_data!$A$3:$BP$111, 68, 0)</f>
        <v>1280</v>
      </c>
    </row>
    <row r="91" spans="1:69" x14ac:dyDescent="0.25">
      <c r="A91" s="29">
        <v>42093</v>
      </c>
      <c r="B91" s="31" t="s">
        <v>50</v>
      </c>
      <c r="C91" s="24">
        <f>IFERROR(VLOOKUP(A91,Pivot_table!$A$5:$C$5, 3, 0),0)</f>
        <v>0</v>
      </c>
      <c r="D91" s="32">
        <f>VLOOKUP(A91, Traffic_data!$A$3:$BP$111, 3, 0)</f>
        <v>132826</v>
      </c>
      <c r="E91" s="32">
        <f>VLOOKUP(A91, Traffic_data!$A$3:$BP$111, 4, 0)</f>
        <v>36666</v>
      </c>
      <c r="F91" s="32">
        <f>VLOOKUP(A91, Traffic_data!$A$3:$BP$111, 5, 0)</f>
        <v>53398</v>
      </c>
      <c r="G91" s="32">
        <f>VLOOKUP(A91, Traffic_data!$A$3:$BP$111, 6, 0)</f>
        <v>32527</v>
      </c>
      <c r="H91" s="32">
        <f>VLOOKUP(A91, Traffic_data!$A$3:$BP$111, 7, 0)</f>
        <v>61873</v>
      </c>
      <c r="I91" s="32">
        <f>VLOOKUP(A91, Traffic_data!$A$3:$BP$111, 8, 0)</f>
        <v>71560</v>
      </c>
      <c r="J91" s="32">
        <f>VLOOKUP(A91, Traffic_data!$A$3:$BP$111, 9, 0)</f>
        <v>45955</v>
      </c>
      <c r="K91" s="32">
        <f>VLOOKUP(A91, Traffic_data!$A$3:$BP$111, 10, 0)</f>
        <v>7047</v>
      </c>
      <c r="L91" s="32">
        <f>VLOOKUP(A91, Traffic_data!$A$3:$BP$111, 11, 0)</f>
        <v>54162</v>
      </c>
      <c r="M91" s="32">
        <f>VLOOKUP(A91, Traffic_data!$A$3:$BP$111, 12, 0)</f>
        <v>0</v>
      </c>
      <c r="N91" s="32">
        <f>VLOOKUP(A91, Traffic_data!$A$3:$BP$111, 13, 0)</f>
        <v>17340</v>
      </c>
      <c r="O91" s="32">
        <f>VLOOKUP(A91, Traffic_data!$A$3:$BP$111, 14, 0)</f>
        <v>8511</v>
      </c>
      <c r="P91" s="32">
        <f>VLOOKUP(A91, Traffic_data!$A$3:$BP$111, 15, 0)</f>
        <v>6318</v>
      </c>
      <c r="Q91" s="32">
        <f>VLOOKUP(A91, Traffic_data!$A$3:$BP$111, 16, 0)</f>
        <v>1161</v>
      </c>
      <c r="R91" s="32">
        <f>VLOOKUP(A91, Traffic_data!$A$3:$BP$111, 17, 0)</f>
        <v>95390</v>
      </c>
      <c r="S91" s="32">
        <f>VLOOKUP(A91, Traffic_data!$A$3:$BP$111, 18, 0)</f>
        <v>28845</v>
      </c>
      <c r="T91" s="32">
        <f>VLOOKUP(A91, Traffic_data!$A$3:$BP$111, 19, 0)</f>
        <v>2040</v>
      </c>
      <c r="U91" s="32">
        <f>VLOOKUP(A91, Traffic_data!$A$3:$BP$111, 20, 0)</f>
        <v>19518</v>
      </c>
      <c r="V91" s="32">
        <f>VLOOKUP(A91, Traffic_data!$A$3:$BP$111, 21, 0)</f>
        <v>2321</v>
      </c>
      <c r="W91" s="32">
        <f>VLOOKUP(A91, Traffic_data!$A$3:$BP$111, 22, 0)</f>
        <v>16513</v>
      </c>
      <c r="X91" s="32">
        <f>VLOOKUP(A91, Traffic_data!$A$3:$BP$111, 23, 0)</f>
        <v>2982</v>
      </c>
      <c r="Y91" s="32">
        <f>VLOOKUP(A91, Traffic_data!$A$3:$BP$111, 24, 0)</f>
        <v>1267</v>
      </c>
      <c r="Z91" s="32">
        <f>VLOOKUP(A91, Traffic_data!$A$3:$BP$111, 25, 0)</f>
        <v>5112</v>
      </c>
      <c r="AA91" s="32">
        <f>VLOOKUP(A91, Traffic_data!$A$3:$BP$111, 26, 0)</f>
        <v>729</v>
      </c>
      <c r="AB91" s="32">
        <f>VLOOKUP(A91, Traffic_data!$A$3:$BP$111, 27, 0)</f>
        <v>1132</v>
      </c>
      <c r="AC91" s="32">
        <f>VLOOKUP(A91, Traffic_data!$A$3:$BP$111, 28, 0)</f>
        <v>1525</v>
      </c>
      <c r="AD91" s="32">
        <f>VLOOKUP(A91, Traffic_data!$A$3:$BP$111, 29, 0)</f>
        <v>10101</v>
      </c>
      <c r="AE91" s="32">
        <f>VLOOKUP(A91, Traffic_data!$A$3:$BP$111, 30, 0)</f>
        <v>38510</v>
      </c>
      <c r="AF91" s="32">
        <f>VLOOKUP(A91, Traffic_data!$A$3:$BP$111, 31, 0)</f>
        <v>10424</v>
      </c>
      <c r="AG91" s="32">
        <f>VLOOKUP(A91, Traffic_data!$A$3:$BP$111, 32, 0)</f>
        <v>259</v>
      </c>
      <c r="AH91" s="32">
        <f>VLOOKUP(A91, Traffic_data!$A$3:$BP$111, 33, 0)</f>
        <v>6228</v>
      </c>
      <c r="AI91" s="32">
        <f>VLOOKUP(A91, Traffic_data!$A$3:$BP$111, 34, 0)</f>
        <v>219</v>
      </c>
      <c r="AJ91" s="32">
        <f>VLOOKUP(A91, Traffic_data!$A$3:$BP$111, 35, 0)</f>
        <v>8421</v>
      </c>
      <c r="AK91" s="32">
        <f>VLOOKUP(A91, Traffic_data!$A$3:$BP$111, 36, 0)</f>
        <v>961</v>
      </c>
      <c r="AL91" s="32">
        <f>VLOOKUP(A91, Traffic_data!$A$3:$BP$111, 37, 0)</f>
        <v>409</v>
      </c>
      <c r="AM91" s="32">
        <f>VLOOKUP(A91, Traffic_data!$A$3:$BP$111, 38, 0)</f>
        <v>5946</v>
      </c>
      <c r="AN91" s="32">
        <f>VLOOKUP(A91, Traffic_data!$A$3:$BP$111, 39, 0)</f>
        <v>317</v>
      </c>
      <c r="AO91" s="32">
        <f>VLOOKUP(A91, Traffic_data!$A$3:$BP$111, 40, 0)</f>
        <v>242</v>
      </c>
      <c r="AP91" s="32">
        <f>VLOOKUP(A91, Traffic_data!$A$3:$BP$111, 41, 0)</f>
        <v>863</v>
      </c>
      <c r="AQ91" s="32">
        <f>VLOOKUP(A91, Traffic_data!$A$3:$BP$111, 42, 0)</f>
        <v>3707</v>
      </c>
      <c r="AR91" s="32">
        <f>VLOOKUP(A91, Traffic_data!$A$3:$BP$111, 43, 0)</f>
        <v>133900</v>
      </c>
      <c r="AS91" s="32">
        <f>VLOOKUP(A91, Traffic_data!$A$3:$BP$111, 44, 0)</f>
        <v>39269</v>
      </c>
      <c r="AT91" s="32">
        <f>VLOOKUP(A91, Traffic_data!$A$3:$BP$111, 45, 0)</f>
        <v>2299</v>
      </c>
      <c r="AU91" s="32">
        <f>VLOOKUP(A91, Traffic_data!$A$3:$BP$111, 46, 0)</f>
        <v>25746</v>
      </c>
      <c r="AV91" s="32">
        <f>VLOOKUP(A91, Traffic_data!$A$3:$BP$111, 47, 0)</f>
        <v>2540</v>
      </c>
      <c r="AW91" s="32">
        <f>VLOOKUP(A91, Traffic_data!$A$3:$BP$111, 48, 0)</f>
        <v>24934</v>
      </c>
      <c r="AX91" s="32">
        <f>VLOOKUP(A91, Traffic_data!$A$3:$BP$111, 49, 0)</f>
        <v>3943</v>
      </c>
      <c r="AY91" s="32">
        <f>VLOOKUP(A91, Traffic_data!$A$3:$BP$111, 50, 0)</f>
        <v>1676</v>
      </c>
      <c r="AZ91" s="32">
        <f>VLOOKUP(A91, Traffic_data!$A$3:$BP$111, 51, 0)</f>
        <v>11058</v>
      </c>
      <c r="BA91" s="32">
        <f>VLOOKUP(A91, Traffic_data!$A$3:$BP$111, 52, 0)</f>
        <v>1046</v>
      </c>
      <c r="BB91" s="32">
        <f>VLOOKUP(A91, Traffic_data!$A$3:$BP$111, 53, 0)</f>
        <v>1374</v>
      </c>
      <c r="BC91" s="32">
        <f>VLOOKUP(A91, Traffic_data!$A$3:$BP$111, 54, 0)</f>
        <v>2388</v>
      </c>
      <c r="BD91" s="32">
        <f>VLOOKUP(A91, Traffic_data!$A$3:$BP$111, 55, 0)</f>
        <v>13808</v>
      </c>
      <c r="BE91" s="32">
        <f>VLOOKUP(A91, Traffic_data!$A$3:$BP$111, 56, 0)</f>
        <v>7821</v>
      </c>
      <c r="BF91" s="32">
        <f>VLOOKUP(A91, Traffic_data!$A$3:$BP$111, 57, 0)</f>
        <v>2256</v>
      </c>
      <c r="BG91" s="32">
        <f>VLOOKUP(A91, Traffic_data!$A$3:$BP$111, 58, 0)</f>
        <v>224</v>
      </c>
      <c r="BH91" s="32">
        <f>VLOOKUP(A91, Traffic_data!$A$3:$BP$111, 59, 0)</f>
        <v>1468</v>
      </c>
      <c r="BI91" s="32">
        <f>VLOOKUP(A91, Traffic_data!$A$3:$BP$111, 60, 0)</f>
        <v>65</v>
      </c>
      <c r="BJ91" s="32">
        <f>VLOOKUP(A91, Traffic_data!$A$3:$BP$111, 61, 0)</f>
        <v>1555</v>
      </c>
      <c r="BK91" s="32">
        <f>VLOOKUP(A91, Traffic_data!$A$3:$BP$111, 62, 0)</f>
        <v>224</v>
      </c>
      <c r="BL91" s="32">
        <f>VLOOKUP(A91, Traffic_data!$A$3:$BP$111,63, 0)</f>
        <v>72</v>
      </c>
      <c r="BM91" s="32">
        <f>VLOOKUP(A91, Traffic_data!$A$3:$BP$111, 64, 0)</f>
        <v>535</v>
      </c>
      <c r="BN91" s="32">
        <f>VLOOKUP(A91, Traffic_data!$A$3:$BP$111, 65, 0)</f>
        <v>51</v>
      </c>
      <c r="BO91" s="32">
        <f>VLOOKUP(A91, Traffic_data!$A$3:$BP$111, 66, 0)</f>
        <v>58</v>
      </c>
      <c r="BP91" s="32">
        <f>VLOOKUP(A91, Traffic_data!$A$3:$BP$111, 67, 0)</f>
        <v>217</v>
      </c>
      <c r="BQ91" s="32">
        <f>VLOOKUP(A91, Traffic_data!$A$3:$BP$111, 68, 0)</f>
        <v>781</v>
      </c>
    </row>
    <row r="92" spans="1:69" x14ac:dyDescent="0.25">
      <c r="A92" s="29">
        <v>42094</v>
      </c>
      <c r="B92" s="31" t="s">
        <v>5</v>
      </c>
      <c r="C92" s="24">
        <f>IFERROR(VLOOKUP(A92,Pivot_table!$A$5:$C$5, 3, 0),0)</f>
        <v>0</v>
      </c>
      <c r="D92" s="32">
        <f>VLOOKUP(A92, Traffic_data!$A$3:$BP$111, 3, 0)</f>
        <v>147188</v>
      </c>
      <c r="E92" s="32">
        <f>VLOOKUP(A92, Traffic_data!$A$3:$BP$111, 4, 0)</f>
        <v>42881</v>
      </c>
      <c r="F92" s="32">
        <f>VLOOKUP(A92, Traffic_data!$A$3:$BP$111, 5, 0)</f>
        <v>49132</v>
      </c>
      <c r="G92" s="32">
        <f>VLOOKUP(A92, Traffic_data!$A$3:$BP$111, 6, 0)</f>
        <v>43009</v>
      </c>
      <c r="H92" s="32">
        <f>VLOOKUP(A92, Traffic_data!$A$3:$BP$111, 7, 0)</f>
        <v>66869</v>
      </c>
      <c r="I92" s="32">
        <f>VLOOKUP(A92, Traffic_data!$A$3:$BP$111, 8, 0)</f>
        <v>80747</v>
      </c>
      <c r="J92" s="32">
        <f>VLOOKUP(A92, Traffic_data!$A$3:$BP$111, 9, 0)</f>
        <v>51049</v>
      </c>
      <c r="K92" s="32">
        <f>VLOOKUP(A92, Traffic_data!$A$3:$BP$111, 10, 0)</f>
        <v>7887</v>
      </c>
      <c r="L92" s="32">
        <f>VLOOKUP(A92, Traffic_data!$A$3:$BP$111, 11, 0)</f>
        <v>58317</v>
      </c>
      <c r="M92" s="32">
        <f>VLOOKUP(A92, Traffic_data!$A$3:$BP$111, 12, 0)</f>
        <v>0</v>
      </c>
      <c r="N92" s="32">
        <f>VLOOKUP(A92, Traffic_data!$A$3:$BP$111, 13, 0)</f>
        <v>19772</v>
      </c>
      <c r="O92" s="32">
        <f>VLOOKUP(A92, Traffic_data!$A$3:$BP$111, 14, 0)</f>
        <v>9362</v>
      </c>
      <c r="P92" s="32">
        <f>VLOOKUP(A92, Traffic_data!$A$3:$BP$111, 15, 0)</f>
        <v>7133</v>
      </c>
      <c r="Q92" s="32">
        <f>VLOOKUP(A92, Traffic_data!$A$3:$BP$111, 16, 0)</f>
        <v>1261</v>
      </c>
      <c r="R92" s="32">
        <f>VLOOKUP(A92, Traffic_data!$A$3:$BP$111, 17, 0)</f>
        <v>105054</v>
      </c>
      <c r="S92" s="32">
        <f>VLOOKUP(A92, Traffic_data!$A$3:$BP$111, 18, 0)</f>
        <v>31356</v>
      </c>
      <c r="T92" s="32">
        <f>VLOOKUP(A92, Traffic_data!$A$3:$BP$111, 19, 0)</f>
        <v>2231</v>
      </c>
      <c r="U92" s="32">
        <f>VLOOKUP(A92, Traffic_data!$A$3:$BP$111, 20, 0)</f>
        <v>21827</v>
      </c>
      <c r="V92" s="32">
        <f>VLOOKUP(A92, Traffic_data!$A$3:$BP$111, 21, 0)</f>
        <v>2590</v>
      </c>
      <c r="W92" s="32">
        <f>VLOOKUP(A92, Traffic_data!$A$3:$BP$111, 22, 0)</f>
        <v>17455</v>
      </c>
      <c r="X92" s="32">
        <f>VLOOKUP(A92, Traffic_data!$A$3:$BP$111, 23, 0)</f>
        <v>3150</v>
      </c>
      <c r="Y92" s="32">
        <f>VLOOKUP(A92, Traffic_data!$A$3:$BP$111, 24, 0)</f>
        <v>1648</v>
      </c>
      <c r="Z92" s="32">
        <f>VLOOKUP(A92, Traffic_data!$A$3:$BP$111, 25, 0)</f>
        <v>5908</v>
      </c>
      <c r="AA92" s="32">
        <f>VLOOKUP(A92, Traffic_data!$A$3:$BP$111, 26, 0)</f>
        <v>807</v>
      </c>
      <c r="AB92" s="32">
        <f>VLOOKUP(A92, Traffic_data!$A$3:$BP$111, 27, 0)</f>
        <v>1155</v>
      </c>
      <c r="AC92" s="32">
        <f>VLOOKUP(A92, Traffic_data!$A$3:$BP$111, 28, 0)</f>
        <v>1693</v>
      </c>
      <c r="AD92" s="32">
        <f>VLOOKUP(A92, Traffic_data!$A$3:$BP$111, 29, 0)</f>
        <v>11704</v>
      </c>
      <c r="AE92" s="32">
        <f>VLOOKUP(A92, Traffic_data!$A$3:$BP$111, 30, 0)</f>
        <v>43349</v>
      </c>
      <c r="AF92" s="32">
        <f>VLOOKUP(A92, Traffic_data!$A$3:$BP$111, 31, 0)</f>
        <v>11903</v>
      </c>
      <c r="AG92" s="32">
        <f>VLOOKUP(A92, Traffic_data!$A$3:$BP$111, 32, 0)</f>
        <v>368</v>
      </c>
      <c r="AH92" s="32">
        <f>VLOOKUP(A92, Traffic_data!$A$3:$BP$111, 33, 0)</f>
        <v>7086</v>
      </c>
      <c r="AI92" s="32">
        <f>VLOOKUP(A92, Traffic_data!$A$3:$BP$111, 34, 0)</f>
        <v>236</v>
      </c>
      <c r="AJ92" s="32">
        <f>VLOOKUP(A92, Traffic_data!$A$3:$BP$111, 35, 0)</f>
        <v>8939</v>
      </c>
      <c r="AK92" s="32">
        <f>VLOOKUP(A92, Traffic_data!$A$3:$BP$111, 36, 0)</f>
        <v>1013</v>
      </c>
      <c r="AL92" s="32">
        <f>VLOOKUP(A92, Traffic_data!$A$3:$BP$111, 37, 0)</f>
        <v>432</v>
      </c>
      <c r="AM92" s="32">
        <f>VLOOKUP(A92, Traffic_data!$A$3:$BP$111, 38, 0)</f>
        <v>6965</v>
      </c>
      <c r="AN92" s="32">
        <f>VLOOKUP(A92, Traffic_data!$A$3:$BP$111, 39, 0)</f>
        <v>374</v>
      </c>
      <c r="AO92" s="32">
        <f>VLOOKUP(A92, Traffic_data!$A$3:$BP$111, 40, 0)</f>
        <v>288</v>
      </c>
      <c r="AP92" s="32">
        <f>VLOOKUP(A92, Traffic_data!$A$3:$BP$111, 41, 0)</f>
        <v>869</v>
      </c>
      <c r="AQ92" s="32">
        <f>VLOOKUP(A92, Traffic_data!$A$3:$BP$111, 42, 0)</f>
        <v>4075</v>
      </c>
      <c r="AR92" s="32">
        <f>VLOOKUP(A92, Traffic_data!$A$3:$BP$111, 43, 0)</f>
        <v>148403</v>
      </c>
      <c r="AS92" s="32">
        <f>VLOOKUP(A92, Traffic_data!$A$3:$BP$111, 44, 0)</f>
        <v>43259</v>
      </c>
      <c r="AT92" s="32">
        <f>VLOOKUP(A92, Traffic_data!$A$3:$BP$111, 45, 0)</f>
        <v>2599</v>
      </c>
      <c r="AU92" s="32">
        <f>VLOOKUP(A92, Traffic_data!$A$3:$BP$111, 46, 0)</f>
        <v>28913</v>
      </c>
      <c r="AV92" s="32">
        <f>VLOOKUP(A92, Traffic_data!$A$3:$BP$111, 47, 0)</f>
        <v>2826</v>
      </c>
      <c r="AW92" s="32">
        <f>VLOOKUP(A92, Traffic_data!$A$3:$BP$111, 48, 0)</f>
        <v>26394</v>
      </c>
      <c r="AX92" s="32">
        <f>VLOOKUP(A92, Traffic_data!$A$3:$BP$111, 49, 0)</f>
        <v>4163</v>
      </c>
      <c r="AY92" s="32">
        <f>VLOOKUP(A92, Traffic_data!$A$3:$BP$111, 50, 0)</f>
        <v>2080</v>
      </c>
      <c r="AZ92" s="32">
        <f>VLOOKUP(A92, Traffic_data!$A$3:$BP$111, 51, 0)</f>
        <v>12873</v>
      </c>
      <c r="BA92" s="32">
        <f>VLOOKUP(A92, Traffic_data!$A$3:$BP$111, 52, 0)</f>
        <v>1181</v>
      </c>
      <c r="BB92" s="32">
        <f>VLOOKUP(A92, Traffic_data!$A$3:$BP$111, 53, 0)</f>
        <v>1443</v>
      </c>
      <c r="BC92" s="32">
        <f>VLOOKUP(A92, Traffic_data!$A$3:$BP$111, 54, 0)</f>
        <v>2562</v>
      </c>
      <c r="BD92" s="32">
        <f>VLOOKUP(A92, Traffic_data!$A$3:$BP$111, 55, 0)</f>
        <v>15779</v>
      </c>
      <c r="BE92" s="32">
        <f>VLOOKUP(A92, Traffic_data!$A$3:$BP$111, 56, 0)</f>
        <v>9559</v>
      </c>
      <c r="BF92" s="32">
        <f>VLOOKUP(A92, Traffic_data!$A$3:$BP$111, 57, 0)</f>
        <v>2401</v>
      </c>
      <c r="BG92" s="32">
        <f>VLOOKUP(A92, Traffic_data!$A$3:$BP$111, 58, 0)</f>
        <v>166</v>
      </c>
      <c r="BH92" s="32">
        <f>VLOOKUP(A92, Traffic_data!$A$3:$BP$111, 59, 0)</f>
        <v>1699</v>
      </c>
      <c r="BI92" s="32">
        <f>VLOOKUP(A92, Traffic_data!$A$3:$BP$111, 60, 0)</f>
        <v>58</v>
      </c>
      <c r="BJ92" s="32">
        <f>VLOOKUP(A92, Traffic_data!$A$3:$BP$111, 61, 0)</f>
        <v>2010</v>
      </c>
      <c r="BK92" s="32">
        <f>VLOOKUP(A92, Traffic_data!$A$3:$BP$111, 62, 0)</f>
        <v>390</v>
      </c>
      <c r="BL92" s="32">
        <f>VLOOKUP(A92, Traffic_data!$A$3:$BP$111,63, 0)</f>
        <v>108</v>
      </c>
      <c r="BM92" s="32">
        <f>VLOOKUP(A92, Traffic_data!$A$3:$BP$111, 64, 0)</f>
        <v>745</v>
      </c>
      <c r="BN92" s="32">
        <f>VLOOKUP(A92, Traffic_data!$A$3:$BP$111, 65, 0)</f>
        <v>108</v>
      </c>
      <c r="BO92" s="32">
        <f>VLOOKUP(A92, Traffic_data!$A$3:$BP$111, 66, 0)</f>
        <v>94</v>
      </c>
      <c r="BP92" s="32">
        <f>VLOOKUP(A92, Traffic_data!$A$3:$BP$111, 67, 0)</f>
        <v>202</v>
      </c>
      <c r="BQ92" s="32">
        <f>VLOOKUP(A92, Traffic_data!$A$3:$BP$111, 68, 0)</f>
        <v>1251</v>
      </c>
    </row>
    <row r="93" spans="1:69" x14ac:dyDescent="0.25">
      <c r="A93" s="29">
        <v>42095</v>
      </c>
      <c r="B93" s="31" t="s">
        <v>51</v>
      </c>
      <c r="C93" s="24">
        <f>IFERROR(VLOOKUP(A93,Pivot_table!$A$5:$C$5, 3, 0),0)</f>
        <v>0</v>
      </c>
      <c r="D93" s="32">
        <f>VLOOKUP(A93, Traffic_data!$A$3:$BP$111, 3, 0)</f>
        <v>175471</v>
      </c>
      <c r="E93" s="32">
        <f>VLOOKUP(A93, Traffic_data!$A$3:$BP$111, 4, 0)</f>
        <v>50703</v>
      </c>
      <c r="F93" s="32">
        <f>VLOOKUP(A93, Traffic_data!$A$3:$BP$111, 5, 0)</f>
        <v>67875</v>
      </c>
      <c r="G93" s="32">
        <f>VLOOKUP(A93, Traffic_data!$A$3:$BP$111, 6, 0)</f>
        <v>41815</v>
      </c>
      <c r="H93" s="32">
        <f>VLOOKUP(A93, Traffic_data!$A$3:$BP$111, 7, 0)</f>
        <v>79243</v>
      </c>
      <c r="I93" s="32">
        <f>VLOOKUP(A93, Traffic_data!$A$3:$BP$111, 8, 0)</f>
        <v>92212</v>
      </c>
      <c r="J93" s="32">
        <f>VLOOKUP(A93, Traffic_data!$A$3:$BP$111, 9, 0)</f>
        <v>60207</v>
      </c>
      <c r="K93" s="32">
        <f>VLOOKUP(A93, Traffic_data!$A$3:$BP$111, 10, 0)</f>
        <v>8592</v>
      </c>
      <c r="L93" s="32">
        <f>VLOOKUP(A93, Traffic_data!$A$3:$BP$111, 11, 0)</f>
        <v>63939</v>
      </c>
      <c r="M93" s="32">
        <f>VLOOKUP(A93, Traffic_data!$A$3:$BP$111, 12, 0)</f>
        <v>0</v>
      </c>
      <c r="N93" s="32">
        <f>VLOOKUP(A93, Traffic_data!$A$3:$BP$111, 13, 0)</f>
        <v>23287</v>
      </c>
      <c r="O93" s="32">
        <f>VLOOKUP(A93, Traffic_data!$A$3:$BP$111, 14, 0)</f>
        <v>10322</v>
      </c>
      <c r="P93" s="32">
        <f>VLOOKUP(A93, Traffic_data!$A$3:$BP$111, 15, 0)</f>
        <v>7660</v>
      </c>
      <c r="Q93" s="32">
        <f>VLOOKUP(A93, Traffic_data!$A$3:$BP$111, 16, 0)</f>
        <v>1201</v>
      </c>
      <c r="R93" s="32">
        <f>VLOOKUP(A93, Traffic_data!$A$3:$BP$111, 17, 0)</f>
        <v>124470</v>
      </c>
      <c r="S93" s="32">
        <f>VLOOKUP(A93, Traffic_data!$A$3:$BP$111, 18, 0)</f>
        <v>35785</v>
      </c>
      <c r="T93" s="32">
        <f>VLOOKUP(A93, Traffic_data!$A$3:$BP$111, 19, 0)</f>
        <v>2780</v>
      </c>
      <c r="U93" s="32">
        <f>VLOOKUP(A93, Traffic_data!$A$3:$BP$111, 20, 0)</f>
        <v>27320</v>
      </c>
      <c r="V93" s="32">
        <f>VLOOKUP(A93, Traffic_data!$A$3:$BP$111, 21, 0)</f>
        <v>2489</v>
      </c>
      <c r="W93" s="32">
        <f>VLOOKUP(A93, Traffic_data!$A$3:$BP$111, 22, 0)</f>
        <v>20538</v>
      </c>
      <c r="X93" s="32">
        <f>VLOOKUP(A93, Traffic_data!$A$3:$BP$111, 23, 0)</f>
        <v>3868</v>
      </c>
      <c r="Y93" s="32">
        <f>VLOOKUP(A93, Traffic_data!$A$3:$BP$111, 24, 0)</f>
        <v>1760</v>
      </c>
      <c r="Z93" s="32">
        <f>VLOOKUP(A93, Traffic_data!$A$3:$BP$111, 25, 0)</f>
        <v>7152</v>
      </c>
      <c r="AA93" s="32">
        <f>VLOOKUP(A93, Traffic_data!$A$3:$BP$111, 26, 0)</f>
        <v>1087</v>
      </c>
      <c r="AB93" s="32">
        <f>VLOOKUP(A93, Traffic_data!$A$3:$BP$111, 27, 0)</f>
        <v>1491</v>
      </c>
      <c r="AC93" s="32">
        <f>VLOOKUP(A93, Traffic_data!$A$3:$BP$111, 28, 0)</f>
        <v>1850</v>
      </c>
      <c r="AD93" s="32">
        <f>VLOOKUP(A93, Traffic_data!$A$3:$BP$111, 29, 0)</f>
        <v>14238</v>
      </c>
      <c r="AE93" s="32">
        <f>VLOOKUP(A93, Traffic_data!$A$3:$BP$111, 30, 0)</f>
        <v>52073</v>
      </c>
      <c r="AF93" s="32">
        <f>VLOOKUP(A93, Traffic_data!$A$3:$BP$111, 31, 0)</f>
        <v>14269</v>
      </c>
      <c r="AG93" s="32">
        <f>VLOOKUP(A93, Traffic_data!$A$3:$BP$111, 32, 0)</f>
        <v>460</v>
      </c>
      <c r="AH93" s="32">
        <f>VLOOKUP(A93, Traffic_data!$A$3:$BP$111, 33, 0)</f>
        <v>8548</v>
      </c>
      <c r="AI93" s="32">
        <f>VLOOKUP(A93, Traffic_data!$A$3:$BP$111, 34, 0)</f>
        <v>328</v>
      </c>
      <c r="AJ93" s="32">
        <f>VLOOKUP(A93, Traffic_data!$A$3:$BP$111, 35, 0)</f>
        <v>10303</v>
      </c>
      <c r="AK93" s="32">
        <f>VLOOKUP(A93, Traffic_data!$A$3:$BP$111, 36, 0)</f>
        <v>990</v>
      </c>
      <c r="AL93" s="32">
        <f>VLOOKUP(A93, Traffic_data!$A$3:$BP$111, 37, 0)</f>
        <v>472</v>
      </c>
      <c r="AM93" s="32">
        <f>VLOOKUP(A93, Traffic_data!$A$3:$BP$111, 38, 0)</f>
        <v>8904</v>
      </c>
      <c r="AN93" s="32">
        <f>VLOOKUP(A93, Traffic_data!$A$3:$BP$111, 39, 0)</f>
        <v>386</v>
      </c>
      <c r="AO93" s="32">
        <f>VLOOKUP(A93, Traffic_data!$A$3:$BP$111, 40, 0)</f>
        <v>397</v>
      </c>
      <c r="AP93" s="32">
        <f>VLOOKUP(A93, Traffic_data!$A$3:$BP$111, 41, 0)</f>
        <v>1186</v>
      </c>
      <c r="AQ93" s="32">
        <f>VLOOKUP(A93, Traffic_data!$A$3:$BP$111, 42, 0)</f>
        <v>4990</v>
      </c>
      <c r="AR93" s="32">
        <f>VLOOKUP(A93, Traffic_data!$A$3:$BP$111, 43, 0)</f>
        <v>176543</v>
      </c>
      <c r="AS93" s="32">
        <f>VLOOKUP(A93, Traffic_data!$A$3:$BP$111, 44, 0)</f>
        <v>50054</v>
      </c>
      <c r="AT93" s="32">
        <f>VLOOKUP(A93, Traffic_data!$A$3:$BP$111, 45, 0)</f>
        <v>3240</v>
      </c>
      <c r="AU93" s="32">
        <f>VLOOKUP(A93, Traffic_data!$A$3:$BP$111, 46, 0)</f>
        <v>35868</v>
      </c>
      <c r="AV93" s="32">
        <f>VLOOKUP(A93, Traffic_data!$A$3:$BP$111, 47, 0)</f>
        <v>2817</v>
      </c>
      <c r="AW93" s="32">
        <f>VLOOKUP(A93, Traffic_data!$A$3:$BP$111, 48, 0)</f>
        <v>30841</v>
      </c>
      <c r="AX93" s="32">
        <f>VLOOKUP(A93, Traffic_data!$A$3:$BP$111, 49, 0)</f>
        <v>4858</v>
      </c>
      <c r="AY93" s="32">
        <f>VLOOKUP(A93, Traffic_data!$A$3:$BP$111, 50, 0)</f>
        <v>2232</v>
      </c>
      <c r="AZ93" s="32">
        <f>VLOOKUP(A93, Traffic_data!$A$3:$BP$111, 51, 0)</f>
        <v>16056</v>
      </c>
      <c r="BA93" s="32">
        <f>VLOOKUP(A93, Traffic_data!$A$3:$BP$111, 52, 0)</f>
        <v>1473</v>
      </c>
      <c r="BB93" s="32">
        <f>VLOOKUP(A93, Traffic_data!$A$3:$BP$111, 53, 0)</f>
        <v>1888</v>
      </c>
      <c r="BC93" s="32">
        <f>VLOOKUP(A93, Traffic_data!$A$3:$BP$111, 54, 0)</f>
        <v>3036</v>
      </c>
      <c r="BD93" s="32">
        <f>VLOOKUP(A93, Traffic_data!$A$3:$BP$111, 55, 0)</f>
        <v>19228</v>
      </c>
      <c r="BE93" s="32">
        <f>VLOOKUP(A93, Traffic_data!$A$3:$BP$111, 56, 0)</f>
        <v>9974</v>
      </c>
      <c r="BF93" s="32">
        <f>VLOOKUP(A93, Traffic_data!$A$3:$BP$111, 57, 0)</f>
        <v>2755</v>
      </c>
      <c r="BG93" s="32">
        <f>VLOOKUP(A93, Traffic_data!$A$3:$BP$111, 58, 0)</f>
        <v>195</v>
      </c>
      <c r="BH93" s="32">
        <f>VLOOKUP(A93, Traffic_data!$A$3:$BP$111, 59, 0)</f>
        <v>1678</v>
      </c>
      <c r="BI93" s="32">
        <f>VLOOKUP(A93, Traffic_data!$A$3:$BP$111, 60, 0)</f>
        <v>87</v>
      </c>
      <c r="BJ93" s="32">
        <f>VLOOKUP(A93, Traffic_data!$A$3:$BP$111, 61, 0)</f>
        <v>2126</v>
      </c>
      <c r="BK93" s="32">
        <f>VLOOKUP(A93, Traffic_data!$A$3:$BP$111, 62, 0)</f>
        <v>275</v>
      </c>
      <c r="BL93" s="32">
        <f>VLOOKUP(A93, Traffic_data!$A$3:$BP$111,63, 0)</f>
        <v>101</v>
      </c>
      <c r="BM93" s="32">
        <f>VLOOKUP(A93, Traffic_data!$A$3:$BP$111, 64, 0)</f>
        <v>716</v>
      </c>
      <c r="BN93" s="32">
        <f>VLOOKUP(A93, Traffic_data!$A$3:$BP$111, 65, 0)</f>
        <v>94</v>
      </c>
      <c r="BO93" s="32">
        <f>VLOOKUP(A93, Traffic_data!$A$3:$BP$111, 66, 0)</f>
        <v>87</v>
      </c>
      <c r="BP93" s="32">
        <f>VLOOKUP(A93, Traffic_data!$A$3:$BP$111, 67, 0)</f>
        <v>333</v>
      </c>
      <c r="BQ93" s="32">
        <f>VLOOKUP(A93, Traffic_data!$A$3:$BP$111, 68, 0)</f>
        <v>1258</v>
      </c>
    </row>
    <row r="94" spans="1:69" x14ac:dyDescent="0.25">
      <c r="A94" s="29">
        <v>42096</v>
      </c>
      <c r="B94" s="31" t="s">
        <v>52</v>
      </c>
      <c r="C94" s="24">
        <f>IFERROR(VLOOKUP(A94,Pivot_table!$A$5:$C$5, 3, 0),0)</f>
        <v>0</v>
      </c>
      <c r="D94" s="32">
        <f>VLOOKUP(A94, Traffic_data!$A$3:$BP$111, 3, 0)</f>
        <v>168066</v>
      </c>
      <c r="E94" s="32">
        <f>VLOOKUP(A94, Traffic_data!$A$3:$BP$111, 4, 0)</f>
        <v>47524</v>
      </c>
      <c r="F94" s="32">
        <f>VLOOKUP(A94, Traffic_data!$A$3:$BP$111, 5, 0)</f>
        <v>63966</v>
      </c>
      <c r="G94" s="32">
        <f>VLOOKUP(A94, Traffic_data!$A$3:$BP$111, 6, 0)</f>
        <v>40027</v>
      </c>
      <c r="H94" s="32">
        <f>VLOOKUP(A94, Traffic_data!$A$3:$BP$111, 7, 0)</f>
        <v>76041</v>
      </c>
      <c r="I94" s="32">
        <f>VLOOKUP(A94, Traffic_data!$A$3:$BP$111, 8, 0)</f>
        <v>87771</v>
      </c>
      <c r="J94" s="32">
        <f>VLOOKUP(A94, Traffic_data!$A$3:$BP$111, 9, 0)</f>
        <v>65804</v>
      </c>
      <c r="K94" s="32">
        <f>VLOOKUP(A94, Traffic_data!$A$3:$BP$111, 10, 0)</f>
        <v>8626</v>
      </c>
      <c r="L94" s="32">
        <f>VLOOKUP(A94, Traffic_data!$A$3:$BP$111, 11, 0)</f>
        <v>130033</v>
      </c>
      <c r="M94" s="32">
        <f>VLOOKUP(A94, Traffic_data!$A$3:$BP$111, 12, 0)</f>
        <v>0</v>
      </c>
      <c r="N94" s="32">
        <f>VLOOKUP(A94, Traffic_data!$A$3:$BP$111, 13, 0)</f>
        <v>23310</v>
      </c>
      <c r="O94" s="32">
        <f>VLOOKUP(A94, Traffic_data!$A$3:$BP$111, 14, 0)</f>
        <v>11286</v>
      </c>
      <c r="P94" s="32">
        <f>VLOOKUP(A94, Traffic_data!$A$3:$BP$111, 15, 0)</f>
        <v>8229</v>
      </c>
      <c r="Q94" s="32">
        <f>VLOOKUP(A94, Traffic_data!$A$3:$BP$111, 16, 0)</f>
        <v>1223</v>
      </c>
      <c r="R94" s="32">
        <f>VLOOKUP(A94, Traffic_data!$A$3:$BP$111, 17, 0)</f>
        <v>118979</v>
      </c>
      <c r="S94" s="32">
        <f>VLOOKUP(A94, Traffic_data!$A$3:$BP$111, 18, 0)</f>
        <v>35493</v>
      </c>
      <c r="T94" s="32">
        <f>VLOOKUP(A94, Traffic_data!$A$3:$BP$111, 19, 0)</f>
        <v>2668</v>
      </c>
      <c r="U94" s="32">
        <f>VLOOKUP(A94, Traffic_data!$A$3:$BP$111, 20, 0)</f>
        <v>25359</v>
      </c>
      <c r="V94" s="32">
        <f>VLOOKUP(A94, Traffic_data!$A$3:$BP$111, 21, 0)</f>
        <v>2365</v>
      </c>
      <c r="W94" s="32">
        <f>VLOOKUP(A94, Traffic_data!$A$3:$BP$111, 22, 0)</f>
        <v>19563</v>
      </c>
      <c r="X94" s="32">
        <f>VLOOKUP(A94, Traffic_data!$A$3:$BP$111, 23, 0)</f>
        <v>3543</v>
      </c>
      <c r="Y94" s="32">
        <f>VLOOKUP(A94, Traffic_data!$A$3:$BP$111, 24, 0)</f>
        <v>1413</v>
      </c>
      <c r="Z94" s="32">
        <f>VLOOKUP(A94, Traffic_data!$A$3:$BP$111, 25, 0)</f>
        <v>6659</v>
      </c>
      <c r="AA94" s="32">
        <f>VLOOKUP(A94, Traffic_data!$A$3:$BP$111, 26, 0)</f>
        <v>987</v>
      </c>
      <c r="AB94" s="32">
        <f>VLOOKUP(A94, Traffic_data!$A$3:$BP$111, 27, 0)</f>
        <v>1536</v>
      </c>
      <c r="AC94" s="32">
        <f>VLOOKUP(A94, Traffic_data!$A$3:$BP$111, 28, 0)</f>
        <v>1760</v>
      </c>
      <c r="AD94" s="32">
        <f>VLOOKUP(A94, Traffic_data!$A$3:$BP$111, 29, 0)</f>
        <v>13464</v>
      </c>
      <c r="AE94" s="32">
        <f>VLOOKUP(A94, Traffic_data!$A$3:$BP$111, 30, 0)</f>
        <v>56205</v>
      </c>
      <c r="AF94" s="32">
        <f>VLOOKUP(A94, Traffic_data!$A$3:$BP$111, 31, 0)</f>
        <v>14678</v>
      </c>
      <c r="AG94" s="32">
        <f>VLOOKUP(A94, Traffic_data!$A$3:$BP$111, 32, 0)</f>
        <v>391</v>
      </c>
      <c r="AH94" s="32">
        <f>VLOOKUP(A94, Traffic_data!$A$3:$BP$111, 33, 0)</f>
        <v>8605</v>
      </c>
      <c r="AI94" s="32">
        <f>VLOOKUP(A94, Traffic_data!$A$3:$BP$111, 34, 0)</f>
        <v>340</v>
      </c>
      <c r="AJ94" s="32">
        <f>VLOOKUP(A94, Traffic_data!$A$3:$BP$111, 35, 0)</f>
        <v>11448</v>
      </c>
      <c r="AK94" s="32">
        <f>VLOOKUP(A94, Traffic_data!$A$3:$BP$111, 36, 0)</f>
        <v>869</v>
      </c>
      <c r="AL94" s="32">
        <f>VLOOKUP(A94, Traffic_data!$A$3:$BP$111, 37, 0)</f>
        <v>581</v>
      </c>
      <c r="AM94" s="32">
        <f>VLOOKUP(A94, Traffic_data!$A$3:$BP$111, 38, 0)</f>
        <v>11356</v>
      </c>
      <c r="AN94" s="32">
        <f>VLOOKUP(A94, Traffic_data!$A$3:$BP$111, 39, 0)</f>
        <v>403</v>
      </c>
      <c r="AO94" s="32">
        <f>VLOOKUP(A94, Traffic_data!$A$3:$BP$111, 40, 0)</f>
        <v>311</v>
      </c>
      <c r="AP94" s="32">
        <f>VLOOKUP(A94, Traffic_data!$A$3:$BP$111, 41, 0)</f>
        <v>1232</v>
      </c>
      <c r="AQ94" s="32">
        <f>VLOOKUP(A94, Traffic_data!$A$3:$BP$111, 42, 0)</f>
        <v>5071</v>
      </c>
      <c r="AR94" s="32">
        <f>VLOOKUP(A94, Traffic_data!$A$3:$BP$111, 43, 0)</f>
        <v>175184</v>
      </c>
      <c r="AS94" s="32">
        <f>VLOOKUP(A94, Traffic_data!$A$3:$BP$111, 44, 0)</f>
        <v>50171</v>
      </c>
      <c r="AT94" s="32">
        <f>VLOOKUP(A94, Traffic_data!$A$3:$BP$111, 45, 0)</f>
        <v>3059</v>
      </c>
      <c r="AU94" s="32">
        <f>VLOOKUP(A94, Traffic_data!$A$3:$BP$111, 46, 0)</f>
        <v>33964</v>
      </c>
      <c r="AV94" s="32">
        <f>VLOOKUP(A94, Traffic_data!$A$3:$BP$111, 47, 0)</f>
        <v>2705</v>
      </c>
      <c r="AW94" s="32">
        <f>VLOOKUP(A94, Traffic_data!$A$3:$BP$111, 48, 0)</f>
        <v>31011</v>
      </c>
      <c r="AX94" s="32">
        <f>VLOOKUP(A94, Traffic_data!$A$3:$BP$111, 49, 0)</f>
        <v>4412</v>
      </c>
      <c r="AY94" s="32">
        <f>VLOOKUP(A94, Traffic_data!$A$3:$BP$111, 50, 0)</f>
        <v>1994</v>
      </c>
      <c r="AZ94" s="32">
        <f>VLOOKUP(A94, Traffic_data!$A$3:$BP$111, 51, 0)</f>
        <v>18015</v>
      </c>
      <c r="BA94" s="32">
        <f>VLOOKUP(A94, Traffic_data!$A$3:$BP$111, 52, 0)</f>
        <v>1390</v>
      </c>
      <c r="BB94" s="32">
        <f>VLOOKUP(A94, Traffic_data!$A$3:$BP$111, 53, 0)</f>
        <v>1847</v>
      </c>
      <c r="BC94" s="32">
        <f>VLOOKUP(A94, Traffic_data!$A$3:$BP$111, 54, 0)</f>
        <v>2992</v>
      </c>
      <c r="BD94" s="32">
        <f>VLOOKUP(A94, Traffic_data!$A$3:$BP$111, 55, 0)</f>
        <v>18535</v>
      </c>
      <c r="BE94" s="32">
        <f>VLOOKUP(A94, Traffic_data!$A$3:$BP$111, 56, 0)</f>
        <v>6050</v>
      </c>
      <c r="BF94" s="32">
        <f>VLOOKUP(A94, Traffic_data!$A$3:$BP$111, 57, 0)</f>
        <v>1504</v>
      </c>
      <c r="BG94" s="32">
        <f>VLOOKUP(A94, Traffic_data!$A$3:$BP$111, 58, 0)</f>
        <v>87</v>
      </c>
      <c r="BH94" s="32">
        <f>VLOOKUP(A94, Traffic_data!$A$3:$BP$111, 59, 0)</f>
        <v>1077</v>
      </c>
      <c r="BI94" s="32">
        <f>VLOOKUP(A94, Traffic_data!$A$3:$BP$111, 60, 0)</f>
        <v>43</v>
      </c>
      <c r="BJ94" s="32">
        <f>VLOOKUP(A94, Traffic_data!$A$3:$BP$111, 61, 0)</f>
        <v>1302</v>
      </c>
      <c r="BK94" s="32">
        <f>VLOOKUP(A94, Traffic_data!$A$3:$BP$111, 62, 0)</f>
        <v>188</v>
      </c>
      <c r="BL94" s="32">
        <f>VLOOKUP(A94, Traffic_data!$A$3:$BP$111,63, 0)</f>
        <v>101</v>
      </c>
      <c r="BM94" s="32">
        <f>VLOOKUP(A94, Traffic_data!$A$3:$BP$111, 64, 0)</f>
        <v>535</v>
      </c>
      <c r="BN94" s="32">
        <f>VLOOKUP(A94, Traffic_data!$A$3:$BP$111, 65, 0)</f>
        <v>123</v>
      </c>
      <c r="BO94" s="32">
        <f>VLOOKUP(A94, Traffic_data!$A$3:$BP$111, 66, 0)</f>
        <v>43</v>
      </c>
      <c r="BP94" s="32">
        <f>VLOOKUP(A94, Traffic_data!$A$3:$BP$111, 67, 0)</f>
        <v>123</v>
      </c>
      <c r="BQ94" s="32">
        <f>VLOOKUP(A94, Traffic_data!$A$3:$BP$111, 68, 0)</f>
        <v>781</v>
      </c>
    </row>
    <row r="95" spans="1:69" x14ac:dyDescent="0.25">
      <c r="A95" s="29">
        <v>42097</v>
      </c>
      <c r="B95" s="31" t="s">
        <v>53</v>
      </c>
      <c r="C95" s="24">
        <f>IFERROR(VLOOKUP(A95,Pivot_table!$A$5:$C$5, 3, 0),0)</f>
        <v>0</v>
      </c>
      <c r="D95" s="32">
        <f>VLOOKUP(A95, Traffic_data!$A$3:$BP$111, 3, 0)</f>
        <v>126686</v>
      </c>
      <c r="E95" s="32">
        <f>VLOOKUP(A95, Traffic_data!$A$3:$BP$111, 4, 0)</f>
        <v>36776</v>
      </c>
      <c r="F95" s="32">
        <f>VLOOKUP(A95, Traffic_data!$A$3:$BP$111, 5, 0)</f>
        <v>48609</v>
      </c>
      <c r="G95" s="32">
        <f>VLOOKUP(A95, Traffic_data!$A$3:$BP$111, 6, 0)</f>
        <v>29738</v>
      </c>
      <c r="H95" s="32">
        <f>VLOOKUP(A95, Traffic_data!$A$3:$BP$111, 7, 0)</f>
        <v>59171</v>
      </c>
      <c r="I95" s="32">
        <f>VLOOKUP(A95, Traffic_data!$A$3:$BP$111, 8, 0)</f>
        <v>71589</v>
      </c>
      <c r="J95" s="32">
        <f>VLOOKUP(A95, Traffic_data!$A$3:$BP$111, 9, 0)</f>
        <v>64128</v>
      </c>
      <c r="K95" s="32">
        <f>VLOOKUP(A95, Traffic_data!$A$3:$BP$111, 10, 0)</f>
        <v>8035</v>
      </c>
      <c r="L95" s="32">
        <f>VLOOKUP(A95, Traffic_data!$A$3:$BP$111, 11, 0)</f>
        <v>67409</v>
      </c>
      <c r="M95" s="32">
        <f>VLOOKUP(A95, Traffic_data!$A$3:$BP$111, 12, 0)</f>
        <v>0</v>
      </c>
      <c r="N95" s="32">
        <f>VLOOKUP(A95, Traffic_data!$A$3:$BP$111, 13, 0)</f>
        <v>18014</v>
      </c>
      <c r="O95" s="32">
        <f>VLOOKUP(A95, Traffic_data!$A$3:$BP$111, 14, 0)</f>
        <v>11244</v>
      </c>
      <c r="P95" s="32">
        <f>VLOOKUP(A95, Traffic_data!$A$3:$BP$111, 15, 0)</f>
        <v>7995</v>
      </c>
      <c r="Q95" s="32">
        <f>VLOOKUP(A95, Traffic_data!$A$3:$BP$111, 16, 0)</f>
        <v>1073</v>
      </c>
      <c r="R95" s="32">
        <f>VLOOKUP(A95, Traffic_data!$A$3:$BP$111, 17, 0)</f>
        <v>91580</v>
      </c>
      <c r="S95" s="32">
        <f>VLOOKUP(A95, Traffic_data!$A$3:$BP$111, 18, 0)</f>
        <v>23879</v>
      </c>
      <c r="T95" s="32">
        <f>VLOOKUP(A95, Traffic_data!$A$3:$BP$111, 19, 0)</f>
        <v>2511</v>
      </c>
      <c r="U95" s="32">
        <f>VLOOKUP(A95, Traffic_data!$A$3:$BP$111, 20, 0)</f>
        <v>19013</v>
      </c>
      <c r="V95" s="32">
        <f>VLOOKUP(A95, Traffic_data!$A$3:$BP$111, 21, 0)</f>
        <v>1726</v>
      </c>
      <c r="W95" s="32">
        <f>VLOOKUP(A95, Traffic_data!$A$3:$BP$111, 22, 0)</f>
        <v>16446</v>
      </c>
      <c r="X95" s="32">
        <f>VLOOKUP(A95, Traffic_data!$A$3:$BP$111, 23, 0)</f>
        <v>3128</v>
      </c>
      <c r="Y95" s="32">
        <f>VLOOKUP(A95, Traffic_data!$A$3:$BP$111, 24, 0)</f>
        <v>1536</v>
      </c>
      <c r="Z95" s="32">
        <f>VLOOKUP(A95, Traffic_data!$A$3:$BP$111, 25, 0)</f>
        <v>4978</v>
      </c>
      <c r="AA95" s="32">
        <f>VLOOKUP(A95, Traffic_data!$A$3:$BP$111, 26, 0)</f>
        <v>1065</v>
      </c>
      <c r="AB95" s="32">
        <f>VLOOKUP(A95, Traffic_data!$A$3:$BP$111, 27, 0)</f>
        <v>987</v>
      </c>
      <c r="AC95" s="32">
        <f>VLOOKUP(A95, Traffic_data!$A$3:$BP$111, 28, 0)</f>
        <v>1738</v>
      </c>
      <c r="AD95" s="32">
        <f>VLOOKUP(A95, Traffic_data!$A$3:$BP$111, 29, 0)</f>
        <v>11312</v>
      </c>
      <c r="AE95" s="32">
        <f>VLOOKUP(A95, Traffic_data!$A$3:$BP$111, 30, 0)</f>
        <v>55560</v>
      </c>
      <c r="AF95" s="32">
        <f>VLOOKUP(A95, Traffic_data!$A$3:$BP$111, 31, 0)</f>
        <v>13964</v>
      </c>
      <c r="AG95" s="32">
        <f>VLOOKUP(A95, Traffic_data!$A$3:$BP$111, 32, 0)</f>
        <v>449</v>
      </c>
      <c r="AH95" s="32">
        <f>VLOOKUP(A95, Traffic_data!$A$3:$BP$111, 33, 0)</f>
        <v>8553</v>
      </c>
      <c r="AI95" s="32">
        <f>VLOOKUP(A95, Traffic_data!$A$3:$BP$111, 34, 0)</f>
        <v>455</v>
      </c>
      <c r="AJ95" s="32">
        <f>VLOOKUP(A95, Traffic_data!$A$3:$BP$111, 35, 0)</f>
        <v>11276</v>
      </c>
      <c r="AK95" s="32">
        <f>VLOOKUP(A95, Traffic_data!$A$3:$BP$111, 36, 0)</f>
        <v>1088</v>
      </c>
      <c r="AL95" s="32">
        <f>VLOOKUP(A95, Traffic_data!$A$3:$BP$111, 37, 0)</f>
        <v>604</v>
      </c>
      <c r="AM95" s="32">
        <f>VLOOKUP(A95, Traffic_data!$A$3:$BP$111, 38, 0)</f>
        <v>11431</v>
      </c>
      <c r="AN95" s="32">
        <f>VLOOKUP(A95, Traffic_data!$A$3:$BP$111, 39, 0)</f>
        <v>472</v>
      </c>
      <c r="AO95" s="32">
        <f>VLOOKUP(A95, Traffic_data!$A$3:$BP$111, 40, 0)</f>
        <v>368</v>
      </c>
      <c r="AP95" s="32">
        <f>VLOOKUP(A95, Traffic_data!$A$3:$BP$111, 41, 0)</f>
        <v>1197</v>
      </c>
      <c r="AQ95" s="32">
        <f>VLOOKUP(A95, Traffic_data!$A$3:$BP$111, 42, 0)</f>
        <v>4777</v>
      </c>
      <c r="AR95" s="32">
        <f>VLOOKUP(A95, Traffic_data!$A$3:$BP$111, 43, 0)</f>
        <v>147140</v>
      </c>
      <c r="AS95" s="32">
        <f>VLOOKUP(A95, Traffic_data!$A$3:$BP$111, 44, 0)</f>
        <v>37843</v>
      </c>
      <c r="AT95" s="32">
        <f>VLOOKUP(A95, Traffic_data!$A$3:$BP$111, 45, 0)</f>
        <v>2960</v>
      </c>
      <c r="AU95" s="32">
        <f>VLOOKUP(A95, Traffic_data!$A$3:$BP$111, 46, 0)</f>
        <v>27566</v>
      </c>
      <c r="AV95" s="32">
        <f>VLOOKUP(A95, Traffic_data!$A$3:$BP$111, 47, 0)</f>
        <v>2181</v>
      </c>
      <c r="AW95" s="32">
        <f>VLOOKUP(A95, Traffic_data!$A$3:$BP$111, 48, 0)</f>
        <v>27722</v>
      </c>
      <c r="AX95" s="32">
        <f>VLOOKUP(A95, Traffic_data!$A$3:$BP$111, 49, 0)</f>
        <v>4216</v>
      </c>
      <c r="AY95" s="32">
        <f>VLOOKUP(A95, Traffic_data!$A$3:$BP$111, 50, 0)</f>
        <v>2140</v>
      </c>
      <c r="AZ95" s="32">
        <f>VLOOKUP(A95, Traffic_data!$A$3:$BP$111, 51, 0)</f>
        <v>16409</v>
      </c>
      <c r="BA95" s="32">
        <f>VLOOKUP(A95, Traffic_data!$A$3:$BP$111, 52, 0)</f>
        <v>1537</v>
      </c>
      <c r="BB95" s="32">
        <f>VLOOKUP(A95, Traffic_data!$A$3:$BP$111, 53, 0)</f>
        <v>1355</v>
      </c>
      <c r="BC95" s="32">
        <f>VLOOKUP(A95, Traffic_data!$A$3:$BP$111, 54, 0)</f>
        <v>2935</v>
      </c>
      <c r="BD95" s="32">
        <f>VLOOKUP(A95, Traffic_data!$A$3:$BP$111, 55, 0)</f>
        <v>16089</v>
      </c>
      <c r="BE95" s="32">
        <f>VLOOKUP(A95, Traffic_data!$A$3:$BP$111, 56, 0)</f>
        <v>9535</v>
      </c>
      <c r="BF95" s="32">
        <f>VLOOKUP(A95, Traffic_data!$A$3:$BP$111, 57, 0)</f>
        <v>2697</v>
      </c>
      <c r="BG95" s="32">
        <f>VLOOKUP(A95, Traffic_data!$A$3:$BP$111, 58, 0)</f>
        <v>145</v>
      </c>
      <c r="BH95" s="32">
        <f>VLOOKUP(A95, Traffic_data!$A$3:$BP$111, 59, 0)</f>
        <v>1634</v>
      </c>
      <c r="BI95" s="32">
        <f>VLOOKUP(A95, Traffic_data!$A$3:$BP$111, 60, 0)</f>
        <v>123</v>
      </c>
      <c r="BJ95" s="32">
        <f>VLOOKUP(A95, Traffic_data!$A$3:$BP$111, 61, 0)</f>
        <v>1887</v>
      </c>
      <c r="BK95" s="32">
        <f>VLOOKUP(A95, Traffic_data!$A$3:$BP$111, 62, 0)</f>
        <v>296</v>
      </c>
      <c r="BL95" s="32">
        <f>VLOOKUP(A95, Traffic_data!$A$3:$BP$111,63, 0)</f>
        <v>94</v>
      </c>
      <c r="BM95" s="32">
        <f>VLOOKUP(A95, Traffic_data!$A$3:$BP$111, 64, 0)</f>
        <v>759</v>
      </c>
      <c r="BN95" s="32">
        <f>VLOOKUP(A95, Traffic_data!$A$3:$BP$111, 65, 0)</f>
        <v>116</v>
      </c>
      <c r="BO95" s="32">
        <f>VLOOKUP(A95, Traffic_data!$A$3:$BP$111, 66, 0)</f>
        <v>116</v>
      </c>
      <c r="BP95" s="32">
        <f>VLOOKUP(A95, Traffic_data!$A$3:$BP$111, 67, 0)</f>
        <v>231</v>
      </c>
      <c r="BQ95" s="32">
        <f>VLOOKUP(A95, Traffic_data!$A$3:$BP$111, 68, 0)</f>
        <v>1142</v>
      </c>
    </row>
    <row r="96" spans="1:69" x14ac:dyDescent="0.25">
      <c r="A96" s="29">
        <v>42098</v>
      </c>
      <c r="B96" s="31" t="s">
        <v>52</v>
      </c>
      <c r="C96" s="24">
        <f>IFERROR(VLOOKUP(A96,Pivot_table!$A$5:$C$5, 3, 0),0)</f>
        <v>0</v>
      </c>
      <c r="D96" s="32">
        <f>VLOOKUP(A96, Traffic_data!$A$3:$BP$111, 3, 0)</f>
        <v>125418</v>
      </c>
      <c r="E96" s="32">
        <f>VLOOKUP(A96, Traffic_data!$A$3:$BP$111, 4, 0)</f>
        <v>38360</v>
      </c>
      <c r="F96" s="32">
        <f>VLOOKUP(A96, Traffic_data!$A$3:$BP$111, 5, 0)</f>
        <v>46204</v>
      </c>
      <c r="G96" s="32">
        <f>VLOOKUP(A96, Traffic_data!$A$3:$BP$111, 6, 0)</f>
        <v>29766</v>
      </c>
      <c r="H96" s="32">
        <f>VLOOKUP(A96, Traffic_data!$A$3:$BP$111, 7, 0)</f>
        <v>60036</v>
      </c>
      <c r="I96" s="32">
        <f>VLOOKUP(A96, Traffic_data!$A$3:$BP$111, 8, 0)</f>
        <v>77303</v>
      </c>
      <c r="J96" s="32">
        <f>VLOOKUP(A96, Traffic_data!$A$3:$BP$111, 9, 0)</f>
        <v>69965</v>
      </c>
      <c r="K96" s="32">
        <f>VLOOKUP(A96, Traffic_data!$A$3:$BP$111, 10, 0)</f>
        <v>8604</v>
      </c>
      <c r="L96" s="32">
        <f>VLOOKUP(A96, Traffic_data!$A$3:$BP$111, 11, 0)</f>
        <v>66495</v>
      </c>
      <c r="M96" s="32">
        <f>VLOOKUP(A96, Traffic_data!$A$3:$BP$111, 12, 0)</f>
        <v>0</v>
      </c>
      <c r="N96" s="32">
        <f>VLOOKUP(A96, Traffic_data!$A$3:$BP$111, 13, 0)</f>
        <v>17566</v>
      </c>
      <c r="O96" s="32">
        <f>VLOOKUP(A96, Traffic_data!$A$3:$BP$111, 14, 0)</f>
        <v>13787</v>
      </c>
      <c r="P96" s="32">
        <f>VLOOKUP(A96, Traffic_data!$A$3:$BP$111, 15, 0)</f>
        <v>9614</v>
      </c>
      <c r="Q96" s="32">
        <f>VLOOKUP(A96, Traffic_data!$A$3:$BP$111, 16, 0)</f>
        <v>918</v>
      </c>
      <c r="R96" s="32">
        <f>VLOOKUP(A96, Traffic_data!$A$3:$BP$111, 17, 0)</f>
        <v>92029</v>
      </c>
      <c r="S96" s="32">
        <f>VLOOKUP(A96, Traffic_data!$A$3:$BP$111, 18, 0)</f>
        <v>22298</v>
      </c>
      <c r="T96" s="32">
        <f>VLOOKUP(A96, Traffic_data!$A$3:$BP$111, 19, 0)</f>
        <v>2747</v>
      </c>
      <c r="U96" s="32">
        <f>VLOOKUP(A96, Traffic_data!$A$3:$BP$111, 20, 0)</f>
        <v>21087</v>
      </c>
      <c r="V96" s="32">
        <f>VLOOKUP(A96, Traffic_data!$A$3:$BP$111, 21, 0)</f>
        <v>3173</v>
      </c>
      <c r="W96" s="32">
        <f>VLOOKUP(A96, Traffic_data!$A$3:$BP$111, 22, 0)</f>
        <v>14451</v>
      </c>
      <c r="X96" s="32">
        <f>VLOOKUP(A96, Traffic_data!$A$3:$BP$111, 23, 0)</f>
        <v>3408</v>
      </c>
      <c r="Y96" s="32">
        <f>VLOOKUP(A96, Traffic_data!$A$3:$BP$111, 24, 0)</f>
        <v>1726</v>
      </c>
      <c r="Z96" s="32">
        <f>VLOOKUP(A96, Traffic_data!$A$3:$BP$111, 25, 0)</f>
        <v>4832</v>
      </c>
      <c r="AA96" s="32">
        <f>VLOOKUP(A96, Traffic_data!$A$3:$BP$111, 26, 0)</f>
        <v>1087</v>
      </c>
      <c r="AB96" s="32">
        <f>VLOOKUP(A96, Traffic_data!$A$3:$BP$111, 27, 0)</f>
        <v>987</v>
      </c>
      <c r="AC96" s="32">
        <f>VLOOKUP(A96, Traffic_data!$A$3:$BP$111, 28, 0)</f>
        <v>1704</v>
      </c>
      <c r="AD96" s="32">
        <f>VLOOKUP(A96, Traffic_data!$A$3:$BP$111, 29, 0)</f>
        <v>11401</v>
      </c>
      <c r="AE96" s="32">
        <f>VLOOKUP(A96, Traffic_data!$A$3:$BP$111, 30, 0)</f>
        <v>60185</v>
      </c>
      <c r="AF96" s="32">
        <f>VLOOKUP(A96, Traffic_data!$A$3:$BP$111, 31, 0)</f>
        <v>15702</v>
      </c>
      <c r="AG96" s="32">
        <f>VLOOKUP(A96, Traffic_data!$A$3:$BP$111, 32, 0)</f>
        <v>478</v>
      </c>
      <c r="AH96" s="32">
        <f>VLOOKUP(A96, Traffic_data!$A$3:$BP$111, 33, 0)</f>
        <v>10424</v>
      </c>
      <c r="AI96" s="32">
        <f>VLOOKUP(A96, Traffic_data!$A$3:$BP$111, 34, 0)</f>
        <v>409</v>
      </c>
      <c r="AJ96" s="32">
        <f>VLOOKUP(A96, Traffic_data!$A$3:$BP$111, 35, 0)</f>
        <v>11857</v>
      </c>
      <c r="AK96" s="32">
        <f>VLOOKUP(A96, Traffic_data!$A$3:$BP$111, 36, 0)</f>
        <v>1140</v>
      </c>
      <c r="AL96" s="32">
        <f>VLOOKUP(A96, Traffic_data!$A$3:$BP$111, 37, 0)</f>
        <v>633</v>
      </c>
      <c r="AM96" s="32">
        <f>VLOOKUP(A96, Traffic_data!$A$3:$BP$111, 38, 0)</f>
        <v>11293</v>
      </c>
      <c r="AN96" s="32">
        <f>VLOOKUP(A96, Traffic_data!$A$3:$BP$111, 39, 0)</f>
        <v>478</v>
      </c>
      <c r="AO96" s="32">
        <f>VLOOKUP(A96, Traffic_data!$A$3:$BP$111, 40, 0)</f>
        <v>259</v>
      </c>
      <c r="AP96" s="32">
        <f>VLOOKUP(A96, Traffic_data!$A$3:$BP$111, 41, 0)</f>
        <v>1347</v>
      </c>
      <c r="AQ96" s="32">
        <f>VLOOKUP(A96, Traffic_data!$A$3:$BP$111, 42, 0)</f>
        <v>5221</v>
      </c>
      <c r="AR96" s="32">
        <f>VLOOKUP(A96, Traffic_data!$A$3:$BP$111, 43, 0)</f>
        <v>152214</v>
      </c>
      <c r="AS96" s="32">
        <f>VLOOKUP(A96, Traffic_data!$A$3:$BP$111, 44, 0)</f>
        <v>38000</v>
      </c>
      <c r="AT96" s="32">
        <f>VLOOKUP(A96, Traffic_data!$A$3:$BP$111, 45, 0)</f>
        <v>3225</v>
      </c>
      <c r="AU96" s="32">
        <f>VLOOKUP(A96, Traffic_data!$A$3:$BP$111, 46, 0)</f>
        <v>31511</v>
      </c>
      <c r="AV96" s="32">
        <f>VLOOKUP(A96, Traffic_data!$A$3:$BP$111, 47, 0)</f>
        <v>3582</v>
      </c>
      <c r="AW96" s="32">
        <f>VLOOKUP(A96, Traffic_data!$A$3:$BP$111, 48, 0)</f>
        <v>26308</v>
      </c>
      <c r="AX96" s="32">
        <f>VLOOKUP(A96, Traffic_data!$A$3:$BP$111, 49, 0)</f>
        <v>4548</v>
      </c>
      <c r="AY96" s="32">
        <f>VLOOKUP(A96, Traffic_data!$A$3:$BP$111, 50, 0)</f>
        <v>2359</v>
      </c>
      <c r="AZ96" s="32">
        <f>VLOOKUP(A96, Traffic_data!$A$3:$BP$111, 51, 0)</f>
        <v>16125</v>
      </c>
      <c r="BA96" s="32">
        <f>VLOOKUP(A96, Traffic_data!$A$3:$BP$111, 52, 0)</f>
        <v>1565</v>
      </c>
      <c r="BB96" s="32">
        <f>VLOOKUP(A96, Traffic_data!$A$3:$BP$111, 53, 0)</f>
        <v>1246</v>
      </c>
      <c r="BC96" s="32">
        <f>VLOOKUP(A96, Traffic_data!$A$3:$BP$111, 54, 0)</f>
        <v>3051</v>
      </c>
      <c r="BD96" s="32">
        <f>VLOOKUP(A96, Traffic_data!$A$3:$BP$111, 55, 0)</f>
        <v>16622</v>
      </c>
      <c r="BE96" s="32">
        <f>VLOOKUP(A96, Traffic_data!$A$3:$BP$111, 56, 0)</f>
        <v>10293</v>
      </c>
      <c r="BF96" s="32">
        <f>VLOOKUP(A96, Traffic_data!$A$3:$BP$111, 57, 0)</f>
        <v>2827</v>
      </c>
      <c r="BG96" s="32">
        <f>VLOOKUP(A96, Traffic_data!$A$3:$BP$111, 58, 0)</f>
        <v>174</v>
      </c>
      <c r="BH96" s="32">
        <f>VLOOKUP(A96, Traffic_data!$A$3:$BP$111, 59, 0)</f>
        <v>2025</v>
      </c>
      <c r="BI96" s="32">
        <f>VLOOKUP(A96, Traffic_data!$A$3:$BP$111, 60, 0)</f>
        <v>94</v>
      </c>
      <c r="BJ96" s="32">
        <f>VLOOKUP(A96, Traffic_data!$A$3:$BP$111, 61, 0)</f>
        <v>1981</v>
      </c>
      <c r="BK96" s="32">
        <f>VLOOKUP(A96, Traffic_data!$A$3:$BP$111, 62, 0)</f>
        <v>246</v>
      </c>
      <c r="BL96" s="32">
        <f>VLOOKUP(A96, Traffic_data!$A$3:$BP$111,63, 0)</f>
        <v>145</v>
      </c>
      <c r="BM96" s="32">
        <f>VLOOKUP(A96, Traffic_data!$A$3:$BP$111, 64, 0)</f>
        <v>824</v>
      </c>
      <c r="BN96" s="32">
        <f>VLOOKUP(A96, Traffic_data!$A$3:$BP$111, 65, 0)</f>
        <v>116</v>
      </c>
      <c r="BO96" s="32">
        <f>VLOOKUP(A96, Traffic_data!$A$3:$BP$111, 66, 0)</f>
        <v>94</v>
      </c>
      <c r="BP96" s="32">
        <f>VLOOKUP(A96, Traffic_data!$A$3:$BP$111, 67, 0)</f>
        <v>260</v>
      </c>
      <c r="BQ96" s="32">
        <f>VLOOKUP(A96, Traffic_data!$A$3:$BP$111, 68, 0)</f>
        <v>1164</v>
      </c>
    </row>
    <row r="97" spans="1:69" x14ac:dyDescent="0.25">
      <c r="A97" s="29">
        <v>42099</v>
      </c>
      <c r="B97" s="31" t="s">
        <v>53</v>
      </c>
      <c r="C97" s="24">
        <f>IFERROR(VLOOKUP(A97,Pivot_table!$A$5:$C$5, 3, 0),0)</f>
        <v>0</v>
      </c>
      <c r="D97" s="32">
        <f>VLOOKUP(A97, Traffic_data!$A$3:$BP$111, 3, 0)</f>
        <v>97604</v>
      </c>
      <c r="E97" s="32">
        <f>VLOOKUP(A97, Traffic_data!$A$3:$BP$111, 4, 0)</f>
        <v>28729</v>
      </c>
      <c r="F97" s="32">
        <f>VLOOKUP(A97, Traffic_data!$A$3:$BP$111, 5, 0)</f>
        <v>36229</v>
      </c>
      <c r="G97" s="32">
        <f>VLOOKUP(A97, Traffic_data!$A$3:$BP$111, 6, 0)</f>
        <v>24259</v>
      </c>
      <c r="H97" s="32">
        <f>VLOOKUP(A97, Traffic_data!$A$3:$BP$111, 7, 0)</f>
        <v>46821</v>
      </c>
      <c r="I97" s="32">
        <f>VLOOKUP(A97, Traffic_data!$A$3:$BP$111, 8, 0)</f>
        <v>65411</v>
      </c>
      <c r="J97" s="32">
        <f>VLOOKUP(A97, Traffic_data!$A$3:$BP$111, 9, 0)</f>
        <v>73749</v>
      </c>
      <c r="K97" s="32">
        <f>VLOOKUP(A97, Traffic_data!$A$3:$BP$111, 10, 0)</f>
        <v>7856</v>
      </c>
      <c r="L97" s="32">
        <f>VLOOKUP(A97, Traffic_data!$A$3:$BP$111, 11, 0)</f>
        <v>68262</v>
      </c>
      <c r="M97" s="32">
        <f>VLOOKUP(A97, Traffic_data!$A$3:$BP$111, 12, 0)</f>
        <v>0</v>
      </c>
      <c r="N97" s="32">
        <f>VLOOKUP(A97, Traffic_data!$A$3:$BP$111, 13, 0)</f>
        <v>12974</v>
      </c>
      <c r="O97" s="32">
        <f>VLOOKUP(A97, Traffic_data!$A$3:$BP$111, 14, 0)</f>
        <v>12455</v>
      </c>
      <c r="P97" s="32">
        <f>VLOOKUP(A97, Traffic_data!$A$3:$BP$111, 15, 0)</f>
        <v>8424</v>
      </c>
      <c r="Q97" s="32">
        <f>VLOOKUP(A97, Traffic_data!$A$3:$BP$111, 16, 0)</f>
        <v>861</v>
      </c>
      <c r="R97" s="32">
        <f>VLOOKUP(A97, Traffic_data!$A$3:$BP$111, 17, 0)</f>
        <v>71480</v>
      </c>
      <c r="S97" s="32">
        <f>VLOOKUP(A97, Traffic_data!$A$3:$BP$111, 18, 0)</f>
        <v>18688</v>
      </c>
      <c r="T97" s="32">
        <f>VLOOKUP(A97, Traffic_data!$A$3:$BP$111, 19, 0)</f>
        <v>2298</v>
      </c>
      <c r="U97" s="32">
        <f>VLOOKUP(A97, Traffic_data!$A$3:$BP$111, 20, 0)</f>
        <v>15785</v>
      </c>
      <c r="V97" s="32">
        <f>VLOOKUP(A97, Traffic_data!$A$3:$BP$111, 21, 0)</f>
        <v>2108</v>
      </c>
      <c r="W97" s="32">
        <f>VLOOKUP(A97, Traffic_data!$A$3:$BP$111, 22, 0)</f>
        <v>11569</v>
      </c>
      <c r="X97" s="32">
        <f>VLOOKUP(A97, Traffic_data!$A$3:$BP$111, 23, 0)</f>
        <v>2175</v>
      </c>
      <c r="Y97" s="32">
        <f>VLOOKUP(A97, Traffic_data!$A$3:$BP$111, 24, 0)</f>
        <v>1065</v>
      </c>
      <c r="Z97" s="32">
        <f>VLOOKUP(A97, Traffic_data!$A$3:$BP$111, 25, 0)</f>
        <v>3767</v>
      </c>
      <c r="AA97" s="32">
        <f>VLOOKUP(A97, Traffic_data!$A$3:$BP$111, 26, 0)</f>
        <v>684</v>
      </c>
      <c r="AB97" s="32">
        <f>VLOOKUP(A97, Traffic_data!$A$3:$BP$111, 27, 0)</f>
        <v>751</v>
      </c>
      <c r="AC97" s="32">
        <f>VLOOKUP(A97, Traffic_data!$A$3:$BP$111, 28, 0)</f>
        <v>1334</v>
      </c>
      <c r="AD97" s="32">
        <f>VLOOKUP(A97, Traffic_data!$A$3:$BP$111, 29, 0)</f>
        <v>9081</v>
      </c>
      <c r="AE97" s="32">
        <f>VLOOKUP(A97, Traffic_data!$A$3:$BP$111, 30, 0)</f>
        <v>64341</v>
      </c>
      <c r="AF97" s="32">
        <f>VLOOKUP(A97, Traffic_data!$A$3:$BP$111, 31, 0)</f>
        <v>17060</v>
      </c>
      <c r="AG97" s="32">
        <f>VLOOKUP(A97, Traffic_data!$A$3:$BP$111, 32, 0)</f>
        <v>455</v>
      </c>
      <c r="AH97" s="32">
        <f>VLOOKUP(A97, Traffic_data!$A$3:$BP$111, 33, 0)</f>
        <v>11057</v>
      </c>
      <c r="AI97" s="32">
        <f>VLOOKUP(A97, Traffic_data!$A$3:$BP$111, 34, 0)</f>
        <v>530</v>
      </c>
      <c r="AJ97" s="32">
        <f>VLOOKUP(A97, Traffic_data!$A$3:$BP$111, 35, 0)</f>
        <v>12801</v>
      </c>
      <c r="AK97" s="32">
        <f>VLOOKUP(A97, Traffic_data!$A$3:$BP$111, 36, 0)</f>
        <v>1255</v>
      </c>
      <c r="AL97" s="32">
        <f>VLOOKUP(A97, Traffic_data!$A$3:$BP$111, 37, 0)</f>
        <v>570</v>
      </c>
      <c r="AM97" s="32">
        <f>VLOOKUP(A97, Traffic_data!$A$3:$BP$111, 38, 0)</f>
        <v>11961</v>
      </c>
      <c r="AN97" s="32">
        <f>VLOOKUP(A97, Traffic_data!$A$3:$BP$111, 39, 0)</f>
        <v>558</v>
      </c>
      <c r="AO97" s="32">
        <f>VLOOKUP(A97, Traffic_data!$A$3:$BP$111, 40, 0)</f>
        <v>299</v>
      </c>
      <c r="AP97" s="32">
        <f>VLOOKUP(A97, Traffic_data!$A$3:$BP$111, 41, 0)</f>
        <v>1381</v>
      </c>
      <c r="AQ97" s="32">
        <f>VLOOKUP(A97, Traffic_data!$A$3:$BP$111, 42, 0)</f>
        <v>5589</v>
      </c>
      <c r="AR97" s="32">
        <f>VLOOKUP(A97, Traffic_data!$A$3:$BP$111, 43, 0)</f>
        <v>135821</v>
      </c>
      <c r="AS97" s="32">
        <f>VLOOKUP(A97, Traffic_data!$A$3:$BP$111, 44, 0)</f>
        <v>35748</v>
      </c>
      <c r="AT97" s="32">
        <f>VLOOKUP(A97, Traffic_data!$A$3:$BP$111, 45, 0)</f>
        <v>2753</v>
      </c>
      <c r="AU97" s="32">
        <f>VLOOKUP(A97, Traffic_data!$A$3:$BP$111, 46, 0)</f>
        <v>26842</v>
      </c>
      <c r="AV97" s="32">
        <f>VLOOKUP(A97, Traffic_data!$A$3:$BP$111, 47, 0)</f>
        <v>2638</v>
      </c>
      <c r="AW97" s="32">
        <f>VLOOKUP(A97, Traffic_data!$A$3:$BP$111, 48, 0)</f>
        <v>24370</v>
      </c>
      <c r="AX97" s="32">
        <f>VLOOKUP(A97, Traffic_data!$A$3:$BP$111, 49, 0)</f>
        <v>3430</v>
      </c>
      <c r="AY97" s="32">
        <f>VLOOKUP(A97, Traffic_data!$A$3:$BP$111, 50, 0)</f>
        <v>1635</v>
      </c>
      <c r="AZ97" s="32">
        <f>VLOOKUP(A97, Traffic_data!$A$3:$BP$111, 51, 0)</f>
        <v>15728</v>
      </c>
      <c r="BA97" s="32">
        <f>VLOOKUP(A97, Traffic_data!$A$3:$BP$111, 52, 0)</f>
        <v>1242</v>
      </c>
      <c r="BB97" s="32">
        <f>VLOOKUP(A97, Traffic_data!$A$3:$BP$111, 53, 0)</f>
        <v>1050</v>
      </c>
      <c r="BC97" s="32">
        <f>VLOOKUP(A97, Traffic_data!$A$3:$BP$111, 54, 0)</f>
        <v>2715</v>
      </c>
      <c r="BD97" s="32">
        <f>VLOOKUP(A97, Traffic_data!$A$3:$BP$111, 55, 0)</f>
        <v>14670</v>
      </c>
      <c r="BE97" s="32">
        <f>VLOOKUP(A97, Traffic_data!$A$3:$BP$111, 56, 0)</f>
        <v>10228</v>
      </c>
      <c r="BF97" s="32">
        <f>VLOOKUP(A97, Traffic_data!$A$3:$BP$111, 57, 0)</f>
        <v>2871</v>
      </c>
      <c r="BG97" s="32">
        <f>VLOOKUP(A97, Traffic_data!$A$3:$BP$111, 58, 0)</f>
        <v>123</v>
      </c>
      <c r="BH97" s="32">
        <f>VLOOKUP(A97, Traffic_data!$A$3:$BP$111, 59, 0)</f>
        <v>1952</v>
      </c>
      <c r="BI97" s="32">
        <f>VLOOKUP(A97, Traffic_data!$A$3:$BP$111, 60, 0)</f>
        <v>87</v>
      </c>
      <c r="BJ97" s="32">
        <f>VLOOKUP(A97, Traffic_data!$A$3:$BP$111, 61, 0)</f>
        <v>2003</v>
      </c>
      <c r="BK97" s="32">
        <f>VLOOKUP(A97, Traffic_data!$A$3:$BP$111, 62, 0)</f>
        <v>268</v>
      </c>
      <c r="BL97" s="32">
        <f>VLOOKUP(A97, Traffic_data!$A$3:$BP$111,63, 0)</f>
        <v>108</v>
      </c>
      <c r="BM97" s="32">
        <f>VLOOKUP(A97, Traffic_data!$A$3:$BP$111, 64, 0)</f>
        <v>795</v>
      </c>
      <c r="BN97" s="32">
        <f>VLOOKUP(A97, Traffic_data!$A$3:$BP$111, 65, 0)</f>
        <v>80</v>
      </c>
      <c r="BO97" s="32">
        <f>VLOOKUP(A97, Traffic_data!$A$3:$BP$111, 66, 0)</f>
        <v>116</v>
      </c>
      <c r="BP97" s="32">
        <f>VLOOKUP(A97, Traffic_data!$A$3:$BP$111, 67, 0)</f>
        <v>275</v>
      </c>
      <c r="BQ97" s="32">
        <f>VLOOKUP(A97, Traffic_data!$A$3:$BP$111, 68, 0)</f>
        <v>1258</v>
      </c>
    </row>
    <row r="98" spans="1:69" x14ac:dyDescent="0.25">
      <c r="A98" s="29">
        <v>42100</v>
      </c>
      <c r="B98" s="31" t="s">
        <v>48</v>
      </c>
      <c r="C98" s="24">
        <f>IFERROR(VLOOKUP(A98,Pivot_table!$A$5:$C$5, 3, 0),0)</f>
        <v>0</v>
      </c>
      <c r="D98" s="32">
        <f>VLOOKUP(A98, Traffic_data!$A$3:$BP$111, 3, 0)</f>
        <v>134103</v>
      </c>
      <c r="E98" s="32">
        <f>VLOOKUP(A98, Traffic_data!$A$3:$BP$111, 4, 0)</f>
        <v>38746</v>
      </c>
      <c r="F98" s="32">
        <f>VLOOKUP(A98, Traffic_data!$A$3:$BP$111, 5, 0)</f>
        <v>50988</v>
      </c>
      <c r="G98" s="32">
        <f>VLOOKUP(A98, Traffic_data!$A$3:$BP$111, 6, 0)</f>
        <v>33247</v>
      </c>
      <c r="H98" s="32">
        <f>VLOOKUP(A98, Traffic_data!$A$3:$BP$111, 7, 0)</f>
        <v>61256</v>
      </c>
      <c r="I98" s="32">
        <f>VLOOKUP(A98, Traffic_data!$A$3:$BP$111, 8, 0)</f>
        <v>70773</v>
      </c>
      <c r="J98" s="32">
        <f>VLOOKUP(A98, Traffic_data!$A$3:$BP$111, 9, 0)</f>
        <v>55788</v>
      </c>
      <c r="K98" s="32">
        <f>VLOOKUP(A98, Traffic_data!$A$3:$BP$111, 10, 0)</f>
        <v>7337</v>
      </c>
      <c r="L98" s="32">
        <f>VLOOKUP(A98, Traffic_data!$A$3:$BP$111, 11, 0)</f>
        <v>57486</v>
      </c>
      <c r="M98" s="32">
        <f>VLOOKUP(A98, Traffic_data!$A$3:$BP$111, 12, 0)</f>
        <v>0</v>
      </c>
      <c r="N98" s="32">
        <f>VLOOKUP(A98, Traffic_data!$A$3:$BP$111, 13, 0)</f>
        <v>17479</v>
      </c>
      <c r="O98" s="32">
        <f>VLOOKUP(A98, Traffic_data!$A$3:$BP$111, 14, 0)</f>
        <v>9617</v>
      </c>
      <c r="P98" s="32">
        <f>VLOOKUP(A98, Traffic_data!$A$3:$BP$111, 15, 0)</f>
        <v>6953</v>
      </c>
      <c r="Q98" s="32">
        <f>VLOOKUP(A98, Traffic_data!$A$3:$BP$111, 16, 0)</f>
        <v>1136</v>
      </c>
      <c r="R98" s="32">
        <f>VLOOKUP(A98, Traffic_data!$A$3:$BP$111, 17, 0)</f>
        <v>96532</v>
      </c>
      <c r="S98" s="32">
        <f>VLOOKUP(A98, Traffic_data!$A$3:$BP$111, 18, 0)</f>
        <v>26782</v>
      </c>
      <c r="T98" s="32">
        <f>VLOOKUP(A98, Traffic_data!$A$3:$BP$111, 19, 0)</f>
        <v>2556</v>
      </c>
      <c r="U98" s="32">
        <f>VLOOKUP(A98, Traffic_data!$A$3:$BP$111, 20, 0)</f>
        <v>20897</v>
      </c>
      <c r="V98" s="32">
        <f>VLOOKUP(A98, Traffic_data!$A$3:$BP$111, 21, 0)</f>
        <v>2814</v>
      </c>
      <c r="W98" s="32">
        <f>VLOOKUP(A98, Traffic_data!$A$3:$BP$111, 22, 0)</f>
        <v>16715</v>
      </c>
      <c r="X98" s="32">
        <f>VLOOKUP(A98, Traffic_data!$A$3:$BP$111, 23, 0)</f>
        <v>3587</v>
      </c>
      <c r="Y98" s="32">
        <f>VLOOKUP(A98, Traffic_data!$A$3:$BP$111, 24, 0)</f>
        <v>1525</v>
      </c>
      <c r="Z98" s="32">
        <f>VLOOKUP(A98, Traffic_data!$A$3:$BP$111, 25, 0)</f>
        <v>4170</v>
      </c>
      <c r="AA98" s="32">
        <f>VLOOKUP(A98, Traffic_data!$A$3:$BP$111, 26, 0)</f>
        <v>830</v>
      </c>
      <c r="AB98" s="32">
        <f>VLOOKUP(A98, Traffic_data!$A$3:$BP$111, 27, 0)</f>
        <v>1020</v>
      </c>
      <c r="AC98" s="32">
        <f>VLOOKUP(A98, Traffic_data!$A$3:$BP$111, 28, 0)</f>
        <v>1569</v>
      </c>
      <c r="AD98" s="32">
        <f>VLOOKUP(A98, Traffic_data!$A$3:$BP$111, 29, 0)</f>
        <v>10919</v>
      </c>
      <c r="AE98" s="32">
        <f>VLOOKUP(A98, Traffic_data!$A$3:$BP$111, 30, 0)</f>
        <v>47309</v>
      </c>
      <c r="AF98" s="32">
        <f>VLOOKUP(A98, Traffic_data!$A$3:$BP$111, 31, 0)</f>
        <v>12283</v>
      </c>
      <c r="AG98" s="32">
        <f>VLOOKUP(A98, Traffic_data!$A$3:$BP$111, 32, 0)</f>
        <v>357</v>
      </c>
      <c r="AH98" s="32">
        <f>VLOOKUP(A98, Traffic_data!$A$3:$BP$111, 33, 0)</f>
        <v>7350</v>
      </c>
      <c r="AI98" s="32">
        <f>VLOOKUP(A98, Traffic_data!$A$3:$BP$111, 34, 0)</f>
        <v>374</v>
      </c>
      <c r="AJ98" s="32">
        <f>VLOOKUP(A98, Traffic_data!$A$3:$BP$111, 35, 0)</f>
        <v>9313</v>
      </c>
      <c r="AK98" s="32">
        <f>VLOOKUP(A98, Traffic_data!$A$3:$BP$111, 36, 0)</f>
        <v>955</v>
      </c>
      <c r="AL98" s="32">
        <f>VLOOKUP(A98, Traffic_data!$A$3:$BP$111, 37, 0)</f>
        <v>518</v>
      </c>
      <c r="AM98" s="32">
        <f>VLOOKUP(A98, Traffic_data!$A$3:$BP$111, 38, 0)</f>
        <v>9451</v>
      </c>
      <c r="AN98" s="32">
        <f>VLOOKUP(A98, Traffic_data!$A$3:$BP$111, 39, 0)</f>
        <v>380</v>
      </c>
      <c r="AO98" s="32">
        <f>VLOOKUP(A98, Traffic_data!$A$3:$BP$111, 40, 0)</f>
        <v>230</v>
      </c>
      <c r="AP98" s="32">
        <f>VLOOKUP(A98, Traffic_data!$A$3:$BP$111, 41, 0)</f>
        <v>1048</v>
      </c>
      <c r="AQ98" s="32">
        <f>VLOOKUP(A98, Traffic_data!$A$3:$BP$111, 42, 0)</f>
        <v>4369</v>
      </c>
      <c r="AR98" s="32">
        <f>VLOOKUP(A98, Traffic_data!$A$3:$BP$111, 43, 0)</f>
        <v>143841</v>
      </c>
      <c r="AS98" s="32">
        <f>VLOOKUP(A98, Traffic_data!$A$3:$BP$111, 44, 0)</f>
        <v>39065</v>
      </c>
      <c r="AT98" s="32">
        <f>VLOOKUP(A98, Traffic_data!$A$3:$BP$111, 45, 0)</f>
        <v>2913</v>
      </c>
      <c r="AU98" s="32">
        <f>VLOOKUP(A98, Traffic_data!$A$3:$BP$111, 46, 0)</f>
        <v>28247</v>
      </c>
      <c r="AV98" s="32">
        <f>VLOOKUP(A98, Traffic_data!$A$3:$BP$111, 47, 0)</f>
        <v>3188</v>
      </c>
      <c r="AW98" s="32">
        <f>VLOOKUP(A98, Traffic_data!$A$3:$BP$111, 48, 0)</f>
        <v>26028</v>
      </c>
      <c r="AX98" s="32">
        <f>VLOOKUP(A98, Traffic_data!$A$3:$BP$111, 49, 0)</f>
        <v>4542</v>
      </c>
      <c r="AY98" s="32">
        <f>VLOOKUP(A98, Traffic_data!$A$3:$BP$111, 50, 0)</f>
        <v>2043</v>
      </c>
      <c r="AZ98" s="32">
        <f>VLOOKUP(A98, Traffic_data!$A$3:$BP$111, 51, 0)</f>
        <v>13621</v>
      </c>
      <c r="BA98" s="32">
        <f>VLOOKUP(A98, Traffic_data!$A$3:$BP$111, 52, 0)</f>
        <v>1210</v>
      </c>
      <c r="BB98" s="32">
        <f>VLOOKUP(A98, Traffic_data!$A$3:$BP$111, 53, 0)</f>
        <v>1250</v>
      </c>
      <c r="BC98" s="32">
        <f>VLOOKUP(A98, Traffic_data!$A$3:$BP$111, 54, 0)</f>
        <v>2617</v>
      </c>
      <c r="BD98" s="32">
        <f>VLOOKUP(A98, Traffic_data!$A$3:$BP$111, 55, 0)</f>
        <v>15288</v>
      </c>
      <c r="BE98" s="32">
        <f>VLOOKUP(A98, Traffic_data!$A$3:$BP$111, 56, 0)</f>
        <v>8673</v>
      </c>
      <c r="BF98" s="32">
        <f>VLOOKUP(A98, Traffic_data!$A$3:$BP$111, 57, 0)</f>
        <v>2451</v>
      </c>
      <c r="BG98" s="32">
        <f>VLOOKUP(A98, Traffic_data!$A$3:$BP$111, 58, 0)</f>
        <v>123</v>
      </c>
      <c r="BH98" s="32">
        <f>VLOOKUP(A98, Traffic_data!$A$3:$BP$111, 59, 0)</f>
        <v>1396</v>
      </c>
      <c r="BI98" s="32">
        <f>VLOOKUP(A98, Traffic_data!$A$3:$BP$111, 60, 0)</f>
        <v>174</v>
      </c>
      <c r="BJ98" s="32">
        <f>VLOOKUP(A98, Traffic_data!$A$3:$BP$111, 61, 0)</f>
        <v>1786</v>
      </c>
      <c r="BK98" s="32">
        <f>VLOOKUP(A98, Traffic_data!$A$3:$BP$111, 62, 0)</f>
        <v>231</v>
      </c>
      <c r="BL98" s="32">
        <f>VLOOKUP(A98, Traffic_data!$A$3:$BP$111,63, 0)</f>
        <v>137</v>
      </c>
      <c r="BM98" s="32">
        <f>VLOOKUP(A98, Traffic_data!$A$3:$BP$111, 64, 0)</f>
        <v>557</v>
      </c>
      <c r="BN98" s="32">
        <f>VLOOKUP(A98, Traffic_data!$A$3:$BP$111, 65, 0)</f>
        <v>72</v>
      </c>
      <c r="BO98" s="32">
        <f>VLOOKUP(A98, Traffic_data!$A$3:$BP$111, 66, 0)</f>
        <v>58</v>
      </c>
      <c r="BP98" s="32">
        <f>VLOOKUP(A98, Traffic_data!$A$3:$BP$111, 67, 0)</f>
        <v>181</v>
      </c>
      <c r="BQ98" s="32">
        <f>VLOOKUP(A98, Traffic_data!$A$3:$BP$111, 68, 0)</f>
        <v>1142</v>
      </c>
    </row>
    <row r="99" spans="1:69" x14ac:dyDescent="0.25">
      <c r="A99" s="29">
        <v>42101</v>
      </c>
      <c r="B99" s="31" t="s">
        <v>49</v>
      </c>
      <c r="C99" s="24">
        <f>IFERROR(VLOOKUP(A99,Pivot_table!$A$5:$C$5, 3, 0),0)</f>
        <v>0</v>
      </c>
      <c r="D99" s="32">
        <f>VLOOKUP(A99, Traffic_data!$A$3:$BP$111, 3, 0)</f>
        <v>128594</v>
      </c>
      <c r="E99" s="32">
        <f>VLOOKUP(A99, Traffic_data!$A$3:$BP$111, 4, 0)</f>
        <v>37422</v>
      </c>
      <c r="F99" s="32">
        <f>VLOOKUP(A99, Traffic_data!$A$3:$BP$111, 5, 0)</f>
        <v>49154</v>
      </c>
      <c r="G99" s="32">
        <f>VLOOKUP(A99, Traffic_data!$A$3:$BP$111, 6, 0)</f>
        <v>31475</v>
      </c>
      <c r="H99" s="32">
        <f>VLOOKUP(A99, Traffic_data!$A$3:$BP$111, 7, 0)</f>
        <v>58889</v>
      </c>
      <c r="I99" s="32">
        <f>VLOOKUP(A99, Traffic_data!$A$3:$BP$111, 8, 0)</f>
        <v>67376</v>
      </c>
      <c r="J99" s="32">
        <f>VLOOKUP(A99, Traffic_data!$A$3:$BP$111, 9, 0)</f>
        <v>51174</v>
      </c>
      <c r="K99" s="32">
        <f>VLOOKUP(A99, Traffic_data!$A$3:$BP$111, 10, 0)</f>
        <v>6862</v>
      </c>
      <c r="L99" s="32">
        <f>VLOOKUP(A99, Traffic_data!$A$3:$BP$111, 11, 0)</f>
        <v>52687</v>
      </c>
      <c r="M99" s="32">
        <f>VLOOKUP(A99, Traffic_data!$A$3:$BP$111, 12, 0)</f>
        <v>0</v>
      </c>
      <c r="N99" s="32">
        <f>VLOOKUP(A99, Traffic_data!$A$3:$BP$111, 13, 0)</f>
        <v>16921</v>
      </c>
      <c r="O99" s="32">
        <f>VLOOKUP(A99, Traffic_data!$A$3:$BP$111, 14, 0)</f>
        <v>8398</v>
      </c>
      <c r="P99" s="32">
        <f>VLOOKUP(A99, Traffic_data!$A$3:$BP$111, 15, 0)</f>
        <v>6227</v>
      </c>
      <c r="Q99" s="32">
        <f>VLOOKUP(A99, Traffic_data!$A$3:$BP$111, 16, 0)</f>
        <v>1387</v>
      </c>
      <c r="R99" s="32">
        <f>VLOOKUP(A99, Traffic_data!$A$3:$BP$111, 17, 0)</f>
        <v>92251</v>
      </c>
      <c r="S99" s="32">
        <f>VLOOKUP(A99, Traffic_data!$A$3:$BP$111, 18, 0)</f>
        <v>26345</v>
      </c>
      <c r="T99" s="32">
        <f>VLOOKUP(A99, Traffic_data!$A$3:$BP$111, 19, 0)</f>
        <v>2377</v>
      </c>
      <c r="U99" s="32">
        <f>VLOOKUP(A99, Traffic_data!$A$3:$BP$111, 20, 0)</f>
        <v>18957</v>
      </c>
      <c r="V99" s="32">
        <f>VLOOKUP(A99, Traffic_data!$A$3:$BP$111, 21, 0)</f>
        <v>2567</v>
      </c>
      <c r="W99" s="32">
        <f>VLOOKUP(A99, Traffic_data!$A$3:$BP$111, 22, 0)</f>
        <v>15370</v>
      </c>
      <c r="X99" s="32">
        <f>VLOOKUP(A99, Traffic_data!$A$3:$BP$111, 23, 0)</f>
        <v>3700</v>
      </c>
      <c r="Y99" s="32">
        <f>VLOOKUP(A99, Traffic_data!$A$3:$BP$111, 24, 0)</f>
        <v>1345</v>
      </c>
      <c r="Z99" s="32">
        <f>VLOOKUP(A99, Traffic_data!$A$3:$BP$111, 25, 0)</f>
        <v>4036</v>
      </c>
      <c r="AA99" s="32">
        <f>VLOOKUP(A99, Traffic_data!$A$3:$BP$111, 26, 0)</f>
        <v>807</v>
      </c>
      <c r="AB99" s="32">
        <f>VLOOKUP(A99, Traffic_data!$A$3:$BP$111, 27, 0)</f>
        <v>1009</v>
      </c>
      <c r="AC99" s="32">
        <f>VLOOKUP(A99, Traffic_data!$A$3:$BP$111, 28, 0)</f>
        <v>1345</v>
      </c>
      <c r="AD99" s="32">
        <f>VLOOKUP(A99, Traffic_data!$A$3:$BP$111, 29, 0)</f>
        <v>11199</v>
      </c>
      <c r="AE99" s="32">
        <f>VLOOKUP(A99, Traffic_data!$A$3:$BP$111, 30, 0)</f>
        <v>43177</v>
      </c>
      <c r="AF99" s="32">
        <f>VLOOKUP(A99, Traffic_data!$A$3:$BP$111, 31, 0)</f>
        <v>10879</v>
      </c>
      <c r="AG99" s="32">
        <f>VLOOKUP(A99, Traffic_data!$A$3:$BP$111, 32, 0)</f>
        <v>397</v>
      </c>
      <c r="AH99" s="32">
        <f>VLOOKUP(A99, Traffic_data!$A$3:$BP$111, 33, 0)</f>
        <v>6096</v>
      </c>
      <c r="AI99" s="32">
        <f>VLOOKUP(A99, Traffic_data!$A$3:$BP$111, 34, 0)</f>
        <v>253</v>
      </c>
      <c r="AJ99" s="32">
        <f>VLOOKUP(A99, Traffic_data!$A$3:$BP$111, 35, 0)</f>
        <v>8830</v>
      </c>
      <c r="AK99" s="32">
        <f>VLOOKUP(A99, Traffic_data!$A$3:$BP$111, 36, 0)</f>
        <v>1019</v>
      </c>
      <c r="AL99" s="32">
        <f>VLOOKUP(A99, Traffic_data!$A$3:$BP$111, 37, 0)</f>
        <v>426</v>
      </c>
      <c r="AM99" s="32">
        <f>VLOOKUP(A99, Traffic_data!$A$3:$BP$111, 38, 0)</f>
        <v>8973</v>
      </c>
      <c r="AN99" s="32">
        <f>VLOOKUP(A99, Traffic_data!$A$3:$BP$111, 39, 0)</f>
        <v>288</v>
      </c>
      <c r="AO99" s="32">
        <f>VLOOKUP(A99, Traffic_data!$A$3:$BP$111, 40, 0)</f>
        <v>242</v>
      </c>
      <c r="AP99" s="32">
        <f>VLOOKUP(A99, Traffic_data!$A$3:$BP$111, 41, 0)</f>
        <v>990</v>
      </c>
      <c r="AQ99" s="32">
        <f>VLOOKUP(A99, Traffic_data!$A$3:$BP$111, 42, 0)</f>
        <v>4173</v>
      </c>
      <c r="AR99" s="32">
        <f>VLOOKUP(A99, Traffic_data!$A$3:$BP$111, 43, 0)</f>
        <v>135428</v>
      </c>
      <c r="AS99" s="32">
        <f>VLOOKUP(A99, Traffic_data!$A$3:$BP$111, 44, 0)</f>
        <v>37224</v>
      </c>
      <c r="AT99" s="32">
        <f>VLOOKUP(A99, Traffic_data!$A$3:$BP$111, 45, 0)</f>
        <v>2774</v>
      </c>
      <c r="AU99" s="32">
        <f>VLOOKUP(A99, Traffic_data!$A$3:$BP$111, 46, 0)</f>
        <v>25053</v>
      </c>
      <c r="AV99" s="32">
        <f>VLOOKUP(A99, Traffic_data!$A$3:$BP$111, 47, 0)</f>
        <v>2820</v>
      </c>
      <c r="AW99" s="32">
        <f>VLOOKUP(A99, Traffic_data!$A$3:$BP$111, 48, 0)</f>
        <v>24200</v>
      </c>
      <c r="AX99" s="32">
        <f>VLOOKUP(A99, Traffic_data!$A$3:$BP$111, 49, 0)</f>
        <v>4719</v>
      </c>
      <c r="AY99" s="32">
        <f>VLOOKUP(A99, Traffic_data!$A$3:$BP$111, 50, 0)</f>
        <v>1771</v>
      </c>
      <c r="AZ99" s="32">
        <f>VLOOKUP(A99, Traffic_data!$A$3:$BP$111, 51, 0)</f>
        <v>13009</v>
      </c>
      <c r="BA99" s="32">
        <f>VLOOKUP(A99, Traffic_data!$A$3:$BP$111, 52, 0)</f>
        <v>1095</v>
      </c>
      <c r="BB99" s="32">
        <f>VLOOKUP(A99, Traffic_data!$A$3:$BP$111, 53, 0)</f>
        <v>1251</v>
      </c>
      <c r="BC99" s="32">
        <f>VLOOKUP(A99, Traffic_data!$A$3:$BP$111, 54, 0)</f>
        <v>2335</v>
      </c>
      <c r="BD99" s="32">
        <f>VLOOKUP(A99, Traffic_data!$A$3:$BP$111, 55, 0)</f>
        <v>15372</v>
      </c>
      <c r="BE99" s="32">
        <f>VLOOKUP(A99, Traffic_data!$A$3:$BP$111, 56, 0)</f>
        <v>8391</v>
      </c>
      <c r="BF99" s="32">
        <f>VLOOKUP(A99, Traffic_data!$A$3:$BP$111, 57, 0)</f>
        <v>2408</v>
      </c>
      <c r="BG99" s="32">
        <f>VLOOKUP(A99, Traffic_data!$A$3:$BP$111, 58, 0)</f>
        <v>145</v>
      </c>
      <c r="BH99" s="32">
        <f>VLOOKUP(A99, Traffic_data!$A$3:$BP$111, 59, 0)</f>
        <v>1338</v>
      </c>
      <c r="BI99" s="32">
        <f>VLOOKUP(A99, Traffic_data!$A$3:$BP$111, 60, 0)</f>
        <v>65</v>
      </c>
      <c r="BJ99" s="32">
        <f>VLOOKUP(A99, Traffic_data!$A$3:$BP$111, 61, 0)</f>
        <v>1721</v>
      </c>
      <c r="BK99" s="32">
        <f>VLOOKUP(A99, Traffic_data!$A$3:$BP$111, 62, 0)</f>
        <v>181</v>
      </c>
      <c r="BL99" s="32">
        <f>VLOOKUP(A99, Traffic_data!$A$3:$BP$111,63, 0)</f>
        <v>72</v>
      </c>
      <c r="BM99" s="32">
        <f>VLOOKUP(A99, Traffic_data!$A$3:$BP$111, 64, 0)</f>
        <v>607</v>
      </c>
      <c r="BN99" s="32">
        <f>VLOOKUP(A99, Traffic_data!$A$3:$BP$111, 65, 0)</f>
        <v>94</v>
      </c>
      <c r="BO99" s="32">
        <f>VLOOKUP(A99, Traffic_data!$A$3:$BP$111, 66, 0)</f>
        <v>80</v>
      </c>
      <c r="BP99" s="32">
        <f>VLOOKUP(A99, Traffic_data!$A$3:$BP$111, 67, 0)</f>
        <v>260</v>
      </c>
      <c r="BQ99" s="32">
        <f>VLOOKUP(A99, Traffic_data!$A$3:$BP$111, 68, 0)</f>
        <v>1171</v>
      </c>
    </row>
    <row r="100" spans="1:69" x14ac:dyDescent="0.25">
      <c r="A100" s="29">
        <v>42102</v>
      </c>
      <c r="B100" s="31" t="s">
        <v>50</v>
      </c>
      <c r="C100" s="24">
        <f>IFERROR(VLOOKUP(A100,Pivot_table!$A$5:$C$5, 3, 0),0)</f>
        <v>0</v>
      </c>
      <c r="D100" s="32">
        <f>VLOOKUP(A100, Traffic_data!$A$3:$BP$111, 3, 0)</f>
        <v>129287</v>
      </c>
      <c r="E100" s="32">
        <f>VLOOKUP(A100, Traffic_data!$A$3:$BP$111, 4, 0)</f>
        <v>37421</v>
      </c>
      <c r="F100" s="32">
        <f>VLOOKUP(A100, Traffic_data!$A$3:$BP$111, 5, 0)</f>
        <v>49694</v>
      </c>
      <c r="G100" s="32">
        <f>VLOOKUP(A100, Traffic_data!$A$3:$BP$111, 6, 0)</f>
        <v>31286</v>
      </c>
      <c r="H100" s="32">
        <f>VLOOKUP(A100, Traffic_data!$A$3:$BP$111, 7, 0)</f>
        <v>58795</v>
      </c>
      <c r="I100" s="32">
        <f>VLOOKUP(A100, Traffic_data!$A$3:$BP$111, 8, 0)</f>
        <v>70327</v>
      </c>
      <c r="J100" s="32">
        <f>VLOOKUP(A100, Traffic_data!$A$3:$BP$111, 9, 0)</f>
        <v>50737</v>
      </c>
      <c r="K100" s="32">
        <f>VLOOKUP(A100, Traffic_data!$A$3:$BP$111, 10, 0)</f>
        <v>7811</v>
      </c>
      <c r="L100" s="32">
        <f>VLOOKUP(A100, Traffic_data!$A$3:$BP$111, 11, 0)</f>
        <v>53568</v>
      </c>
      <c r="M100" s="32">
        <f>VLOOKUP(A100, Traffic_data!$A$3:$BP$111, 12, 0)</f>
        <v>0</v>
      </c>
      <c r="N100" s="32">
        <f>VLOOKUP(A100, Traffic_data!$A$3:$BP$111, 13, 0)</f>
        <v>17135</v>
      </c>
      <c r="O100" s="32">
        <f>VLOOKUP(A100, Traffic_data!$A$3:$BP$111, 14, 0)</f>
        <v>8537</v>
      </c>
      <c r="P100" s="32">
        <f>VLOOKUP(A100, Traffic_data!$A$3:$BP$111, 15, 0)</f>
        <v>6464</v>
      </c>
      <c r="Q100" s="32">
        <f>VLOOKUP(A100, Traffic_data!$A$3:$BP$111, 16, 0)</f>
        <v>1257</v>
      </c>
      <c r="R100" s="32">
        <f>VLOOKUP(A100, Traffic_data!$A$3:$BP$111, 17, 0)</f>
        <v>92657</v>
      </c>
      <c r="S100" s="32">
        <f>VLOOKUP(A100, Traffic_data!$A$3:$BP$111, 18, 0)</f>
        <v>27018</v>
      </c>
      <c r="T100" s="32">
        <f>VLOOKUP(A100, Traffic_data!$A$3:$BP$111, 19, 0)</f>
        <v>2478</v>
      </c>
      <c r="U100" s="32">
        <f>VLOOKUP(A100, Traffic_data!$A$3:$BP$111, 20, 0)</f>
        <v>18868</v>
      </c>
      <c r="V100" s="32">
        <f>VLOOKUP(A100, Traffic_data!$A$3:$BP$111, 21, 0)</f>
        <v>2040</v>
      </c>
      <c r="W100" s="32">
        <f>VLOOKUP(A100, Traffic_data!$A$3:$BP$111, 22, 0)</f>
        <v>15639</v>
      </c>
      <c r="X100" s="32">
        <f>VLOOKUP(A100, Traffic_data!$A$3:$BP$111, 23, 0)</f>
        <v>3251</v>
      </c>
      <c r="Y100" s="32">
        <f>VLOOKUP(A100, Traffic_data!$A$3:$BP$111, 24, 0)</f>
        <v>1457</v>
      </c>
      <c r="Z100" s="32">
        <f>VLOOKUP(A100, Traffic_data!$A$3:$BP$111, 25, 0)</f>
        <v>4339</v>
      </c>
      <c r="AA100" s="32">
        <f>VLOOKUP(A100, Traffic_data!$A$3:$BP$111, 26, 0)</f>
        <v>818</v>
      </c>
      <c r="AB100" s="32">
        <f>VLOOKUP(A100, Traffic_data!$A$3:$BP$111, 27, 0)</f>
        <v>886</v>
      </c>
      <c r="AC100" s="32">
        <f>VLOOKUP(A100, Traffic_data!$A$3:$BP$111, 28, 0)</f>
        <v>1379</v>
      </c>
      <c r="AD100" s="32">
        <f>VLOOKUP(A100, Traffic_data!$A$3:$BP$111, 29, 0)</f>
        <v>392</v>
      </c>
      <c r="AE100" s="32">
        <f>VLOOKUP(A100, Traffic_data!$A$3:$BP$111, 30, 0)</f>
        <v>42664</v>
      </c>
      <c r="AF100" s="32">
        <f>VLOOKUP(A100, Traffic_data!$A$3:$BP$111, 31, 0)</f>
        <v>10919</v>
      </c>
      <c r="AG100" s="32">
        <f>VLOOKUP(A100, Traffic_data!$A$3:$BP$111, 32, 0)</f>
        <v>368</v>
      </c>
      <c r="AH100" s="32">
        <f>VLOOKUP(A100, Traffic_data!$A$3:$BP$111, 33, 0)</f>
        <v>6136</v>
      </c>
      <c r="AI100" s="32">
        <f>VLOOKUP(A100, Traffic_data!$A$3:$BP$111, 34, 0)</f>
        <v>334</v>
      </c>
      <c r="AJ100" s="32">
        <f>VLOOKUP(A100, Traffic_data!$A$3:$BP$111, 35, 0)</f>
        <v>9014</v>
      </c>
      <c r="AK100" s="32">
        <f>VLOOKUP(A100, Traffic_data!$A$3:$BP$111, 36, 0)</f>
        <v>869</v>
      </c>
      <c r="AL100" s="32">
        <f>VLOOKUP(A100, Traffic_data!$A$3:$BP$111, 37, 0)</f>
        <v>432</v>
      </c>
      <c r="AM100" s="32">
        <f>VLOOKUP(A100, Traffic_data!$A$3:$BP$111, 38, 0)</f>
        <v>8835</v>
      </c>
      <c r="AN100" s="32">
        <f>VLOOKUP(A100, Traffic_data!$A$3:$BP$111, 39, 0)</f>
        <v>294</v>
      </c>
      <c r="AO100" s="32">
        <f>VLOOKUP(A100, Traffic_data!$A$3:$BP$111, 40, 0)</f>
        <v>207</v>
      </c>
      <c r="AP100" s="32">
        <f>VLOOKUP(A100, Traffic_data!$A$3:$BP$111, 41, 0)</f>
        <v>955</v>
      </c>
      <c r="AQ100" s="32">
        <f>VLOOKUP(A100, Traffic_data!$A$3:$BP$111, 42, 0)</f>
        <v>109</v>
      </c>
      <c r="AR100" s="32">
        <f>VLOOKUP(A100, Traffic_data!$A$3:$BP$111, 43, 0)</f>
        <v>135321</v>
      </c>
      <c r="AS100" s="32">
        <f>VLOOKUP(A100, Traffic_data!$A$3:$BP$111, 44, 0)</f>
        <v>37937</v>
      </c>
      <c r="AT100" s="32">
        <f>VLOOKUP(A100, Traffic_data!$A$3:$BP$111, 45, 0)</f>
        <v>2846</v>
      </c>
      <c r="AU100" s="32">
        <f>VLOOKUP(A100, Traffic_data!$A$3:$BP$111, 46, 0)</f>
        <v>25004</v>
      </c>
      <c r="AV100" s="32">
        <f>VLOOKUP(A100, Traffic_data!$A$3:$BP$111, 47, 0)</f>
        <v>2374</v>
      </c>
      <c r="AW100" s="32">
        <f>VLOOKUP(A100, Traffic_data!$A$3:$BP$111, 48, 0)</f>
        <v>24653</v>
      </c>
      <c r="AX100" s="32">
        <f>VLOOKUP(A100, Traffic_data!$A$3:$BP$111, 49, 0)</f>
        <v>4120</v>
      </c>
      <c r="AY100" s="32">
        <f>VLOOKUP(A100, Traffic_data!$A$3:$BP$111, 50, 0)</f>
        <v>1889</v>
      </c>
      <c r="AZ100" s="32">
        <f>VLOOKUP(A100, Traffic_data!$A$3:$BP$111, 51, 0)</f>
        <v>13174</v>
      </c>
      <c r="BA100" s="32">
        <f>VLOOKUP(A100, Traffic_data!$A$3:$BP$111, 52, 0)</f>
        <v>1112</v>
      </c>
      <c r="BB100" s="32">
        <f>VLOOKUP(A100, Traffic_data!$A$3:$BP$111, 53, 0)</f>
        <v>1093</v>
      </c>
      <c r="BC100" s="32">
        <f>VLOOKUP(A100, Traffic_data!$A$3:$BP$111, 54, 0)</f>
        <v>2334</v>
      </c>
      <c r="BD100" s="32">
        <f>VLOOKUP(A100, Traffic_data!$A$3:$BP$111, 55, 0)</f>
        <v>501</v>
      </c>
      <c r="BE100" s="32">
        <f>VLOOKUP(A100, Traffic_data!$A$3:$BP$111, 56, 0)</f>
        <v>8442</v>
      </c>
      <c r="BF100" s="32">
        <f>VLOOKUP(A100, Traffic_data!$A$3:$BP$111, 57, 0)</f>
        <v>2451</v>
      </c>
      <c r="BG100" s="32">
        <f>VLOOKUP(A100, Traffic_data!$A$3:$BP$111, 58, 0)</f>
        <v>195</v>
      </c>
      <c r="BH100" s="32">
        <f>VLOOKUP(A100, Traffic_data!$A$3:$BP$111, 59, 0)</f>
        <v>1338</v>
      </c>
      <c r="BI100" s="32">
        <f>VLOOKUP(A100, Traffic_data!$A$3:$BP$111, 60, 0)</f>
        <v>101</v>
      </c>
      <c r="BJ100" s="32">
        <f>VLOOKUP(A100, Traffic_data!$A$3:$BP$111, 61, 0)</f>
        <v>1873</v>
      </c>
      <c r="BK100" s="32">
        <f>VLOOKUP(A100, Traffic_data!$A$3:$BP$111, 62, 0)</f>
        <v>202</v>
      </c>
      <c r="BL100" s="32">
        <f>VLOOKUP(A100, Traffic_data!$A$3:$BP$111,63, 0)</f>
        <v>94</v>
      </c>
      <c r="BM100" s="32">
        <f>VLOOKUP(A100, Traffic_data!$A$3:$BP$111, 64, 0)</f>
        <v>578</v>
      </c>
      <c r="BN100" s="32">
        <f>VLOOKUP(A100, Traffic_data!$A$3:$BP$111, 65, 0)</f>
        <v>108</v>
      </c>
      <c r="BO100" s="32">
        <f>VLOOKUP(A100, Traffic_data!$A$3:$BP$111, 66, 0)</f>
        <v>36</v>
      </c>
      <c r="BP100" s="32">
        <f>VLOOKUP(A100, Traffic_data!$A$3:$BP$111, 67, 0)</f>
        <v>217</v>
      </c>
      <c r="BQ100" s="32">
        <f>VLOOKUP(A100, Traffic_data!$A$3:$BP$111, 68, 0)</f>
        <v>116</v>
      </c>
    </row>
    <row r="101" spans="1:69" x14ac:dyDescent="0.25">
      <c r="A101" s="29">
        <v>42103</v>
      </c>
      <c r="B101" s="31" t="s">
        <v>5</v>
      </c>
      <c r="C101" s="24">
        <f>IFERROR(VLOOKUP(A101,Pivot_table!$A$5:$C$5, 3, 0),0)</f>
        <v>0</v>
      </c>
      <c r="D101" s="32">
        <f>VLOOKUP(A101, Traffic_data!$A$3:$BP$111, 3, 0)</f>
        <v>153200</v>
      </c>
      <c r="E101" s="32">
        <f>VLOOKUP(A101, Traffic_data!$A$3:$BP$111, 4, 0)</f>
        <v>44304</v>
      </c>
      <c r="F101" s="32">
        <f>VLOOKUP(A101, Traffic_data!$A$3:$BP$111, 5, 0)</f>
        <v>58078</v>
      </c>
      <c r="G101" s="32">
        <f>VLOOKUP(A101, Traffic_data!$A$3:$BP$111, 6, 0)</f>
        <v>37379</v>
      </c>
      <c r="H101" s="32">
        <f>VLOOKUP(A101, Traffic_data!$A$3:$BP$111, 7, 0)</f>
        <v>70116</v>
      </c>
      <c r="I101" s="32">
        <f>VLOOKUP(A101, Traffic_data!$A$3:$BP$111, 8, 0)</f>
        <v>81458</v>
      </c>
      <c r="J101" s="32">
        <f>VLOOKUP(A101, Traffic_data!$A$3:$BP$111, 9, 0)</f>
        <v>57424</v>
      </c>
      <c r="K101" s="32">
        <f>VLOOKUP(A101, Traffic_data!$A$3:$BP$111, 10, 0)</f>
        <v>8430</v>
      </c>
      <c r="L101" s="32">
        <f>VLOOKUP(A101, Traffic_data!$A$3:$BP$111, 11, 0)</f>
        <v>61540</v>
      </c>
      <c r="M101" s="32">
        <f>VLOOKUP(A101, Traffic_data!$A$3:$BP$111, 12, 0)</f>
        <v>0</v>
      </c>
      <c r="N101" s="32">
        <f>VLOOKUP(A101, Traffic_data!$A$3:$BP$111, 13, 0)</f>
        <v>21117</v>
      </c>
      <c r="O101" s="32">
        <f>VLOOKUP(A101, Traffic_data!$A$3:$BP$111, 14, 0)</f>
        <v>9802</v>
      </c>
      <c r="P101" s="32">
        <f>VLOOKUP(A101, Traffic_data!$A$3:$BP$111, 15, 0)</f>
        <v>7030</v>
      </c>
      <c r="Q101" s="32">
        <f>VLOOKUP(A101, Traffic_data!$A$3:$BP$111, 16, 0)</f>
        <v>1120</v>
      </c>
      <c r="R101" s="32">
        <f>VLOOKUP(A101, Traffic_data!$A$3:$BP$111, 17, 0)</f>
        <v>109808</v>
      </c>
      <c r="S101" s="32">
        <f>VLOOKUP(A101, Traffic_data!$A$3:$BP$111, 18, 0)</f>
        <v>31524</v>
      </c>
      <c r="T101" s="32">
        <f>VLOOKUP(A101, Traffic_data!$A$3:$BP$111, 19, 0)</f>
        <v>2937</v>
      </c>
      <c r="U101" s="32">
        <f>VLOOKUP(A101, Traffic_data!$A$3:$BP$111, 20, 0)</f>
        <v>23464</v>
      </c>
      <c r="V101" s="32">
        <f>VLOOKUP(A101, Traffic_data!$A$3:$BP$111, 21, 0)</f>
        <v>2814</v>
      </c>
      <c r="W101" s="32">
        <f>VLOOKUP(A101, Traffic_data!$A$3:$BP$111, 22, 0)</f>
        <v>18699</v>
      </c>
      <c r="X101" s="32">
        <f>VLOOKUP(A101, Traffic_data!$A$3:$BP$111, 23, 0)</f>
        <v>3991</v>
      </c>
      <c r="Y101" s="32">
        <f>VLOOKUP(A101, Traffic_data!$A$3:$BP$111, 24, 0)</f>
        <v>1424</v>
      </c>
      <c r="Z101" s="32">
        <f>VLOOKUP(A101, Traffic_data!$A$3:$BP$111, 25, 0)</f>
        <v>4540</v>
      </c>
      <c r="AA101" s="32">
        <f>VLOOKUP(A101, Traffic_data!$A$3:$BP$111, 26, 0)</f>
        <v>1020</v>
      </c>
      <c r="AB101" s="32">
        <f>VLOOKUP(A101, Traffic_data!$A$3:$BP$111, 27, 0)</f>
        <v>1043</v>
      </c>
      <c r="AC101" s="32">
        <f>VLOOKUP(A101, Traffic_data!$A$3:$BP$111, 28, 0)</f>
        <v>1435</v>
      </c>
      <c r="AD101" s="32">
        <f>VLOOKUP(A101, Traffic_data!$A$3:$BP$111, 29, 0)</f>
        <v>90</v>
      </c>
      <c r="AE101" s="32">
        <f>VLOOKUP(A101, Traffic_data!$A$3:$BP$111, 30, 0)</f>
        <v>49028</v>
      </c>
      <c r="AF101" s="32">
        <f>VLOOKUP(A101, Traffic_data!$A$3:$BP$111, 31, 0)</f>
        <v>12657</v>
      </c>
      <c r="AG101" s="32">
        <f>VLOOKUP(A101, Traffic_data!$A$3:$BP$111, 32, 0)</f>
        <v>409</v>
      </c>
      <c r="AH101" s="32">
        <f>VLOOKUP(A101, Traffic_data!$A$3:$BP$111, 33, 0)</f>
        <v>7252</v>
      </c>
      <c r="AI101" s="32">
        <f>VLOOKUP(A101, Traffic_data!$A$3:$BP$111, 34, 0)</f>
        <v>276</v>
      </c>
      <c r="AJ101" s="32">
        <f>VLOOKUP(A101, Traffic_data!$A$3:$BP$111, 35, 0)</f>
        <v>10228</v>
      </c>
      <c r="AK101" s="32">
        <f>VLOOKUP(A101, Traffic_data!$A$3:$BP$111, 36, 0)</f>
        <v>938</v>
      </c>
      <c r="AL101" s="32">
        <f>VLOOKUP(A101, Traffic_data!$A$3:$BP$111, 37, 0)</f>
        <v>483</v>
      </c>
      <c r="AM101" s="32">
        <f>VLOOKUP(A101, Traffic_data!$A$3:$BP$111, 38, 0)</f>
        <v>9693</v>
      </c>
      <c r="AN101" s="32">
        <f>VLOOKUP(A101, Traffic_data!$A$3:$BP$111, 39, 0)</f>
        <v>391</v>
      </c>
      <c r="AO101" s="32">
        <f>VLOOKUP(A101, Traffic_data!$A$3:$BP$111, 40, 0)</f>
        <v>311</v>
      </c>
      <c r="AP101" s="32">
        <f>VLOOKUP(A101, Traffic_data!$A$3:$BP$111, 41, 0)</f>
        <v>1191</v>
      </c>
      <c r="AQ101" s="32">
        <f>VLOOKUP(A101, Traffic_data!$A$3:$BP$111, 42, 0)</f>
        <v>6</v>
      </c>
      <c r="AR101" s="32">
        <f>VLOOKUP(A101, Traffic_data!$A$3:$BP$111, 43, 0)</f>
        <v>158836</v>
      </c>
      <c r="AS101" s="32">
        <f>VLOOKUP(A101, Traffic_data!$A$3:$BP$111, 44, 0)</f>
        <v>44181</v>
      </c>
      <c r="AT101" s="32">
        <f>VLOOKUP(A101, Traffic_data!$A$3:$BP$111, 45, 0)</f>
        <v>3346</v>
      </c>
      <c r="AU101" s="32">
        <f>VLOOKUP(A101, Traffic_data!$A$3:$BP$111, 46, 0)</f>
        <v>30716</v>
      </c>
      <c r="AV101" s="32">
        <f>VLOOKUP(A101, Traffic_data!$A$3:$BP$111, 47, 0)</f>
        <v>3090</v>
      </c>
      <c r="AW101" s="32">
        <f>VLOOKUP(A101, Traffic_data!$A$3:$BP$111, 48, 0)</f>
        <v>28927</v>
      </c>
      <c r="AX101" s="32">
        <f>VLOOKUP(A101, Traffic_data!$A$3:$BP$111, 49, 0)</f>
        <v>4929</v>
      </c>
      <c r="AY101" s="32">
        <f>VLOOKUP(A101, Traffic_data!$A$3:$BP$111, 50, 0)</f>
        <v>1907</v>
      </c>
      <c r="AZ101" s="32">
        <f>VLOOKUP(A101, Traffic_data!$A$3:$BP$111, 51, 0)</f>
        <v>14233</v>
      </c>
      <c r="BA101" s="32">
        <f>VLOOKUP(A101, Traffic_data!$A$3:$BP$111, 52, 0)</f>
        <v>1411</v>
      </c>
      <c r="BB101" s="32">
        <f>VLOOKUP(A101, Traffic_data!$A$3:$BP$111, 53, 0)</f>
        <v>1354</v>
      </c>
      <c r="BC101" s="32">
        <f>VLOOKUP(A101, Traffic_data!$A$3:$BP$111, 54, 0)</f>
        <v>2626</v>
      </c>
      <c r="BD101" s="32">
        <f>VLOOKUP(A101, Traffic_data!$A$3:$BP$111, 55, 0)</f>
        <v>96</v>
      </c>
      <c r="BE101" s="32">
        <f>VLOOKUP(A101, Traffic_data!$A$3:$BP$111, 56, 0)</f>
        <v>9244</v>
      </c>
      <c r="BF101" s="32">
        <f>VLOOKUP(A101, Traffic_data!$A$3:$BP$111, 57, 0)</f>
        <v>2560</v>
      </c>
      <c r="BG101" s="32">
        <f>VLOOKUP(A101, Traffic_data!$A$3:$BP$111, 58, 0)</f>
        <v>188</v>
      </c>
      <c r="BH101" s="32">
        <f>VLOOKUP(A101, Traffic_data!$A$3:$BP$111, 59, 0)</f>
        <v>1620</v>
      </c>
      <c r="BI101" s="32">
        <f>VLOOKUP(A101, Traffic_data!$A$3:$BP$111, 60, 0)</f>
        <v>123</v>
      </c>
      <c r="BJ101" s="32">
        <f>VLOOKUP(A101, Traffic_data!$A$3:$BP$111, 61, 0)</f>
        <v>1894</v>
      </c>
      <c r="BK101" s="32">
        <f>VLOOKUP(A101, Traffic_data!$A$3:$BP$111, 62, 0)</f>
        <v>289</v>
      </c>
      <c r="BL101" s="32">
        <f>VLOOKUP(A101, Traffic_data!$A$3:$BP$111,63, 0)</f>
        <v>123</v>
      </c>
      <c r="BM101" s="32">
        <f>VLOOKUP(A101, Traffic_data!$A$3:$BP$111, 64, 0)</f>
        <v>521</v>
      </c>
      <c r="BN101" s="32">
        <f>VLOOKUP(A101, Traffic_data!$A$3:$BP$111, 65, 0)</f>
        <v>65</v>
      </c>
      <c r="BO101" s="32">
        <f>VLOOKUP(A101, Traffic_data!$A$3:$BP$111, 66, 0)</f>
        <v>58</v>
      </c>
      <c r="BP101" s="32">
        <f>VLOOKUP(A101, Traffic_data!$A$3:$BP$111, 67, 0)</f>
        <v>311</v>
      </c>
      <c r="BQ101" s="32">
        <f>VLOOKUP(A101, Traffic_data!$A$3:$BP$111, 68, 0)</f>
        <v>115</v>
      </c>
    </row>
    <row r="102" spans="1:69" x14ac:dyDescent="0.25">
      <c r="A102" s="29">
        <v>42104</v>
      </c>
      <c r="B102" s="31" t="s">
        <v>51</v>
      </c>
      <c r="C102" s="24">
        <f>IFERROR(VLOOKUP(A102,Pivot_table!$A$5:$C$5, 3, 0),0)</f>
        <v>0</v>
      </c>
      <c r="D102" s="32">
        <f>VLOOKUP(A102, Traffic_data!$A$3:$BP$111, 3, 0)</f>
        <v>155116</v>
      </c>
      <c r="E102" s="32">
        <f>VLOOKUP(A102, Traffic_data!$A$3:$BP$111, 4, 0)</f>
        <v>51532</v>
      </c>
      <c r="F102" s="32">
        <f>VLOOKUP(A102, Traffic_data!$A$3:$BP$111, 5, 0)</f>
        <v>58870</v>
      </c>
      <c r="G102" s="32">
        <f>VLOOKUP(A102, Traffic_data!$A$3:$BP$111, 6, 0)</f>
        <v>36049</v>
      </c>
      <c r="H102" s="32">
        <f>VLOOKUP(A102, Traffic_data!$A$3:$BP$111, 7, 0)</f>
        <v>70983</v>
      </c>
      <c r="I102" s="32">
        <f>VLOOKUP(A102, Traffic_data!$A$3:$BP$111, 8, 0)</f>
        <v>84134</v>
      </c>
      <c r="J102" s="32">
        <f>VLOOKUP(A102, Traffic_data!$A$3:$BP$111, 9, 0)</f>
        <v>62679</v>
      </c>
      <c r="K102" s="32">
        <f>VLOOKUP(A102, Traffic_data!$A$3:$BP$111, 10, 0)</f>
        <v>9774</v>
      </c>
      <c r="L102" s="32">
        <f>VLOOKUP(A102, Traffic_data!$A$3:$BP$111, 11, 0)</f>
        <v>60712</v>
      </c>
      <c r="M102" s="32">
        <f>VLOOKUP(A102, Traffic_data!$A$3:$BP$111, 12, 0)</f>
        <v>0</v>
      </c>
      <c r="N102" s="32">
        <f>VLOOKUP(A102, Traffic_data!$A$3:$BP$111, 13, 0)</f>
        <v>20066</v>
      </c>
      <c r="O102" s="32">
        <f>VLOOKUP(A102, Traffic_data!$A$3:$BP$111, 14, 0)</f>
        <v>9798</v>
      </c>
      <c r="P102" s="32">
        <f>VLOOKUP(A102, Traffic_data!$A$3:$BP$111, 15, 0)</f>
        <v>7045</v>
      </c>
      <c r="Q102" s="32">
        <f>VLOOKUP(A102, Traffic_data!$A$3:$BP$111, 16, 0)</f>
        <v>1129</v>
      </c>
      <c r="R102" s="32">
        <f>VLOOKUP(A102, Traffic_data!$A$3:$BP$111, 17, 0)</f>
        <v>109979</v>
      </c>
      <c r="S102" s="32">
        <f>VLOOKUP(A102, Traffic_data!$A$3:$BP$111, 18, 0)</f>
        <v>29922</v>
      </c>
      <c r="T102" s="32">
        <f>VLOOKUP(A102, Traffic_data!$A$3:$BP$111, 19, 0)</f>
        <v>2859</v>
      </c>
      <c r="U102" s="32">
        <f>VLOOKUP(A102, Traffic_data!$A$3:$BP$111, 20, 0)</f>
        <v>23420</v>
      </c>
      <c r="V102" s="32">
        <f>VLOOKUP(A102, Traffic_data!$A$3:$BP$111, 21, 0)</f>
        <v>3030</v>
      </c>
      <c r="W102" s="32">
        <f>VLOOKUP(A102, Traffic_data!$A$3:$BP$111, 22, 0)</f>
        <v>19104</v>
      </c>
      <c r="X102" s="32">
        <f>VLOOKUP(A102, Traffic_data!$A$3:$BP$111, 23, 0)</f>
        <v>4004</v>
      </c>
      <c r="Y102" s="32">
        <f>VLOOKUP(A102, Traffic_data!$A$3:$BP$111, 24, 0)</f>
        <v>1666</v>
      </c>
      <c r="Z102" s="32">
        <f>VLOOKUP(A102, Traffic_data!$A$3:$BP$111, 25, 0)</f>
        <v>5543</v>
      </c>
      <c r="AA102" s="32">
        <f>VLOOKUP(A102, Traffic_data!$A$3:$BP$111, 26, 0)</f>
        <v>942</v>
      </c>
      <c r="AB102" s="32">
        <f>VLOOKUP(A102, Traffic_data!$A$3:$BP$111, 27, 0)</f>
        <v>1199</v>
      </c>
      <c r="AC102" s="32">
        <f>VLOOKUP(A102, Traffic_data!$A$3:$BP$111, 28, 0)</f>
        <v>1782</v>
      </c>
      <c r="AD102" s="32">
        <f>VLOOKUP(A102, Traffic_data!$A$3:$BP$111, 29, 0)</f>
        <v>81</v>
      </c>
      <c r="AE102" s="32">
        <f>VLOOKUP(A102, Traffic_data!$A$3:$BP$111, 30, 0)</f>
        <v>52915</v>
      </c>
      <c r="AF102" s="32">
        <f>VLOOKUP(A102, Traffic_data!$A$3:$BP$111, 31, 0)</f>
        <v>14222</v>
      </c>
      <c r="AG102" s="32">
        <f>VLOOKUP(A102, Traffic_data!$A$3:$BP$111, 32, 0)</f>
        <v>407</v>
      </c>
      <c r="AH102" s="32">
        <f>VLOOKUP(A102, Traffic_data!$A$3:$BP$111, 33, 0)</f>
        <v>8297</v>
      </c>
      <c r="AI102" s="32">
        <f>VLOOKUP(A102, Traffic_data!$A$3:$BP$111, 34, 0)</f>
        <v>314</v>
      </c>
      <c r="AJ102" s="32">
        <f>VLOOKUP(A102, Traffic_data!$A$3:$BP$111, 35, 0)</f>
        <v>10807</v>
      </c>
      <c r="AK102" s="32">
        <f>VLOOKUP(A102, Traffic_data!$A$3:$BP$111, 36, 0)</f>
        <v>1088</v>
      </c>
      <c r="AL102" s="32">
        <f>VLOOKUP(A102, Traffic_data!$A$3:$BP$111, 37, 0)</f>
        <v>518</v>
      </c>
      <c r="AM102" s="32">
        <f>VLOOKUP(A102, Traffic_data!$A$3:$BP$111, 38, 0)</f>
        <v>10356</v>
      </c>
      <c r="AN102" s="32">
        <f>VLOOKUP(A102, Traffic_data!$A$3:$BP$111, 39, 0)</f>
        <v>393</v>
      </c>
      <c r="AO102" s="32">
        <f>VLOOKUP(A102, Traffic_data!$A$3:$BP$111, 40, 0)</f>
        <v>277</v>
      </c>
      <c r="AP102" s="32">
        <f>VLOOKUP(A102, Traffic_data!$A$3:$BP$111, 41, 0)</f>
        <v>1194</v>
      </c>
      <c r="AQ102" s="32">
        <f>VLOOKUP(A102, Traffic_data!$A$3:$BP$111, 42, 0)</f>
        <v>11</v>
      </c>
      <c r="AR102" s="32">
        <f>VLOOKUP(A102, Traffic_data!$A$3:$BP$111, 43, 0)</f>
        <v>162894</v>
      </c>
      <c r="AS102" s="32">
        <f>VLOOKUP(A102, Traffic_data!$A$3:$BP$111, 44, 0)</f>
        <v>44144</v>
      </c>
      <c r="AT102" s="32">
        <f>VLOOKUP(A102, Traffic_data!$A$3:$BP$111, 45, 0)</f>
        <v>3266</v>
      </c>
      <c r="AU102" s="32">
        <f>VLOOKUP(A102, Traffic_data!$A$3:$BP$111, 46, 0)</f>
        <v>31717</v>
      </c>
      <c r="AV102" s="32">
        <f>VLOOKUP(A102, Traffic_data!$A$3:$BP$111, 47, 0)</f>
        <v>3344</v>
      </c>
      <c r="AW102" s="32">
        <f>VLOOKUP(A102, Traffic_data!$A$3:$BP$111, 48, 0)</f>
        <v>29911</v>
      </c>
      <c r="AX102" s="32">
        <f>VLOOKUP(A102, Traffic_data!$A$3:$BP$111, 49, 0)</f>
        <v>5092</v>
      </c>
      <c r="AY102" s="32">
        <f>VLOOKUP(A102, Traffic_data!$A$3:$BP$111, 50, 0)</f>
        <v>2184</v>
      </c>
      <c r="AZ102" s="32">
        <f>VLOOKUP(A102, Traffic_data!$A$3:$BP$111, 51, 0)</f>
        <v>15899</v>
      </c>
      <c r="BA102" s="32">
        <f>VLOOKUP(A102, Traffic_data!$A$3:$BP$111, 52, 0)</f>
        <v>1335</v>
      </c>
      <c r="BB102" s="32">
        <f>VLOOKUP(A102, Traffic_data!$A$3:$BP$111, 53, 0)</f>
        <v>1476</v>
      </c>
      <c r="BC102" s="32">
        <f>VLOOKUP(A102, Traffic_data!$A$3:$BP$111, 54, 0)</f>
        <v>2976</v>
      </c>
      <c r="BD102" s="32">
        <f>VLOOKUP(A102, Traffic_data!$A$3:$BP$111, 55, 0)</f>
        <v>92</v>
      </c>
      <c r="BE102" s="32">
        <f>VLOOKUP(A102, Traffic_data!$A$3:$BP$111, 56, 0)</f>
        <v>9031</v>
      </c>
      <c r="BF102" s="32">
        <f>VLOOKUP(A102, Traffic_data!$A$3:$BP$111, 57, 0)</f>
        <v>2541</v>
      </c>
      <c r="BG102" s="32">
        <f>VLOOKUP(A102, Traffic_data!$A$3:$BP$111, 58, 0)</f>
        <v>183</v>
      </c>
      <c r="BH102" s="32">
        <f>VLOOKUP(A102, Traffic_data!$A$3:$BP$111, 59, 0)</f>
        <v>1514</v>
      </c>
      <c r="BI102" s="32">
        <f>VLOOKUP(A102, Traffic_data!$A$3:$BP$111, 60, 0)</f>
        <v>119</v>
      </c>
      <c r="BJ102" s="32">
        <f>VLOOKUP(A102, Traffic_data!$A$3:$BP$111, 61, 0)</f>
        <v>1852</v>
      </c>
      <c r="BK102" s="32">
        <f>VLOOKUP(A102, Traffic_data!$A$3:$BP$111, 62, 0)</f>
        <v>260</v>
      </c>
      <c r="BL102" s="32">
        <f>VLOOKUP(A102, Traffic_data!$A$3:$BP$111,63, 0)</f>
        <v>112</v>
      </c>
      <c r="BM102" s="32">
        <f>VLOOKUP(A102, Traffic_data!$A$3:$BP$111, 64, 0)</f>
        <v>630</v>
      </c>
      <c r="BN102" s="32">
        <f>VLOOKUP(A102, Traffic_data!$A$3:$BP$111, 65, 0)</f>
        <v>72</v>
      </c>
      <c r="BO102" s="32">
        <f>VLOOKUP(A102, Traffic_data!$A$3:$BP$111, 66, 0)</f>
        <v>78</v>
      </c>
      <c r="BP102" s="32">
        <f>VLOOKUP(A102, Traffic_data!$A$3:$BP$111, 67, 0)</f>
        <v>227</v>
      </c>
      <c r="BQ102" s="32">
        <f>VLOOKUP(A102, Traffic_data!$A$3:$BP$111, 68, 0)</f>
        <v>77</v>
      </c>
    </row>
    <row r="103" spans="1:69" x14ac:dyDescent="0.25">
      <c r="A103" s="29">
        <v>42105</v>
      </c>
      <c r="B103" s="31" t="s">
        <v>52</v>
      </c>
      <c r="C103" s="24">
        <f>IFERROR(VLOOKUP(A103,Pivot_table!$A$5:$C$5, 3, 0),0)</f>
        <v>0</v>
      </c>
      <c r="D103" s="32">
        <f>VLOOKUP(A103, Traffic_data!$A$3:$BP$111, 3, 0)</f>
        <v>117477</v>
      </c>
      <c r="E103" s="32">
        <f>VLOOKUP(A103, Traffic_data!$A$3:$BP$111, 4, 0)</f>
        <v>37469</v>
      </c>
      <c r="F103" s="32">
        <f>VLOOKUP(A103, Traffic_data!$A$3:$BP$111, 5, 0)</f>
        <v>42824</v>
      </c>
      <c r="G103" s="32">
        <f>VLOOKUP(A103, Traffic_data!$A$3:$BP$111, 6, 0)</f>
        <v>26233</v>
      </c>
      <c r="H103" s="32">
        <f>VLOOKUP(A103, Traffic_data!$A$3:$BP$111, 7, 0)</f>
        <v>56919</v>
      </c>
      <c r="I103" s="32">
        <f>VLOOKUP(A103, Traffic_data!$A$3:$BP$111, 8, 0)</f>
        <v>70125</v>
      </c>
      <c r="J103" s="32">
        <f>VLOOKUP(A103, Traffic_data!$A$3:$BP$111, 9, 0)</f>
        <v>68309</v>
      </c>
      <c r="K103" s="32">
        <f>VLOOKUP(A103, Traffic_data!$A$3:$BP$111, 10, 0)</f>
        <v>10158</v>
      </c>
      <c r="L103" s="32">
        <f>VLOOKUP(A103, Traffic_data!$A$3:$BP$111, 11, 0)</f>
        <v>62764</v>
      </c>
      <c r="M103" s="32">
        <f>VLOOKUP(A103, Traffic_data!$A$3:$BP$111, 12, 0)</f>
        <v>0</v>
      </c>
      <c r="N103" s="32">
        <f>VLOOKUP(A103, Traffic_data!$A$3:$BP$111, 13, 0)</f>
        <v>14883</v>
      </c>
      <c r="O103" s="32">
        <f>VLOOKUP(A103, Traffic_data!$A$3:$BP$111, 14, 0)</f>
        <v>11193</v>
      </c>
      <c r="P103" s="32">
        <f>VLOOKUP(A103, Traffic_data!$A$3:$BP$111, 15, 0)</f>
        <v>7733</v>
      </c>
      <c r="Q103" s="32">
        <f>VLOOKUP(A103, Traffic_data!$A$3:$BP$111, 16, 0)</f>
        <v>1000</v>
      </c>
      <c r="R103" s="32">
        <f>VLOOKUP(A103, Traffic_data!$A$3:$BP$111, 17, 0)</f>
        <v>84814</v>
      </c>
      <c r="S103" s="32">
        <f>VLOOKUP(A103, Traffic_data!$A$3:$BP$111, 18, 0)</f>
        <v>20893</v>
      </c>
      <c r="T103" s="32">
        <f>VLOOKUP(A103, Traffic_data!$A$3:$BP$111, 19, 0)</f>
        <v>3067</v>
      </c>
      <c r="U103" s="32">
        <f>VLOOKUP(A103, Traffic_data!$A$3:$BP$111, 20, 0)</f>
        <v>17457</v>
      </c>
      <c r="V103" s="32">
        <f>VLOOKUP(A103, Traffic_data!$A$3:$BP$111, 21, 0)</f>
        <v>2343</v>
      </c>
      <c r="W103" s="32">
        <f>VLOOKUP(A103, Traffic_data!$A$3:$BP$111, 22, 0)</f>
        <v>15476</v>
      </c>
      <c r="X103" s="32">
        <f>VLOOKUP(A103, Traffic_data!$A$3:$BP$111, 23, 0)</f>
        <v>3681</v>
      </c>
      <c r="Y103" s="32">
        <f>VLOOKUP(A103, Traffic_data!$A$3:$BP$111, 24, 0)</f>
        <v>1422</v>
      </c>
      <c r="Z103" s="32">
        <f>VLOOKUP(A103, Traffic_data!$A$3:$BP$111, 25, 0)</f>
        <v>4669</v>
      </c>
      <c r="AA103" s="32">
        <f>VLOOKUP(A103, Traffic_data!$A$3:$BP$111, 26, 0)</f>
        <v>793</v>
      </c>
      <c r="AB103" s="32">
        <f>VLOOKUP(A103, Traffic_data!$A$3:$BP$111, 27, 0)</f>
        <v>853</v>
      </c>
      <c r="AC103" s="32">
        <f>VLOOKUP(A103, Traffic_data!$A$3:$BP$111, 28, 0)</f>
        <v>1571</v>
      </c>
      <c r="AD103" s="32">
        <f>VLOOKUP(A103, Traffic_data!$A$3:$BP$111, 29, 0)</f>
        <v>46</v>
      </c>
      <c r="AE103" s="32">
        <f>VLOOKUP(A103, Traffic_data!$A$3:$BP$111, 30, 0)</f>
        <v>57789</v>
      </c>
      <c r="AF103" s="32">
        <f>VLOOKUP(A103, Traffic_data!$A$3:$BP$111, 31, 0)</f>
        <v>15137</v>
      </c>
      <c r="AG103" s="32">
        <f>VLOOKUP(A103, Traffic_data!$A$3:$BP$111, 32, 0)</f>
        <v>482</v>
      </c>
      <c r="AH103" s="32">
        <f>VLOOKUP(A103, Traffic_data!$A$3:$BP$111, 33, 0)</f>
        <v>8854</v>
      </c>
      <c r="AI103" s="32">
        <f>VLOOKUP(A103, Traffic_data!$A$3:$BP$111, 34, 0)</f>
        <v>370</v>
      </c>
      <c r="AJ103" s="32">
        <f>VLOOKUP(A103, Traffic_data!$A$3:$BP$111, 35, 0)</f>
        <v>12201</v>
      </c>
      <c r="AK103" s="32">
        <f>VLOOKUP(A103, Traffic_data!$A$3:$BP$111, 36, 0)</f>
        <v>1190</v>
      </c>
      <c r="AL103" s="32">
        <f>VLOOKUP(A103, Traffic_data!$A$3:$BP$111, 37, 0)</f>
        <v>576</v>
      </c>
      <c r="AM103" s="32">
        <f>VLOOKUP(A103, Traffic_data!$A$3:$BP$111, 38, 0)</f>
        <v>11397</v>
      </c>
      <c r="AN103" s="32">
        <f>VLOOKUP(A103, Traffic_data!$A$3:$BP$111, 39, 0)</f>
        <v>360</v>
      </c>
      <c r="AO103" s="32">
        <f>VLOOKUP(A103, Traffic_data!$A$3:$BP$111, 40, 0)</f>
        <v>274</v>
      </c>
      <c r="AP103" s="32">
        <f>VLOOKUP(A103, Traffic_data!$A$3:$BP$111, 41, 0)</f>
        <v>1396</v>
      </c>
      <c r="AQ103" s="32">
        <f>VLOOKUP(A103, Traffic_data!$A$3:$BP$111, 42, 0)</f>
        <v>17</v>
      </c>
      <c r="AR103" s="32">
        <f>VLOOKUP(A103, Traffic_data!$A$3:$BP$111, 43, 0)</f>
        <v>142603</v>
      </c>
      <c r="AS103" s="32">
        <f>VLOOKUP(A103, Traffic_data!$A$3:$BP$111, 44, 0)</f>
        <v>36030</v>
      </c>
      <c r="AT103" s="32">
        <f>VLOOKUP(A103, Traffic_data!$A$3:$BP$111, 45, 0)</f>
        <v>3549</v>
      </c>
      <c r="AU103" s="32">
        <f>VLOOKUP(A103, Traffic_data!$A$3:$BP$111, 46, 0)</f>
        <v>26311</v>
      </c>
      <c r="AV103" s="32">
        <f>VLOOKUP(A103, Traffic_data!$A$3:$BP$111, 47, 0)</f>
        <v>2713</v>
      </c>
      <c r="AW103" s="32">
        <f>VLOOKUP(A103, Traffic_data!$A$3:$BP$111, 48, 0)</f>
        <v>27677</v>
      </c>
      <c r="AX103" s="32">
        <f>VLOOKUP(A103, Traffic_data!$A$3:$BP$111, 49, 0)</f>
        <v>4871</v>
      </c>
      <c r="AY103" s="32">
        <f>VLOOKUP(A103, Traffic_data!$A$3:$BP$111, 50, 0)</f>
        <v>1998</v>
      </c>
      <c r="AZ103" s="32">
        <f>VLOOKUP(A103, Traffic_data!$A$3:$BP$111, 51, 0)</f>
        <v>16066</v>
      </c>
      <c r="BA103" s="32">
        <f>VLOOKUP(A103, Traffic_data!$A$3:$BP$111, 52, 0)</f>
        <v>1153</v>
      </c>
      <c r="BB103" s="32">
        <f>VLOOKUP(A103, Traffic_data!$A$3:$BP$111, 53, 0)</f>
        <v>1127</v>
      </c>
      <c r="BC103" s="32">
        <f>VLOOKUP(A103, Traffic_data!$A$3:$BP$111, 54, 0)</f>
        <v>2967</v>
      </c>
      <c r="BD103" s="32">
        <f>VLOOKUP(A103, Traffic_data!$A$3:$BP$111, 55, 0)</f>
        <v>63</v>
      </c>
      <c r="BE103" s="32">
        <f>VLOOKUP(A103, Traffic_data!$A$3:$BP$111, 56, 0)</f>
        <v>10406</v>
      </c>
      <c r="BF103" s="32">
        <f>VLOOKUP(A103, Traffic_data!$A$3:$BP$111, 57, 0)</f>
        <v>2783</v>
      </c>
      <c r="BG103" s="32">
        <f>VLOOKUP(A103, Traffic_data!$A$3:$BP$111, 58, 0)</f>
        <v>242</v>
      </c>
      <c r="BH103" s="32">
        <f>VLOOKUP(A103, Traffic_data!$A$3:$BP$111, 59, 0)</f>
        <v>1739</v>
      </c>
      <c r="BI103" s="32">
        <f>VLOOKUP(A103, Traffic_data!$A$3:$BP$111, 60, 0)</f>
        <v>127</v>
      </c>
      <c r="BJ103" s="32">
        <f>VLOOKUP(A103, Traffic_data!$A$3:$BP$111, 61, 0)</f>
        <v>2095</v>
      </c>
      <c r="BK103" s="32">
        <f>VLOOKUP(A103, Traffic_data!$A$3:$BP$111, 62, 0)</f>
        <v>292</v>
      </c>
      <c r="BL103" s="32">
        <f>VLOOKUP(A103, Traffic_data!$A$3:$BP$111,63, 0)</f>
        <v>123</v>
      </c>
      <c r="BM103" s="32">
        <f>VLOOKUP(A103, Traffic_data!$A$3:$BP$111, 64, 0)</f>
        <v>830</v>
      </c>
      <c r="BN103" s="32">
        <f>VLOOKUP(A103, Traffic_data!$A$3:$BP$111, 65, 0)</f>
        <v>77</v>
      </c>
      <c r="BO103" s="32">
        <f>VLOOKUP(A103, Traffic_data!$A$3:$BP$111, 66, 0)</f>
        <v>86</v>
      </c>
      <c r="BP103" s="32">
        <f>VLOOKUP(A103, Traffic_data!$A$3:$BP$111, 67, 0)</f>
        <v>247</v>
      </c>
      <c r="BQ103" s="32">
        <f>VLOOKUP(A103, Traffic_data!$A$3:$BP$111, 68, 0)</f>
        <v>110</v>
      </c>
    </row>
    <row r="104" spans="1:69" x14ac:dyDescent="0.25">
      <c r="A104" s="29">
        <v>42106</v>
      </c>
      <c r="B104" s="31" t="s">
        <v>53</v>
      </c>
      <c r="C104" s="24">
        <f>IFERROR(VLOOKUP(A104,Pivot_table!$A$5:$C$5, 3, 0),0)</f>
        <v>0</v>
      </c>
      <c r="D104" s="32">
        <f>VLOOKUP(A104, Traffic_data!$A$3:$BP$111, 3, 0)</f>
        <v>99658</v>
      </c>
      <c r="E104" s="32">
        <f>VLOOKUP(A104, Traffic_data!$A$3:$BP$111, 4, 0)</f>
        <v>27377</v>
      </c>
      <c r="F104" s="32">
        <f>VLOOKUP(A104, Traffic_data!$A$3:$BP$111, 5, 0)</f>
        <v>33144</v>
      </c>
      <c r="G104" s="32">
        <f>VLOOKUP(A104, Traffic_data!$A$3:$BP$111, 6, 0)</f>
        <v>23142</v>
      </c>
      <c r="H104" s="32">
        <f>VLOOKUP(A104, Traffic_data!$A$3:$BP$111, 7, 0)</f>
        <v>52040</v>
      </c>
      <c r="I104" s="32">
        <f>VLOOKUP(A104, Traffic_data!$A$3:$BP$111, 8, 0)</f>
        <v>61463</v>
      </c>
      <c r="J104" s="32">
        <f>VLOOKUP(A104, Traffic_data!$A$3:$BP$111, 9, 0)</f>
        <v>69701</v>
      </c>
      <c r="K104" s="32">
        <f>VLOOKUP(A104, Traffic_data!$A$3:$BP$111, 10, 0)</f>
        <v>11114</v>
      </c>
      <c r="L104" s="32">
        <f>VLOOKUP(A104, Traffic_data!$A$3:$BP$111, 11, 0)</f>
        <v>66380</v>
      </c>
      <c r="M104" s="32">
        <f>VLOOKUP(A104, Traffic_data!$A$3:$BP$111, 12, 0)</f>
        <v>0</v>
      </c>
      <c r="N104" s="32">
        <f>VLOOKUP(A104, Traffic_data!$A$3:$BP$111, 13, 0)</f>
        <v>10547</v>
      </c>
      <c r="O104" s="32">
        <f>VLOOKUP(A104, Traffic_data!$A$3:$BP$111, 14, 0)</f>
        <v>11273</v>
      </c>
      <c r="P104" s="32">
        <f>VLOOKUP(A104, Traffic_data!$A$3:$BP$111, 15, 0)</f>
        <v>7791</v>
      </c>
      <c r="Q104" s="32">
        <f>VLOOKUP(A104, Traffic_data!$A$3:$BP$111, 16, 0)</f>
        <v>1002</v>
      </c>
      <c r="R104" s="32">
        <f>VLOOKUP(A104, Traffic_data!$A$3:$BP$111, 17, 0)</f>
        <v>69571</v>
      </c>
      <c r="S104" s="32">
        <f>VLOOKUP(A104, Traffic_data!$A$3:$BP$111, 18, 0)</f>
        <v>18734</v>
      </c>
      <c r="T104" s="32">
        <f>VLOOKUP(A104, Traffic_data!$A$3:$BP$111, 19, 0)</f>
        <v>2677</v>
      </c>
      <c r="U104" s="32">
        <f>VLOOKUP(A104, Traffic_data!$A$3:$BP$111, 20, 0)</f>
        <v>13387</v>
      </c>
      <c r="V104" s="32">
        <f>VLOOKUP(A104, Traffic_data!$A$3:$BP$111, 21, 0)</f>
        <v>1700</v>
      </c>
      <c r="W104" s="32">
        <f>VLOOKUP(A104, Traffic_data!$A$3:$BP$111, 22, 0)</f>
        <v>12703</v>
      </c>
      <c r="X104" s="32">
        <f>VLOOKUP(A104, Traffic_data!$A$3:$BP$111, 23, 0)</f>
        <v>2399</v>
      </c>
      <c r="Y104" s="32">
        <f>VLOOKUP(A104, Traffic_data!$A$3:$BP$111, 24, 0)</f>
        <v>988</v>
      </c>
      <c r="Z104" s="32">
        <f>VLOOKUP(A104, Traffic_data!$A$3:$BP$111, 25, 0)</f>
        <v>3688</v>
      </c>
      <c r="AA104" s="32">
        <f>VLOOKUP(A104, Traffic_data!$A$3:$BP$111, 26, 0)</f>
        <v>667</v>
      </c>
      <c r="AB104" s="32">
        <f>VLOOKUP(A104, Traffic_data!$A$3:$BP$111, 27, 0)</f>
        <v>758</v>
      </c>
      <c r="AC104" s="32">
        <f>VLOOKUP(A104, Traffic_data!$A$3:$BP$111, 28, 0)</f>
        <v>1259</v>
      </c>
      <c r="AD104" s="32">
        <f>VLOOKUP(A104, Traffic_data!$A$3:$BP$111, 29, 0)</f>
        <v>29</v>
      </c>
      <c r="AE104" s="32">
        <f>VLOOKUP(A104, Traffic_data!$A$3:$BP$111, 30, 0)</f>
        <v>58737</v>
      </c>
      <c r="AF104" s="32">
        <f>VLOOKUP(A104, Traffic_data!$A$3:$BP$111, 31, 0)</f>
        <v>15362</v>
      </c>
      <c r="AG104" s="32">
        <f>VLOOKUP(A104, Traffic_data!$A$3:$BP$111, 32, 0)</f>
        <v>512</v>
      </c>
      <c r="AH104" s="32">
        <f>VLOOKUP(A104, Traffic_data!$A$3:$BP$111, 33, 0)</f>
        <v>8464</v>
      </c>
      <c r="AI104" s="32">
        <f>VLOOKUP(A104, Traffic_data!$A$3:$BP$111, 34, 0)</f>
        <v>344</v>
      </c>
      <c r="AJ104" s="32">
        <f>VLOOKUP(A104, Traffic_data!$A$3:$BP$111, 35, 0)</f>
        <v>12582</v>
      </c>
      <c r="AK104" s="32">
        <f>VLOOKUP(A104, Traffic_data!$A$3:$BP$111, 36, 0)</f>
        <v>1132</v>
      </c>
      <c r="AL104" s="32">
        <f>VLOOKUP(A104, Traffic_data!$A$3:$BP$111, 37, 0)</f>
        <v>594</v>
      </c>
      <c r="AM104" s="32">
        <f>VLOOKUP(A104, Traffic_data!$A$3:$BP$111, 38, 0)</f>
        <v>11957</v>
      </c>
      <c r="AN104" s="32">
        <f>VLOOKUP(A104, Traffic_data!$A$3:$BP$111, 39, 0)</f>
        <v>407</v>
      </c>
      <c r="AO104" s="32">
        <f>VLOOKUP(A104, Traffic_data!$A$3:$BP$111, 40, 0)</f>
        <v>341</v>
      </c>
      <c r="AP104" s="32">
        <f>VLOOKUP(A104, Traffic_data!$A$3:$BP$111, 41, 0)</f>
        <v>1307</v>
      </c>
      <c r="AQ104" s="32">
        <f>VLOOKUP(A104, Traffic_data!$A$3:$BP$111, 42, 0)</f>
        <v>6</v>
      </c>
      <c r="AR104" s="32">
        <f>VLOOKUP(A104, Traffic_data!$A$3:$BP$111, 43, 0)</f>
        <v>128308</v>
      </c>
      <c r="AS104" s="32">
        <f>VLOOKUP(A104, Traffic_data!$A$3:$BP$111, 44, 0)</f>
        <v>34096</v>
      </c>
      <c r="AT104" s="32">
        <f>VLOOKUP(A104, Traffic_data!$A$3:$BP$111, 45, 0)</f>
        <v>3189</v>
      </c>
      <c r="AU104" s="32">
        <f>VLOOKUP(A104, Traffic_data!$A$3:$BP$111, 46, 0)</f>
        <v>21851</v>
      </c>
      <c r="AV104" s="32">
        <f>VLOOKUP(A104, Traffic_data!$A$3:$BP$111, 47, 0)</f>
        <v>2044</v>
      </c>
      <c r="AW104" s="32">
        <f>VLOOKUP(A104, Traffic_data!$A$3:$BP$111, 48, 0)</f>
        <v>25285</v>
      </c>
      <c r="AX104" s="32">
        <f>VLOOKUP(A104, Traffic_data!$A$3:$BP$111, 49, 0)</f>
        <v>3531</v>
      </c>
      <c r="AY104" s="32">
        <f>VLOOKUP(A104, Traffic_data!$A$3:$BP$111, 50, 0)</f>
        <v>1582</v>
      </c>
      <c r="AZ104" s="32">
        <f>VLOOKUP(A104, Traffic_data!$A$3:$BP$111, 51, 0)</f>
        <v>15645</v>
      </c>
      <c r="BA104" s="32">
        <f>VLOOKUP(A104, Traffic_data!$A$3:$BP$111, 52, 0)</f>
        <v>1074</v>
      </c>
      <c r="BB104" s="32">
        <f>VLOOKUP(A104, Traffic_data!$A$3:$BP$111, 53, 0)</f>
        <v>1099</v>
      </c>
      <c r="BC104" s="32">
        <f>VLOOKUP(A104, Traffic_data!$A$3:$BP$111, 54, 0)</f>
        <v>2566</v>
      </c>
      <c r="BD104" s="32">
        <f>VLOOKUP(A104, Traffic_data!$A$3:$BP$111, 55, 0)</f>
        <v>35</v>
      </c>
      <c r="BE104" s="32">
        <f>VLOOKUP(A104, Traffic_data!$A$3:$BP$111, 56, 0)</f>
        <v>12075</v>
      </c>
      <c r="BF104" s="32">
        <f>VLOOKUP(A104, Traffic_data!$A$3:$BP$111, 57, 0)</f>
        <v>3238</v>
      </c>
      <c r="BG104" s="32">
        <f>VLOOKUP(A104, Traffic_data!$A$3:$BP$111, 58, 0)</f>
        <v>295</v>
      </c>
      <c r="BH104" s="32">
        <f>VLOOKUP(A104, Traffic_data!$A$3:$BP$111, 59, 0)</f>
        <v>1988</v>
      </c>
      <c r="BI104" s="32">
        <f>VLOOKUP(A104, Traffic_data!$A$3:$BP$111, 60, 0)</f>
        <v>126</v>
      </c>
      <c r="BJ104" s="32">
        <f>VLOOKUP(A104, Traffic_data!$A$3:$BP$111, 61, 0)</f>
        <v>2366</v>
      </c>
      <c r="BK104" s="32">
        <f>VLOOKUP(A104, Traffic_data!$A$3:$BP$111, 62, 0)</f>
        <v>286</v>
      </c>
      <c r="BL104" s="32">
        <f>VLOOKUP(A104, Traffic_data!$A$3:$BP$111,63, 0)</f>
        <v>141</v>
      </c>
      <c r="BM104" s="32">
        <f>VLOOKUP(A104, Traffic_data!$A$3:$BP$111, 64, 0)</f>
        <v>970</v>
      </c>
      <c r="BN104" s="32">
        <f>VLOOKUP(A104, Traffic_data!$A$3:$BP$111, 65, 0)</f>
        <v>118</v>
      </c>
      <c r="BO104" s="32">
        <f>VLOOKUP(A104, Traffic_data!$A$3:$BP$111, 66, 0)</f>
        <v>108</v>
      </c>
      <c r="BP104" s="32">
        <f>VLOOKUP(A104, Traffic_data!$A$3:$BP$111, 67, 0)</f>
        <v>286</v>
      </c>
      <c r="BQ104" s="32">
        <f>VLOOKUP(A104, Traffic_data!$A$3:$BP$111, 68, 0)</f>
        <v>118</v>
      </c>
    </row>
    <row r="105" spans="1:69" x14ac:dyDescent="0.25">
      <c r="A105" s="29">
        <v>42107</v>
      </c>
      <c r="B105" s="31" t="s">
        <v>52</v>
      </c>
      <c r="C105" s="24">
        <f>IFERROR(VLOOKUP(A105,Pivot_table!$A$5:$C$5, 3, 0),0)</f>
        <v>0</v>
      </c>
      <c r="D105" s="32">
        <f>VLOOKUP(A105, Traffic_data!$A$3:$BP$111, 3, 0)</f>
        <v>141427</v>
      </c>
      <c r="E105" s="32">
        <f>VLOOKUP(A105, Traffic_data!$A$3:$BP$111, 4, 0)</f>
        <v>40810</v>
      </c>
      <c r="F105" s="32">
        <f>VLOOKUP(A105, Traffic_data!$A$3:$BP$111, 5, 0)</f>
        <v>51082</v>
      </c>
      <c r="G105" s="32">
        <f>VLOOKUP(A105, Traffic_data!$A$3:$BP$111, 6, 0)</f>
        <v>32693</v>
      </c>
      <c r="H105" s="32">
        <f>VLOOKUP(A105, Traffic_data!$A$3:$BP$111, 7, 0)</f>
        <v>68160</v>
      </c>
      <c r="I105" s="32">
        <f>VLOOKUP(A105, Traffic_data!$A$3:$BP$111, 8, 0)</f>
        <v>74206</v>
      </c>
      <c r="J105" s="32">
        <f>VLOOKUP(A105, Traffic_data!$A$3:$BP$111, 9, 0)</f>
        <v>58316</v>
      </c>
      <c r="K105" s="32">
        <f>VLOOKUP(A105, Traffic_data!$A$3:$BP$111, 10, 0)</f>
        <v>8850</v>
      </c>
      <c r="L105" s="32">
        <f>VLOOKUP(A105, Traffic_data!$A$3:$BP$111, 11, 0)</f>
        <v>58455</v>
      </c>
      <c r="M105" s="32">
        <f>VLOOKUP(A105, Traffic_data!$A$3:$BP$111, 12, 0)</f>
        <v>0</v>
      </c>
      <c r="N105" s="32">
        <f>VLOOKUP(A105, Traffic_data!$A$3:$BP$111, 13, 0)</f>
        <v>15771</v>
      </c>
      <c r="O105" s="32">
        <f>VLOOKUP(A105, Traffic_data!$A$3:$BP$111, 14, 0)</f>
        <v>9462</v>
      </c>
      <c r="P105" s="32">
        <f>VLOOKUP(A105, Traffic_data!$A$3:$BP$111, 15, 0)</f>
        <v>6904</v>
      </c>
      <c r="Q105" s="32">
        <f>VLOOKUP(A105, Traffic_data!$A$3:$BP$111, 16, 0)</f>
        <v>1391</v>
      </c>
      <c r="R105" s="32">
        <f>VLOOKUP(A105, Traffic_data!$A$3:$BP$111, 17, 0)</f>
        <v>101096</v>
      </c>
      <c r="S105" s="32">
        <f>VLOOKUP(A105, Traffic_data!$A$3:$BP$111, 18, 0)</f>
        <v>27937</v>
      </c>
      <c r="T105" s="32">
        <f>VLOOKUP(A105, Traffic_data!$A$3:$BP$111, 19, 0)</f>
        <v>2976</v>
      </c>
      <c r="U105" s="32">
        <f>VLOOKUP(A105, Traffic_data!$A$3:$BP$111, 20, 0)</f>
        <v>19727</v>
      </c>
      <c r="V105" s="32">
        <f>VLOOKUP(A105, Traffic_data!$A$3:$BP$111, 21, 0)</f>
        <v>2673</v>
      </c>
      <c r="W105" s="32">
        <f>VLOOKUP(A105, Traffic_data!$A$3:$BP$111, 22, 0)</f>
        <v>19645</v>
      </c>
      <c r="X105" s="32">
        <f>VLOOKUP(A105, Traffic_data!$A$3:$BP$111, 23, 0)</f>
        <v>3978</v>
      </c>
      <c r="Y105" s="32">
        <f>VLOOKUP(A105, Traffic_data!$A$3:$BP$111, 24, 0)</f>
        <v>1565</v>
      </c>
      <c r="Z105" s="32">
        <f>VLOOKUP(A105, Traffic_data!$A$3:$BP$111, 25, 0)</f>
        <v>5032</v>
      </c>
      <c r="AA105" s="32">
        <f>VLOOKUP(A105, Traffic_data!$A$3:$BP$111, 26, 0)</f>
        <v>895</v>
      </c>
      <c r="AB105" s="32">
        <f>VLOOKUP(A105, Traffic_data!$A$3:$BP$111, 27, 0)</f>
        <v>1015</v>
      </c>
      <c r="AC105" s="32">
        <f>VLOOKUP(A105, Traffic_data!$A$3:$BP$111, 28, 0)</f>
        <v>1607</v>
      </c>
      <c r="AD105" s="32">
        <f>VLOOKUP(A105, Traffic_data!$A$3:$BP$111, 29, 0)</f>
        <v>71</v>
      </c>
      <c r="AE105" s="32">
        <f>VLOOKUP(A105, Traffic_data!$A$3:$BP$111, 30, 0)</f>
        <v>48993</v>
      </c>
      <c r="AF105" s="32">
        <f>VLOOKUP(A105, Traffic_data!$A$3:$BP$111, 31, 0)</f>
        <v>12388</v>
      </c>
      <c r="AG105" s="32">
        <f>VLOOKUP(A105, Traffic_data!$A$3:$BP$111, 32, 0)</f>
        <v>460</v>
      </c>
      <c r="AH105" s="32">
        <f>VLOOKUP(A105, Traffic_data!$A$3:$BP$111, 33, 0)</f>
        <v>7246</v>
      </c>
      <c r="AI105" s="32">
        <f>VLOOKUP(A105, Traffic_data!$A$3:$BP$111, 34, 0)</f>
        <v>324</v>
      </c>
      <c r="AJ105" s="32">
        <f>VLOOKUP(A105, Traffic_data!$A$3:$BP$111, 35, 0)</f>
        <v>10776</v>
      </c>
      <c r="AK105" s="32">
        <f>VLOOKUP(A105, Traffic_data!$A$3:$BP$111, 36, 0)</f>
        <v>987</v>
      </c>
      <c r="AL105" s="32">
        <f>VLOOKUP(A105, Traffic_data!$A$3:$BP$111, 37, 0)</f>
        <v>497</v>
      </c>
      <c r="AM105" s="32">
        <f>VLOOKUP(A105, Traffic_data!$A$3:$BP$111, 38, 0)</f>
        <v>10023</v>
      </c>
      <c r="AN105" s="32">
        <f>VLOOKUP(A105, Traffic_data!$A$3:$BP$111, 39, 0)</f>
        <v>309</v>
      </c>
      <c r="AO105" s="32">
        <f>VLOOKUP(A105, Traffic_data!$A$3:$BP$111, 40, 0)</f>
        <v>247</v>
      </c>
      <c r="AP105" s="32">
        <f>VLOOKUP(A105, Traffic_data!$A$3:$BP$111, 41, 0)</f>
        <v>1196</v>
      </c>
      <c r="AQ105" s="32">
        <f>VLOOKUP(A105, Traffic_data!$A$3:$BP$111, 42, 0)</f>
        <v>10</v>
      </c>
      <c r="AR105" s="32">
        <f>VLOOKUP(A105, Traffic_data!$A$3:$BP$111, 43, 0)</f>
        <v>150089</v>
      </c>
      <c r="AS105" s="32">
        <f>VLOOKUP(A105, Traffic_data!$A$3:$BP$111, 44, 0)</f>
        <v>40325</v>
      </c>
      <c r="AT105" s="32">
        <f>VLOOKUP(A105, Traffic_data!$A$3:$BP$111, 45, 0)</f>
        <v>3436</v>
      </c>
      <c r="AU105" s="32">
        <f>VLOOKUP(A105, Traffic_data!$A$3:$BP$111, 46, 0)</f>
        <v>26973</v>
      </c>
      <c r="AV105" s="32">
        <f>VLOOKUP(A105, Traffic_data!$A$3:$BP$111, 47, 0)</f>
        <v>2997</v>
      </c>
      <c r="AW105" s="32">
        <f>VLOOKUP(A105, Traffic_data!$A$3:$BP$111, 48, 0)</f>
        <v>30421</v>
      </c>
      <c r="AX105" s="32">
        <f>VLOOKUP(A105, Traffic_data!$A$3:$BP$111, 49, 0)</f>
        <v>4965</v>
      </c>
      <c r="AY105" s="32">
        <f>VLOOKUP(A105, Traffic_data!$A$3:$BP$111, 50, 0)</f>
        <v>2062</v>
      </c>
      <c r="AZ105" s="32">
        <f>VLOOKUP(A105, Traffic_data!$A$3:$BP$111, 51, 0)</f>
        <v>15055</v>
      </c>
      <c r="BA105" s="32">
        <f>VLOOKUP(A105, Traffic_data!$A$3:$BP$111, 52, 0)</f>
        <v>1204</v>
      </c>
      <c r="BB105" s="32">
        <f>VLOOKUP(A105, Traffic_data!$A$3:$BP$111, 53, 0)</f>
        <v>1262</v>
      </c>
      <c r="BC105" s="32">
        <f>VLOOKUP(A105, Traffic_data!$A$3:$BP$111, 54, 0)</f>
        <v>2803</v>
      </c>
      <c r="BD105" s="32">
        <f>VLOOKUP(A105, Traffic_data!$A$3:$BP$111, 55, 0)</f>
        <v>81</v>
      </c>
      <c r="BE105" s="32">
        <f>VLOOKUP(A105, Traffic_data!$A$3:$BP$111, 56, 0)</f>
        <v>9237</v>
      </c>
      <c r="BF105" s="32">
        <f>VLOOKUP(A105, Traffic_data!$A$3:$BP$111, 57, 0)</f>
        <v>2505</v>
      </c>
      <c r="BG105" s="32">
        <f>VLOOKUP(A105, Traffic_data!$A$3:$BP$111, 58, 0)</f>
        <v>192</v>
      </c>
      <c r="BH105" s="32">
        <f>VLOOKUP(A105, Traffic_data!$A$3:$BP$111, 59, 0)</f>
        <v>1554</v>
      </c>
      <c r="BI105" s="32">
        <f>VLOOKUP(A105, Traffic_data!$A$3:$BP$111, 60, 0)</f>
        <v>96</v>
      </c>
      <c r="BJ105" s="32">
        <f>VLOOKUP(A105, Traffic_data!$A$3:$BP$111, 61, 0)</f>
        <v>1939</v>
      </c>
      <c r="BK105" s="32">
        <f>VLOOKUP(A105, Traffic_data!$A$3:$BP$111, 62, 0)</f>
        <v>280</v>
      </c>
      <c r="BL105" s="32">
        <f>VLOOKUP(A105, Traffic_data!$A$3:$BP$111,63, 0)</f>
        <v>113</v>
      </c>
      <c r="BM105" s="32">
        <f>VLOOKUP(A105, Traffic_data!$A$3:$BP$111, 64, 0)</f>
        <v>717</v>
      </c>
      <c r="BN105" s="32">
        <f>VLOOKUP(A105, Traffic_data!$A$3:$BP$111, 65, 0)</f>
        <v>75</v>
      </c>
      <c r="BO105" s="32">
        <f>VLOOKUP(A105, Traffic_data!$A$3:$BP$111, 66, 0)</f>
        <v>84</v>
      </c>
      <c r="BP105" s="32">
        <f>VLOOKUP(A105, Traffic_data!$A$3:$BP$111, 67, 0)</f>
        <v>219</v>
      </c>
      <c r="BQ105" s="32">
        <f>VLOOKUP(A105, Traffic_data!$A$3:$BP$111, 68, 0)</f>
        <v>60</v>
      </c>
    </row>
    <row r="106" spans="1:69" x14ac:dyDescent="0.25">
      <c r="A106" s="29">
        <v>42108</v>
      </c>
      <c r="B106" s="31" t="s">
        <v>53</v>
      </c>
      <c r="C106" s="24">
        <f>IFERROR(VLOOKUP(A106,Pivot_table!$A$5:$C$5, 3, 0),0)</f>
        <v>0</v>
      </c>
      <c r="D106" s="32">
        <f>VLOOKUP(A106, Traffic_data!$A$3:$BP$111, 3, 0)</f>
        <v>127493</v>
      </c>
      <c r="E106" s="32">
        <f>VLOOKUP(A106, Traffic_data!$A$3:$BP$111, 4, 0)</f>
        <v>36994</v>
      </c>
      <c r="F106" s="32">
        <f>VLOOKUP(A106, Traffic_data!$A$3:$BP$111, 5, 0)</f>
        <v>46362</v>
      </c>
      <c r="G106" s="32">
        <f>VLOOKUP(A106, Traffic_data!$A$3:$BP$111, 6, 0)</f>
        <v>29652</v>
      </c>
      <c r="H106" s="32">
        <f>VLOOKUP(A106, Traffic_data!$A$3:$BP$111, 7, 0)</f>
        <v>61033</v>
      </c>
      <c r="I106" s="32">
        <f>VLOOKUP(A106, Traffic_data!$A$3:$BP$111, 8, 0)</f>
        <v>67711</v>
      </c>
      <c r="J106" s="32">
        <f>VLOOKUP(A106, Traffic_data!$A$3:$BP$111, 9, 0)</f>
        <v>58357</v>
      </c>
      <c r="K106" s="32">
        <f>VLOOKUP(A106, Traffic_data!$A$3:$BP$111, 10, 0)</f>
        <v>8314</v>
      </c>
      <c r="L106" s="32">
        <f>VLOOKUP(A106, Traffic_data!$A$3:$BP$111, 11, 0)</f>
        <v>58057</v>
      </c>
      <c r="M106" s="32">
        <f>VLOOKUP(A106, Traffic_data!$A$3:$BP$111, 12, 0)</f>
        <v>0</v>
      </c>
      <c r="N106" s="32">
        <f>VLOOKUP(A106, Traffic_data!$A$3:$BP$111, 13, 0)</f>
        <v>16264</v>
      </c>
      <c r="O106" s="32">
        <f>VLOOKUP(A106, Traffic_data!$A$3:$BP$111, 14, 0)</f>
        <v>9660</v>
      </c>
      <c r="P106" s="32">
        <f>VLOOKUP(A106, Traffic_data!$A$3:$BP$111, 15, 0)</f>
        <v>7027</v>
      </c>
      <c r="Q106" s="32">
        <f>VLOOKUP(A106, Traffic_data!$A$3:$BP$111, 16, 0)</f>
        <v>1034</v>
      </c>
      <c r="R106" s="32">
        <f>VLOOKUP(A106, Traffic_data!$A$3:$BP$111, 17, 0)</f>
        <v>91429</v>
      </c>
      <c r="S106" s="32">
        <f>VLOOKUP(A106, Traffic_data!$A$3:$BP$111, 18, 0)</f>
        <v>25901</v>
      </c>
      <c r="T106" s="32">
        <f>VLOOKUP(A106, Traffic_data!$A$3:$BP$111, 19, 0)</f>
        <v>2701</v>
      </c>
      <c r="U106" s="32">
        <f>VLOOKUP(A106, Traffic_data!$A$3:$BP$111, 20, 0)</f>
        <v>14926</v>
      </c>
      <c r="V106" s="32">
        <f>VLOOKUP(A106, Traffic_data!$A$3:$BP$111, 21, 0)</f>
        <v>2493</v>
      </c>
      <c r="W106" s="32">
        <f>VLOOKUP(A106, Traffic_data!$A$3:$BP$111, 22, 0)</f>
        <v>18124</v>
      </c>
      <c r="X106" s="32">
        <f>VLOOKUP(A106, Traffic_data!$A$3:$BP$111, 23, 0)</f>
        <v>3763</v>
      </c>
      <c r="Y106" s="32">
        <f>VLOOKUP(A106, Traffic_data!$A$3:$BP$111, 24, 0)</f>
        <v>1510</v>
      </c>
      <c r="Z106" s="32">
        <f>VLOOKUP(A106, Traffic_data!$A$3:$BP$111, 25, 0)</f>
        <v>4729</v>
      </c>
      <c r="AA106" s="32">
        <f>VLOOKUP(A106, Traffic_data!$A$3:$BP$111, 26, 0)</f>
        <v>891</v>
      </c>
      <c r="AB106" s="32">
        <f>VLOOKUP(A106, Traffic_data!$A$3:$BP$111, 27, 0)</f>
        <v>1038</v>
      </c>
      <c r="AC106" s="32">
        <f>VLOOKUP(A106, Traffic_data!$A$3:$BP$111, 28, 0)</f>
        <v>1584</v>
      </c>
      <c r="AD106" s="32">
        <f>VLOOKUP(A106, Traffic_data!$A$3:$BP$111, 29, 0)</f>
        <v>70</v>
      </c>
      <c r="AE106" s="32">
        <f>VLOOKUP(A106, Traffic_data!$A$3:$BP$111, 30, 0)</f>
        <v>48816</v>
      </c>
      <c r="AF106" s="32">
        <f>VLOOKUP(A106, Traffic_data!$A$3:$BP$111, 31, 0)</f>
        <v>12076</v>
      </c>
      <c r="AG106" s="32">
        <f>VLOOKUP(A106, Traffic_data!$A$3:$BP$111, 32, 0)</f>
        <v>422</v>
      </c>
      <c r="AH106" s="32">
        <f>VLOOKUP(A106, Traffic_data!$A$3:$BP$111, 33, 0)</f>
        <v>7385</v>
      </c>
      <c r="AI106" s="32">
        <f>VLOOKUP(A106, Traffic_data!$A$3:$BP$111, 34, 0)</f>
        <v>341</v>
      </c>
      <c r="AJ106" s="32">
        <f>VLOOKUP(A106, Traffic_data!$A$3:$BP$111, 35, 0)</f>
        <v>10595</v>
      </c>
      <c r="AK106" s="32">
        <f>VLOOKUP(A106, Traffic_data!$A$3:$BP$111, 36, 0)</f>
        <v>1046</v>
      </c>
      <c r="AL106" s="32">
        <f>VLOOKUP(A106, Traffic_data!$A$3:$BP$111, 37, 0)</f>
        <v>540</v>
      </c>
      <c r="AM106" s="32">
        <f>VLOOKUP(A106, Traffic_data!$A$3:$BP$111, 38, 0)</f>
        <v>10207</v>
      </c>
      <c r="AN106" s="32">
        <f>VLOOKUP(A106, Traffic_data!$A$3:$BP$111, 39, 0)</f>
        <v>372</v>
      </c>
      <c r="AO106" s="32">
        <f>VLOOKUP(A106, Traffic_data!$A$3:$BP$111, 40, 0)</f>
        <v>275</v>
      </c>
      <c r="AP106" s="32">
        <f>VLOOKUP(A106, Traffic_data!$A$3:$BP$111, 41, 0)</f>
        <v>1136</v>
      </c>
      <c r="AQ106" s="32">
        <f>VLOOKUP(A106, Traffic_data!$A$3:$BP$111, 42, 0)</f>
        <v>11</v>
      </c>
      <c r="AR106" s="32">
        <f>VLOOKUP(A106, Traffic_data!$A$3:$BP$111, 43, 0)</f>
        <v>140245</v>
      </c>
      <c r="AS106" s="32">
        <f>VLOOKUP(A106, Traffic_data!$A$3:$BP$111, 44, 0)</f>
        <v>37977</v>
      </c>
      <c r="AT106" s="32">
        <f>VLOOKUP(A106, Traffic_data!$A$3:$BP$111, 45, 0)</f>
        <v>3123</v>
      </c>
      <c r="AU106" s="32">
        <f>VLOOKUP(A106, Traffic_data!$A$3:$BP$111, 46, 0)</f>
        <v>22311</v>
      </c>
      <c r="AV106" s="32">
        <f>VLOOKUP(A106, Traffic_data!$A$3:$BP$111, 47, 0)</f>
        <v>2834</v>
      </c>
      <c r="AW106" s="32">
        <f>VLOOKUP(A106, Traffic_data!$A$3:$BP$111, 48, 0)</f>
        <v>28719</v>
      </c>
      <c r="AX106" s="32">
        <f>VLOOKUP(A106, Traffic_data!$A$3:$BP$111, 49, 0)</f>
        <v>4809</v>
      </c>
      <c r="AY106" s="32">
        <f>VLOOKUP(A106, Traffic_data!$A$3:$BP$111, 50, 0)</f>
        <v>2050</v>
      </c>
      <c r="AZ106" s="32">
        <f>VLOOKUP(A106, Traffic_data!$A$3:$BP$111, 51, 0)</f>
        <v>14936</v>
      </c>
      <c r="BA106" s="32">
        <f>VLOOKUP(A106, Traffic_data!$A$3:$BP$111, 52, 0)</f>
        <v>1263</v>
      </c>
      <c r="BB106" s="32">
        <f>VLOOKUP(A106, Traffic_data!$A$3:$BP$111, 53, 0)</f>
        <v>1313</v>
      </c>
      <c r="BC106" s="32">
        <f>VLOOKUP(A106, Traffic_data!$A$3:$BP$111, 54, 0)</f>
        <v>2720</v>
      </c>
      <c r="BD106" s="32">
        <f>VLOOKUP(A106, Traffic_data!$A$3:$BP$111, 55, 0)</f>
        <v>81</v>
      </c>
      <c r="BE106" s="32">
        <f>VLOOKUP(A106, Traffic_data!$A$3:$BP$111, 56, 0)</f>
        <v>9179</v>
      </c>
      <c r="BF106" s="32">
        <f>VLOOKUP(A106, Traffic_data!$A$3:$BP$111, 57, 0)</f>
        <v>2391</v>
      </c>
      <c r="BG106" s="32">
        <f>VLOOKUP(A106, Traffic_data!$A$3:$BP$111, 58, 0)</f>
        <v>183</v>
      </c>
      <c r="BH106" s="32">
        <f>VLOOKUP(A106, Traffic_data!$A$3:$BP$111, 59, 0)</f>
        <v>1591</v>
      </c>
      <c r="BI106" s="32">
        <f>VLOOKUP(A106, Traffic_data!$A$3:$BP$111, 60, 0)</f>
        <v>129</v>
      </c>
      <c r="BJ106" s="32">
        <f>VLOOKUP(A106, Traffic_data!$A$3:$BP$111, 61, 0)</f>
        <v>1987</v>
      </c>
      <c r="BK106" s="32">
        <f>VLOOKUP(A106, Traffic_data!$A$3:$BP$111, 62, 0)</f>
        <v>260</v>
      </c>
      <c r="BL106" s="32">
        <f>VLOOKUP(A106, Traffic_data!$A$3:$BP$111,63, 0)</f>
        <v>107</v>
      </c>
      <c r="BM106" s="32">
        <f>VLOOKUP(A106, Traffic_data!$A$3:$BP$111, 64, 0)</f>
        <v>634</v>
      </c>
      <c r="BN106" s="32">
        <f>VLOOKUP(A106, Traffic_data!$A$3:$BP$111, 65, 0)</f>
        <v>110</v>
      </c>
      <c r="BO106" s="32">
        <f>VLOOKUP(A106, Traffic_data!$A$3:$BP$111, 66, 0)</f>
        <v>74</v>
      </c>
      <c r="BP106" s="32">
        <f>VLOOKUP(A106, Traffic_data!$A$3:$BP$111, 67, 0)</f>
        <v>238</v>
      </c>
      <c r="BQ106" s="32">
        <f>VLOOKUP(A106, Traffic_data!$A$3:$BP$111, 68, 0)</f>
        <v>63</v>
      </c>
    </row>
    <row r="107" spans="1:69" x14ac:dyDescent="0.25">
      <c r="A107" s="29">
        <v>42109</v>
      </c>
      <c r="B107" s="31" t="s">
        <v>48</v>
      </c>
      <c r="C107" s="24">
        <f>IFERROR(VLOOKUP(A107,Pivot_table!$A$5:$C$5, 3, 0),0)</f>
        <v>0</v>
      </c>
      <c r="D107" s="32">
        <f>VLOOKUP(A107, Traffic_data!$A$3:$BP$111, 3, 0)</f>
        <v>137302</v>
      </c>
      <c r="E107" s="32">
        <f>VLOOKUP(A107, Traffic_data!$A$3:$BP$111, 4, 0)</f>
        <v>39299</v>
      </c>
      <c r="F107" s="32">
        <f>VLOOKUP(A107, Traffic_data!$A$3:$BP$111, 5, 0)</f>
        <v>49056</v>
      </c>
      <c r="G107" s="32">
        <f>VLOOKUP(A107, Traffic_data!$A$3:$BP$111, 6, 0)</f>
        <v>31364</v>
      </c>
      <c r="H107" s="32">
        <f>VLOOKUP(A107, Traffic_data!$A$3:$BP$111, 7, 0)</f>
        <v>66005</v>
      </c>
      <c r="I107" s="32">
        <f>VLOOKUP(A107, Traffic_data!$A$3:$BP$111, 8, 0)</f>
        <v>70607</v>
      </c>
      <c r="J107" s="32">
        <f>VLOOKUP(A107, Traffic_data!$A$3:$BP$111, 9, 0)</f>
        <v>56313</v>
      </c>
      <c r="K107" s="32">
        <f>VLOOKUP(A107, Traffic_data!$A$3:$BP$111, 10, 0)</f>
        <v>8229</v>
      </c>
      <c r="L107" s="32">
        <f>VLOOKUP(A107, Traffic_data!$A$3:$BP$111, 11, 0)</f>
        <v>55999</v>
      </c>
      <c r="M107" s="32">
        <f>VLOOKUP(A107, Traffic_data!$A$3:$BP$111, 12, 0)</f>
        <v>0</v>
      </c>
      <c r="N107" s="32">
        <f>VLOOKUP(A107, Traffic_data!$A$3:$BP$111, 13, 0)</f>
        <v>17914</v>
      </c>
      <c r="O107" s="32">
        <f>VLOOKUP(A107, Traffic_data!$A$3:$BP$111, 14, 0)</f>
        <v>9238</v>
      </c>
      <c r="P107" s="32">
        <f>VLOOKUP(A107, Traffic_data!$A$3:$BP$111, 15, 0)</f>
        <v>6862</v>
      </c>
      <c r="Q107" s="32">
        <f>VLOOKUP(A107, Traffic_data!$A$3:$BP$111, 16, 0)</f>
        <v>1250</v>
      </c>
      <c r="R107" s="32">
        <f>VLOOKUP(A107, Traffic_data!$A$3:$BP$111, 17, 0)</f>
        <v>98229</v>
      </c>
      <c r="S107" s="32">
        <f>VLOOKUP(A107, Traffic_data!$A$3:$BP$111, 18, 0)</f>
        <v>27624</v>
      </c>
      <c r="T107" s="32">
        <f>VLOOKUP(A107, Traffic_data!$A$3:$BP$111, 19, 0)</f>
        <v>2545</v>
      </c>
      <c r="U107" s="32">
        <f>VLOOKUP(A107, Traffic_data!$A$3:$BP$111, 20, 0)</f>
        <v>19126</v>
      </c>
      <c r="V107" s="32">
        <f>VLOOKUP(A107, Traffic_data!$A$3:$BP$111, 21, 0)</f>
        <v>1941</v>
      </c>
      <c r="W107" s="32">
        <f>VLOOKUP(A107, Traffic_data!$A$3:$BP$111, 22, 0)</f>
        <v>19072</v>
      </c>
      <c r="X107" s="32">
        <f>VLOOKUP(A107, Traffic_data!$A$3:$BP$111, 23, 0)</f>
        <v>3897</v>
      </c>
      <c r="Y107" s="32">
        <f>VLOOKUP(A107, Traffic_data!$A$3:$BP$111, 24, 0)</f>
        <v>1589</v>
      </c>
      <c r="Z107" s="32">
        <f>VLOOKUP(A107, Traffic_data!$A$3:$BP$111, 25, 0)</f>
        <v>4822</v>
      </c>
      <c r="AA107" s="32">
        <f>VLOOKUP(A107, Traffic_data!$A$3:$BP$111, 26, 0)</f>
        <v>887</v>
      </c>
      <c r="AB107" s="32">
        <f>VLOOKUP(A107, Traffic_data!$A$3:$BP$111, 27, 0)</f>
        <v>1083</v>
      </c>
      <c r="AC107" s="32">
        <f>VLOOKUP(A107, Traffic_data!$A$3:$BP$111, 28, 0)</f>
        <v>1354</v>
      </c>
      <c r="AD107" s="32">
        <f>VLOOKUP(A107, Traffic_data!$A$3:$BP$111, 29, 0)</f>
        <v>107</v>
      </c>
      <c r="AE107" s="32">
        <f>VLOOKUP(A107, Traffic_data!$A$3:$BP$111, 30, 0)</f>
        <v>47027</v>
      </c>
      <c r="AF107" s="32">
        <f>VLOOKUP(A107, Traffic_data!$A$3:$BP$111, 31, 0)</f>
        <v>12018</v>
      </c>
      <c r="AG107" s="32">
        <f>VLOOKUP(A107, Traffic_data!$A$3:$BP$111, 32, 0)</f>
        <v>402</v>
      </c>
      <c r="AH107" s="32">
        <f>VLOOKUP(A107, Traffic_data!$A$3:$BP$111, 33, 0)</f>
        <v>6436</v>
      </c>
      <c r="AI107" s="32">
        <f>VLOOKUP(A107, Traffic_data!$A$3:$BP$111, 34, 0)</f>
        <v>359</v>
      </c>
      <c r="AJ107" s="32">
        <f>VLOOKUP(A107, Traffic_data!$A$3:$BP$111, 35, 0)</f>
        <v>10754</v>
      </c>
      <c r="AK107" s="32">
        <f>VLOOKUP(A107, Traffic_data!$A$3:$BP$111, 36, 0)</f>
        <v>972</v>
      </c>
      <c r="AL107" s="32">
        <f>VLOOKUP(A107, Traffic_data!$A$3:$BP$111, 37, 0)</f>
        <v>497</v>
      </c>
      <c r="AM107" s="32">
        <f>VLOOKUP(A107, Traffic_data!$A$3:$BP$111, 38, 0)</f>
        <v>9470</v>
      </c>
      <c r="AN107" s="32">
        <f>VLOOKUP(A107, Traffic_data!$A$3:$BP$111, 39, 0)</f>
        <v>342</v>
      </c>
      <c r="AO107" s="32">
        <f>VLOOKUP(A107, Traffic_data!$A$3:$BP$111, 40, 0)</f>
        <v>255</v>
      </c>
      <c r="AP107" s="32">
        <f>VLOOKUP(A107, Traffic_data!$A$3:$BP$111, 41, 0)</f>
        <v>1131</v>
      </c>
      <c r="AQ107" s="32">
        <f>VLOOKUP(A107, Traffic_data!$A$3:$BP$111, 42, 0)</f>
        <v>17</v>
      </c>
      <c r="AR107" s="32">
        <f>VLOOKUP(A107, Traffic_data!$A$3:$BP$111, 43, 0)</f>
        <v>145256</v>
      </c>
      <c r="AS107" s="32">
        <f>VLOOKUP(A107, Traffic_data!$A$3:$BP$111, 44, 0)</f>
        <v>39642</v>
      </c>
      <c r="AT107" s="32">
        <f>VLOOKUP(A107, Traffic_data!$A$3:$BP$111, 45, 0)</f>
        <v>2947</v>
      </c>
      <c r="AU107" s="32">
        <f>VLOOKUP(A107, Traffic_data!$A$3:$BP$111, 46, 0)</f>
        <v>25562</v>
      </c>
      <c r="AV107" s="32">
        <f>VLOOKUP(A107, Traffic_data!$A$3:$BP$111, 47, 0)</f>
        <v>2300</v>
      </c>
      <c r="AW107" s="32">
        <f>VLOOKUP(A107, Traffic_data!$A$3:$BP$111, 48, 0)</f>
        <v>29826</v>
      </c>
      <c r="AX107" s="32">
        <f>VLOOKUP(A107, Traffic_data!$A$3:$BP$111, 49, 0)</f>
        <v>4869</v>
      </c>
      <c r="AY107" s="32">
        <f>VLOOKUP(A107, Traffic_data!$A$3:$BP$111, 50, 0)</f>
        <v>2086</v>
      </c>
      <c r="AZ107" s="32">
        <f>VLOOKUP(A107, Traffic_data!$A$3:$BP$111, 51, 0)</f>
        <v>14292</v>
      </c>
      <c r="BA107" s="32">
        <f>VLOOKUP(A107, Traffic_data!$A$3:$BP$111, 52, 0)</f>
        <v>1229</v>
      </c>
      <c r="BB107" s="32">
        <f>VLOOKUP(A107, Traffic_data!$A$3:$BP$111, 53, 0)</f>
        <v>1338</v>
      </c>
      <c r="BC107" s="32">
        <f>VLOOKUP(A107, Traffic_data!$A$3:$BP$111, 54, 0)</f>
        <v>2485</v>
      </c>
      <c r="BD107" s="32">
        <f>VLOOKUP(A107, Traffic_data!$A$3:$BP$111, 55, 0)</f>
        <v>124</v>
      </c>
      <c r="BE107" s="32">
        <f>VLOOKUP(A107, Traffic_data!$A$3:$BP$111, 56, 0)</f>
        <v>8609</v>
      </c>
      <c r="BF107" s="32">
        <f>VLOOKUP(A107, Traffic_data!$A$3:$BP$111, 57, 0)</f>
        <v>2299</v>
      </c>
      <c r="BG107" s="32">
        <f>VLOOKUP(A107, Traffic_data!$A$3:$BP$111, 58, 0)</f>
        <v>178</v>
      </c>
      <c r="BH107" s="32">
        <f>VLOOKUP(A107, Traffic_data!$A$3:$BP$111, 59, 0)</f>
        <v>1431</v>
      </c>
      <c r="BI107" s="32">
        <f>VLOOKUP(A107, Traffic_data!$A$3:$BP$111, 60, 0)</f>
        <v>123</v>
      </c>
      <c r="BJ107" s="32">
        <f>VLOOKUP(A107, Traffic_data!$A$3:$BP$111, 61, 0)</f>
        <v>1968</v>
      </c>
      <c r="BK107" s="32">
        <f>VLOOKUP(A107, Traffic_data!$A$3:$BP$111, 62, 0)</f>
        <v>218</v>
      </c>
      <c r="BL107" s="32">
        <f>VLOOKUP(A107, Traffic_data!$A$3:$BP$111,63, 0)</f>
        <v>96</v>
      </c>
      <c r="BM107" s="32">
        <f>VLOOKUP(A107, Traffic_data!$A$3:$BP$111, 64, 0)</f>
        <v>590</v>
      </c>
      <c r="BN107" s="32">
        <f>VLOOKUP(A107, Traffic_data!$A$3:$BP$111, 65, 0)</f>
        <v>84</v>
      </c>
      <c r="BO107" s="32">
        <f>VLOOKUP(A107, Traffic_data!$A$3:$BP$111, 66, 0)</f>
        <v>77</v>
      </c>
      <c r="BP107" s="32">
        <f>VLOOKUP(A107, Traffic_data!$A$3:$BP$111, 67, 0)</f>
        <v>223</v>
      </c>
      <c r="BQ107" s="32">
        <f>VLOOKUP(A107, Traffic_data!$A$3:$BP$111, 68, 0)</f>
        <v>58</v>
      </c>
    </row>
    <row r="108" spans="1:69" x14ac:dyDescent="0.25">
      <c r="A108" s="29">
        <v>42110</v>
      </c>
      <c r="B108" s="31" t="s">
        <v>49</v>
      </c>
      <c r="C108" s="24">
        <f>IFERROR(VLOOKUP(A108,Pivot_table!$A$5:$C$5, 3, 0),0)</f>
        <v>0</v>
      </c>
      <c r="D108" s="32">
        <f>VLOOKUP(A108, Traffic_data!$A$3:$BP$111, 3, 0)</f>
        <v>178355</v>
      </c>
      <c r="E108" s="32">
        <f>VLOOKUP(A108, Traffic_data!$A$3:$BP$111, 4, 0)</f>
        <v>51522</v>
      </c>
      <c r="F108" s="32">
        <f>VLOOKUP(A108, Traffic_data!$A$3:$BP$111, 5, 0)</f>
        <v>61131</v>
      </c>
      <c r="G108" s="32">
        <f>VLOOKUP(A108, Traffic_data!$A$3:$BP$111, 6, 0)</f>
        <v>41581</v>
      </c>
      <c r="H108" s="32">
        <f>VLOOKUP(A108, Traffic_data!$A$3:$BP$111, 7, 0)</f>
        <v>84750</v>
      </c>
      <c r="I108" s="32">
        <f>VLOOKUP(A108, Traffic_data!$A$3:$BP$111, 8, 0)</f>
        <v>93937</v>
      </c>
      <c r="J108" s="32">
        <f>VLOOKUP(A108, Traffic_data!$A$3:$BP$111, 9, 0)</f>
        <v>84376</v>
      </c>
      <c r="K108" s="32">
        <f>VLOOKUP(A108, Traffic_data!$A$3:$BP$111, 10, 0)</f>
        <v>12707</v>
      </c>
      <c r="L108" s="32">
        <f>VLOOKUP(A108, Traffic_data!$A$3:$BP$111, 11, 0)</f>
        <v>166658</v>
      </c>
      <c r="M108" s="32">
        <f>VLOOKUP(A108, Traffic_data!$A$3:$BP$111, 12, 0)</f>
        <v>0</v>
      </c>
      <c r="N108" s="32">
        <f>VLOOKUP(A108, Traffic_data!$A$3:$BP$111, 13, 0)</f>
        <v>27582</v>
      </c>
      <c r="O108" s="32">
        <f>VLOOKUP(A108, Traffic_data!$A$3:$BP$111, 14, 0)</f>
        <v>14790</v>
      </c>
      <c r="P108" s="32">
        <f>VLOOKUP(A108, Traffic_data!$A$3:$BP$111, 15, 0)</f>
        <v>11568</v>
      </c>
      <c r="Q108" s="32">
        <f>VLOOKUP(A108, Traffic_data!$A$3:$BP$111, 16, 0)</f>
        <v>1810</v>
      </c>
      <c r="R108" s="32">
        <f>VLOOKUP(A108, Traffic_data!$A$3:$BP$111, 17, 0)</f>
        <v>126363</v>
      </c>
      <c r="S108" s="32">
        <f>VLOOKUP(A108, Traffic_data!$A$3:$BP$111, 18, 0)</f>
        <v>36099</v>
      </c>
      <c r="T108" s="32">
        <f>VLOOKUP(A108, Traffic_data!$A$3:$BP$111, 19, 0)</f>
        <v>3036</v>
      </c>
      <c r="U108" s="32">
        <f>VLOOKUP(A108, Traffic_data!$A$3:$BP$111, 20, 0)</f>
        <v>23654</v>
      </c>
      <c r="V108" s="32">
        <f>VLOOKUP(A108, Traffic_data!$A$3:$BP$111, 21, 0)</f>
        <v>3100</v>
      </c>
      <c r="W108" s="32">
        <f>VLOOKUP(A108, Traffic_data!$A$3:$BP$111, 22, 0)</f>
        <v>24623</v>
      </c>
      <c r="X108" s="32">
        <f>VLOOKUP(A108, Traffic_data!$A$3:$BP$111, 23, 0)</f>
        <v>4922</v>
      </c>
      <c r="Y108" s="32">
        <f>VLOOKUP(A108, Traffic_data!$A$3:$BP$111, 24, 0)</f>
        <v>1974</v>
      </c>
      <c r="Z108" s="32">
        <f>VLOOKUP(A108, Traffic_data!$A$3:$BP$111, 25, 0)</f>
        <v>6218</v>
      </c>
      <c r="AA108" s="32">
        <f>VLOOKUP(A108, Traffic_data!$A$3:$BP$111, 26, 0)</f>
        <v>998</v>
      </c>
      <c r="AB108" s="32">
        <f>VLOOKUP(A108, Traffic_data!$A$3:$BP$111, 27, 0)</f>
        <v>1337</v>
      </c>
      <c r="AC108" s="32">
        <f>VLOOKUP(A108, Traffic_data!$A$3:$BP$111, 28, 0)</f>
        <v>2092</v>
      </c>
      <c r="AD108" s="32">
        <f>VLOOKUP(A108, Traffic_data!$A$3:$BP$111, 29, 0)</f>
        <v>99</v>
      </c>
      <c r="AE108" s="32">
        <f>VLOOKUP(A108, Traffic_data!$A$3:$BP$111, 30, 0)</f>
        <v>72598</v>
      </c>
      <c r="AF108" s="32">
        <f>VLOOKUP(A108, Traffic_data!$A$3:$BP$111, 31, 0)</f>
        <v>20233</v>
      </c>
      <c r="AG108" s="32">
        <f>VLOOKUP(A108, Traffic_data!$A$3:$BP$111, 32, 0)</f>
        <v>593</v>
      </c>
      <c r="AH108" s="32">
        <f>VLOOKUP(A108, Traffic_data!$A$3:$BP$111, 33, 0)</f>
        <v>11530</v>
      </c>
      <c r="AI108" s="32">
        <f>VLOOKUP(A108, Traffic_data!$A$3:$BP$111, 34, 0)</f>
        <v>466</v>
      </c>
      <c r="AJ108" s="32">
        <f>VLOOKUP(A108, Traffic_data!$A$3:$BP$111, 35, 0)</f>
        <v>16122</v>
      </c>
      <c r="AK108" s="32">
        <f>VLOOKUP(A108, Traffic_data!$A$3:$BP$111, 36, 0)</f>
        <v>1574</v>
      </c>
      <c r="AL108" s="32">
        <f>VLOOKUP(A108, Traffic_data!$A$3:$BP$111, 37, 0)</f>
        <v>714</v>
      </c>
      <c r="AM108" s="32">
        <f>VLOOKUP(A108, Traffic_data!$A$3:$BP$111, 38, 0)</f>
        <v>11568</v>
      </c>
      <c r="AN108" s="32">
        <f>VLOOKUP(A108, Traffic_data!$A$3:$BP$111, 39, 0)</f>
        <v>462</v>
      </c>
      <c r="AO108" s="32">
        <f>VLOOKUP(A108, Traffic_data!$A$3:$BP$111, 40, 0)</f>
        <v>370</v>
      </c>
      <c r="AP108" s="32">
        <f>VLOOKUP(A108, Traffic_data!$A$3:$BP$111, 41, 0)</f>
        <v>1506</v>
      </c>
      <c r="AQ108" s="32">
        <f>VLOOKUP(A108, Traffic_data!$A$3:$BP$111, 42, 0)</f>
        <v>21</v>
      </c>
      <c r="AR108" s="32">
        <f>VLOOKUP(A108, Traffic_data!$A$3:$BP$111, 43, 0)</f>
        <v>198961</v>
      </c>
      <c r="AS108" s="32">
        <f>VLOOKUP(A108, Traffic_data!$A$3:$BP$111, 44, 0)</f>
        <v>56332</v>
      </c>
      <c r="AT108" s="32">
        <f>VLOOKUP(A108, Traffic_data!$A$3:$BP$111, 45, 0)</f>
        <v>3629</v>
      </c>
      <c r="AU108" s="32">
        <f>VLOOKUP(A108, Traffic_data!$A$3:$BP$111, 46, 0)</f>
        <v>35184</v>
      </c>
      <c r="AV108" s="32">
        <f>VLOOKUP(A108, Traffic_data!$A$3:$BP$111, 47, 0)</f>
        <v>3566</v>
      </c>
      <c r="AW108" s="32">
        <f>VLOOKUP(A108, Traffic_data!$A$3:$BP$111, 48, 0)</f>
        <v>40745</v>
      </c>
      <c r="AX108" s="32">
        <f>VLOOKUP(A108, Traffic_data!$A$3:$BP$111, 49, 0)</f>
        <v>6496</v>
      </c>
      <c r="AY108" s="32">
        <f>VLOOKUP(A108, Traffic_data!$A$3:$BP$111, 50, 0)</f>
        <v>2688</v>
      </c>
      <c r="AZ108" s="32">
        <f>VLOOKUP(A108, Traffic_data!$A$3:$BP$111, 51, 0)</f>
        <v>17786</v>
      </c>
      <c r="BA108" s="32">
        <f>VLOOKUP(A108, Traffic_data!$A$3:$BP$111, 52, 0)</f>
        <v>1460</v>
      </c>
      <c r="BB108" s="32">
        <f>VLOOKUP(A108, Traffic_data!$A$3:$BP$111, 53, 0)</f>
        <v>1707</v>
      </c>
      <c r="BC108" s="32">
        <f>VLOOKUP(A108, Traffic_data!$A$3:$BP$111, 54, 0)</f>
        <v>3598</v>
      </c>
      <c r="BD108" s="32">
        <f>VLOOKUP(A108, Traffic_data!$A$3:$BP$111, 55, 0)</f>
        <v>120</v>
      </c>
      <c r="BE108" s="32">
        <f>VLOOKUP(A108, Traffic_data!$A$3:$BP$111, 56, 0)</f>
        <v>13306</v>
      </c>
      <c r="BF108" s="32">
        <f>VLOOKUP(A108, Traffic_data!$A$3:$BP$111, 57, 0)</f>
        <v>3804</v>
      </c>
      <c r="BG108" s="32">
        <f>VLOOKUP(A108, Traffic_data!$A$3:$BP$111, 58, 0)</f>
        <v>188</v>
      </c>
      <c r="BH108" s="32">
        <f>VLOOKUP(A108, Traffic_data!$A$3:$BP$111, 59, 0)</f>
        <v>2314</v>
      </c>
      <c r="BI108" s="32">
        <f>VLOOKUP(A108, Traffic_data!$A$3:$BP$111, 60, 0)</f>
        <v>168</v>
      </c>
      <c r="BJ108" s="32">
        <f>VLOOKUP(A108, Traffic_data!$A$3:$BP$111, 61, 0)</f>
        <v>2989</v>
      </c>
      <c r="BK108" s="32">
        <f>VLOOKUP(A108, Traffic_data!$A$3:$BP$111, 62, 0)</f>
        <v>380</v>
      </c>
      <c r="BL108" s="32">
        <f>VLOOKUP(A108, Traffic_data!$A$3:$BP$111,63, 0)</f>
        <v>147</v>
      </c>
      <c r="BM108" s="32">
        <f>VLOOKUP(A108, Traffic_data!$A$3:$BP$111, 64, 0)</f>
        <v>780</v>
      </c>
      <c r="BN108" s="32">
        <f>VLOOKUP(A108, Traffic_data!$A$3:$BP$111, 65, 0)</f>
        <v>119</v>
      </c>
      <c r="BO108" s="32">
        <f>VLOOKUP(A108, Traffic_data!$A$3:$BP$111, 66, 0)</f>
        <v>107</v>
      </c>
      <c r="BP108" s="32">
        <f>VLOOKUP(A108, Traffic_data!$A$3:$BP$111, 67, 0)</f>
        <v>275</v>
      </c>
      <c r="BQ108" s="32">
        <f>VLOOKUP(A108, Traffic_data!$A$3:$BP$111, 68, 0)</f>
        <v>188</v>
      </c>
    </row>
    <row r="109" spans="1:69" x14ac:dyDescent="0.25">
      <c r="A109" s="29">
        <v>42111</v>
      </c>
      <c r="B109" s="31" t="s">
        <v>50</v>
      </c>
      <c r="C109" s="24">
        <f>IFERROR(VLOOKUP(A109,Pivot_table!$A$5:$C$5, 3, 0),0)</f>
        <v>0</v>
      </c>
      <c r="D109" s="32">
        <f>VLOOKUP(A109, Traffic_data!$A$3:$BP$111, 3, 0)</f>
        <v>235405</v>
      </c>
      <c r="E109" s="32">
        <f>VLOOKUP(A109, Traffic_data!$A$3:$BP$111, 4, 0)</f>
        <v>67728</v>
      </c>
      <c r="F109" s="32">
        <f>VLOOKUP(A109, Traffic_data!$A$3:$BP$111, 5, 0)</f>
        <v>73345</v>
      </c>
      <c r="G109" s="32">
        <f>VLOOKUP(A109, Traffic_data!$A$3:$BP$111, 6, 0)</f>
        <v>52628</v>
      </c>
      <c r="H109" s="32">
        <f>VLOOKUP(A109, Traffic_data!$A$3:$BP$111, 7, 0)</f>
        <v>106771</v>
      </c>
      <c r="I109" s="32">
        <f>VLOOKUP(A109, Traffic_data!$A$3:$BP$111, 8, 0)</f>
        <v>127224</v>
      </c>
      <c r="J109" s="32">
        <f>VLOOKUP(A109, Traffic_data!$A$3:$BP$111, 9, 0)</f>
        <v>112309</v>
      </c>
      <c r="K109" s="32">
        <f>VLOOKUP(A109, Traffic_data!$A$3:$BP$111, 10, 0)</f>
        <v>0</v>
      </c>
      <c r="L109" s="32">
        <f>VLOOKUP(A109, Traffic_data!$A$3:$BP$111, 11, 0)</f>
        <v>146162</v>
      </c>
      <c r="M109" s="32">
        <f>VLOOKUP(A109, Traffic_data!$A$3:$BP$111, 12, 0)</f>
        <v>0</v>
      </c>
      <c r="N109" s="32">
        <f>VLOOKUP(A109, Traffic_data!$A$3:$BP$111, 13, 0)</f>
        <v>48528</v>
      </c>
      <c r="O109" s="32">
        <f>VLOOKUP(A109, Traffic_data!$A$3:$BP$111, 14, 0)</f>
        <v>24802</v>
      </c>
      <c r="P109" s="32">
        <f>VLOOKUP(A109, Traffic_data!$A$3:$BP$111, 15, 0)</f>
        <v>19814</v>
      </c>
      <c r="Q109" s="32">
        <f>VLOOKUP(A109, Traffic_data!$A$3:$BP$111, 16, 0)</f>
        <v>1797</v>
      </c>
      <c r="R109" s="32">
        <f>VLOOKUP(A109, Traffic_data!$A$3:$BP$111, 17, 0)</f>
        <v>159933</v>
      </c>
      <c r="S109" s="32">
        <f>VLOOKUP(A109, Traffic_data!$A$3:$BP$111, 18, 0)</f>
        <v>46655</v>
      </c>
      <c r="T109" s="32">
        <f>VLOOKUP(A109, Traffic_data!$A$3:$BP$111, 19, 0)</f>
        <v>3555</v>
      </c>
      <c r="U109" s="32">
        <f>VLOOKUP(A109, Traffic_data!$A$3:$BP$111, 20, 0)</f>
        <v>30535</v>
      </c>
      <c r="V109" s="32">
        <f>VLOOKUP(A109, Traffic_data!$A$3:$BP$111, 21, 0)</f>
        <v>3311</v>
      </c>
      <c r="W109" s="32">
        <f>VLOOKUP(A109, Traffic_data!$A$3:$BP$111, 22, 0)</f>
        <v>30517</v>
      </c>
      <c r="X109" s="32">
        <f>VLOOKUP(A109, Traffic_data!$A$3:$BP$111, 23, 0)</f>
        <v>6582</v>
      </c>
      <c r="Y109" s="32">
        <f>VLOOKUP(A109, Traffic_data!$A$3:$BP$111, 24, 0)</f>
        <v>2422</v>
      </c>
      <c r="Z109" s="32">
        <f>VLOOKUP(A109, Traffic_data!$A$3:$BP$111, 25, 0)</f>
        <v>6688</v>
      </c>
      <c r="AA109" s="32">
        <f>VLOOKUP(A109, Traffic_data!$A$3:$BP$111, 26, 0)</f>
        <v>1397</v>
      </c>
      <c r="AB109" s="32">
        <f>VLOOKUP(A109, Traffic_data!$A$3:$BP$111, 27, 0)</f>
        <v>1548</v>
      </c>
      <c r="AC109" s="32">
        <f>VLOOKUP(A109, Traffic_data!$A$3:$BP$111, 28, 0)</f>
        <v>2290</v>
      </c>
      <c r="AD109" s="32">
        <f>VLOOKUP(A109, Traffic_data!$A$3:$BP$111, 29, 0)</f>
        <v>129</v>
      </c>
      <c r="AE109" s="32">
        <f>VLOOKUP(A109, Traffic_data!$A$3:$BP$111, 30, 0)</f>
        <v>97705</v>
      </c>
      <c r="AF109" s="32">
        <f>VLOOKUP(A109, Traffic_data!$A$3:$BP$111, 31, 0)</f>
        <v>28309</v>
      </c>
      <c r="AG109" s="32">
        <f>VLOOKUP(A109, Traffic_data!$A$3:$BP$111, 32, 0)</f>
        <v>957</v>
      </c>
      <c r="AH109" s="32">
        <f>VLOOKUP(A109, Traffic_data!$A$3:$BP$111, 33, 0)</f>
        <v>15941</v>
      </c>
      <c r="AI109" s="32">
        <f>VLOOKUP(A109, Traffic_data!$A$3:$BP$111, 34, 0)</f>
        <v>584</v>
      </c>
      <c r="AJ109" s="32">
        <f>VLOOKUP(A109, Traffic_data!$A$3:$BP$111, 35, 0)</f>
        <v>21717</v>
      </c>
      <c r="AK109" s="32">
        <f>VLOOKUP(A109, Traffic_data!$A$3:$BP$111, 36, 0)</f>
        <v>2070</v>
      </c>
      <c r="AL109" s="32">
        <f>VLOOKUP(A109, Traffic_data!$A$3:$BP$111, 37, 0)</f>
        <v>1034</v>
      </c>
      <c r="AM109" s="32">
        <f>VLOOKUP(A109, Traffic_data!$A$3:$BP$111, 38, 0)</f>
        <v>13705</v>
      </c>
      <c r="AN109" s="32">
        <f>VLOOKUP(A109, Traffic_data!$A$3:$BP$111, 39, 0)</f>
        <v>643</v>
      </c>
      <c r="AO109" s="32">
        <f>VLOOKUP(A109, Traffic_data!$A$3:$BP$111, 40, 0)</f>
        <v>462</v>
      </c>
      <c r="AP109" s="32">
        <f>VLOOKUP(A109, Traffic_data!$A$3:$BP$111, 41, 0)</f>
        <v>1827</v>
      </c>
      <c r="AQ109" s="32">
        <f>VLOOKUP(A109, Traffic_data!$A$3:$BP$111, 42, 0)</f>
        <v>37</v>
      </c>
      <c r="AR109" s="32">
        <f>VLOOKUP(A109, Traffic_data!$A$3:$BP$111, 43, 0)</f>
        <v>257638</v>
      </c>
      <c r="AS109" s="32">
        <f>VLOOKUP(A109, Traffic_data!$A$3:$BP$111, 44, 0)</f>
        <v>74964</v>
      </c>
      <c r="AT109" s="32">
        <f>VLOOKUP(A109, Traffic_data!$A$3:$BP$111, 45, 0)</f>
        <v>4512</v>
      </c>
      <c r="AU109" s="32">
        <f>VLOOKUP(A109, Traffic_data!$A$3:$BP$111, 46, 0)</f>
        <v>46476</v>
      </c>
      <c r="AV109" s="32">
        <f>VLOOKUP(A109, Traffic_data!$A$3:$BP$111, 47, 0)</f>
        <v>3895</v>
      </c>
      <c r="AW109" s="32">
        <f>VLOOKUP(A109, Traffic_data!$A$3:$BP$111, 48, 0)</f>
        <v>52234</v>
      </c>
      <c r="AX109" s="32">
        <f>VLOOKUP(A109, Traffic_data!$A$3:$BP$111, 49, 0)</f>
        <v>8652</v>
      </c>
      <c r="AY109" s="32">
        <f>VLOOKUP(A109, Traffic_data!$A$3:$BP$111, 50, 0)</f>
        <v>3456</v>
      </c>
      <c r="AZ109" s="32">
        <f>VLOOKUP(A109, Traffic_data!$A$3:$BP$111, 51, 0)</f>
        <v>20393</v>
      </c>
      <c r="BA109" s="32">
        <f>VLOOKUP(A109, Traffic_data!$A$3:$BP$111, 52, 0)</f>
        <v>2040</v>
      </c>
      <c r="BB109" s="32">
        <f>VLOOKUP(A109, Traffic_data!$A$3:$BP$111, 53, 0)</f>
        <v>2010</v>
      </c>
      <c r="BC109" s="32">
        <f>VLOOKUP(A109, Traffic_data!$A$3:$BP$111, 54, 0)</f>
        <v>4117</v>
      </c>
      <c r="BD109" s="32">
        <f>VLOOKUP(A109, Traffic_data!$A$3:$BP$111, 55, 0)</f>
        <v>166</v>
      </c>
      <c r="BE109" s="32">
        <f>VLOOKUP(A109, Traffic_data!$A$3:$BP$111, 56, 0)</f>
        <v>16623</v>
      </c>
      <c r="BF109" s="32">
        <f>VLOOKUP(A109, Traffic_data!$A$3:$BP$111, 57, 0)</f>
        <v>4688</v>
      </c>
      <c r="BG109" s="32">
        <f>VLOOKUP(A109, Traffic_data!$A$3:$BP$111, 58, 0)</f>
        <v>271</v>
      </c>
      <c r="BH109" s="32">
        <f>VLOOKUP(A109, Traffic_data!$A$3:$BP$111, 59, 0)</f>
        <v>2663</v>
      </c>
      <c r="BI109" s="32">
        <f>VLOOKUP(A109, Traffic_data!$A$3:$BP$111, 60, 0)</f>
        <v>181</v>
      </c>
      <c r="BJ109" s="32">
        <f>VLOOKUP(A109, Traffic_data!$A$3:$BP$111, 61, 0)</f>
        <v>3664</v>
      </c>
      <c r="BK109" s="32">
        <f>VLOOKUP(A109, Traffic_data!$A$3:$BP$111, 62, 0)</f>
        <v>568</v>
      </c>
      <c r="BL109" s="32">
        <f>VLOOKUP(A109, Traffic_data!$A$3:$BP$111,63, 0)</f>
        <v>211</v>
      </c>
      <c r="BM109" s="32">
        <f>VLOOKUP(A109, Traffic_data!$A$3:$BP$111, 64, 0)</f>
        <v>1070</v>
      </c>
      <c r="BN109" s="32">
        <f>VLOOKUP(A109, Traffic_data!$A$3:$BP$111, 65, 0)</f>
        <v>167</v>
      </c>
      <c r="BO109" s="32">
        <f>VLOOKUP(A109, Traffic_data!$A$3:$BP$111, 66, 0)</f>
        <v>117</v>
      </c>
      <c r="BP109" s="32">
        <f>VLOOKUP(A109, Traffic_data!$A$3:$BP$111, 67, 0)</f>
        <v>368</v>
      </c>
      <c r="BQ109" s="32">
        <f>VLOOKUP(A109, Traffic_data!$A$3:$BP$111, 68, 0)</f>
        <v>173</v>
      </c>
    </row>
    <row r="110" spans="1:69" x14ac:dyDescent="0.25">
      <c r="A110" s="29">
        <v>42112</v>
      </c>
      <c r="B110" s="31" t="s">
        <v>5</v>
      </c>
      <c r="C110" s="24">
        <f>IFERROR(VLOOKUP(A110,Pivot_table!$A$5:$C$5, 3, 0),0)</f>
        <v>0</v>
      </c>
      <c r="D110" s="32">
        <f>VLOOKUP(A110, Traffic_data!$A$3:$BP$111, 3, 0)</f>
        <v>167497</v>
      </c>
      <c r="E110" s="32">
        <f>VLOOKUP(A110, Traffic_data!$A$3:$BP$111, 4, 0)</f>
        <v>51630</v>
      </c>
      <c r="F110" s="32">
        <f>VLOOKUP(A110, Traffic_data!$A$3:$BP$111, 5, 0)</f>
        <v>55420</v>
      </c>
      <c r="G110" s="32">
        <f>VLOOKUP(A110, Traffic_data!$A$3:$BP$111, 6, 0)</f>
        <v>36893</v>
      </c>
      <c r="H110" s="32">
        <f>VLOOKUP(A110, Traffic_data!$A$3:$BP$111, 7, 0)</f>
        <v>79048</v>
      </c>
      <c r="I110" s="32">
        <f>VLOOKUP(A110, Traffic_data!$A$3:$BP$111, 8, 0)</f>
        <v>99438</v>
      </c>
      <c r="J110" s="32">
        <f>VLOOKUP(A110, Traffic_data!$A$3:$BP$111, 9, 0)</f>
        <v>89476</v>
      </c>
      <c r="K110" s="32">
        <f>VLOOKUP(A110, Traffic_data!$A$3:$BP$111, 10, 0)</f>
        <v>0</v>
      </c>
      <c r="L110" s="32">
        <f>VLOOKUP(A110, Traffic_data!$A$3:$BP$111, 11, 0)</f>
        <v>80972</v>
      </c>
      <c r="M110" s="32">
        <f>VLOOKUP(A110, Traffic_data!$A$3:$BP$111, 12, 0)</f>
        <v>0</v>
      </c>
      <c r="N110" s="32">
        <f>VLOOKUP(A110, Traffic_data!$A$3:$BP$111, 13, 0)</f>
        <v>27846</v>
      </c>
      <c r="O110" s="32">
        <f>VLOOKUP(A110, Traffic_data!$A$3:$BP$111, 14, 0)</f>
        <v>15865</v>
      </c>
      <c r="P110" s="32">
        <f>VLOOKUP(A110, Traffic_data!$A$3:$BP$111, 15, 0)</f>
        <v>11124</v>
      </c>
      <c r="Q110" s="32">
        <f>VLOOKUP(A110, Traffic_data!$A$3:$BP$111, 16, 0)</f>
        <v>521</v>
      </c>
      <c r="R110" s="32">
        <f>VLOOKUP(A110, Traffic_data!$A$3:$BP$111, 17, 0)</f>
        <v>118028</v>
      </c>
      <c r="S110" s="32">
        <f>VLOOKUP(A110, Traffic_data!$A$3:$BP$111, 18, 0)</f>
        <v>28662</v>
      </c>
      <c r="T110" s="32">
        <f>VLOOKUP(A110, Traffic_data!$A$3:$BP$111, 19, 0)</f>
        <v>3518</v>
      </c>
      <c r="U110" s="32">
        <f>VLOOKUP(A110, Traffic_data!$A$3:$BP$111, 20, 0)</f>
        <v>22542</v>
      </c>
      <c r="V110" s="32">
        <f>VLOOKUP(A110, Traffic_data!$A$3:$BP$111, 21, 0)</f>
        <v>3060</v>
      </c>
      <c r="W110" s="32">
        <f>VLOOKUP(A110, Traffic_data!$A$3:$BP$111, 22, 0)</f>
        <v>23845</v>
      </c>
      <c r="X110" s="32">
        <f>VLOOKUP(A110, Traffic_data!$A$3:$BP$111, 23, 0)</f>
        <v>5786</v>
      </c>
      <c r="Y110" s="32">
        <f>VLOOKUP(A110, Traffic_data!$A$3:$BP$111, 24, 0)</f>
        <v>2291</v>
      </c>
      <c r="Z110" s="32">
        <f>VLOOKUP(A110, Traffic_data!$A$3:$BP$111, 25, 0)</f>
        <v>6217</v>
      </c>
      <c r="AA110" s="32">
        <f>VLOOKUP(A110, Traffic_data!$A$3:$BP$111, 26, 0)</f>
        <v>1331</v>
      </c>
      <c r="AB110" s="32">
        <f>VLOOKUP(A110, Traffic_data!$A$3:$BP$111, 27, 0)</f>
        <v>1348</v>
      </c>
      <c r="AC110" s="32">
        <f>VLOOKUP(A110, Traffic_data!$A$3:$BP$111, 28, 0)</f>
        <v>1848</v>
      </c>
      <c r="AD110" s="32">
        <f>VLOOKUP(A110, Traffic_data!$A$3:$BP$111, 29, 0)</f>
        <v>80</v>
      </c>
      <c r="AE110" s="32">
        <f>VLOOKUP(A110, Traffic_data!$A$3:$BP$111, 30, 0)</f>
        <v>76196</v>
      </c>
      <c r="AF110" s="32">
        <f>VLOOKUP(A110, Traffic_data!$A$3:$BP$111, 31, 0)</f>
        <v>20574</v>
      </c>
      <c r="AG110" s="32">
        <f>VLOOKUP(A110, Traffic_data!$A$3:$BP$111, 32, 0)</f>
        <v>628</v>
      </c>
      <c r="AH110" s="32">
        <f>VLOOKUP(A110, Traffic_data!$A$3:$BP$111, 33, 0)</f>
        <v>10748</v>
      </c>
      <c r="AI110" s="32">
        <f>VLOOKUP(A110, Traffic_data!$A$3:$BP$111, 34, 0)</f>
        <v>466</v>
      </c>
      <c r="AJ110" s="32">
        <f>VLOOKUP(A110, Traffic_data!$A$3:$BP$111, 35, 0)</f>
        <v>18085</v>
      </c>
      <c r="AK110" s="32">
        <f>VLOOKUP(A110, Traffic_data!$A$3:$BP$111, 36, 0)</f>
        <v>1679</v>
      </c>
      <c r="AL110" s="32">
        <f>VLOOKUP(A110, Traffic_data!$A$3:$BP$111, 37, 0)</f>
        <v>840</v>
      </c>
      <c r="AM110" s="32">
        <f>VLOOKUP(A110, Traffic_data!$A$3:$BP$111, 38, 0)</f>
        <v>13195</v>
      </c>
      <c r="AN110" s="32">
        <f>VLOOKUP(A110, Traffic_data!$A$3:$BP$111, 39, 0)</f>
        <v>545</v>
      </c>
      <c r="AO110" s="32">
        <f>VLOOKUP(A110, Traffic_data!$A$3:$BP$111, 40, 0)</f>
        <v>388</v>
      </c>
      <c r="AP110" s="32">
        <f>VLOOKUP(A110, Traffic_data!$A$3:$BP$111, 41, 0)</f>
        <v>1592</v>
      </c>
      <c r="AQ110" s="32">
        <f>VLOOKUP(A110, Traffic_data!$A$3:$BP$111, 42, 0)</f>
        <v>8</v>
      </c>
      <c r="AR110" s="32">
        <f>VLOOKUP(A110, Traffic_data!$A$3:$BP$111, 43, 0)</f>
        <v>194224</v>
      </c>
      <c r="AS110" s="32">
        <f>VLOOKUP(A110, Traffic_data!$A$3:$BP$111, 44, 0)</f>
        <v>49236</v>
      </c>
      <c r="AT110" s="32">
        <f>VLOOKUP(A110, Traffic_data!$A$3:$BP$111, 45, 0)</f>
        <v>4146</v>
      </c>
      <c r="AU110" s="32">
        <f>VLOOKUP(A110, Traffic_data!$A$3:$BP$111, 46, 0)</f>
        <v>33290</v>
      </c>
      <c r="AV110" s="32">
        <f>VLOOKUP(A110, Traffic_data!$A$3:$BP$111, 47, 0)</f>
        <v>3526</v>
      </c>
      <c r="AW110" s="32">
        <f>VLOOKUP(A110, Traffic_data!$A$3:$BP$111, 48, 0)</f>
        <v>41930</v>
      </c>
      <c r="AX110" s="32">
        <f>VLOOKUP(A110, Traffic_data!$A$3:$BP$111, 49, 0)</f>
        <v>7465</v>
      </c>
      <c r="AY110" s="32">
        <f>VLOOKUP(A110, Traffic_data!$A$3:$BP$111, 50, 0)</f>
        <v>3131</v>
      </c>
      <c r="AZ110" s="32">
        <f>VLOOKUP(A110, Traffic_data!$A$3:$BP$111, 51, 0)</f>
        <v>19412</v>
      </c>
      <c r="BA110" s="32">
        <f>VLOOKUP(A110, Traffic_data!$A$3:$BP$111, 52, 0)</f>
        <v>1876</v>
      </c>
      <c r="BB110" s="32">
        <f>VLOOKUP(A110, Traffic_data!$A$3:$BP$111, 53, 0)</f>
        <v>1736</v>
      </c>
      <c r="BC110" s="32">
        <f>VLOOKUP(A110, Traffic_data!$A$3:$BP$111, 54, 0)</f>
        <v>3440</v>
      </c>
      <c r="BD110" s="32">
        <f>VLOOKUP(A110, Traffic_data!$A$3:$BP$111, 55, 0)</f>
        <v>88</v>
      </c>
      <c r="BE110" s="32">
        <f>VLOOKUP(A110, Traffic_data!$A$3:$BP$111, 56, 0)</f>
        <v>14410</v>
      </c>
      <c r="BF110" s="32">
        <f>VLOOKUP(A110, Traffic_data!$A$3:$BP$111, 57, 0)</f>
        <v>4062</v>
      </c>
      <c r="BG110" s="32">
        <f>VLOOKUP(A110, Traffic_data!$A$3:$BP$111, 58, 0)</f>
        <v>283</v>
      </c>
      <c r="BH110" s="32">
        <f>VLOOKUP(A110, Traffic_data!$A$3:$BP$111, 59, 0)</f>
        <v>2134</v>
      </c>
      <c r="BI110" s="32">
        <f>VLOOKUP(A110, Traffic_data!$A$3:$BP$111, 60, 0)</f>
        <v>169</v>
      </c>
      <c r="BJ110" s="32">
        <f>VLOOKUP(A110, Traffic_data!$A$3:$BP$111, 61, 0)</f>
        <v>3256</v>
      </c>
      <c r="BK110" s="32">
        <f>VLOOKUP(A110, Traffic_data!$A$3:$BP$111, 62, 0)</f>
        <v>427</v>
      </c>
      <c r="BL110" s="32">
        <f>VLOOKUP(A110, Traffic_data!$A$3:$BP$111,63, 0)</f>
        <v>212</v>
      </c>
      <c r="BM110" s="32">
        <f>VLOOKUP(A110, Traffic_data!$A$3:$BP$111, 64, 0)</f>
        <v>932</v>
      </c>
      <c r="BN110" s="32">
        <f>VLOOKUP(A110, Traffic_data!$A$3:$BP$111, 65, 0)</f>
        <v>155</v>
      </c>
      <c r="BO110" s="32">
        <f>VLOOKUP(A110, Traffic_data!$A$3:$BP$111, 66, 0)</f>
        <v>96</v>
      </c>
      <c r="BP110" s="32">
        <f>VLOOKUP(A110, Traffic_data!$A$3:$BP$111, 67, 0)</f>
        <v>285</v>
      </c>
      <c r="BQ110" s="32">
        <f>VLOOKUP(A110, Traffic_data!$A$3:$BP$111, 68, 0)</f>
        <v>118</v>
      </c>
    </row>
    <row r="111" spans="1:69" x14ac:dyDescent="0.25">
      <c r="A111" s="29">
        <v>42113</v>
      </c>
      <c r="B111" s="31" t="s">
        <v>51</v>
      </c>
      <c r="C111" s="24">
        <f>IFERROR(VLOOKUP(A111,Pivot_table!$A$5:$C$5, 3, 0),0)</f>
        <v>0</v>
      </c>
      <c r="D111" s="32">
        <f>VLOOKUP(A111, Traffic_data!$A$3:$BP$111, 3, 0)</f>
        <v>120998</v>
      </c>
      <c r="E111" s="32">
        <f>VLOOKUP(A111, Traffic_data!$A$3:$BP$111, 4, 0)</f>
        <v>35599</v>
      </c>
      <c r="F111" s="32">
        <f>VLOOKUP(A111, Traffic_data!$A$3:$BP$111, 5, 0)</f>
        <v>40556</v>
      </c>
      <c r="G111" s="32">
        <f>VLOOKUP(A111, Traffic_data!$A$3:$BP$111, 6, 0)</f>
        <v>27855</v>
      </c>
      <c r="H111" s="32">
        <f>VLOOKUP(A111, Traffic_data!$A$3:$BP$111, 7, 0)</f>
        <v>59374</v>
      </c>
      <c r="I111" s="32">
        <f>VLOOKUP(A111, Traffic_data!$A$3:$BP$111, 8, 0)</f>
        <v>76771</v>
      </c>
      <c r="J111" s="32">
        <f>VLOOKUP(A111, Traffic_data!$A$3:$BP$111, 9, 0)</f>
        <v>86129</v>
      </c>
      <c r="K111" s="32">
        <f>VLOOKUP(A111, Traffic_data!$A$3:$BP$111, 10, 0)</f>
        <v>0</v>
      </c>
      <c r="L111" s="32">
        <f>VLOOKUP(A111, Traffic_data!$A$3:$BP$111, 11, 0)</f>
        <v>75136</v>
      </c>
      <c r="M111" s="32">
        <f>VLOOKUP(A111, Traffic_data!$A$3:$BP$111, 12, 0)</f>
        <v>0</v>
      </c>
      <c r="N111" s="32">
        <f>VLOOKUP(A111, Traffic_data!$A$3:$BP$111, 13, 0)</f>
        <v>16883</v>
      </c>
      <c r="O111" s="32">
        <f>VLOOKUP(A111, Traffic_data!$A$3:$BP$111, 14, 0)</f>
        <v>14519</v>
      </c>
      <c r="P111" s="32">
        <f>VLOOKUP(A111, Traffic_data!$A$3:$BP$111, 15, 0)</f>
        <v>10027</v>
      </c>
      <c r="Q111" s="32">
        <f>VLOOKUP(A111, Traffic_data!$A$3:$BP$111, 16, 0)</f>
        <v>1181</v>
      </c>
      <c r="R111" s="32">
        <f>VLOOKUP(A111, Traffic_data!$A$3:$BP$111, 17, 0)</f>
        <v>85653</v>
      </c>
      <c r="S111" s="32">
        <f>VLOOKUP(A111, Traffic_data!$A$3:$BP$111, 18, 0)</f>
        <v>21946</v>
      </c>
      <c r="T111" s="32">
        <f>VLOOKUP(A111, Traffic_data!$A$3:$BP$111, 19, 0)</f>
        <v>2717</v>
      </c>
      <c r="U111" s="32">
        <f>VLOOKUP(A111, Traffic_data!$A$3:$BP$111, 20, 0)</f>
        <v>15279</v>
      </c>
      <c r="V111" s="32">
        <f>VLOOKUP(A111, Traffic_data!$A$3:$BP$111, 21, 0)</f>
        <v>1723</v>
      </c>
      <c r="W111" s="32">
        <f>VLOOKUP(A111, Traffic_data!$A$3:$BP$111, 22, 0)</f>
        <v>17303</v>
      </c>
      <c r="X111" s="32">
        <f>VLOOKUP(A111, Traffic_data!$A$3:$BP$111, 23, 0)</f>
        <v>3301</v>
      </c>
      <c r="Y111" s="32">
        <f>VLOOKUP(A111, Traffic_data!$A$3:$BP$111, 24, 0)</f>
        <v>1444</v>
      </c>
      <c r="Z111" s="32">
        <f>VLOOKUP(A111, Traffic_data!$A$3:$BP$111, 25, 0)</f>
        <v>5207</v>
      </c>
      <c r="AA111" s="32">
        <f>VLOOKUP(A111, Traffic_data!$A$3:$BP$111, 26, 0)</f>
        <v>919</v>
      </c>
      <c r="AB111" s="32">
        <f>VLOOKUP(A111, Traffic_data!$A$3:$BP$111, 27, 0)</f>
        <v>1001</v>
      </c>
      <c r="AC111" s="32">
        <f>VLOOKUP(A111, Traffic_data!$A$3:$BP$111, 28, 0)</f>
        <v>1609</v>
      </c>
      <c r="AD111" s="32">
        <f>VLOOKUP(A111, Traffic_data!$A$3:$BP$111, 29, 0)</f>
        <v>57</v>
      </c>
      <c r="AE111" s="32">
        <f>VLOOKUP(A111, Traffic_data!$A$3:$BP$111, 30, 0)</f>
        <v>73236</v>
      </c>
      <c r="AF111" s="32">
        <f>VLOOKUP(A111, Traffic_data!$A$3:$BP$111, 31, 0)</f>
        <v>18150</v>
      </c>
      <c r="AG111" s="32">
        <f>VLOOKUP(A111, Traffic_data!$A$3:$BP$111, 32, 0)</f>
        <v>586</v>
      </c>
      <c r="AH111" s="32">
        <f>VLOOKUP(A111, Traffic_data!$A$3:$BP$111, 33, 0)</f>
        <v>9971</v>
      </c>
      <c r="AI111" s="32">
        <f>VLOOKUP(A111, Traffic_data!$A$3:$BP$111, 34, 0)</f>
        <v>399</v>
      </c>
      <c r="AJ111" s="32">
        <f>VLOOKUP(A111, Traffic_data!$A$3:$BP$111, 35, 0)</f>
        <v>18030</v>
      </c>
      <c r="AK111" s="32">
        <f>VLOOKUP(A111, Traffic_data!$A$3:$BP$111, 36, 0)</f>
        <v>1634</v>
      </c>
      <c r="AL111" s="32">
        <f>VLOOKUP(A111, Traffic_data!$A$3:$BP$111, 37, 0)</f>
        <v>849</v>
      </c>
      <c r="AM111" s="32">
        <f>VLOOKUP(A111, Traffic_data!$A$3:$BP$111, 38, 0)</f>
        <v>13772</v>
      </c>
      <c r="AN111" s="32">
        <f>VLOOKUP(A111, Traffic_data!$A$3:$BP$111, 39, 0)</f>
        <v>585</v>
      </c>
      <c r="AO111" s="32">
        <f>VLOOKUP(A111, Traffic_data!$A$3:$BP$111, 40, 0)</f>
        <v>407</v>
      </c>
      <c r="AP111" s="32">
        <f>VLOOKUP(A111, Traffic_data!$A$3:$BP$111, 41, 0)</f>
        <v>1621</v>
      </c>
      <c r="AQ111" s="32">
        <f>VLOOKUP(A111, Traffic_data!$A$3:$BP$111, 42, 0)</f>
        <v>15</v>
      </c>
      <c r="AR111" s="32">
        <f>VLOOKUP(A111, Traffic_data!$A$3:$BP$111, 43, 0)</f>
        <v>158889</v>
      </c>
      <c r="AS111" s="32">
        <f>VLOOKUP(A111, Traffic_data!$A$3:$BP$111, 44, 0)</f>
        <v>40096</v>
      </c>
      <c r="AT111" s="32">
        <f>VLOOKUP(A111, Traffic_data!$A$3:$BP$111, 45, 0)</f>
        <v>3303</v>
      </c>
      <c r="AU111" s="32">
        <f>VLOOKUP(A111, Traffic_data!$A$3:$BP$111, 46, 0)</f>
        <v>25250</v>
      </c>
      <c r="AV111" s="32">
        <f>VLOOKUP(A111, Traffic_data!$A$3:$BP$111, 47, 0)</f>
        <v>2122</v>
      </c>
      <c r="AW111" s="32">
        <f>VLOOKUP(A111, Traffic_data!$A$3:$BP$111, 48, 0)</f>
        <v>35333</v>
      </c>
      <c r="AX111" s="32">
        <f>VLOOKUP(A111, Traffic_data!$A$3:$BP$111, 49, 0)</f>
        <v>4935</v>
      </c>
      <c r="AY111" s="32">
        <f>VLOOKUP(A111, Traffic_data!$A$3:$BP$111, 50, 0)</f>
        <v>2293</v>
      </c>
      <c r="AZ111" s="32">
        <f>VLOOKUP(A111, Traffic_data!$A$3:$BP$111, 51, 0)</f>
        <v>18979</v>
      </c>
      <c r="BA111" s="32">
        <f>VLOOKUP(A111, Traffic_data!$A$3:$BP$111, 52, 0)</f>
        <v>1504</v>
      </c>
      <c r="BB111" s="32">
        <f>VLOOKUP(A111, Traffic_data!$A$3:$BP$111, 53, 0)</f>
        <v>1408</v>
      </c>
      <c r="BC111" s="32">
        <f>VLOOKUP(A111, Traffic_data!$A$3:$BP$111, 54, 0)</f>
        <v>3230</v>
      </c>
      <c r="BD111" s="32">
        <f>VLOOKUP(A111, Traffic_data!$A$3:$BP$111, 55, 0)</f>
        <v>72</v>
      </c>
      <c r="BE111" s="32">
        <f>VLOOKUP(A111, Traffic_data!$A$3:$BP$111, 56, 0)</f>
        <v>13342</v>
      </c>
      <c r="BF111" s="32">
        <f>VLOOKUP(A111, Traffic_data!$A$3:$BP$111, 57, 0)</f>
        <v>3534</v>
      </c>
      <c r="BG111" s="32">
        <f>VLOOKUP(A111, Traffic_data!$A$3:$BP$111, 58, 0)</f>
        <v>272</v>
      </c>
      <c r="BH111" s="32">
        <f>VLOOKUP(A111, Traffic_data!$A$3:$BP$111, 59, 0)</f>
        <v>2120</v>
      </c>
      <c r="BI111" s="32">
        <f>VLOOKUP(A111, Traffic_data!$A$3:$BP$111, 60, 0)</f>
        <v>163</v>
      </c>
      <c r="BJ111" s="32">
        <f>VLOOKUP(A111, Traffic_data!$A$3:$BP$111, 61, 0)</f>
        <v>2913</v>
      </c>
      <c r="BK111" s="32">
        <f>VLOOKUP(A111, Traffic_data!$A$3:$BP$111, 62, 0)</f>
        <v>352</v>
      </c>
      <c r="BL111" s="32">
        <f>VLOOKUP(A111, Traffic_data!$A$3:$BP$111,63, 0)</f>
        <v>161</v>
      </c>
      <c r="BM111" s="32">
        <f>VLOOKUP(A111, Traffic_data!$A$3:$BP$111, 64, 0)</f>
        <v>954</v>
      </c>
      <c r="BN111" s="32">
        <f>VLOOKUP(A111, Traffic_data!$A$3:$BP$111, 65, 0)</f>
        <v>120</v>
      </c>
      <c r="BO111" s="32">
        <f>VLOOKUP(A111, Traffic_data!$A$3:$BP$111, 66, 0)</f>
        <v>93</v>
      </c>
      <c r="BP111" s="32">
        <f>VLOOKUP(A111, Traffic_data!$A$3:$BP$111, 67, 0)</f>
        <v>288</v>
      </c>
      <c r="BQ111" s="32">
        <f>VLOOKUP(A111, Traffic_data!$A$3:$BP$111, 68, 0)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</vt:lpstr>
      <vt:lpstr>Spots_data</vt:lpstr>
      <vt:lpstr>Traffic_data</vt:lpstr>
      <vt:lpstr>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Sonali</cp:lastModifiedBy>
  <dcterms:created xsi:type="dcterms:W3CDTF">2015-05-14T13:50:48Z</dcterms:created>
  <dcterms:modified xsi:type="dcterms:W3CDTF">2016-01-25T09:19:59Z</dcterms:modified>
</cp:coreProperties>
</file>