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kumed-my.sharepoint.com/personal/sherrmann_kumc_edu/Documents/C of PA/website/"/>
    </mc:Choice>
  </mc:AlternateContent>
  <xr:revisionPtr revIDLastSave="0" documentId="8_{B572604D-6FDD-4102-8B8F-C019B5BCF832}" xr6:coauthVersionLast="47" xr6:coauthVersionMax="47" xr10:uidLastSave="{00000000-0000-0000-0000-000000000000}"/>
  <bookViews>
    <workbookView xWindow="5040" yWindow="1590" windowWidth="21600" windowHeight="11385" activeTab="2" xr2:uid="{00000000-000D-0000-FFFF-FFFF00000000}"/>
  </bookViews>
  <sheets>
    <sheet name="Adult Corrected METs" sheetId="1" r:id="rId1"/>
    <sheet name="Older Adults (60+ years)" sheetId="2" r:id="rId2"/>
    <sheet name="Adult Wheelchair Us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9" i="1" s="1"/>
  <c r="K19" i="1" s="1"/>
  <c r="L19" i="1" s="1"/>
  <c r="N19" i="1" s="1"/>
  <c r="H17" i="1"/>
  <c r="I17" i="1" s="1"/>
  <c r="K17" i="1" s="1"/>
  <c r="L17" i="1" s="1"/>
  <c r="N17" i="1" s="1"/>
  <c r="L14" i="1"/>
  <c r="N14" i="1" s="1"/>
  <c r="I10" i="3"/>
  <c r="G6" i="2"/>
  <c r="I6" i="2" s="1"/>
  <c r="I5" i="3"/>
  <c r="K5" i="3" s="1"/>
  <c r="H9" i="1"/>
  <c r="I9" i="1" s="1"/>
  <c r="K9" i="1" s="1"/>
  <c r="L9" i="1" s="1"/>
  <c r="N9" i="1" s="1"/>
  <c r="H7" i="1"/>
  <c r="I7" i="1" s="1"/>
  <c r="K7" i="1" s="1"/>
  <c r="L7" i="1" s="1"/>
  <c r="N7" i="1" s="1"/>
  <c r="L4" i="1"/>
  <c r="N4" i="1" s="1"/>
  <c r="I11" i="3"/>
  <c r="K11" i="3" s="1"/>
  <c r="I12" i="3"/>
  <c r="K12" i="3" s="1"/>
  <c r="I13" i="3"/>
  <c r="K13" i="3" s="1"/>
  <c r="K10" i="3"/>
  <c r="L36" i="1"/>
  <c r="N36" i="1" s="1"/>
  <c r="H42" i="1"/>
  <c r="I42" i="1" s="1"/>
  <c r="K42" i="1" s="1"/>
  <c r="L42" i="1" s="1"/>
  <c r="N42" i="1" s="1"/>
  <c r="L24" i="1"/>
  <c r="N24" i="1" s="1"/>
  <c r="G11" i="2" l="1"/>
  <c r="I11" i="2" s="1"/>
  <c r="G15" i="2"/>
  <c r="I15" i="2" s="1"/>
  <c r="G16" i="2"/>
  <c r="I16" i="2" s="1"/>
  <c r="G17" i="2"/>
  <c r="I17" i="2" s="1"/>
  <c r="G12" i="2"/>
  <c r="I12" i="2" s="1"/>
  <c r="G13" i="2"/>
  <c r="I13" i="2" s="1"/>
  <c r="G14" i="2"/>
  <c r="I14" i="2" s="1"/>
  <c r="M13" i="2"/>
  <c r="M14" i="2"/>
  <c r="M15" i="2"/>
  <c r="M16" i="2"/>
  <c r="M17" i="2"/>
  <c r="M18" i="2"/>
  <c r="M19" i="2"/>
  <c r="M20" i="2"/>
  <c r="M21" i="2"/>
  <c r="M22" i="2"/>
  <c r="M12" i="2"/>
  <c r="H43" i="1" l="1"/>
  <c r="I43" i="1" s="1"/>
  <c r="H40" i="1"/>
  <c r="I40" i="1" s="1"/>
  <c r="K40" i="1" s="1"/>
  <c r="H39" i="1"/>
  <c r="H30" i="1"/>
  <c r="I30" i="1" s="1"/>
  <c r="K30" i="1" s="1"/>
  <c r="H31" i="1"/>
  <c r="I31" i="1" s="1"/>
  <c r="K31" i="1" s="1"/>
  <c r="L31" i="1" l="1"/>
  <c r="N31" i="1" s="1"/>
  <c r="L30" i="1"/>
  <c r="N30" i="1" s="1"/>
  <c r="L40" i="1"/>
  <c r="N40" i="1" s="1"/>
  <c r="K43" i="1"/>
  <c r="I39" i="1"/>
  <c r="K39" i="1" s="1"/>
  <c r="H27" i="1"/>
  <c r="I27" i="1" s="1"/>
  <c r="K27" i="1" s="1"/>
  <c r="H28" i="1"/>
  <c r="I28" i="1" s="1"/>
  <c r="K28" i="1" s="1"/>
  <c r="L43" i="1" l="1"/>
  <c r="N43" i="1" s="1"/>
  <c r="L39" i="1"/>
  <c r="N39" i="1" s="1"/>
  <c r="L28" i="1"/>
  <c r="N28" i="1" s="1"/>
  <c r="L27" i="1"/>
  <c r="N27" i="1" s="1"/>
</calcChain>
</file>

<file path=xl/sharedStrings.xml><?xml version="1.0" encoding="utf-8"?>
<sst xmlns="http://schemas.openxmlformats.org/spreadsheetml/2006/main" count="150" uniqueCount="45">
  <si>
    <t>Gender</t>
  </si>
  <si>
    <t>Age</t>
  </si>
  <si>
    <t>RMR (kcal/day)</t>
  </si>
  <si>
    <t>RMR (ml/kg/min)</t>
  </si>
  <si>
    <t>Edit values in YELLOW</t>
  </si>
  <si>
    <t>Output changes in green</t>
  </si>
  <si>
    <t>Female 1</t>
  </si>
  <si>
    <t>Female 2</t>
  </si>
  <si>
    <t>Male 1</t>
  </si>
  <si>
    <t>Male 2</t>
  </si>
  <si>
    <t>Total calories</t>
  </si>
  <si>
    <t>kcal/kg/hr</t>
  </si>
  <si>
    <t>Weight (kg)</t>
  </si>
  <si>
    <t>Height (cm)</t>
  </si>
  <si>
    <t>Total Calories</t>
  </si>
  <si>
    <t>Standard MET =</t>
  </si>
  <si>
    <t>Corrected MET =</t>
  </si>
  <si>
    <t>Adult MET</t>
  </si>
  <si>
    <t>OLDER ADULTS (60+ years) - Calorie Expenditure</t>
  </si>
  <si>
    <t>ADULTS (18-59 years) - Calorie Expenditure</t>
  </si>
  <si>
    <t>Standard MET</t>
  </si>
  <si>
    <t>Subject 1</t>
  </si>
  <si>
    <t>Subject 2</t>
  </si>
  <si>
    <t>Subject 3</t>
  </si>
  <si>
    <t>Subject 4</t>
  </si>
  <si>
    <t>Subject 5</t>
  </si>
  <si>
    <t>Subject 6</t>
  </si>
  <si>
    <t>Subject 7</t>
  </si>
  <si>
    <t>kcal/min</t>
  </si>
  <si>
    <t>Length of activity (min)</t>
  </si>
  <si>
    <r>
      <rPr>
        <b/>
        <i/>
        <sz val="14"/>
        <color theme="1"/>
        <rFont val="Calibri"/>
        <family val="2"/>
        <scheme val="minor"/>
      </rPr>
      <t>Estimated</t>
    </r>
    <r>
      <rPr>
        <b/>
        <sz val="14"/>
        <color theme="1"/>
        <rFont val="Calibri"/>
        <family val="2"/>
        <scheme val="minor"/>
      </rPr>
      <t xml:space="preserve"> MET</t>
    </r>
    <r>
      <rPr>
        <b/>
        <sz val="11"/>
        <color theme="1"/>
        <rFont val="Calibri"/>
        <family val="2"/>
        <scheme val="minor"/>
      </rPr>
      <t>60</t>
    </r>
    <r>
      <rPr>
        <b/>
        <sz val="14"/>
        <color theme="1"/>
        <rFont val="Calibri"/>
        <family val="2"/>
        <scheme val="minor"/>
      </rPr>
      <t>+</t>
    </r>
  </si>
  <si>
    <r>
      <t>Estimating MET</t>
    </r>
    <r>
      <rPr>
        <b/>
        <sz val="16"/>
        <color theme="1"/>
        <rFont val="Calibri"/>
        <family val="2"/>
        <scheme val="minor"/>
      </rPr>
      <t>60+</t>
    </r>
    <r>
      <rPr>
        <b/>
        <sz val="20"/>
        <color theme="1"/>
        <rFont val="Calibri"/>
        <family val="2"/>
        <scheme val="minor"/>
      </rPr>
      <t xml:space="preserve"> from Adult METs</t>
    </r>
  </si>
  <si>
    <t>*Convert Adult MET to ml/kg/min then divide by 2.7</t>
  </si>
  <si>
    <r>
      <t>*Estimated calorie expenditure using standard MET</t>
    </r>
    <r>
      <rPr>
        <sz val="11"/>
        <color theme="1"/>
        <rFont val="Calibri"/>
        <family val="2"/>
        <scheme val="minor"/>
      </rPr>
      <t>60+</t>
    </r>
  </si>
  <si>
    <t>Corrected MET</t>
  </si>
  <si>
    <t>Adult Wheelchair User - Calorie Expenditure</t>
  </si>
  <si>
    <t>METwc =</t>
  </si>
  <si>
    <t>Standard METwc RMR</t>
  </si>
  <si>
    <r>
      <t>MET</t>
    </r>
    <r>
      <rPr>
        <b/>
        <i/>
        <sz val="11"/>
        <color theme="1"/>
        <rFont val="Calibri"/>
        <family val="2"/>
        <scheme val="minor"/>
      </rPr>
      <t>60+</t>
    </r>
  </si>
  <si>
    <t>CALCULATOR</t>
  </si>
  <si>
    <t>Female</t>
  </si>
  <si>
    <t>Male</t>
  </si>
  <si>
    <t>Subject</t>
  </si>
  <si>
    <t>Examples</t>
  </si>
  <si>
    <t>Input values in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</si>
</sst>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0" borderId="0" xfId="0" applyFont="1"/>
    <xf numFmtId="0" fontId="1" fillId="0" borderId="6" xfId="0" applyFont="1" applyBorder="1"/>
    <xf numFmtId="0" fontId="2" fillId="0" borderId="14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6" xfId="0" applyFont="1" applyBorder="1"/>
    <xf numFmtId="0" fontId="2" fillId="6" borderId="4" xfId="0" applyFont="1" applyFill="1" applyBorder="1"/>
    <xf numFmtId="0" fontId="2" fillId="6" borderId="0" xfId="0" applyFont="1" applyFill="1"/>
    <xf numFmtId="0" fontId="2" fillId="6" borderId="14" xfId="0" applyFont="1" applyFill="1" applyBorder="1"/>
    <xf numFmtId="0" fontId="2" fillId="6" borderId="13" xfId="0" applyFont="1" applyFill="1" applyBorder="1"/>
    <xf numFmtId="0" fontId="6" fillId="0" borderId="0" xfId="0" applyFont="1"/>
    <xf numFmtId="0" fontId="9" fillId="0" borderId="0" xfId="0" applyFont="1"/>
    <xf numFmtId="0" fontId="1" fillId="6" borderId="4" xfId="0" applyFont="1" applyFill="1" applyBorder="1"/>
    <xf numFmtId="164" fontId="1" fillId="6" borderId="0" xfId="0" applyNumberFormat="1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12" fillId="2" borderId="1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textRotation="90"/>
    </xf>
    <xf numFmtId="2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Alignment="1">
      <alignment horizontal="center"/>
    </xf>
    <xf numFmtId="0" fontId="11" fillId="0" borderId="0" xfId="0" applyFont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8" borderId="4" xfId="0" applyNumberFormat="1" applyFont="1" applyFill="1" applyBorder="1" applyAlignment="1">
      <alignment horizontal="center" vertical="center"/>
    </xf>
    <xf numFmtId="164" fontId="1" fillId="8" borderId="6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/>
    </xf>
    <xf numFmtId="0" fontId="6" fillId="0" borderId="16" xfId="0" applyFont="1" applyBorder="1"/>
    <xf numFmtId="0" fontId="6" fillId="0" borderId="6" xfId="0" applyFont="1" applyBorder="1"/>
    <xf numFmtId="0" fontId="6" fillId="0" borderId="19" xfId="0" applyFont="1" applyBorder="1"/>
    <xf numFmtId="0" fontId="6" fillId="0" borderId="11" xfId="0" applyFont="1" applyBorder="1"/>
    <xf numFmtId="0" fontId="6" fillId="0" borderId="9" xfId="0" applyFont="1" applyBorder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/>
    </xf>
    <xf numFmtId="164" fontId="1" fillId="3" borderId="23" xfId="0" applyNumberFormat="1" applyFont="1" applyFill="1" applyBorder="1" applyAlignment="1">
      <alignment horizontal="center"/>
    </xf>
    <xf numFmtId="0" fontId="4" fillId="9" borderId="0" xfId="0" applyFont="1" applyFill="1"/>
    <xf numFmtId="164" fontId="13" fillId="8" borderId="9" xfId="0" applyNumberFormat="1" applyFont="1" applyFill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164" fontId="13" fillId="8" borderId="10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24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164" fontId="12" fillId="6" borderId="0" xfId="0" applyNumberFormat="1" applyFont="1" applyFill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0" fontId="6" fillId="0" borderId="1" xfId="0" applyFont="1" applyBorder="1"/>
    <xf numFmtId="164" fontId="1" fillId="3" borderId="19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2" fillId="6" borderId="14" xfId="0" applyNumberFormat="1" applyFont="1" applyFill="1" applyBorder="1"/>
    <xf numFmtId="164" fontId="2" fillId="6" borderId="13" xfId="0" applyNumberFormat="1" applyFont="1" applyFill="1" applyBorder="1"/>
    <xf numFmtId="164" fontId="1" fillId="0" borderId="11" xfId="0" applyNumberFormat="1" applyFont="1" applyBorder="1" applyAlignment="1">
      <alignment horizontal="center"/>
    </xf>
    <xf numFmtId="0" fontId="4" fillId="4" borderId="7" xfId="0" applyFont="1" applyFill="1" applyBorder="1"/>
    <xf numFmtId="0" fontId="4" fillId="0" borderId="7" xfId="0" applyFont="1" applyBorder="1"/>
    <xf numFmtId="164" fontId="1" fillId="2" borderId="25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64" fontId="1" fillId="2" borderId="31" xfId="0" applyNumberFormat="1" applyFont="1" applyFill="1" applyBorder="1" applyAlignment="1">
      <alignment horizontal="center" vertical="center"/>
    </xf>
    <xf numFmtId="164" fontId="1" fillId="2" borderId="32" xfId="0" applyNumberFormat="1" applyFont="1" applyFill="1" applyBorder="1" applyAlignment="1">
      <alignment horizontal="center" vertical="center"/>
    </xf>
    <xf numFmtId="164" fontId="1" fillId="2" borderId="33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164" fontId="1" fillId="3" borderId="31" xfId="0" applyNumberFormat="1" applyFont="1" applyFill="1" applyBorder="1" applyAlignment="1">
      <alignment horizontal="center"/>
    </xf>
    <xf numFmtId="164" fontId="1" fillId="3" borderId="35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64" fontId="1" fillId="2" borderId="34" xfId="0" applyNumberFormat="1" applyFont="1" applyFill="1" applyBorder="1" applyAlignment="1">
      <alignment horizontal="center"/>
    </xf>
    <xf numFmtId="164" fontId="1" fillId="2" borderId="31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/>
    </xf>
    <xf numFmtId="164" fontId="1" fillId="2" borderId="36" xfId="0" applyNumberFormat="1" applyFont="1" applyFill="1" applyBorder="1" applyAlignment="1">
      <alignment horizontal="center"/>
    </xf>
    <xf numFmtId="164" fontId="1" fillId="2" borderId="34" xfId="0" applyNumberFormat="1" applyFont="1" applyFill="1" applyBorder="1" applyAlignment="1">
      <alignment horizontal="center" vertical="center"/>
    </xf>
    <xf numFmtId="164" fontId="1" fillId="2" borderId="35" xfId="0" applyNumberFormat="1" applyFont="1" applyFill="1" applyBorder="1" applyAlignment="1">
      <alignment horizontal="center" vertical="center"/>
    </xf>
    <xf numFmtId="164" fontId="1" fillId="2" borderId="36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4" borderId="0" xfId="0" applyFont="1" applyFill="1"/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6" borderId="25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3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1" fillId="2" borderId="22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wrapText="1"/>
    </xf>
    <xf numFmtId="0" fontId="2" fillId="0" borderId="44" xfId="0" applyFont="1" applyBorder="1" applyAlignment="1">
      <alignment horizontal="center" wrapText="1"/>
    </xf>
    <xf numFmtId="0" fontId="1" fillId="0" borderId="45" xfId="0" applyFont="1" applyBorder="1"/>
    <xf numFmtId="0" fontId="2" fillId="0" borderId="46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6" borderId="42" xfId="0" applyFont="1" applyFill="1" applyBorder="1"/>
    <xf numFmtId="0" fontId="2" fillId="6" borderId="44" xfId="0" applyFont="1" applyFill="1" applyBorder="1"/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164" fontId="2" fillId="3" borderId="50" xfId="0" applyNumberFormat="1" applyFont="1" applyFill="1" applyBorder="1" applyAlignment="1">
      <alignment horizontal="center"/>
    </xf>
    <xf numFmtId="164" fontId="2" fillId="6" borderId="35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0" fontId="1" fillId="0" borderId="40" xfId="0" applyFont="1" applyBorder="1"/>
    <xf numFmtId="164" fontId="2" fillId="2" borderId="13" xfId="0" applyNumberFormat="1" applyFont="1" applyFill="1" applyBorder="1" applyAlignment="1">
      <alignment horizontal="center"/>
    </xf>
    <xf numFmtId="0" fontId="2" fillId="12" borderId="14" xfId="0" applyFont="1" applyFill="1" applyBorder="1"/>
    <xf numFmtId="0" fontId="2" fillId="12" borderId="15" xfId="0" applyFont="1" applyFill="1" applyBorder="1"/>
    <xf numFmtId="0" fontId="2" fillId="12" borderId="13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6" borderId="6" xfId="0" applyFont="1" applyFill="1" applyBorder="1"/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14" xfId="0" applyFont="1" applyBorder="1"/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164" fontId="1" fillId="3" borderId="12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6" fillId="0" borderId="12" xfId="0" applyFont="1" applyBorder="1"/>
    <xf numFmtId="164" fontId="1" fillId="2" borderId="13" xfId="0" applyNumberFormat="1" applyFont="1" applyFill="1" applyBorder="1" applyAlignment="1">
      <alignment horizontal="center" vertical="center"/>
    </xf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3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6" xfId="0" applyFont="1" applyFill="1" applyBorder="1"/>
    <xf numFmtId="0" fontId="2" fillId="0" borderId="25" xfId="0" applyFont="1" applyBorder="1" applyAlignment="1">
      <alignment vertical="center"/>
    </xf>
    <xf numFmtId="0" fontId="2" fillId="0" borderId="37" xfId="0" applyFont="1" applyBorder="1"/>
    <xf numFmtId="0" fontId="2" fillId="0" borderId="26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" xfId="0" applyFont="1" applyBorder="1"/>
    <xf numFmtId="0" fontId="2" fillId="0" borderId="21" xfId="0" applyFont="1" applyBorder="1"/>
    <xf numFmtId="0" fontId="2" fillId="0" borderId="6" xfId="0" applyFont="1" applyBorder="1"/>
    <xf numFmtId="0" fontId="1" fillId="3" borderId="3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8" fillId="11" borderId="41" xfId="0" applyFont="1" applyFill="1" applyBorder="1" applyAlignment="1">
      <alignment horizontal="center" vertical="center" textRotation="90"/>
    </xf>
    <xf numFmtId="0" fontId="8" fillId="11" borderId="49" xfId="0" applyFont="1" applyFill="1" applyBorder="1" applyAlignment="1">
      <alignment horizontal="center" vertical="center" textRotation="90"/>
    </xf>
    <xf numFmtId="0" fontId="8" fillId="11" borderId="52" xfId="0" applyFont="1" applyFill="1" applyBorder="1" applyAlignment="1">
      <alignment horizontal="center" vertical="center" textRotation="90"/>
    </xf>
    <xf numFmtId="0" fontId="8" fillId="0" borderId="0" xfId="0" applyFont="1" applyAlignment="1">
      <alignment horizontal="center" vertical="center" textRotation="90"/>
    </xf>
    <xf numFmtId="0" fontId="4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 textRotation="90"/>
    </xf>
    <xf numFmtId="0" fontId="8" fillId="11" borderId="40" xfId="0" applyFont="1" applyFill="1" applyBorder="1" applyAlignment="1">
      <alignment horizontal="center" textRotation="90"/>
    </xf>
    <xf numFmtId="0" fontId="8" fillId="10" borderId="9" xfId="0" applyFont="1" applyFill="1" applyBorder="1" applyAlignment="1">
      <alignment horizontal="center" vertical="center" textRotation="90"/>
    </xf>
    <xf numFmtId="0" fontId="8" fillId="10" borderId="10" xfId="0" applyFont="1" applyFill="1" applyBorder="1" applyAlignment="1">
      <alignment horizontal="center" vertical="center" textRotation="90"/>
    </xf>
    <xf numFmtId="0" fontId="8" fillId="10" borderId="11" xfId="0" applyFont="1" applyFill="1" applyBorder="1" applyAlignment="1">
      <alignment horizontal="center" vertical="center" textRotation="90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textRotation="90"/>
    </xf>
    <xf numFmtId="0" fontId="4" fillId="0" borderId="0" xfId="0" applyFont="1" applyAlignment="1">
      <alignment horizontal="left"/>
    </xf>
    <xf numFmtId="0" fontId="8" fillId="10" borderId="5" xfId="0" applyFont="1" applyFill="1" applyBorder="1" applyAlignment="1">
      <alignment horizontal="center" vertical="center" textRotation="90"/>
    </xf>
    <xf numFmtId="0" fontId="8" fillId="11" borderId="25" xfId="0" applyFont="1" applyFill="1" applyBorder="1" applyAlignment="1">
      <alignment horizontal="center" textRotation="90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2" fillId="6" borderId="6" xfId="0" applyNumberFormat="1" applyFont="1" applyFill="1" applyBorder="1"/>
    <xf numFmtId="164" fontId="2" fillId="6" borderId="8" xfId="0" applyNumberFormat="1" applyFont="1" applyFill="1" applyBorder="1"/>
    <xf numFmtId="164" fontId="2" fillId="0" borderId="55" xfId="0" applyNumberFormat="1" applyFont="1" applyBorder="1" applyAlignment="1">
      <alignment horizont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7"/>
  <sheetViews>
    <sheetView zoomScale="80" zoomScaleNormal="80" workbookViewId="0">
      <selection activeCell="I15" sqref="I15"/>
    </sheetView>
  </sheetViews>
  <sheetFormatPr defaultColWidth="9.140625" defaultRowHeight="18.75" x14ac:dyDescent="0.3"/>
  <cols>
    <col min="1" max="1" width="2.7109375" style="1" customWidth="1"/>
    <col min="2" max="2" width="6.42578125" style="1" customWidth="1"/>
    <col min="3" max="3" width="18.28515625" style="1" customWidth="1"/>
    <col min="4" max="5" width="9.140625" style="1"/>
    <col min="6" max="6" width="11.28515625" style="1" customWidth="1"/>
    <col min="7" max="7" width="4.140625" style="1" customWidth="1"/>
    <col min="8" max="8" width="18.28515625" style="1" customWidth="1"/>
    <col min="9" max="9" width="15.85546875" style="1" customWidth="1"/>
    <col min="10" max="10" width="21.7109375" style="1" bestFit="1" customWidth="1"/>
    <col min="11" max="11" width="10.7109375" style="4" customWidth="1"/>
    <col min="12" max="12" width="17" style="1" customWidth="1"/>
    <col min="13" max="13" width="22.140625" style="1" customWidth="1"/>
    <col min="14" max="14" width="17.140625" style="1" customWidth="1"/>
    <col min="15" max="16384" width="9.140625" style="1"/>
  </cols>
  <sheetData>
    <row r="1" spans="2:14" ht="33.75" x14ac:dyDescent="0.3">
      <c r="C1" s="199" t="s">
        <v>19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spans="2:14" x14ac:dyDescent="0.3">
      <c r="D2" s="202" t="s">
        <v>44</v>
      </c>
      <c r="E2" s="202"/>
      <c r="F2" s="202"/>
      <c r="H2" s="203" t="s">
        <v>5</v>
      </c>
      <c r="I2" s="203"/>
      <c r="J2" s="203"/>
      <c r="K2" s="203"/>
      <c r="L2" s="5"/>
      <c r="M2" s="4"/>
      <c r="N2" s="4"/>
    </row>
    <row r="3" spans="2:14" ht="38.25" thickBot="1" x14ac:dyDescent="0.35">
      <c r="B3" s="204" t="s">
        <v>39</v>
      </c>
      <c r="C3" s="146" t="s">
        <v>0</v>
      </c>
      <c r="D3" s="147" t="s">
        <v>1</v>
      </c>
      <c r="E3" s="148" t="s">
        <v>13</v>
      </c>
      <c r="F3" s="149" t="s">
        <v>12</v>
      </c>
      <c r="G3" s="150"/>
      <c r="H3" s="151" t="s">
        <v>2</v>
      </c>
      <c r="I3" s="152" t="s">
        <v>3</v>
      </c>
      <c r="J3" s="153"/>
      <c r="K3" s="154"/>
      <c r="L3" s="155" t="s">
        <v>11</v>
      </c>
      <c r="M3" s="156" t="s">
        <v>29</v>
      </c>
      <c r="N3" s="157" t="s">
        <v>14</v>
      </c>
    </row>
    <row r="4" spans="2:14" ht="21.75" thickBot="1" x14ac:dyDescent="0.4">
      <c r="B4" s="205"/>
      <c r="C4" s="179" t="s">
        <v>20</v>
      </c>
      <c r="D4" s="167"/>
      <c r="E4" s="167"/>
      <c r="F4" s="168"/>
      <c r="H4" s="9"/>
      <c r="I4" s="19">
        <v>3.5</v>
      </c>
      <c r="J4" s="3" t="s">
        <v>15</v>
      </c>
      <c r="K4" s="36"/>
      <c r="L4" s="75">
        <f>K4</f>
        <v>0</v>
      </c>
      <c r="M4" s="163"/>
      <c r="N4" s="158">
        <f>L4*F4*(M4/60)</f>
        <v>0</v>
      </c>
    </row>
    <row r="5" spans="2:14" ht="21" customHeight="1" thickBot="1" x14ac:dyDescent="0.4">
      <c r="B5" s="205"/>
      <c r="C5" s="7"/>
      <c r="D5" s="8"/>
      <c r="E5" s="8"/>
      <c r="F5" s="49"/>
      <c r="H5" s="7"/>
      <c r="I5" s="48"/>
      <c r="J5" s="8"/>
      <c r="K5" s="79"/>
      <c r="L5" s="42"/>
      <c r="M5" s="42"/>
      <c r="N5" s="159"/>
    </row>
    <row r="6" spans="2:14" ht="21.75" thickBot="1" x14ac:dyDescent="0.4">
      <c r="B6" s="205"/>
      <c r="C6" s="164" t="s">
        <v>34</v>
      </c>
      <c r="D6" s="165"/>
      <c r="E6" s="165"/>
      <c r="F6" s="166"/>
      <c r="H6" s="7"/>
      <c r="I6" s="48"/>
      <c r="J6" s="8"/>
      <c r="K6" s="79"/>
      <c r="L6" s="42" t="s">
        <v>28</v>
      </c>
      <c r="M6" s="42"/>
      <c r="N6" s="159"/>
    </row>
    <row r="7" spans="2:14" ht="19.5" thickBot="1" x14ac:dyDescent="0.35">
      <c r="B7" s="205"/>
      <c r="C7" s="172" t="s">
        <v>40</v>
      </c>
      <c r="D7" s="173"/>
      <c r="E7" s="173"/>
      <c r="F7" s="174"/>
      <c r="H7" s="83">
        <f>655.0955+1.8496*(E7)+9.5634*(F7)-4.6756*(D7)</f>
        <v>655.09550000000002</v>
      </c>
      <c r="I7" s="22" t="e">
        <f>(((H7/1440)/5)/F7)*1000</f>
        <v>#DIV/0!</v>
      </c>
      <c r="J7" s="52" t="s">
        <v>16</v>
      </c>
      <c r="K7" s="83" t="e">
        <f>K4*(3.5/I7)</f>
        <v>#DIV/0!</v>
      </c>
      <c r="L7" s="70" t="e">
        <f>K7</f>
        <v>#DIV/0!</v>
      </c>
      <c r="M7" s="68"/>
      <c r="N7" s="160" t="e">
        <f>L7*F7*(M7/60)</f>
        <v>#DIV/0!</v>
      </c>
    </row>
    <row r="8" spans="2:14" ht="19.5" thickBot="1" x14ac:dyDescent="0.35">
      <c r="B8" s="205"/>
      <c r="C8" s="169"/>
      <c r="D8" s="170"/>
      <c r="E8" s="170"/>
      <c r="F8" s="171"/>
      <c r="H8" s="85"/>
      <c r="I8" s="86"/>
      <c r="J8" s="11"/>
      <c r="K8" s="87"/>
      <c r="L8" s="71"/>
      <c r="M8" s="14"/>
      <c r="N8" s="161"/>
    </row>
    <row r="9" spans="2:14" ht="19.5" thickBot="1" x14ac:dyDescent="0.35">
      <c r="B9" s="206"/>
      <c r="C9" s="172" t="s">
        <v>41</v>
      </c>
      <c r="D9" s="173"/>
      <c r="E9" s="173"/>
      <c r="F9" s="174"/>
      <c r="G9" s="162"/>
      <c r="H9" s="175">
        <f>66.473+5.003*(E9)+13.7516*(F9)-6.755*(D9)</f>
        <v>66.472999999999999</v>
      </c>
      <c r="I9" s="176" t="e">
        <f>(((H9/1440)/5)/F9)*1000</f>
        <v>#DIV/0!</v>
      </c>
      <c r="J9" s="177" t="s">
        <v>16</v>
      </c>
      <c r="K9" s="175" t="e">
        <f>K4*(3.5/I9)</f>
        <v>#DIV/0!</v>
      </c>
      <c r="L9" s="75" t="e">
        <f>K9</f>
        <v>#DIV/0!</v>
      </c>
      <c r="M9" s="178"/>
      <c r="N9" s="80" t="e">
        <f>L9*F9*(M9/60)</f>
        <v>#DIV/0!</v>
      </c>
    </row>
    <row r="10" spans="2:14" x14ac:dyDescent="0.3">
      <c r="B10" s="37"/>
      <c r="D10" s="4"/>
      <c r="E10" s="4"/>
      <c r="F10" s="4"/>
      <c r="H10" s="40"/>
      <c r="I10" s="40"/>
      <c r="J10" s="11"/>
      <c r="K10" s="40"/>
      <c r="L10" s="127"/>
      <c r="M10" s="41"/>
      <c r="N10" s="127"/>
    </row>
    <row r="11" spans="2:14" x14ac:dyDescent="0.3">
      <c r="B11" s="37"/>
      <c r="D11" s="4"/>
      <c r="E11" s="4"/>
      <c r="F11" s="4"/>
      <c r="H11" s="40"/>
      <c r="I11" s="40"/>
      <c r="J11" s="11"/>
      <c r="K11" s="40"/>
      <c r="L11" s="127"/>
      <c r="M11" s="41"/>
      <c r="N11" s="127"/>
    </row>
    <row r="12" spans="2:14" ht="19.5" thickBot="1" x14ac:dyDescent="0.35">
      <c r="D12" s="200" t="s">
        <v>4</v>
      </c>
      <c r="E12" s="200"/>
      <c r="F12" s="200"/>
      <c r="H12" s="201" t="s">
        <v>5</v>
      </c>
      <c r="I12" s="201"/>
      <c r="J12" s="201"/>
      <c r="K12" s="201"/>
      <c r="L12" s="5"/>
      <c r="M12" s="4"/>
      <c r="N12" s="4"/>
    </row>
    <row r="13" spans="2:14" ht="38.25" thickBot="1" x14ac:dyDescent="0.35">
      <c r="B13" s="198" t="s">
        <v>43</v>
      </c>
      <c r="C13" s="31" t="s">
        <v>0</v>
      </c>
      <c r="D13" s="30" t="s">
        <v>1</v>
      </c>
      <c r="E13" s="24" t="s">
        <v>13</v>
      </c>
      <c r="F13" s="25" t="s">
        <v>12</v>
      </c>
      <c r="H13" s="26" t="s">
        <v>2</v>
      </c>
      <c r="I13" s="27" t="s">
        <v>3</v>
      </c>
      <c r="J13" s="9"/>
      <c r="K13" s="10"/>
      <c r="L13" s="74" t="s">
        <v>11</v>
      </c>
      <c r="M13" s="35" t="s">
        <v>29</v>
      </c>
      <c r="N13" s="29" t="s">
        <v>14</v>
      </c>
    </row>
    <row r="14" spans="2:14" ht="21.75" thickBot="1" x14ac:dyDescent="0.4">
      <c r="B14" s="198"/>
      <c r="C14" s="179" t="s">
        <v>20</v>
      </c>
      <c r="D14" s="167">
        <v>45</v>
      </c>
      <c r="E14" s="167">
        <v>170</v>
      </c>
      <c r="F14" s="167">
        <v>80</v>
      </c>
      <c r="H14" s="9"/>
      <c r="I14" s="19">
        <v>3.5</v>
      </c>
      <c r="J14" s="3" t="s">
        <v>15</v>
      </c>
      <c r="K14" s="36">
        <v>3</v>
      </c>
      <c r="L14" s="75">
        <f>K14</f>
        <v>3</v>
      </c>
      <c r="M14" s="163">
        <v>120</v>
      </c>
      <c r="N14" s="80">
        <f>L14*F14*(M14/60)</f>
        <v>480</v>
      </c>
    </row>
    <row r="15" spans="2:14" ht="21.75" thickBot="1" x14ac:dyDescent="0.4">
      <c r="B15" s="198"/>
      <c r="C15" s="7"/>
      <c r="D15" s="8"/>
      <c r="E15" s="8"/>
      <c r="F15" s="49"/>
      <c r="H15" s="7"/>
      <c r="I15" s="48"/>
      <c r="J15" s="8"/>
      <c r="K15" s="79"/>
      <c r="L15" s="42"/>
      <c r="M15" s="42"/>
      <c r="N15" s="42"/>
    </row>
    <row r="16" spans="2:14" ht="21.75" thickBot="1" x14ac:dyDescent="0.4">
      <c r="B16" s="198"/>
      <c r="C16" s="179" t="s">
        <v>34</v>
      </c>
      <c r="D16" s="180"/>
      <c r="E16" s="180"/>
      <c r="F16" s="181"/>
      <c r="H16" s="7"/>
      <c r="I16" s="48"/>
      <c r="J16" s="8"/>
      <c r="K16" s="79"/>
      <c r="L16" s="42" t="s">
        <v>28</v>
      </c>
      <c r="M16" s="42"/>
      <c r="N16" s="42"/>
    </row>
    <row r="17" spans="2:14" ht="19.149999999999999" customHeight="1" thickBot="1" x14ac:dyDescent="0.35">
      <c r="B17" s="198"/>
      <c r="C17" s="172" t="s">
        <v>40</v>
      </c>
      <c r="D17" s="221">
        <v>45</v>
      </c>
      <c r="E17" s="221">
        <v>170</v>
      </c>
      <c r="F17" s="222">
        <v>80</v>
      </c>
      <c r="H17" s="175">
        <f>655.0955+1.8496*(E17)+9.5634*(F17)-4.6756*(D17)</f>
        <v>1524.1974999999998</v>
      </c>
      <c r="I17" s="176">
        <f>(((H17/1440)/5)/F17)*1000</f>
        <v>2.6461762152777775</v>
      </c>
      <c r="J17" s="226" t="s">
        <v>16</v>
      </c>
      <c r="K17" s="175">
        <f>K14*(3.5/I17)</f>
        <v>3.9679897126192643</v>
      </c>
      <c r="L17" s="75">
        <f>K17</f>
        <v>3.9679897126192643</v>
      </c>
      <c r="M17" s="178">
        <v>120</v>
      </c>
      <c r="N17" s="80">
        <f>L17*F17*(M17/60)</f>
        <v>634.87835401908228</v>
      </c>
    </row>
    <row r="18" spans="2:14" ht="19.5" thickBot="1" x14ac:dyDescent="0.35">
      <c r="B18" s="198"/>
      <c r="C18" s="13"/>
      <c r="D18" s="20"/>
      <c r="E18" s="20"/>
      <c r="F18" s="21"/>
      <c r="H18" s="223"/>
      <c r="I18" s="224"/>
      <c r="J18" s="11"/>
      <c r="K18" s="87"/>
      <c r="L18" s="71"/>
      <c r="M18" s="14"/>
      <c r="N18" s="225"/>
    </row>
    <row r="19" spans="2:14" ht="19.5" thickBot="1" x14ac:dyDescent="0.35">
      <c r="B19" s="198"/>
      <c r="C19" s="172" t="s">
        <v>41</v>
      </c>
      <c r="D19" s="221">
        <v>45</v>
      </c>
      <c r="E19" s="221">
        <v>170</v>
      </c>
      <c r="F19" s="222">
        <v>80</v>
      </c>
      <c r="H19" s="175">
        <f>66.473+5.003*(E19)+13.7516*(F19)-6.755*(D19)</f>
        <v>1713.136</v>
      </c>
      <c r="I19" s="176">
        <f>(((H19/1440)/5)/F19)*1000</f>
        <v>2.9741944444444446</v>
      </c>
      <c r="J19" s="177" t="s">
        <v>16</v>
      </c>
      <c r="K19" s="175">
        <f>K14*(3.5/I19)</f>
        <v>3.5303676999374245</v>
      </c>
      <c r="L19" s="75">
        <f>K19</f>
        <v>3.5303676999374245</v>
      </c>
      <c r="M19" s="178">
        <v>120</v>
      </c>
      <c r="N19" s="80">
        <f>L19*F19*(M19/60)</f>
        <v>564.85883198998795</v>
      </c>
    </row>
    <row r="20" spans="2:14" x14ac:dyDescent="0.3">
      <c r="B20" s="37"/>
      <c r="D20" s="4"/>
      <c r="E20" s="4"/>
      <c r="F20" s="4"/>
      <c r="H20" s="40"/>
      <c r="I20" s="40"/>
      <c r="J20" s="11"/>
      <c r="K20" s="40"/>
      <c r="L20" s="127"/>
      <c r="M20" s="41"/>
      <c r="N20" s="127"/>
    </row>
    <row r="22" spans="2:14" ht="19.5" thickBot="1" x14ac:dyDescent="0.35">
      <c r="D22" s="200" t="s">
        <v>4</v>
      </c>
      <c r="E22" s="200"/>
      <c r="F22" s="200"/>
      <c r="H22" s="201" t="s">
        <v>5</v>
      </c>
      <c r="I22" s="201"/>
      <c r="J22" s="201"/>
      <c r="K22" s="201"/>
      <c r="L22" s="5"/>
      <c r="M22" s="4"/>
      <c r="N22" s="4"/>
    </row>
    <row r="23" spans="2:14" ht="38.25" thickBot="1" x14ac:dyDescent="0.35">
      <c r="B23" s="198" t="s">
        <v>43</v>
      </c>
      <c r="C23" s="31" t="s">
        <v>0</v>
      </c>
      <c r="D23" s="30" t="s">
        <v>1</v>
      </c>
      <c r="E23" s="24" t="s">
        <v>13</v>
      </c>
      <c r="F23" s="25" t="s">
        <v>12</v>
      </c>
      <c r="H23" s="26" t="s">
        <v>2</v>
      </c>
      <c r="I23" s="27" t="s">
        <v>3</v>
      </c>
      <c r="J23" s="9"/>
      <c r="K23" s="10"/>
      <c r="L23" s="74" t="s">
        <v>11</v>
      </c>
      <c r="M23" s="35" t="s">
        <v>29</v>
      </c>
      <c r="N23" s="29" t="s">
        <v>14</v>
      </c>
    </row>
    <row r="24" spans="2:14" ht="21.75" thickBot="1" x14ac:dyDescent="0.4">
      <c r="B24" s="198"/>
      <c r="C24" s="179" t="s">
        <v>20</v>
      </c>
      <c r="D24" s="167">
        <v>45</v>
      </c>
      <c r="E24" s="167">
        <v>170</v>
      </c>
      <c r="F24" s="167">
        <v>80</v>
      </c>
      <c r="H24" s="9"/>
      <c r="I24" s="19">
        <v>3.5</v>
      </c>
      <c r="J24" s="3" t="s">
        <v>15</v>
      </c>
      <c r="K24" s="36">
        <v>3</v>
      </c>
      <c r="L24" s="75">
        <f>K24</f>
        <v>3</v>
      </c>
      <c r="M24" s="163">
        <v>120</v>
      </c>
      <c r="N24" s="80">
        <f>L24*F24*(M24/60)</f>
        <v>480</v>
      </c>
    </row>
    <row r="25" spans="2:14" ht="21.75" thickBot="1" x14ac:dyDescent="0.4">
      <c r="B25" s="198"/>
      <c r="C25" s="7"/>
      <c r="D25" s="8"/>
      <c r="E25" s="8"/>
      <c r="F25" s="49"/>
      <c r="H25" s="7"/>
      <c r="I25" s="48"/>
      <c r="J25" s="8"/>
      <c r="K25" s="79"/>
      <c r="L25" s="42"/>
      <c r="M25" s="42"/>
      <c r="N25" s="42"/>
    </row>
    <row r="26" spans="2:14" ht="21.75" thickBot="1" x14ac:dyDescent="0.4">
      <c r="B26" s="198"/>
      <c r="C26" s="179" t="s">
        <v>34</v>
      </c>
      <c r="D26" s="180"/>
      <c r="E26" s="180"/>
      <c r="F26" s="181"/>
      <c r="H26" s="7"/>
      <c r="I26" s="48"/>
      <c r="J26" s="8"/>
      <c r="K26" s="79"/>
      <c r="L26" s="42" t="s">
        <v>28</v>
      </c>
      <c r="M26" s="42"/>
      <c r="N26" s="42"/>
    </row>
    <row r="27" spans="2:14" ht="19.5" thickBot="1" x14ac:dyDescent="0.35">
      <c r="B27" s="198"/>
      <c r="C27" s="6" t="s">
        <v>6</v>
      </c>
      <c r="D27" s="15">
        <v>28</v>
      </c>
      <c r="E27" s="15">
        <v>167</v>
      </c>
      <c r="F27" s="16">
        <v>75</v>
      </c>
      <c r="H27" s="83">
        <f>655.0955+1.8496*(E27)+9.5634*(F27)-4.6756*(D27)</f>
        <v>1550.3169</v>
      </c>
      <c r="I27" s="22">
        <f>(((H27/1440)/5)/F27)*1000</f>
        <v>2.8709572222222222</v>
      </c>
      <c r="J27" s="52" t="s">
        <v>16</v>
      </c>
      <c r="K27" s="83">
        <f>K24*(3.5/I27)</f>
        <v>3.657316771816137</v>
      </c>
      <c r="L27" s="70">
        <f>K27</f>
        <v>3.657316771816137</v>
      </c>
      <c r="M27" s="68">
        <v>120</v>
      </c>
      <c r="N27" s="51">
        <f>L27*F27*(M27/60)</f>
        <v>548.59751577242059</v>
      </c>
    </row>
    <row r="28" spans="2:14" ht="19.5" thickBot="1" x14ac:dyDescent="0.35">
      <c r="B28" s="198"/>
      <c r="C28" s="2" t="s">
        <v>7</v>
      </c>
      <c r="D28" s="17">
        <v>40</v>
      </c>
      <c r="E28" s="17">
        <v>167</v>
      </c>
      <c r="F28" s="18">
        <v>90</v>
      </c>
      <c r="H28" s="84">
        <f>655.0955+1.8496*(E28)+9.5634*(F28)-4.6756*(D28)</f>
        <v>1637.6606999999999</v>
      </c>
      <c r="I28" s="23">
        <f>(((H28/1440)/5)/F28)*1000</f>
        <v>2.5272541666666668</v>
      </c>
      <c r="J28" s="53" t="s">
        <v>16</v>
      </c>
      <c r="K28" s="84">
        <f>K24*(3.5/I28)</f>
        <v>4.1547067716774295</v>
      </c>
      <c r="L28" s="73">
        <f>K28</f>
        <v>4.1547067716774295</v>
      </c>
      <c r="M28" s="69">
        <v>120</v>
      </c>
      <c r="N28" s="80">
        <f>L28*F28*(M28/60)</f>
        <v>747.84721890193737</v>
      </c>
    </row>
    <row r="29" spans="2:14" ht="19.5" thickBot="1" x14ac:dyDescent="0.35">
      <c r="B29" s="198"/>
      <c r="C29" s="13"/>
      <c r="D29" s="20"/>
      <c r="E29" s="20"/>
      <c r="F29" s="21"/>
      <c r="H29" s="85"/>
      <c r="I29" s="86"/>
      <c r="J29" s="11"/>
      <c r="K29" s="87"/>
      <c r="L29" s="71"/>
      <c r="M29" s="14"/>
      <c r="N29" s="67"/>
    </row>
    <row r="30" spans="2:14" ht="19.5" thickBot="1" x14ac:dyDescent="0.35">
      <c r="B30" s="198"/>
      <c r="C30" s="6" t="s">
        <v>8</v>
      </c>
      <c r="D30" s="15">
        <v>28</v>
      </c>
      <c r="E30" s="15">
        <v>175</v>
      </c>
      <c r="F30" s="16">
        <v>75</v>
      </c>
      <c r="H30" s="83">
        <f>66.473+5.003*(E30)+13.7516*(F30)-6.755*(D30)</f>
        <v>1784.2280000000001</v>
      </c>
      <c r="I30" s="22">
        <f>(((H30/1440)/5)/F30)*1000</f>
        <v>3.3041259259259261</v>
      </c>
      <c r="J30" s="54" t="s">
        <v>16</v>
      </c>
      <c r="K30" s="83">
        <f>K24*(3.5/I30)</f>
        <v>3.1778449839370304</v>
      </c>
      <c r="L30" s="70">
        <f>K30</f>
        <v>3.1778449839370304</v>
      </c>
      <c r="M30" s="68">
        <v>120</v>
      </c>
      <c r="N30" s="51">
        <f>L30*F30*(M30/60)</f>
        <v>476.67674759055456</v>
      </c>
    </row>
    <row r="31" spans="2:14" ht="19.5" thickBot="1" x14ac:dyDescent="0.35">
      <c r="B31" s="198"/>
      <c r="C31" s="2" t="s">
        <v>9</v>
      </c>
      <c r="D31" s="17">
        <v>55</v>
      </c>
      <c r="E31" s="17">
        <v>175</v>
      </c>
      <c r="F31" s="18">
        <v>95</v>
      </c>
      <c r="H31" s="84">
        <f>66.473+5.003*(E31)+13.7516*(F31)-6.755*(D31)</f>
        <v>1876.875</v>
      </c>
      <c r="I31" s="23">
        <f t="shared" ref="I31" si="0">(((H31/1440)/5)/F31)*1000</f>
        <v>2.7439692982456143</v>
      </c>
      <c r="J31" s="55" t="s">
        <v>16</v>
      </c>
      <c r="K31" s="84">
        <f>K24*(3.5/I31)</f>
        <v>3.8265734265734261</v>
      </c>
      <c r="L31" s="73">
        <f>K31</f>
        <v>3.8265734265734261</v>
      </c>
      <c r="M31" s="69">
        <v>120</v>
      </c>
      <c r="N31" s="51">
        <f>L31*F31*(M31/60)</f>
        <v>727.04895104895093</v>
      </c>
    </row>
    <row r="32" spans="2:14" ht="23.25" x14ac:dyDescent="0.35">
      <c r="B32" s="12"/>
      <c r="D32" s="4"/>
      <c r="E32" s="4"/>
      <c r="F32" s="4"/>
    </row>
    <row r="33" spans="2:14" ht="23.25" x14ac:dyDescent="0.35">
      <c r="B33" s="12"/>
      <c r="D33" s="4"/>
      <c r="E33" s="4"/>
      <c r="F33" s="4"/>
    </row>
    <row r="34" spans="2:14" ht="19.5" thickBot="1" x14ac:dyDescent="0.35">
      <c r="D34" s="200" t="s">
        <v>4</v>
      </c>
      <c r="E34" s="200"/>
      <c r="F34" s="200"/>
      <c r="H34" s="201" t="s">
        <v>5</v>
      </c>
      <c r="I34" s="201"/>
      <c r="J34" s="201"/>
      <c r="K34" s="201"/>
      <c r="L34" s="5"/>
      <c r="M34" s="4"/>
      <c r="N34" s="4"/>
    </row>
    <row r="35" spans="2:14" ht="38.25" thickBot="1" x14ac:dyDescent="0.35">
      <c r="B35" s="198" t="s">
        <v>43</v>
      </c>
      <c r="C35" s="31" t="s">
        <v>0</v>
      </c>
      <c r="D35" s="30" t="s">
        <v>1</v>
      </c>
      <c r="E35" s="24" t="s">
        <v>13</v>
      </c>
      <c r="F35" s="25" t="s">
        <v>12</v>
      </c>
      <c r="H35" s="28" t="s">
        <v>2</v>
      </c>
      <c r="I35" s="25" t="s">
        <v>3</v>
      </c>
      <c r="J35" s="9"/>
      <c r="K35" s="10"/>
      <c r="L35" s="74" t="s">
        <v>11</v>
      </c>
      <c r="M35" s="35" t="s">
        <v>29</v>
      </c>
      <c r="N35" s="78" t="s">
        <v>10</v>
      </c>
    </row>
    <row r="36" spans="2:14" ht="21.75" thickBot="1" x14ac:dyDescent="0.4">
      <c r="B36" s="198"/>
      <c r="C36" s="183" t="s">
        <v>20</v>
      </c>
      <c r="D36" s="167">
        <v>45</v>
      </c>
      <c r="E36" s="167">
        <v>170</v>
      </c>
      <c r="F36" s="167">
        <v>80</v>
      </c>
      <c r="H36" s="9"/>
      <c r="I36" s="19">
        <v>3.5</v>
      </c>
      <c r="J36" s="3" t="s">
        <v>15</v>
      </c>
      <c r="K36" s="36">
        <v>5</v>
      </c>
      <c r="L36" s="75">
        <f>K36</f>
        <v>5</v>
      </c>
      <c r="M36" s="163">
        <v>120</v>
      </c>
      <c r="N36" s="75">
        <f>L36*F36*(M36/60)</f>
        <v>800</v>
      </c>
    </row>
    <row r="37" spans="2:14" ht="21.75" thickBot="1" x14ac:dyDescent="0.4">
      <c r="B37" s="198"/>
      <c r="C37" s="7"/>
      <c r="D37" s="48"/>
      <c r="E37" s="48"/>
      <c r="F37" s="49"/>
      <c r="H37" s="8"/>
      <c r="I37" s="48"/>
      <c r="J37" s="8"/>
      <c r="K37" s="79"/>
      <c r="L37" s="42"/>
      <c r="M37" s="42"/>
      <c r="N37" s="42"/>
    </row>
    <row r="38" spans="2:14" ht="21.75" thickBot="1" x14ac:dyDescent="0.4">
      <c r="B38" s="198"/>
      <c r="C38" s="179" t="s">
        <v>34</v>
      </c>
      <c r="D38" s="182"/>
      <c r="E38" s="182"/>
      <c r="F38" s="181"/>
      <c r="H38" s="8"/>
      <c r="I38" s="48"/>
      <c r="J38" s="8"/>
      <c r="K38" s="79"/>
      <c r="L38" s="42"/>
      <c r="M38" s="42"/>
      <c r="N38" s="42"/>
    </row>
    <row r="39" spans="2:14" x14ac:dyDescent="0.3">
      <c r="B39" s="198"/>
      <c r="C39" s="6" t="s">
        <v>6</v>
      </c>
      <c r="D39" s="15">
        <v>28</v>
      </c>
      <c r="E39" s="15">
        <v>167</v>
      </c>
      <c r="F39" s="16">
        <v>85</v>
      </c>
      <c r="H39" s="83">
        <f>655.0955+1.8496*(E39)+9.5634*(F39)-4.6756*(D39)</f>
        <v>1645.9509</v>
      </c>
      <c r="I39" s="22">
        <f>(((H39/1440)/5)/F39)*1000</f>
        <v>2.6894622549019607</v>
      </c>
      <c r="J39" s="82" t="s">
        <v>16</v>
      </c>
      <c r="K39" s="83">
        <f>K36*(3.5/I39)</f>
        <v>6.5068769669860753</v>
      </c>
      <c r="L39" s="76">
        <f>K39</f>
        <v>6.5068769669860753</v>
      </c>
      <c r="M39" s="68">
        <v>120</v>
      </c>
      <c r="N39" s="76">
        <f>L39*F39*(M39/60)</f>
        <v>1106.1690843876329</v>
      </c>
    </row>
    <row r="40" spans="2:14" ht="19.5" thickBot="1" x14ac:dyDescent="0.35">
      <c r="B40" s="198"/>
      <c r="C40" s="2" t="s">
        <v>7</v>
      </c>
      <c r="D40" s="17">
        <v>55</v>
      </c>
      <c r="E40" s="17">
        <v>167</v>
      </c>
      <c r="F40" s="18">
        <v>90</v>
      </c>
      <c r="H40" s="84">
        <f>655.0955+1.8496*(E40)+9.5634*(F40)-4.6756*(D40)</f>
        <v>1567.5266999999999</v>
      </c>
      <c r="I40" s="23">
        <f>(((H40/1440)/5)/F40)*1000</f>
        <v>2.419022685185185</v>
      </c>
      <c r="J40" s="53" t="s">
        <v>16</v>
      </c>
      <c r="K40" s="84">
        <f>K36*(3.5/I40)</f>
        <v>7.2343265349164385</v>
      </c>
      <c r="L40" s="81">
        <f>K40</f>
        <v>7.2343265349164385</v>
      </c>
      <c r="M40" s="69">
        <v>120</v>
      </c>
      <c r="N40" s="72">
        <f>L40*F40*(M40/60)</f>
        <v>1302.178776284959</v>
      </c>
    </row>
    <row r="41" spans="2:14" ht="19.5" thickBot="1" x14ac:dyDescent="0.35">
      <c r="B41" s="198"/>
      <c r="C41" s="13"/>
      <c r="D41" s="20"/>
      <c r="E41" s="20"/>
      <c r="F41" s="21"/>
      <c r="H41" s="85"/>
      <c r="I41" s="86"/>
      <c r="J41" s="11"/>
      <c r="K41" s="87"/>
      <c r="L41" s="66"/>
      <c r="M41" s="14"/>
      <c r="N41" s="77"/>
    </row>
    <row r="42" spans="2:14" ht="19.5" thickBot="1" x14ac:dyDescent="0.35">
      <c r="B42" s="198"/>
      <c r="C42" s="6" t="s">
        <v>8</v>
      </c>
      <c r="D42" s="15">
        <v>28</v>
      </c>
      <c r="E42" s="15">
        <v>183</v>
      </c>
      <c r="F42" s="16">
        <v>75</v>
      </c>
      <c r="H42" s="84">
        <f>66.473+5.003*(E42)+13.7516*(F42)-6.755*(D42)</f>
        <v>1824.252</v>
      </c>
      <c r="I42" s="23">
        <f>(((H42/1440)/5)/F42)*1000</f>
        <v>3.3782444444444444</v>
      </c>
      <c r="J42" s="56" t="s">
        <v>16</v>
      </c>
      <c r="K42" s="83">
        <f>K36*(3.5/I42)</f>
        <v>5.1802053663638583</v>
      </c>
      <c r="L42" s="76">
        <f>K42</f>
        <v>5.1802053663638583</v>
      </c>
      <c r="M42" s="68">
        <v>120</v>
      </c>
      <c r="N42" s="76">
        <f>L42*F42*(M42/60)</f>
        <v>777.0308049545788</v>
      </c>
    </row>
    <row r="43" spans="2:14" ht="19.5" thickBot="1" x14ac:dyDescent="0.35">
      <c r="B43" s="198"/>
      <c r="C43" s="2" t="s">
        <v>9</v>
      </c>
      <c r="D43" s="17">
        <v>58</v>
      </c>
      <c r="E43" s="17">
        <v>175</v>
      </c>
      <c r="F43" s="18">
        <v>85</v>
      </c>
      <c r="H43" s="84">
        <f>66.473+5.003*(E43)+13.7516*(F43)-6.755*(D43)</f>
        <v>1719.0940000000001</v>
      </c>
      <c r="I43" s="23">
        <f t="shared" ref="I43" si="1">(((H43/1440)/5)/F43)*1000</f>
        <v>2.8089771241830066</v>
      </c>
      <c r="J43" s="55" t="s">
        <v>16</v>
      </c>
      <c r="K43" s="84">
        <f>K36*(3.5/I43)</f>
        <v>6.2300258159239696</v>
      </c>
      <c r="L43" s="72">
        <f>K43</f>
        <v>6.2300258159239696</v>
      </c>
      <c r="M43" s="69">
        <v>120</v>
      </c>
      <c r="N43" s="72">
        <f>L43*F43*(M43/60)</f>
        <v>1059.1043887070748</v>
      </c>
    </row>
    <row r="46" spans="2:14" x14ac:dyDescent="0.3">
      <c r="K46" s="1"/>
    </row>
    <row r="47" spans="2:14" ht="36.75" customHeight="1" x14ac:dyDescent="0.3">
      <c r="K47" s="1"/>
    </row>
    <row r="48" spans="2:14" ht="19.5" customHeight="1" x14ac:dyDescent="0.3">
      <c r="K48" s="1"/>
    </row>
    <row r="49" spans="11:11" ht="19.5" customHeight="1" x14ac:dyDescent="0.3">
      <c r="K49" s="1"/>
    </row>
    <row r="50" spans="11:11" ht="19.5" customHeight="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ht="19.5" customHeight="1" x14ac:dyDescent="0.3">
      <c r="K60" s="1"/>
    </row>
    <row r="61" spans="11:11" ht="19.5" customHeight="1" x14ac:dyDescent="0.3">
      <c r="K61" s="1"/>
    </row>
    <row r="62" spans="11:11" ht="19.5" customHeight="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</sheetData>
  <mergeCells count="13">
    <mergeCell ref="B35:B43"/>
    <mergeCell ref="C1:N1"/>
    <mergeCell ref="D22:F22"/>
    <mergeCell ref="H22:K22"/>
    <mergeCell ref="B23:B31"/>
    <mergeCell ref="D2:F2"/>
    <mergeCell ref="H2:K2"/>
    <mergeCell ref="B3:B9"/>
    <mergeCell ref="D34:F34"/>
    <mergeCell ref="H34:K34"/>
    <mergeCell ref="D12:F12"/>
    <mergeCell ref="H12:K12"/>
    <mergeCell ref="B13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37DC-38F7-4FF9-9C1E-EABD22D27F3E}">
  <dimension ref="A2:M33"/>
  <sheetViews>
    <sheetView topLeftCell="A6" zoomScale="80" zoomScaleNormal="80" workbookViewId="0">
      <selection activeCell="C4" sqref="C4:D4"/>
    </sheetView>
  </sheetViews>
  <sheetFormatPr defaultRowHeight="15" x14ac:dyDescent="0.25"/>
  <cols>
    <col min="1" max="1" width="5.140625" customWidth="1"/>
    <col min="3" max="3" width="13.140625" customWidth="1"/>
    <col min="4" max="4" width="13" customWidth="1"/>
    <col min="5" max="5" width="15.140625" customWidth="1"/>
    <col min="6" max="6" width="11.85546875" customWidth="1"/>
    <col min="7" max="7" width="13.140625" customWidth="1"/>
    <col min="8" max="8" width="16" customWidth="1"/>
    <col min="9" max="9" width="19.5703125" customWidth="1"/>
    <col min="11" max="11" width="13.85546875" customWidth="1"/>
    <col min="12" max="12" width="23.85546875" customWidth="1"/>
    <col min="13" max="13" width="24.140625" customWidth="1"/>
  </cols>
  <sheetData>
    <row r="2" spans="2:13" ht="33.75" x14ac:dyDescent="0.25">
      <c r="B2" s="43" t="s">
        <v>18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3" ht="21" customHeight="1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3" ht="33.75" x14ac:dyDescent="0.3">
      <c r="B4" s="209" t="s">
        <v>39</v>
      </c>
      <c r="C4" s="208" t="s">
        <v>44</v>
      </c>
      <c r="D4" s="208"/>
      <c r="E4" s="57"/>
      <c r="F4" s="62" t="s">
        <v>5</v>
      </c>
      <c r="G4" s="62"/>
      <c r="H4" s="62"/>
      <c r="I4" s="57"/>
      <c r="J4" s="43"/>
      <c r="K4" s="43"/>
      <c r="L4" s="43"/>
    </row>
    <row r="5" spans="2:13" ht="36" customHeight="1" x14ac:dyDescent="0.25">
      <c r="B5" s="209"/>
      <c r="C5" s="113"/>
      <c r="D5" s="114" t="s">
        <v>12</v>
      </c>
      <c r="E5" s="114" t="s">
        <v>3</v>
      </c>
      <c r="F5" s="119" t="s">
        <v>38</v>
      </c>
      <c r="G5" s="113" t="s">
        <v>28</v>
      </c>
      <c r="H5" s="114" t="s">
        <v>29</v>
      </c>
      <c r="I5" s="114" t="s">
        <v>14</v>
      </c>
      <c r="J5" s="43"/>
      <c r="K5" s="43"/>
      <c r="L5" s="43"/>
    </row>
    <row r="6" spans="2:13" ht="40.15" customHeight="1" x14ac:dyDescent="0.25">
      <c r="B6" s="210"/>
      <c r="C6" s="184" t="s">
        <v>42</v>
      </c>
      <c r="D6" s="116"/>
      <c r="E6" s="120">
        <v>2.7</v>
      </c>
      <c r="F6" s="90"/>
      <c r="G6" s="120">
        <f t="shared" ref="G6" si="0">((F6*E6)*D6)/200</f>
        <v>0</v>
      </c>
      <c r="H6" s="90"/>
      <c r="I6" s="120">
        <f>G6*H6</f>
        <v>0</v>
      </c>
      <c r="J6" s="43"/>
      <c r="K6" s="43"/>
      <c r="L6" s="43"/>
    </row>
    <row r="7" spans="2:13" ht="22.15" customHeight="1" x14ac:dyDescent="0.3">
      <c r="B7" s="37"/>
      <c r="C7" s="1" t="s">
        <v>33</v>
      </c>
      <c r="D7" s="4"/>
      <c r="E7" s="40"/>
      <c r="F7" s="38"/>
      <c r="G7" s="40"/>
      <c r="H7" s="41"/>
      <c r="I7" s="40"/>
      <c r="J7" s="43"/>
      <c r="K7" s="43"/>
      <c r="L7" s="43"/>
    </row>
    <row r="8" spans="2:13" ht="33.75" x14ac:dyDescent="0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2:13" ht="19.5" thickBot="1" x14ac:dyDescent="0.35">
      <c r="B9" s="1"/>
      <c r="C9" s="208" t="s">
        <v>4</v>
      </c>
      <c r="D9" s="208"/>
      <c r="E9" s="57"/>
      <c r="F9" s="62" t="s">
        <v>5</v>
      </c>
      <c r="G9" s="62"/>
      <c r="H9" s="62"/>
      <c r="I9" s="57"/>
      <c r="J9" s="1"/>
      <c r="K9" s="4"/>
      <c r="L9" s="4"/>
    </row>
    <row r="10" spans="2:13" ht="56.25" customHeight="1" thickBot="1" x14ac:dyDescent="0.3">
      <c r="B10" s="211" t="s">
        <v>43</v>
      </c>
      <c r="C10" s="30"/>
      <c r="D10" s="35" t="s">
        <v>12</v>
      </c>
      <c r="E10" s="35" t="s">
        <v>3</v>
      </c>
      <c r="F10" s="111" t="s">
        <v>38</v>
      </c>
      <c r="G10" s="30" t="s">
        <v>28</v>
      </c>
      <c r="H10" s="35" t="s">
        <v>29</v>
      </c>
      <c r="I10" s="32" t="s">
        <v>14</v>
      </c>
      <c r="L10" s="214" t="s">
        <v>31</v>
      </c>
      <c r="M10" s="215"/>
    </row>
    <row r="11" spans="2:13" ht="19.5" customHeight="1" thickBot="1" x14ac:dyDescent="0.35">
      <c r="B11" s="212"/>
      <c r="C11" s="185" t="s">
        <v>21</v>
      </c>
      <c r="D11" s="96">
        <v>65</v>
      </c>
      <c r="E11" s="100">
        <v>2.7</v>
      </c>
      <c r="F11" s="104">
        <v>1</v>
      </c>
      <c r="G11" s="100">
        <f t="shared" ref="G11:G17" si="1">((F11*E11)*D11)/200</f>
        <v>0.87749999999999995</v>
      </c>
      <c r="H11" s="108">
        <v>180</v>
      </c>
      <c r="I11" s="60">
        <f>G11*H11</f>
        <v>157.94999999999999</v>
      </c>
      <c r="L11" s="45" t="s">
        <v>17</v>
      </c>
      <c r="M11" s="33" t="s">
        <v>30</v>
      </c>
    </row>
    <row r="12" spans="2:13" ht="18.75" x14ac:dyDescent="0.3">
      <c r="B12" s="212"/>
      <c r="C12" s="186" t="s">
        <v>22</v>
      </c>
      <c r="D12" s="97">
        <v>65</v>
      </c>
      <c r="E12" s="101">
        <v>2.7</v>
      </c>
      <c r="F12" s="105">
        <v>1.5</v>
      </c>
      <c r="G12" s="101">
        <f t="shared" si="1"/>
        <v>1.3162500000000004</v>
      </c>
      <c r="H12" s="90">
        <v>180</v>
      </c>
      <c r="I12" s="61">
        <f t="shared" ref="I12:I17" si="2">G12*H12</f>
        <v>236.92500000000007</v>
      </c>
      <c r="L12" s="46">
        <v>1</v>
      </c>
      <c r="M12" s="63">
        <f>(L12*3.5)/2.7</f>
        <v>1.2962962962962963</v>
      </c>
    </row>
    <row r="13" spans="2:13" ht="18.75" x14ac:dyDescent="0.3">
      <c r="B13" s="212"/>
      <c r="C13" s="187" t="s">
        <v>23</v>
      </c>
      <c r="D13" s="98">
        <v>65</v>
      </c>
      <c r="E13" s="102">
        <v>2.7</v>
      </c>
      <c r="F13" s="106">
        <v>2</v>
      </c>
      <c r="G13" s="102">
        <f t="shared" si="1"/>
        <v>1.7549999999999999</v>
      </c>
      <c r="H13" s="90">
        <v>180</v>
      </c>
      <c r="I13" s="60">
        <f t="shared" si="2"/>
        <v>315.89999999999998</v>
      </c>
      <c r="L13" s="44">
        <v>1.5</v>
      </c>
      <c r="M13" s="64">
        <f t="shared" ref="M13:M22" si="3">(L13*3.5)/2.7</f>
        <v>1.9444444444444444</v>
      </c>
    </row>
    <row r="14" spans="2:13" ht="18.75" x14ac:dyDescent="0.3">
      <c r="B14" s="212"/>
      <c r="C14" s="186" t="s">
        <v>24</v>
      </c>
      <c r="D14" s="97">
        <v>65</v>
      </c>
      <c r="E14" s="101">
        <v>2.7</v>
      </c>
      <c r="F14" s="105">
        <v>2.5</v>
      </c>
      <c r="G14" s="101">
        <f t="shared" si="1"/>
        <v>2.1937500000000001</v>
      </c>
      <c r="H14" s="90">
        <v>180</v>
      </c>
      <c r="I14" s="61">
        <f t="shared" si="2"/>
        <v>394.875</v>
      </c>
      <c r="L14" s="46">
        <v>2</v>
      </c>
      <c r="M14" s="65">
        <f t="shared" si="3"/>
        <v>2.5925925925925926</v>
      </c>
    </row>
    <row r="15" spans="2:13" ht="18.75" x14ac:dyDescent="0.3">
      <c r="B15" s="212"/>
      <c r="C15" s="187" t="s">
        <v>25</v>
      </c>
      <c r="D15" s="98">
        <v>65</v>
      </c>
      <c r="E15" s="102">
        <v>2.7</v>
      </c>
      <c r="F15" s="106">
        <v>3</v>
      </c>
      <c r="G15" s="102">
        <f t="shared" si="1"/>
        <v>2.6325000000000007</v>
      </c>
      <c r="H15" s="109">
        <v>180</v>
      </c>
      <c r="I15" s="60">
        <f t="shared" si="2"/>
        <v>473.85000000000014</v>
      </c>
      <c r="J15" s="1"/>
      <c r="L15" s="44">
        <v>2.5</v>
      </c>
      <c r="M15" s="64">
        <f t="shared" si="3"/>
        <v>3.2407407407407405</v>
      </c>
    </row>
    <row r="16" spans="2:13" ht="18.75" x14ac:dyDescent="0.3">
      <c r="B16" s="212"/>
      <c r="C16" s="186" t="s">
        <v>26</v>
      </c>
      <c r="D16" s="97">
        <v>65</v>
      </c>
      <c r="E16" s="101">
        <v>2.7</v>
      </c>
      <c r="F16" s="105">
        <v>4</v>
      </c>
      <c r="G16" s="101">
        <f t="shared" si="1"/>
        <v>3.51</v>
      </c>
      <c r="H16" s="93">
        <v>180</v>
      </c>
      <c r="I16" s="61">
        <f>G16*H16</f>
        <v>631.79999999999995</v>
      </c>
      <c r="J16" s="1"/>
      <c r="L16" s="46">
        <v>3</v>
      </c>
      <c r="M16" s="65">
        <f t="shared" si="3"/>
        <v>3.8888888888888888</v>
      </c>
    </row>
    <row r="17" spans="1:13" ht="19.5" thickBot="1" x14ac:dyDescent="0.35">
      <c r="B17" s="213"/>
      <c r="C17" s="188" t="s">
        <v>27</v>
      </c>
      <c r="D17" s="99">
        <v>65</v>
      </c>
      <c r="E17" s="103">
        <v>2.7</v>
      </c>
      <c r="F17" s="107">
        <v>5.3</v>
      </c>
      <c r="G17" s="103">
        <f t="shared" si="1"/>
        <v>4.6507499999999995</v>
      </c>
      <c r="H17" s="110">
        <v>180</v>
      </c>
      <c r="I17" s="23">
        <f t="shared" si="2"/>
        <v>837.13499999999988</v>
      </c>
      <c r="J17" s="1"/>
      <c r="L17" s="44">
        <v>3.5</v>
      </c>
      <c r="M17" s="64">
        <f t="shared" si="3"/>
        <v>4.5370370370370363</v>
      </c>
    </row>
    <row r="18" spans="1:13" ht="18.75" x14ac:dyDescent="0.3">
      <c r="B18" s="37"/>
      <c r="C18" s="1" t="s">
        <v>33</v>
      </c>
      <c r="D18" s="4"/>
      <c r="E18" s="40"/>
      <c r="F18" s="38"/>
      <c r="G18" s="40"/>
      <c r="H18" s="41"/>
      <c r="I18" s="40"/>
      <c r="J18" s="1"/>
      <c r="L18" s="46">
        <v>4</v>
      </c>
      <c r="M18" s="65">
        <f t="shared" si="3"/>
        <v>5.1851851851851851</v>
      </c>
    </row>
    <row r="19" spans="1:13" ht="18.75" x14ac:dyDescent="0.3">
      <c r="B19" s="37"/>
      <c r="C19" s="1"/>
      <c r="D19" s="4"/>
      <c r="E19" s="40"/>
      <c r="F19" s="38"/>
      <c r="G19" s="40"/>
      <c r="H19" s="41"/>
      <c r="I19" s="40"/>
      <c r="J19" s="1"/>
      <c r="L19" s="44">
        <v>4.5</v>
      </c>
      <c r="M19" s="64">
        <f t="shared" si="3"/>
        <v>5.833333333333333</v>
      </c>
    </row>
    <row r="20" spans="1:13" ht="18.75" x14ac:dyDescent="0.3">
      <c r="B20" s="37"/>
      <c r="C20" s="1"/>
      <c r="D20" s="4"/>
      <c r="E20" s="4"/>
      <c r="F20" s="1"/>
      <c r="G20" s="38"/>
      <c r="H20" s="39"/>
      <c r="I20" s="38"/>
      <c r="J20" s="1"/>
      <c r="L20" s="46">
        <v>5</v>
      </c>
      <c r="M20" s="65">
        <f t="shared" si="3"/>
        <v>6.481481481481481</v>
      </c>
    </row>
    <row r="21" spans="1:13" ht="22.5" customHeight="1" x14ac:dyDescent="0.3">
      <c r="B21" s="1"/>
      <c r="C21" s="216"/>
      <c r="D21" s="216"/>
      <c r="E21" s="57"/>
      <c r="F21" s="57"/>
      <c r="G21" s="57"/>
      <c r="H21" s="57"/>
      <c r="I21" s="57"/>
      <c r="J21" s="43"/>
      <c r="L21" s="44">
        <v>6</v>
      </c>
      <c r="M21" s="64">
        <f t="shared" si="3"/>
        <v>7.7777777777777777</v>
      </c>
    </row>
    <row r="22" spans="1:13" ht="47.45" customHeight="1" thickBot="1" x14ac:dyDescent="0.3">
      <c r="B22" s="217"/>
      <c r="C22" s="122"/>
      <c r="D22" s="125"/>
      <c r="E22" s="125"/>
      <c r="F22" s="129"/>
      <c r="G22" s="122"/>
      <c r="H22" s="125"/>
      <c r="I22" s="125"/>
      <c r="L22" s="47">
        <v>7</v>
      </c>
      <c r="M22" s="121">
        <f t="shared" si="3"/>
        <v>9.0740740740740726</v>
      </c>
    </row>
    <row r="23" spans="1:13" ht="23.25" customHeight="1" x14ac:dyDescent="0.25">
      <c r="B23" s="217"/>
      <c r="C23" s="130"/>
      <c r="D23" s="131"/>
      <c r="E23" s="41"/>
      <c r="F23" s="41"/>
      <c r="G23" s="41"/>
      <c r="H23" s="41"/>
      <c r="I23" s="41"/>
      <c r="L23" t="s">
        <v>32</v>
      </c>
    </row>
    <row r="24" spans="1:13" ht="15" customHeight="1" x14ac:dyDescent="0.3">
      <c r="B24" s="37"/>
      <c r="C24" s="1"/>
      <c r="D24" s="4"/>
      <c r="E24" s="40"/>
      <c r="F24" s="38"/>
      <c r="G24" s="40"/>
      <c r="H24" s="41"/>
      <c r="I24" s="40"/>
    </row>
    <row r="26" spans="1:13" ht="18.75" x14ac:dyDescent="0.3">
      <c r="A26" s="1"/>
      <c r="B26" s="1"/>
      <c r="C26" s="216"/>
      <c r="D26" s="216"/>
      <c r="E26" s="216"/>
      <c r="F26" s="1"/>
      <c r="G26" s="218"/>
      <c r="H26" s="218"/>
      <c r="I26" s="218"/>
      <c r="J26" s="218"/>
      <c r="K26" s="5"/>
      <c r="L26" s="4"/>
      <c r="M26" s="4"/>
    </row>
    <row r="27" spans="1:13" ht="18.75" x14ac:dyDescent="0.3">
      <c r="A27" s="207"/>
      <c r="B27" s="122"/>
      <c r="C27" s="122"/>
      <c r="D27" s="123"/>
      <c r="E27" s="123"/>
      <c r="F27" s="1"/>
      <c r="G27" s="123"/>
      <c r="H27" s="123"/>
      <c r="I27" s="124"/>
      <c r="J27" s="124"/>
      <c r="K27" s="122"/>
      <c r="L27" s="125"/>
      <c r="M27" s="122"/>
    </row>
    <row r="28" spans="1:13" ht="21" x14ac:dyDescent="0.35">
      <c r="A28" s="207"/>
      <c r="B28" s="124"/>
      <c r="C28" s="124"/>
      <c r="D28" s="124"/>
      <c r="E28" s="5"/>
      <c r="F28" s="1"/>
      <c r="G28" s="124"/>
      <c r="H28" s="5"/>
      <c r="I28" s="124"/>
      <c r="J28" s="126"/>
      <c r="K28" s="127"/>
      <c r="L28" s="127"/>
      <c r="M28" s="127"/>
    </row>
    <row r="29" spans="1:13" ht="21" x14ac:dyDescent="0.35">
      <c r="A29" s="207"/>
      <c r="B29" s="124"/>
      <c r="C29" s="124"/>
      <c r="D29" s="124"/>
      <c r="E29" s="5"/>
      <c r="F29" s="1"/>
      <c r="G29" s="124"/>
      <c r="H29" s="5"/>
      <c r="I29" s="124"/>
      <c r="J29" s="126"/>
      <c r="K29" s="127"/>
      <c r="L29" s="127"/>
      <c r="M29" s="127"/>
    </row>
    <row r="30" spans="1:13" ht="21" x14ac:dyDescent="0.35">
      <c r="A30" s="207"/>
      <c r="B30" s="124"/>
      <c r="C30" s="124"/>
      <c r="D30" s="124"/>
      <c r="E30" s="5"/>
      <c r="F30" s="1"/>
      <c r="G30" s="124"/>
      <c r="H30" s="5"/>
      <c r="I30" s="124"/>
      <c r="J30" s="126"/>
      <c r="K30" s="127"/>
      <c r="L30" s="127"/>
      <c r="M30" s="127"/>
    </row>
    <row r="31" spans="1:13" ht="18.75" x14ac:dyDescent="0.3">
      <c r="A31" s="207"/>
      <c r="B31" s="1"/>
      <c r="C31" s="4"/>
      <c r="D31" s="4"/>
      <c r="E31" s="4"/>
      <c r="F31" s="1"/>
      <c r="G31" s="40"/>
      <c r="H31" s="40"/>
      <c r="I31" s="11"/>
      <c r="J31" s="40"/>
      <c r="K31" s="127"/>
      <c r="L31" s="41"/>
      <c r="M31" s="127"/>
    </row>
    <row r="32" spans="1:13" ht="18.75" x14ac:dyDescent="0.3">
      <c r="A32" s="207"/>
      <c r="B32" s="1"/>
      <c r="C32" s="4"/>
      <c r="D32" s="4"/>
      <c r="E32" s="4"/>
      <c r="F32" s="1"/>
      <c r="G32" s="128"/>
      <c r="H32" s="128"/>
      <c r="I32" s="11"/>
      <c r="J32" s="40"/>
      <c r="K32" s="127"/>
      <c r="L32" s="41"/>
      <c r="M32" s="127"/>
    </row>
    <row r="33" spans="1:13" ht="18.75" x14ac:dyDescent="0.3">
      <c r="A33" s="207"/>
      <c r="B33" s="1"/>
      <c r="C33" s="4"/>
      <c r="D33" s="4"/>
      <c r="E33" s="4"/>
      <c r="F33" s="1"/>
      <c r="G33" s="40"/>
      <c r="H33" s="40"/>
      <c r="I33" s="11"/>
      <c r="J33" s="40"/>
      <c r="K33" s="127"/>
      <c r="L33" s="41"/>
      <c r="M33" s="127"/>
    </row>
  </sheetData>
  <mergeCells count="10">
    <mergeCell ref="L10:M10"/>
    <mergeCell ref="C21:D21"/>
    <mergeCell ref="B22:B23"/>
    <mergeCell ref="C26:E26"/>
    <mergeCell ref="G26:J26"/>
    <mergeCell ref="A27:A33"/>
    <mergeCell ref="C4:D4"/>
    <mergeCell ref="B4:B6"/>
    <mergeCell ref="C9:D9"/>
    <mergeCell ref="B10:B17"/>
  </mergeCells>
  <phoneticPr fontId="15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A86B-E664-47DC-8F77-1CAE1EA61945}">
  <dimension ref="A1:M19"/>
  <sheetViews>
    <sheetView tabSelected="1" zoomScale="90" zoomScaleNormal="90" workbookViewId="0">
      <selection activeCell="G20" sqref="G20"/>
    </sheetView>
  </sheetViews>
  <sheetFormatPr defaultRowHeight="15" x14ac:dyDescent="0.25"/>
  <cols>
    <col min="1" max="1" width="4.7109375" customWidth="1"/>
    <col min="3" max="3" width="16.5703125" customWidth="1"/>
    <col min="5" max="5" width="12.85546875" customWidth="1"/>
    <col min="6" max="6" width="14.28515625" customWidth="1"/>
    <col min="7" max="7" width="12.28515625" customWidth="1"/>
    <col min="8" max="8" width="16.7109375" customWidth="1"/>
    <col min="9" max="9" width="13.42578125" customWidth="1"/>
    <col min="10" max="10" width="12.5703125" customWidth="1"/>
    <col min="11" max="11" width="13" bestFit="1" customWidth="1"/>
    <col min="12" max="12" width="19.5703125" customWidth="1"/>
    <col min="13" max="13" width="14.85546875" customWidth="1"/>
  </cols>
  <sheetData>
    <row r="1" spans="1:13" s="1" customFormat="1" ht="33.75" x14ac:dyDescent="0.3">
      <c r="C1" s="199" t="s">
        <v>35</v>
      </c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3" spans="1:13" ht="18.75" x14ac:dyDescent="0.3">
      <c r="B3" s="1"/>
      <c r="C3" s="202" t="s">
        <v>44</v>
      </c>
      <c r="D3" s="202"/>
      <c r="E3" s="57"/>
      <c r="F3" s="112" t="s">
        <v>5</v>
      </c>
      <c r="G3" s="112"/>
      <c r="H3" s="112"/>
      <c r="I3" s="112"/>
      <c r="J3" s="57"/>
      <c r="K3" s="5"/>
    </row>
    <row r="4" spans="1:13" ht="56.25" x14ac:dyDescent="0.25">
      <c r="B4" s="220" t="s">
        <v>39</v>
      </c>
      <c r="C4" s="113"/>
      <c r="D4" s="113" t="s">
        <v>1</v>
      </c>
      <c r="E4" s="114" t="s">
        <v>12</v>
      </c>
      <c r="F4" s="115"/>
      <c r="G4" s="115"/>
      <c r="H4" s="114" t="s">
        <v>37</v>
      </c>
      <c r="I4" s="113" t="s">
        <v>11</v>
      </c>
      <c r="J4" s="114" t="s">
        <v>29</v>
      </c>
      <c r="K4" s="114" t="s">
        <v>14</v>
      </c>
    </row>
    <row r="5" spans="1:13" ht="54" customHeight="1" x14ac:dyDescent="0.25">
      <c r="B5" s="220"/>
      <c r="C5" s="184" t="s">
        <v>42</v>
      </c>
      <c r="D5" s="116"/>
      <c r="E5" s="116"/>
      <c r="F5" s="117" t="s">
        <v>36</v>
      </c>
      <c r="G5" s="90"/>
      <c r="H5" s="113">
        <v>0.99199999999999999</v>
      </c>
      <c r="I5" s="195">
        <f>G5*H5</f>
        <v>0</v>
      </c>
      <c r="J5" s="90"/>
      <c r="K5" s="118">
        <f>I5*E5*(J5/60)</f>
        <v>0</v>
      </c>
    </row>
    <row r="8" spans="1:13" ht="19.5" thickBot="1" x14ac:dyDescent="0.35">
      <c r="A8" s="1"/>
      <c r="B8" s="1"/>
      <c r="C8" s="200" t="s">
        <v>4</v>
      </c>
      <c r="D8" s="200"/>
      <c r="E8" s="89"/>
      <c r="F8" s="88" t="s">
        <v>5</v>
      </c>
      <c r="G8" s="88"/>
      <c r="H8" s="88"/>
      <c r="I8" s="88"/>
      <c r="J8" s="89"/>
      <c r="K8" s="5"/>
    </row>
    <row r="9" spans="1:13" ht="57" thickBot="1" x14ac:dyDescent="0.35">
      <c r="A9" s="1"/>
      <c r="B9" s="219" t="s">
        <v>43</v>
      </c>
      <c r="C9" s="50"/>
      <c r="D9" s="58" t="s">
        <v>1</v>
      </c>
      <c r="E9" s="34" t="s">
        <v>12</v>
      </c>
      <c r="F9" s="91"/>
      <c r="G9" s="92"/>
      <c r="H9" s="33" t="s">
        <v>37</v>
      </c>
      <c r="I9" s="74" t="s">
        <v>11</v>
      </c>
      <c r="J9" s="59" t="s">
        <v>29</v>
      </c>
      <c r="K9" s="33" t="s">
        <v>14</v>
      </c>
    </row>
    <row r="10" spans="1:13" ht="18.75" x14ac:dyDescent="0.3">
      <c r="A10" s="1"/>
      <c r="B10" s="198"/>
      <c r="C10" s="189" t="s">
        <v>21</v>
      </c>
      <c r="D10" s="196">
        <v>30</v>
      </c>
      <c r="E10" s="132">
        <v>70</v>
      </c>
      <c r="F10" s="133" t="s">
        <v>36</v>
      </c>
      <c r="G10" s="134">
        <v>1</v>
      </c>
      <c r="H10" s="135">
        <v>0.99199999999999999</v>
      </c>
      <c r="I10" s="192">
        <f>G10*H10</f>
        <v>0.99199999999999999</v>
      </c>
      <c r="J10" s="94">
        <v>120</v>
      </c>
      <c r="K10" s="136">
        <f>I10*E10*(J10/60)</f>
        <v>138.88</v>
      </c>
    </row>
    <row r="11" spans="1:13" ht="18.75" x14ac:dyDescent="0.3">
      <c r="A11" s="1"/>
      <c r="B11" s="198"/>
      <c r="C11" s="190" t="s">
        <v>22</v>
      </c>
      <c r="D11" s="116">
        <v>35</v>
      </c>
      <c r="E11" s="137">
        <v>75</v>
      </c>
      <c r="F11" s="117" t="s">
        <v>36</v>
      </c>
      <c r="G11" s="138">
        <v>2.5</v>
      </c>
      <c r="H11" s="139">
        <v>0.99199999999999999</v>
      </c>
      <c r="I11" s="193">
        <f t="shared" ref="I11:I13" si="0">G11*H11</f>
        <v>2.48</v>
      </c>
      <c r="J11" s="90">
        <v>120</v>
      </c>
      <c r="K11" s="140">
        <f t="shared" ref="K11:K13" si="1">I11*E11*(J11/60)</f>
        <v>372</v>
      </c>
    </row>
    <row r="12" spans="1:13" ht="18.75" x14ac:dyDescent="0.3">
      <c r="A12" s="1"/>
      <c r="B12" s="198"/>
      <c r="C12" s="190" t="s">
        <v>23</v>
      </c>
      <c r="D12" s="116">
        <v>40</v>
      </c>
      <c r="E12" s="137">
        <v>80</v>
      </c>
      <c r="F12" s="117" t="s">
        <v>36</v>
      </c>
      <c r="G12" s="138">
        <v>7.5</v>
      </c>
      <c r="H12" s="139">
        <v>0.99199999999999999</v>
      </c>
      <c r="I12" s="193">
        <f t="shared" si="0"/>
        <v>7.4399999999999995</v>
      </c>
      <c r="J12" s="90">
        <v>120</v>
      </c>
      <c r="K12" s="140">
        <f t="shared" si="1"/>
        <v>1190.3999999999999</v>
      </c>
    </row>
    <row r="13" spans="1:13" ht="19.5" thickBot="1" x14ac:dyDescent="0.35">
      <c r="A13" s="1"/>
      <c r="B13" s="198"/>
      <c r="C13" s="191" t="s">
        <v>24</v>
      </c>
      <c r="D13" s="197">
        <v>45</v>
      </c>
      <c r="E13" s="141">
        <v>85</v>
      </c>
      <c r="F13" s="142" t="s">
        <v>36</v>
      </c>
      <c r="G13" s="143">
        <v>4</v>
      </c>
      <c r="H13" s="144">
        <v>0.99199999999999999</v>
      </c>
      <c r="I13" s="194">
        <f t="shared" si="0"/>
        <v>3.968</v>
      </c>
      <c r="J13" s="95">
        <v>120</v>
      </c>
      <c r="K13" s="145">
        <f t="shared" si="1"/>
        <v>674.56</v>
      </c>
    </row>
    <row r="14" spans="1:13" s="1" customFormat="1" ht="18.75" x14ac:dyDescent="0.3">
      <c r="L14" s="4"/>
      <c r="M14" s="4"/>
    </row>
    <row r="15" spans="1:13" s="1" customFormat="1" ht="36.75" customHeight="1" x14ac:dyDescent="0.3"/>
    <row r="16" spans="1:13" s="1" customFormat="1" ht="19.5" customHeight="1" x14ac:dyDescent="0.3"/>
    <row r="17" s="1" customFormat="1" ht="19.5" customHeight="1" x14ac:dyDescent="0.3"/>
    <row r="18" s="1" customFormat="1" ht="18.75" x14ac:dyDescent="0.3"/>
    <row r="19" s="1" customFormat="1" ht="18.75" x14ac:dyDescent="0.3"/>
  </sheetData>
  <mergeCells count="5">
    <mergeCell ref="C1:M1"/>
    <mergeCell ref="C8:D8"/>
    <mergeCell ref="B9:B13"/>
    <mergeCell ref="C3:D3"/>
    <mergeCell ref="B4:B5"/>
  </mergeCells>
  <phoneticPr fontId="1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 Corrected METs</vt:lpstr>
      <vt:lpstr>Older Adults (60+ years)</vt:lpstr>
      <vt:lpstr>Adult Wheelchair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Herrmann</dc:creator>
  <cp:lastModifiedBy>Steve Herrmann</cp:lastModifiedBy>
  <dcterms:created xsi:type="dcterms:W3CDTF">2014-06-03T16:22:53Z</dcterms:created>
  <dcterms:modified xsi:type="dcterms:W3CDTF">2024-04-17T13:52:49Z</dcterms:modified>
</cp:coreProperties>
</file>