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ha. East" sheetId="9" r:id="rId1"/>
  </sheets>
  <definedNames>
    <definedName name="_xlnm._FilterDatabase" localSheetId="0" hidden="1">'Dha. East'!$E$1:$E$406</definedName>
  </definedNames>
  <calcPr calcId="144525"/>
</workbook>
</file>

<file path=xl/calcChain.xml><?xml version="1.0" encoding="utf-8"?>
<calcChain xmlns="http://schemas.openxmlformats.org/spreadsheetml/2006/main">
  <c r="U406" i="9" l="1"/>
  <c r="T406" i="9"/>
  <c r="Q406" i="9"/>
  <c r="P406" i="9"/>
  <c r="O406" i="9"/>
  <c r="N406" i="9"/>
  <c r="M406" i="9"/>
  <c r="L406" i="9"/>
  <c r="R373" i="9"/>
  <c r="P373" i="9"/>
  <c r="O373" i="9"/>
  <c r="M373" i="9"/>
  <c r="L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Q337" i="9"/>
  <c r="S336" i="9"/>
  <c r="Q336" i="9"/>
  <c r="S335" i="9"/>
  <c r="Q335" i="9"/>
  <c r="S334" i="9"/>
  <c r="Q334" i="9"/>
  <c r="S333" i="9"/>
  <c r="Q333" i="9"/>
  <c r="S332" i="9"/>
  <c r="Q332" i="9"/>
  <c r="S331" i="9"/>
  <c r="Q331" i="9"/>
  <c r="S330" i="9"/>
  <c r="S329" i="9"/>
  <c r="Q329" i="9"/>
  <c r="L325" i="9"/>
  <c r="P295" i="9"/>
  <c r="N295" i="9"/>
  <c r="M295" i="9"/>
  <c r="L295" i="9"/>
  <c r="S293" i="9"/>
  <c r="O293" i="9"/>
  <c r="Q293" i="9" s="1"/>
  <c r="S292" i="9"/>
  <c r="O292" i="9"/>
  <c r="Q292" i="9" s="1"/>
  <c r="S291" i="9"/>
  <c r="O291" i="9"/>
  <c r="Q291" i="9" s="1"/>
  <c r="S290" i="9"/>
  <c r="O290" i="9"/>
  <c r="Q290" i="9" s="1"/>
  <c r="S289" i="9"/>
  <c r="O289" i="9"/>
  <c r="Q289" i="9" s="1"/>
  <c r="S288" i="9"/>
  <c r="O288" i="9"/>
  <c r="Q288" i="9" s="1"/>
  <c r="S287" i="9"/>
  <c r="O287" i="9"/>
  <c r="Q287" i="9" s="1"/>
  <c r="S286" i="9"/>
  <c r="O286" i="9"/>
  <c r="Q286" i="9" s="1"/>
  <c r="S285" i="9"/>
  <c r="O285" i="9"/>
  <c r="Q285" i="9" s="1"/>
  <c r="S284" i="9"/>
  <c r="O284" i="9"/>
  <c r="Q284" i="9" s="1"/>
  <c r="S283" i="9"/>
  <c r="O283" i="9"/>
  <c r="Q283" i="9" s="1"/>
  <c r="S282" i="9"/>
  <c r="O282" i="9"/>
  <c r="Q282" i="9" s="1"/>
  <c r="S281" i="9"/>
  <c r="O281" i="9"/>
  <c r="Q281" i="9" s="1"/>
  <c r="S280" i="9"/>
  <c r="O280" i="9"/>
  <c r="Q280" i="9" s="1"/>
  <c r="S279" i="9"/>
  <c r="O279" i="9"/>
  <c r="Q279" i="9" s="1"/>
  <c r="S278" i="9"/>
  <c r="O278" i="9"/>
  <c r="Q278" i="9" s="1"/>
  <c r="S277" i="9"/>
  <c r="O277" i="9"/>
  <c r="Q277" i="9" s="1"/>
  <c r="S276" i="9"/>
  <c r="O276" i="9"/>
  <c r="Q276" i="9" s="1"/>
  <c r="S275" i="9"/>
  <c r="O275" i="9"/>
  <c r="Q275" i="9" s="1"/>
  <c r="S274" i="9"/>
  <c r="O274" i="9"/>
  <c r="Q274" i="9" s="1"/>
  <c r="S273" i="9"/>
  <c r="O273" i="9"/>
  <c r="Q273" i="9" s="1"/>
  <c r="S272" i="9"/>
  <c r="O272" i="9"/>
  <c r="Q272" i="9" s="1"/>
  <c r="S271" i="9"/>
  <c r="O271" i="9"/>
  <c r="Q271" i="9" s="1"/>
  <c r="S270" i="9"/>
  <c r="O270" i="9"/>
  <c r="Q270" i="9" s="1"/>
  <c r="S269" i="9"/>
  <c r="O269" i="9"/>
  <c r="Q269" i="9" s="1"/>
  <c r="S268" i="9"/>
  <c r="O268" i="9"/>
  <c r="Q268" i="9" s="1"/>
  <c r="S267" i="9"/>
  <c r="O267" i="9"/>
  <c r="Q267" i="9" s="1"/>
  <c r="S266" i="9"/>
  <c r="O266" i="9"/>
  <c r="Q266" i="9" s="1"/>
  <c r="O265" i="9"/>
  <c r="Q265" i="9" s="1"/>
  <c r="O264" i="9"/>
  <c r="Q264" i="9" s="1"/>
  <c r="O263" i="9"/>
  <c r="O295" i="9" s="1"/>
  <c r="R260" i="9"/>
  <c r="P260" i="9"/>
  <c r="M260" i="9"/>
  <c r="L260" i="9"/>
  <c r="N259" i="9"/>
  <c r="O259" i="9" s="1"/>
  <c r="Q259" i="9" s="1"/>
  <c r="G259" i="9"/>
  <c r="S259" i="9" s="1"/>
  <c r="N258" i="9"/>
  <c r="O258" i="9" s="1"/>
  <c r="Q258" i="9" s="1"/>
  <c r="G258" i="9"/>
  <c r="S258" i="9" s="1"/>
  <c r="N257" i="9"/>
  <c r="O257" i="9" s="1"/>
  <c r="Q257" i="9" s="1"/>
  <c r="G257" i="9"/>
  <c r="S257" i="9" s="1"/>
  <c r="N256" i="9"/>
  <c r="O256" i="9" s="1"/>
  <c r="Q256" i="9" s="1"/>
  <c r="G256" i="9"/>
  <c r="S256" i="9" s="1"/>
  <c r="N255" i="9"/>
  <c r="O255" i="9" s="1"/>
  <c r="Q255" i="9" s="1"/>
  <c r="G255" i="9"/>
  <c r="S255" i="9" s="1"/>
  <c r="N254" i="9"/>
  <c r="O254" i="9" s="1"/>
  <c r="Q254" i="9" s="1"/>
  <c r="G254" i="9"/>
  <c r="S254" i="9" s="1"/>
  <c r="N253" i="9"/>
  <c r="O253" i="9" s="1"/>
  <c r="Q253" i="9" s="1"/>
  <c r="G253" i="9"/>
  <c r="S253" i="9" s="1"/>
  <c r="N252" i="9"/>
  <c r="O252" i="9" s="1"/>
  <c r="Q252" i="9" s="1"/>
  <c r="G252" i="9"/>
  <c r="S252" i="9" s="1"/>
  <c r="N251" i="9"/>
  <c r="O251" i="9" s="1"/>
  <c r="Q251" i="9" s="1"/>
  <c r="G251" i="9"/>
  <c r="S251" i="9" s="1"/>
  <c r="N250" i="9"/>
  <c r="O250" i="9" s="1"/>
  <c r="Q250" i="9" s="1"/>
  <c r="G250" i="9"/>
  <c r="S250" i="9" s="1"/>
  <c r="N249" i="9"/>
  <c r="O249" i="9" s="1"/>
  <c r="Q249" i="9" s="1"/>
  <c r="G249" i="9"/>
  <c r="S249" i="9" s="1"/>
  <c r="N248" i="9"/>
  <c r="O248" i="9" s="1"/>
  <c r="Q248" i="9" s="1"/>
  <c r="G248" i="9"/>
  <c r="S248" i="9" s="1"/>
  <c r="N247" i="9"/>
  <c r="O247" i="9" s="1"/>
  <c r="Q247" i="9" s="1"/>
  <c r="G247" i="9"/>
  <c r="S247" i="9" s="1"/>
  <c r="N246" i="9"/>
  <c r="O246" i="9" s="1"/>
  <c r="Q246" i="9" s="1"/>
  <c r="G246" i="9"/>
  <c r="S246" i="9" s="1"/>
  <c r="N245" i="9"/>
  <c r="N260" i="9" s="1"/>
  <c r="G245" i="9"/>
  <c r="S245" i="9" s="1"/>
  <c r="S260" i="9" s="1"/>
  <c r="R242" i="9"/>
  <c r="Q242" i="9"/>
  <c r="P242" i="9"/>
  <c r="O242" i="9"/>
  <c r="N242" i="9"/>
  <c r="M242" i="9"/>
  <c r="L242" i="9"/>
  <c r="G241" i="9"/>
  <c r="S241" i="9" s="1"/>
  <c r="G240" i="9"/>
  <c r="S240" i="9" s="1"/>
  <c r="G239" i="9"/>
  <c r="S239" i="9" s="1"/>
  <c r="G238" i="9"/>
  <c r="S238" i="9" s="1"/>
  <c r="G237" i="9"/>
  <c r="S237" i="9" s="1"/>
  <c r="G236" i="9"/>
  <c r="S236" i="9" s="1"/>
  <c r="G235" i="9"/>
  <c r="S235" i="9" s="1"/>
  <c r="G234" i="9"/>
  <c r="S234" i="9" s="1"/>
  <c r="G233" i="9"/>
  <c r="S233" i="9" s="1"/>
  <c r="G232" i="9"/>
  <c r="S232" i="9" s="1"/>
  <c r="G231" i="9"/>
  <c r="S231" i="9" s="1"/>
  <c r="S230" i="9"/>
  <c r="S242" i="9" s="1"/>
  <c r="K230" i="9"/>
  <c r="R227" i="9"/>
  <c r="P227" i="9"/>
  <c r="M227" i="9"/>
  <c r="L227" i="9"/>
  <c r="N226" i="9"/>
  <c r="O226" i="9" s="1"/>
  <c r="Q226" i="9" s="1"/>
  <c r="G226" i="9"/>
  <c r="S226" i="9" s="1"/>
  <c r="N225" i="9"/>
  <c r="O225" i="9" s="1"/>
  <c r="Q225" i="9" s="1"/>
  <c r="G225" i="9"/>
  <c r="S225" i="9" s="1"/>
  <c r="N224" i="9"/>
  <c r="O224" i="9" s="1"/>
  <c r="Q224" i="9" s="1"/>
  <c r="G224" i="9"/>
  <c r="S224" i="9" s="1"/>
  <c r="N223" i="9"/>
  <c r="O223" i="9" s="1"/>
  <c r="Q223" i="9" s="1"/>
  <c r="G223" i="9"/>
  <c r="S223" i="9" s="1"/>
  <c r="N222" i="9"/>
  <c r="O222" i="9" s="1"/>
  <c r="Q222" i="9" s="1"/>
  <c r="G222" i="9"/>
  <c r="S222" i="9" s="1"/>
  <c r="N221" i="9"/>
  <c r="O221" i="9" s="1"/>
  <c r="Q221" i="9" s="1"/>
  <c r="G221" i="9"/>
  <c r="S221" i="9" s="1"/>
  <c r="N220" i="9"/>
  <c r="O220" i="9" s="1"/>
  <c r="Q220" i="9" s="1"/>
  <c r="G220" i="9"/>
  <c r="S220" i="9" s="1"/>
  <c r="N219" i="9"/>
  <c r="O219" i="9" s="1"/>
  <c r="Q219" i="9" s="1"/>
  <c r="G219" i="9"/>
  <c r="S219" i="9" s="1"/>
  <c r="N218" i="9"/>
  <c r="O218" i="9" s="1"/>
  <c r="Q218" i="9" s="1"/>
  <c r="G218" i="9"/>
  <c r="S218" i="9" s="1"/>
  <c r="N217" i="9"/>
  <c r="O217" i="9" s="1"/>
  <c r="Q217" i="9" s="1"/>
  <c r="G217" i="9"/>
  <c r="S217" i="9" s="1"/>
  <c r="N216" i="9"/>
  <c r="O216" i="9" s="1"/>
  <c r="Q216" i="9" s="1"/>
  <c r="G216" i="9"/>
  <c r="S216" i="9" s="1"/>
  <c r="N215" i="9"/>
  <c r="O215" i="9" s="1"/>
  <c r="Q215" i="9" s="1"/>
  <c r="G215" i="9"/>
  <c r="S215" i="9" s="1"/>
  <c r="N214" i="9"/>
  <c r="O214" i="9" s="1"/>
  <c r="Q214" i="9" s="1"/>
  <c r="G214" i="9"/>
  <c r="S214" i="9" s="1"/>
  <c r="N213" i="9"/>
  <c r="O213" i="9" s="1"/>
  <c r="Q213" i="9" s="1"/>
  <c r="G213" i="9"/>
  <c r="S213" i="9" s="1"/>
  <c r="N212" i="9"/>
  <c r="O212" i="9" s="1"/>
  <c r="Q212" i="9" s="1"/>
  <c r="G212" i="9"/>
  <c r="S212" i="9" s="1"/>
  <c r="N211" i="9"/>
  <c r="O211" i="9" s="1"/>
  <c r="Q211" i="9" s="1"/>
  <c r="G211" i="9"/>
  <c r="S211" i="9" s="1"/>
  <c r="N210" i="9"/>
  <c r="O210" i="9" s="1"/>
  <c r="Q210" i="9" s="1"/>
  <c r="G210" i="9"/>
  <c r="S210" i="9" s="1"/>
  <c r="N209" i="9"/>
  <c r="O209" i="9" s="1"/>
  <c r="Q209" i="9" s="1"/>
  <c r="G209" i="9"/>
  <c r="S209" i="9" s="1"/>
  <c r="N208" i="9"/>
  <c r="O208" i="9" s="1"/>
  <c r="Q208" i="9" s="1"/>
  <c r="G208" i="9"/>
  <c r="S208" i="9" s="1"/>
  <c r="N207" i="9"/>
  <c r="O207" i="9" s="1"/>
  <c r="Q207" i="9" s="1"/>
  <c r="G207" i="9"/>
  <c r="S207" i="9" s="1"/>
  <c r="N206" i="9"/>
  <c r="O206" i="9" s="1"/>
  <c r="Q206" i="9" s="1"/>
  <c r="G206" i="9"/>
  <c r="S206" i="9" s="1"/>
  <c r="N205" i="9"/>
  <c r="O205" i="9" s="1"/>
  <c r="Q205" i="9" s="1"/>
  <c r="G205" i="9"/>
  <c r="S205" i="9" s="1"/>
  <c r="N204" i="9"/>
  <c r="O204" i="9" s="1"/>
  <c r="Q204" i="9" s="1"/>
  <c r="G204" i="9"/>
  <c r="S204" i="9" s="1"/>
  <c r="N203" i="9"/>
  <c r="O203" i="9" s="1"/>
  <c r="Q203" i="9" s="1"/>
  <c r="G203" i="9"/>
  <c r="S203" i="9" s="1"/>
  <c r="N202" i="9"/>
  <c r="O202" i="9" s="1"/>
  <c r="Q202" i="9" s="1"/>
  <c r="G202" i="9"/>
  <c r="S202" i="9" s="1"/>
  <c r="N201" i="9"/>
  <c r="O201" i="9" s="1"/>
  <c r="Q201" i="9" s="1"/>
  <c r="G201" i="9"/>
  <c r="S201" i="9" s="1"/>
  <c r="N200" i="9"/>
  <c r="O200" i="9" s="1"/>
  <c r="Q200" i="9" s="1"/>
  <c r="G200" i="9"/>
  <c r="S200" i="9" s="1"/>
  <c r="N199" i="9"/>
  <c r="O199" i="9" s="1"/>
  <c r="Q199" i="9" s="1"/>
  <c r="G199" i="9"/>
  <c r="S199" i="9" s="1"/>
  <c r="N198" i="9"/>
  <c r="O198" i="9" s="1"/>
  <c r="Q198" i="9" s="1"/>
  <c r="G198" i="9"/>
  <c r="S198" i="9" s="1"/>
  <c r="N197" i="9"/>
  <c r="O197" i="9" s="1"/>
  <c r="Q197" i="9" s="1"/>
  <c r="G197" i="9"/>
  <c r="S197" i="9" s="1"/>
  <c r="N196" i="9"/>
  <c r="O196" i="9" s="1"/>
  <c r="Q196" i="9" s="1"/>
  <c r="G196" i="9"/>
  <c r="S196" i="9" s="1"/>
  <c r="N195" i="9"/>
  <c r="O195" i="9" s="1"/>
  <c r="Q195" i="9" s="1"/>
  <c r="G195" i="9"/>
  <c r="S195" i="9" s="1"/>
  <c r="N194" i="9"/>
  <c r="O194" i="9" s="1"/>
  <c r="Q194" i="9" s="1"/>
  <c r="G194" i="9"/>
  <c r="S194" i="9" s="1"/>
  <c r="N193" i="9"/>
  <c r="O193" i="9" s="1"/>
  <c r="Q193" i="9" s="1"/>
  <c r="G193" i="9"/>
  <c r="S193" i="9" s="1"/>
  <c r="N192" i="9"/>
  <c r="O192" i="9" s="1"/>
  <c r="Q192" i="9" s="1"/>
  <c r="G192" i="9"/>
  <c r="S192" i="9" s="1"/>
  <c r="S227" i="9" s="1"/>
  <c r="N191" i="9"/>
  <c r="N227" i="9" s="1"/>
  <c r="G191" i="9"/>
  <c r="K191" i="9" s="1"/>
  <c r="R188" i="9"/>
  <c r="P188" i="9"/>
  <c r="N188" i="9"/>
  <c r="M188" i="9"/>
  <c r="L188" i="9"/>
  <c r="O187" i="9"/>
  <c r="Q187" i="9" s="1"/>
  <c r="G187" i="9"/>
  <c r="S187" i="9" s="1"/>
  <c r="O186" i="9"/>
  <c r="Q186" i="9" s="1"/>
  <c r="G186" i="9"/>
  <c r="S186" i="9" s="1"/>
  <c r="O185" i="9"/>
  <c r="Q185" i="9" s="1"/>
  <c r="G185" i="9"/>
  <c r="S185" i="9" s="1"/>
  <c r="O184" i="9"/>
  <c r="Q184" i="9" s="1"/>
  <c r="G184" i="9"/>
  <c r="S184" i="9" s="1"/>
  <c r="O183" i="9"/>
  <c r="Q183" i="9" s="1"/>
  <c r="G183" i="9"/>
  <c r="S183" i="9" s="1"/>
  <c r="O182" i="9"/>
  <c r="Q182" i="9" s="1"/>
  <c r="G182" i="9"/>
  <c r="S182" i="9" s="1"/>
  <c r="O181" i="9"/>
  <c r="Q181" i="9" s="1"/>
  <c r="G181" i="9"/>
  <c r="S181" i="9" s="1"/>
  <c r="O180" i="9"/>
  <c r="Q180" i="9" s="1"/>
  <c r="G180" i="9"/>
  <c r="S180" i="9" s="1"/>
  <c r="O179" i="9"/>
  <c r="Q179" i="9" s="1"/>
  <c r="G179" i="9"/>
  <c r="S179" i="9" s="1"/>
  <c r="O178" i="9"/>
  <c r="Q178" i="9" s="1"/>
  <c r="G178" i="9"/>
  <c r="S178" i="9" s="1"/>
  <c r="O177" i="9"/>
  <c r="Q177" i="9" s="1"/>
  <c r="G177" i="9"/>
  <c r="S177" i="9" s="1"/>
  <c r="O176" i="9"/>
  <c r="Q176" i="9" s="1"/>
  <c r="G176" i="9"/>
  <c r="S176" i="9" s="1"/>
  <c r="O175" i="9"/>
  <c r="Q175" i="9" s="1"/>
  <c r="G175" i="9"/>
  <c r="S175" i="9" s="1"/>
  <c r="O174" i="9"/>
  <c r="Q174" i="9" s="1"/>
  <c r="G174" i="9"/>
  <c r="S174" i="9" s="1"/>
  <c r="O173" i="9"/>
  <c r="Q173" i="9" s="1"/>
  <c r="G173" i="9"/>
  <c r="S173" i="9" s="1"/>
  <c r="O172" i="9"/>
  <c r="Q172" i="9" s="1"/>
  <c r="G172" i="9"/>
  <c r="S172" i="9" s="1"/>
  <c r="O171" i="9"/>
  <c r="Q171" i="9" s="1"/>
  <c r="G171" i="9"/>
  <c r="S171" i="9" s="1"/>
  <c r="O170" i="9"/>
  <c r="Q170" i="9" s="1"/>
  <c r="G170" i="9"/>
  <c r="S170" i="9" s="1"/>
  <c r="O169" i="9"/>
  <c r="Q169" i="9" s="1"/>
  <c r="G169" i="9"/>
  <c r="S169" i="9" s="1"/>
  <c r="O168" i="9"/>
  <c r="Q168" i="9" s="1"/>
  <c r="G168" i="9"/>
  <c r="S168" i="9" s="1"/>
  <c r="O167" i="9"/>
  <c r="Q167" i="9" s="1"/>
  <c r="G167" i="9"/>
  <c r="S167" i="9" s="1"/>
  <c r="O166" i="9"/>
  <c r="Q166" i="9" s="1"/>
  <c r="G166" i="9"/>
  <c r="S166" i="9" s="1"/>
  <c r="O165" i="9"/>
  <c r="Q165" i="9" s="1"/>
  <c r="G165" i="9"/>
  <c r="S165" i="9" s="1"/>
  <c r="O164" i="9"/>
  <c r="Q164" i="9" s="1"/>
  <c r="G164" i="9"/>
  <c r="S164" i="9" s="1"/>
  <c r="O163" i="9"/>
  <c r="O188" i="9" s="1"/>
  <c r="G163" i="9"/>
  <c r="S163" i="9" s="1"/>
  <c r="S188" i="9" s="1"/>
  <c r="P160" i="9"/>
  <c r="M160" i="9"/>
  <c r="L160" i="9"/>
  <c r="N159" i="9"/>
  <c r="O159" i="9" s="1"/>
  <c r="Q159" i="9" s="1"/>
  <c r="S158" i="9"/>
  <c r="N158" i="9"/>
  <c r="O158" i="9" s="1"/>
  <c r="Q158" i="9" s="1"/>
  <c r="N157" i="9"/>
  <c r="O157" i="9" s="1"/>
  <c r="Q157" i="9" s="1"/>
  <c r="N156" i="9"/>
  <c r="O156" i="9" s="1"/>
  <c r="Q156" i="9" s="1"/>
  <c r="N155" i="9"/>
  <c r="O155" i="9" s="1"/>
  <c r="Q155" i="9" s="1"/>
  <c r="S154" i="9"/>
  <c r="N154" i="9"/>
  <c r="O154" i="9" s="1"/>
  <c r="Q154" i="9" s="1"/>
  <c r="S153" i="9"/>
  <c r="N153" i="9"/>
  <c r="O153" i="9" s="1"/>
  <c r="Q153" i="9" s="1"/>
  <c r="S152" i="9"/>
  <c r="N152" i="9"/>
  <c r="O152" i="9" s="1"/>
  <c r="Q152" i="9" s="1"/>
  <c r="N151" i="9"/>
  <c r="O151" i="9" s="1"/>
  <c r="Q151" i="9" s="1"/>
  <c r="S150" i="9"/>
  <c r="N150" i="9"/>
  <c r="O150" i="9" s="1"/>
  <c r="Q150" i="9" s="1"/>
  <c r="S149" i="9"/>
  <c r="N149" i="9"/>
  <c r="O149" i="9" s="1"/>
  <c r="Q149" i="9" s="1"/>
  <c r="S148" i="9"/>
  <c r="N148" i="9"/>
  <c r="O148" i="9" s="1"/>
  <c r="Q148" i="9" s="1"/>
  <c r="N147" i="9"/>
  <c r="O147" i="9" s="1"/>
  <c r="Q147" i="9" s="1"/>
  <c r="N146" i="9"/>
  <c r="O146" i="9" s="1"/>
  <c r="Q146" i="9" s="1"/>
  <c r="N145" i="9"/>
  <c r="O145" i="9" s="1"/>
  <c r="Q145" i="9" s="1"/>
  <c r="N144" i="9"/>
  <c r="O144" i="9" s="1"/>
  <c r="Q144" i="9" s="1"/>
  <c r="S143" i="9"/>
  <c r="N143" i="9"/>
  <c r="O143" i="9" s="1"/>
  <c r="Q143" i="9" s="1"/>
  <c r="S142" i="9"/>
  <c r="N142" i="9"/>
  <c r="O142" i="9" s="1"/>
  <c r="Q142" i="9" s="1"/>
  <c r="S141" i="9"/>
  <c r="N141" i="9"/>
  <c r="O141" i="9" s="1"/>
  <c r="Q141" i="9" s="1"/>
  <c r="S140" i="9"/>
  <c r="N140" i="9"/>
  <c r="O140" i="9" s="1"/>
  <c r="Q140" i="9" s="1"/>
  <c r="S139" i="9"/>
  <c r="N139" i="9"/>
  <c r="O139" i="9" s="1"/>
  <c r="Q139" i="9" s="1"/>
  <c r="S138" i="9"/>
  <c r="N138" i="9"/>
  <c r="N160" i="9" s="1"/>
  <c r="O137" i="9"/>
  <c r="R134" i="9"/>
  <c r="M134" i="9"/>
  <c r="L134" i="9"/>
  <c r="S133" i="9"/>
  <c r="N133" i="9"/>
  <c r="O133" i="9" s="1"/>
  <c r="Q133" i="9" s="1"/>
  <c r="K133" i="9"/>
  <c r="G133" i="9"/>
  <c r="S132" i="9"/>
  <c r="N132" i="9"/>
  <c r="O132" i="9" s="1"/>
  <c r="Q132" i="9" s="1"/>
  <c r="K132" i="9"/>
  <c r="G132" i="9"/>
  <c r="S131" i="9"/>
  <c r="N131" i="9"/>
  <c r="O131" i="9" s="1"/>
  <c r="Q131" i="9" s="1"/>
  <c r="K131" i="9"/>
  <c r="G131" i="9"/>
  <c r="S130" i="9"/>
  <c r="N130" i="9"/>
  <c r="O130" i="9" s="1"/>
  <c r="Q130" i="9" s="1"/>
  <c r="K130" i="9"/>
  <c r="G130" i="9"/>
  <c r="S129" i="9"/>
  <c r="N129" i="9"/>
  <c r="O129" i="9" s="1"/>
  <c r="Q129" i="9" s="1"/>
  <c r="K129" i="9"/>
  <c r="G129" i="9"/>
  <c r="S128" i="9"/>
  <c r="N128" i="9"/>
  <c r="O128" i="9" s="1"/>
  <c r="Q128" i="9" s="1"/>
  <c r="K128" i="9"/>
  <c r="G128" i="9"/>
  <c r="S127" i="9"/>
  <c r="N127" i="9"/>
  <c r="O127" i="9" s="1"/>
  <c r="Q127" i="9" s="1"/>
  <c r="K127" i="9"/>
  <c r="G127" i="9"/>
  <c r="S126" i="9"/>
  <c r="N126" i="9"/>
  <c r="O126" i="9" s="1"/>
  <c r="Q126" i="9" s="1"/>
  <c r="K126" i="9"/>
  <c r="G126" i="9"/>
  <c r="S125" i="9"/>
  <c r="N125" i="9"/>
  <c r="O125" i="9" s="1"/>
  <c r="Q125" i="9" s="1"/>
  <c r="K125" i="9"/>
  <c r="G125" i="9"/>
  <c r="S124" i="9"/>
  <c r="N124" i="9"/>
  <c r="O124" i="9" s="1"/>
  <c r="Q124" i="9" s="1"/>
  <c r="K124" i="9"/>
  <c r="G124" i="9"/>
  <c r="S123" i="9"/>
  <c r="N123" i="9"/>
  <c r="O123" i="9" s="1"/>
  <c r="Q123" i="9" s="1"/>
  <c r="K123" i="9"/>
  <c r="G123" i="9"/>
  <c r="S122" i="9"/>
  <c r="N122" i="9"/>
  <c r="O122" i="9" s="1"/>
  <c r="Q122" i="9" s="1"/>
  <c r="K122" i="9"/>
  <c r="G122" i="9"/>
  <c r="S121" i="9"/>
  <c r="N121" i="9"/>
  <c r="O121" i="9" s="1"/>
  <c r="Q121" i="9" s="1"/>
  <c r="K121" i="9"/>
  <c r="G121" i="9"/>
  <c r="S120" i="9"/>
  <c r="N120" i="9"/>
  <c r="O120" i="9" s="1"/>
  <c r="Q120" i="9" s="1"/>
  <c r="K120" i="9"/>
  <c r="G120" i="9"/>
  <c r="S119" i="9"/>
  <c r="N119" i="9"/>
  <c r="O119" i="9" s="1"/>
  <c r="Q119" i="9" s="1"/>
  <c r="K119" i="9"/>
  <c r="G119" i="9"/>
  <c r="S118" i="9"/>
  <c r="N118" i="9"/>
  <c r="O118" i="9" s="1"/>
  <c r="Q118" i="9" s="1"/>
  <c r="K118" i="9"/>
  <c r="G118" i="9"/>
  <c r="S117" i="9"/>
  <c r="N117" i="9"/>
  <c r="O117" i="9" s="1"/>
  <c r="Q117" i="9" s="1"/>
  <c r="K117" i="9"/>
  <c r="G117" i="9"/>
  <c r="S116" i="9"/>
  <c r="N116" i="9"/>
  <c r="O116" i="9" s="1"/>
  <c r="Q116" i="9" s="1"/>
  <c r="K116" i="9"/>
  <c r="G116" i="9"/>
  <c r="S115" i="9"/>
  <c r="N115" i="9"/>
  <c r="O115" i="9" s="1"/>
  <c r="Q115" i="9" s="1"/>
  <c r="K115" i="9"/>
  <c r="G115" i="9"/>
  <c r="S114" i="9"/>
  <c r="N114" i="9"/>
  <c r="O114" i="9" s="1"/>
  <c r="Q114" i="9" s="1"/>
  <c r="K114" i="9"/>
  <c r="G114" i="9"/>
  <c r="S113" i="9"/>
  <c r="N113" i="9"/>
  <c r="O113" i="9" s="1"/>
  <c r="Q113" i="9" s="1"/>
  <c r="K113" i="9"/>
  <c r="G113" i="9"/>
  <c r="S112" i="9"/>
  <c r="N112" i="9"/>
  <c r="O112" i="9" s="1"/>
  <c r="Q112" i="9" s="1"/>
  <c r="K112" i="9"/>
  <c r="G112" i="9"/>
  <c r="S111" i="9"/>
  <c r="N111" i="9"/>
  <c r="O111" i="9" s="1"/>
  <c r="Q111" i="9" s="1"/>
  <c r="K111" i="9"/>
  <c r="G111" i="9"/>
  <c r="S110" i="9"/>
  <c r="N110" i="9"/>
  <c r="O110" i="9" s="1"/>
  <c r="Q110" i="9" s="1"/>
  <c r="K110" i="9"/>
  <c r="G110" i="9"/>
  <c r="S109" i="9"/>
  <c r="N109" i="9"/>
  <c r="O109" i="9" s="1"/>
  <c r="Q109" i="9" s="1"/>
  <c r="K109" i="9"/>
  <c r="G109" i="9"/>
  <c r="S108" i="9"/>
  <c r="N108" i="9"/>
  <c r="O108" i="9" s="1"/>
  <c r="Q108" i="9" s="1"/>
  <c r="K108" i="9"/>
  <c r="G108" i="9"/>
  <c r="S107" i="9"/>
  <c r="N107" i="9"/>
  <c r="O107" i="9" s="1"/>
  <c r="Q107" i="9" s="1"/>
  <c r="K107" i="9"/>
  <c r="G107" i="9"/>
  <c r="S106" i="9"/>
  <c r="N106" i="9"/>
  <c r="O106" i="9" s="1"/>
  <c r="K106" i="9"/>
  <c r="G106" i="9"/>
  <c r="P106" i="9" s="1"/>
  <c r="S105" i="9"/>
  <c r="N105" i="9"/>
  <c r="O105" i="9" s="1"/>
  <c r="K105" i="9"/>
  <c r="G105" i="9"/>
  <c r="P105" i="9" s="1"/>
  <c r="S104" i="9"/>
  <c r="N104" i="9"/>
  <c r="O104" i="9" s="1"/>
  <c r="K104" i="9"/>
  <c r="G104" i="9"/>
  <c r="P104" i="9" s="1"/>
  <c r="S103" i="9"/>
  <c r="N103" i="9"/>
  <c r="O103" i="9" s="1"/>
  <c r="K103" i="9"/>
  <c r="G103" i="9"/>
  <c r="P103" i="9" s="1"/>
  <c r="S102" i="9"/>
  <c r="N102" i="9"/>
  <c r="O102" i="9" s="1"/>
  <c r="K102" i="9"/>
  <c r="G102" i="9"/>
  <c r="P102" i="9" s="1"/>
  <c r="S101" i="9"/>
  <c r="N101" i="9"/>
  <c r="O101" i="9" s="1"/>
  <c r="K101" i="9"/>
  <c r="G101" i="9"/>
  <c r="P101" i="9" s="1"/>
  <c r="S100" i="9"/>
  <c r="N100" i="9"/>
  <c r="O100" i="9" s="1"/>
  <c r="K100" i="9"/>
  <c r="G100" i="9"/>
  <c r="P100" i="9" s="1"/>
  <c r="S99" i="9"/>
  <c r="N99" i="9"/>
  <c r="O99" i="9" s="1"/>
  <c r="K99" i="9"/>
  <c r="G99" i="9"/>
  <c r="P99" i="9" s="1"/>
  <c r="S98" i="9"/>
  <c r="N98" i="9"/>
  <c r="O98" i="9" s="1"/>
  <c r="K98" i="9"/>
  <c r="G98" i="9"/>
  <c r="P98" i="9" s="1"/>
  <c r="S97" i="9"/>
  <c r="S134" i="9" s="1"/>
  <c r="N97" i="9"/>
  <c r="O97" i="9" s="1"/>
  <c r="K97" i="9"/>
  <c r="G97" i="9"/>
  <c r="P97" i="9" s="1"/>
  <c r="N96" i="9"/>
  <c r="O96" i="9" s="1"/>
  <c r="K96" i="9"/>
  <c r="G96" i="9"/>
  <c r="P96" i="9" s="1"/>
  <c r="P134" i="9" s="1"/>
  <c r="N95" i="9"/>
  <c r="N134" i="9" s="1"/>
  <c r="K95" i="9"/>
  <c r="G95" i="9"/>
  <c r="P92" i="9"/>
  <c r="N92" i="9"/>
  <c r="M92" i="9"/>
  <c r="L92" i="9"/>
  <c r="S91" i="9"/>
  <c r="O91" i="9"/>
  <c r="Q91" i="9" s="1"/>
  <c r="K91" i="9"/>
  <c r="J91" i="9"/>
  <c r="S90" i="9"/>
  <c r="O90" i="9"/>
  <c r="Q90" i="9" s="1"/>
  <c r="K90" i="9"/>
  <c r="J90" i="9"/>
  <c r="S89" i="9"/>
  <c r="O89" i="9"/>
  <c r="Q89" i="9" s="1"/>
  <c r="K89" i="9"/>
  <c r="J89" i="9"/>
  <c r="S88" i="9"/>
  <c r="O88" i="9"/>
  <c r="Q88" i="9" s="1"/>
  <c r="K88" i="9"/>
  <c r="J88" i="9"/>
  <c r="S87" i="9"/>
  <c r="O87" i="9"/>
  <c r="Q87" i="9" s="1"/>
  <c r="K87" i="9"/>
  <c r="J87" i="9"/>
  <c r="S86" i="9"/>
  <c r="O86" i="9"/>
  <c r="Q86" i="9" s="1"/>
  <c r="K86" i="9"/>
  <c r="J86" i="9"/>
  <c r="S85" i="9"/>
  <c r="O85" i="9"/>
  <c r="Q85" i="9" s="1"/>
  <c r="K85" i="9"/>
  <c r="J85" i="9"/>
  <c r="S84" i="9"/>
  <c r="O84" i="9"/>
  <c r="Q84" i="9" s="1"/>
  <c r="K84" i="9"/>
  <c r="J84" i="9"/>
  <c r="S83" i="9"/>
  <c r="O83" i="9"/>
  <c r="Q83" i="9" s="1"/>
  <c r="K83" i="9"/>
  <c r="J83" i="9"/>
  <c r="S82" i="9"/>
  <c r="O82" i="9"/>
  <c r="Q82" i="9" s="1"/>
  <c r="K82" i="9"/>
  <c r="J82" i="9"/>
  <c r="S81" i="9"/>
  <c r="O81" i="9"/>
  <c r="Q81" i="9" s="1"/>
  <c r="K81" i="9"/>
  <c r="J81" i="9"/>
  <c r="S80" i="9"/>
  <c r="O80" i="9"/>
  <c r="Q80" i="9" s="1"/>
  <c r="K80" i="9"/>
  <c r="J80" i="9"/>
  <c r="S79" i="9"/>
  <c r="O79" i="9"/>
  <c r="Q79" i="9" s="1"/>
  <c r="K79" i="9"/>
  <c r="J79" i="9"/>
  <c r="S78" i="9"/>
  <c r="O78" i="9"/>
  <c r="Q78" i="9" s="1"/>
  <c r="K78" i="9"/>
  <c r="J78" i="9"/>
  <c r="S77" i="9"/>
  <c r="O77" i="9"/>
  <c r="Q77" i="9" s="1"/>
  <c r="K77" i="9"/>
  <c r="J77" i="9"/>
  <c r="S76" i="9"/>
  <c r="O76" i="9"/>
  <c r="Q76" i="9" s="1"/>
  <c r="K76" i="9"/>
  <c r="J76" i="9"/>
  <c r="S75" i="9"/>
  <c r="O75" i="9"/>
  <c r="Q75" i="9" s="1"/>
  <c r="K75" i="9"/>
  <c r="J75" i="9"/>
  <c r="S74" i="9"/>
  <c r="O74" i="9"/>
  <c r="Q74" i="9" s="1"/>
  <c r="K74" i="9"/>
  <c r="J74" i="9"/>
  <c r="S73" i="9"/>
  <c r="O73" i="9"/>
  <c r="Q73" i="9" s="1"/>
  <c r="K73" i="9"/>
  <c r="J73" i="9"/>
  <c r="S72" i="9"/>
  <c r="O72" i="9"/>
  <c r="Q72" i="9" s="1"/>
  <c r="K72" i="9"/>
  <c r="J72" i="9"/>
  <c r="S71" i="9"/>
  <c r="O71" i="9"/>
  <c r="Q71" i="9" s="1"/>
  <c r="K71" i="9"/>
  <c r="J71" i="9"/>
  <c r="S70" i="9"/>
  <c r="O70" i="9"/>
  <c r="Q70" i="9" s="1"/>
  <c r="K70" i="9"/>
  <c r="J70" i="9"/>
  <c r="S69" i="9"/>
  <c r="O69" i="9"/>
  <c r="Q69" i="9" s="1"/>
  <c r="K69" i="9"/>
  <c r="J69" i="9"/>
  <c r="S68" i="9"/>
  <c r="O68" i="9"/>
  <c r="Q68" i="9" s="1"/>
  <c r="K68" i="9"/>
  <c r="J68" i="9"/>
  <c r="S67" i="9"/>
  <c r="O67" i="9"/>
  <c r="Q67" i="9" s="1"/>
  <c r="K67" i="9"/>
  <c r="J67" i="9"/>
  <c r="S66" i="9"/>
  <c r="O66" i="9"/>
  <c r="Q66" i="9" s="1"/>
  <c r="K66" i="9"/>
  <c r="J66" i="9"/>
  <c r="S65" i="9"/>
  <c r="O65" i="9"/>
  <c r="Q65" i="9" s="1"/>
  <c r="K65" i="9"/>
  <c r="J65" i="9"/>
  <c r="S64" i="9"/>
  <c r="O64" i="9"/>
  <c r="Q64" i="9" s="1"/>
  <c r="K64" i="9"/>
  <c r="J64" i="9"/>
  <c r="S63" i="9"/>
  <c r="O63" i="9"/>
  <c r="Q63" i="9" s="1"/>
  <c r="K63" i="9"/>
  <c r="J63" i="9"/>
  <c r="S62" i="9"/>
  <c r="O62" i="9"/>
  <c r="Q62" i="9" s="1"/>
  <c r="K62" i="9"/>
  <c r="J62" i="9"/>
  <c r="S61" i="9"/>
  <c r="O61" i="9"/>
  <c r="Q61" i="9" s="1"/>
  <c r="K61" i="9"/>
  <c r="J61" i="9"/>
  <c r="S60" i="9"/>
  <c r="O60" i="9"/>
  <c r="Q60" i="9" s="1"/>
  <c r="K60" i="9"/>
  <c r="J60" i="9"/>
  <c r="S59" i="9"/>
  <c r="O59" i="9"/>
  <c r="Q59" i="9" s="1"/>
  <c r="K59" i="9"/>
  <c r="J59" i="9"/>
  <c r="S58" i="9"/>
  <c r="O58" i="9"/>
  <c r="Q58" i="9" s="1"/>
  <c r="K58" i="9"/>
  <c r="J58" i="9"/>
  <c r="S57" i="9"/>
  <c r="O57" i="9"/>
  <c r="Q57" i="9" s="1"/>
  <c r="K57" i="9"/>
  <c r="J57" i="9"/>
  <c r="S56" i="9"/>
  <c r="O56" i="9"/>
  <c r="Q56" i="9" s="1"/>
  <c r="K56" i="9"/>
  <c r="J56" i="9"/>
  <c r="S55" i="9"/>
  <c r="O55" i="9"/>
  <c r="Q55" i="9" s="1"/>
  <c r="K55" i="9"/>
  <c r="J55" i="9"/>
  <c r="S54" i="9"/>
  <c r="O54" i="9"/>
  <c r="Q54" i="9" s="1"/>
  <c r="K54" i="9"/>
  <c r="J54" i="9"/>
  <c r="S53" i="9"/>
  <c r="O53" i="9"/>
  <c r="Q53" i="9" s="1"/>
  <c r="K53" i="9"/>
  <c r="J53" i="9"/>
  <c r="S52" i="9"/>
  <c r="O52" i="9"/>
  <c r="Q52" i="9" s="1"/>
  <c r="K52" i="9"/>
  <c r="J52" i="9"/>
  <c r="S51" i="9"/>
  <c r="O51" i="9"/>
  <c r="Q51" i="9" s="1"/>
  <c r="K51" i="9"/>
  <c r="J51" i="9"/>
  <c r="S50" i="9"/>
  <c r="O50" i="9"/>
  <c r="Q50" i="9" s="1"/>
  <c r="K50" i="9"/>
  <c r="J50" i="9"/>
  <c r="S49" i="9"/>
  <c r="O49" i="9"/>
  <c r="Q49" i="9" s="1"/>
  <c r="K49" i="9"/>
  <c r="J49" i="9"/>
  <c r="O48" i="9"/>
  <c r="Q48" i="9" s="1"/>
  <c r="K48" i="9"/>
  <c r="J48" i="9"/>
  <c r="O47" i="9"/>
  <c r="O92" i="9" s="1"/>
  <c r="K47" i="9"/>
  <c r="J47" i="9"/>
  <c r="R44" i="9"/>
  <c r="P44" i="9"/>
  <c r="M44" i="9"/>
  <c r="L44" i="9"/>
  <c r="S43" i="9"/>
  <c r="N43" i="9"/>
  <c r="O43" i="9" s="1"/>
  <c r="Q43" i="9" s="1"/>
  <c r="S42" i="9"/>
  <c r="N42" i="9"/>
  <c r="O42" i="9" s="1"/>
  <c r="Q42" i="9" s="1"/>
  <c r="S41" i="9"/>
  <c r="N41" i="9"/>
  <c r="O41" i="9" s="1"/>
  <c r="Q41" i="9" s="1"/>
  <c r="S40" i="9"/>
  <c r="N40" i="9"/>
  <c r="O40" i="9" s="1"/>
  <c r="Q40" i="9" s="1"/>
  <c r="S39" i="9"/>
  <c r="N39" i="9"/>
  <c r="O39" i="9" s="1"/>
  <c r="Q39" i="9" s="1"/>
  <c r="S38" i="9"/>
  <c r="N38" i="9"/>
  <c r="O38" i="9" s="1"/>
  <c r="Q38" i="9" s="1"/>
  <c r="S37" i="9"/>
  <c r="N37" i="9"/>
  <c r="O37" i="9" s="1"/>
  <c r="Q37" i="9" s="1"/>
  <c r="S36" i="9"/>
  <c r="N36" i="9"/>
  <c r="O36" i="9" s="1"/>
  <c r="Q36" i="9" s="1"/>
  <c r="S35" i="9"/>
  <c r="N35" i="9"/>
  <c r="O35" i="9" s="1"/>
  <c r="Q35" i="9" s="1"/>
  <c r="S34" i="9"/>
  <c r="N34" i="9"/>
  <c r="O34" i="9" s="1"/>
  <c r="Q34" i="9" s="1"/>
  <c r="S33" i="9"/>
  <c r="N33" i="9"/>
  <c r="O33" i="9" s="1"/>
  <c r="Q33" i="9" s="1"/>
  <c r="S32" i="9"/>
  <c r="N32" i="9"/>
  <c r="O32" i="9" s="1"/>
  <c r="Q32" i="9" s="1"/>
  <c r="S31" i="9"/>
  <c r="N31" i="9"/>
  <c r="O31" i="9" s="1"/>
  <c r="Q31" i="9" s="1"/>
  <c r="S30" i="9"/>
  <c r="N30" i="9"/>
  <c r="O30" i="9" s="1"/>
  <c r="Q30" i="9" s="1"/>
  <c r="S29" i="9"/>
  <c r="N29" i="9"/>
  <c r="O29" i="9" s="1"/>
  <c r="Q29" i="9" s="1"/>
  <c r="S28" i="9"/>
  <c r="N28" i="9"/>
  <c r="O28" i="9" s="1"/>
  <c r="Q28" i="9" s="1"/>
  <c r="S27" i="9"/>
  <c r="N27" i="9"/>
  <c r="O27" i="9" s="1"/>
  <c r="Q27" i="9" s="1"/>
  <c r="S26" i="9"/>
  <c r="N26" i="9"/>
  <c r="O26" i="9" s="1"/>
  <c r="Q26" i="9" s="1"/>
  <c r="S25" i="9"/>
  <c r="N25" i="9"/>
  <c r="O25" i="9" s="1"/>
  <c r="Q25" i="9" s="1"/>
  <c r="S24" i="9"/>
  <c r="N24" i="9"/>
  <c r="O24" i="9" s="1"/>
  <c r="Q24" i="9" s="1"/>
  <c r="S23" i="9"/>
  <c r="N23" i="9"/>
  <c r="O23" i="9" s="1"/>
  <c r="Q23" i="9" s="1"/>
  <c r="S22" i="9"/>
  <c r="N22" i="9"/>
  <c r="O22" i="9" s="1"/>
  <c r="Q22" i="9" s="1"/>
  <c r="S21" i="9"/>
  <c r="N21" i="9"/>
  <c r="O21" i="9" s="1"/>
  <c r="Q21" i="9" s="1"/>
  <c r="S20" i="9"/>
  <c r="N20" i="9"/>
  <c r="O20" i="9" s="1"/>
  <c r="Q20" i="9" s="1"/>
  <c r="S19" i="9"/>
  <c r="N19" i="9"/>
  <c r="O19" i="9" s="1"/>
  <c r="Q19" i="9" s="1"/>
  <c r="S18" i="9"/>
  <c r="N18" i="9"/>
  <c r="O18" i="9" s="1"/>
  <c r="Q18" i="9" s="1"/>
  <c r="S17" i="9"/>
  <c r="N17" i="9"/>
  <c r="O17" i="9" s="1"/>
  <c r="Q17" i="9" s="1"/>
  <c r="S16" i="9"/>
  <c r="N16" i="9"/>
  <c r="O16" i="9" s="1"/>
  <c r="Q16" i="9" s="1"/>
  <c r="S15" i="9"/>
  <c r="N15" i="9"/>
  <c r="O15" i="9" s="1"/>
  <c r="Q15" i="9" s="1"/>
  <c r="S14" i="9"/>
  <c r="N14" i="9"/>
  <c r="O14" i="9" s="1"/>
  <c r="Q14" i="9" s="1"/>
  <c r="S13" i="9"/>
  <c r="N13" i="9"/>
  <c r="O13" i="9" s="1"/>
  <c r="Q13" i="9" s="1"/>
  <c r="S12" i="9"/>
  <c r="N12" i="9"/>
  <c r="O12" i="9" s="1"/>
  <c r="Q12" i="9" s="1"/>
  <c r="S11" i="9"/>
  <c r="N11" i="9"/>
  <c r="O11" i="9" s="1"/>
  <c r="Q11" i="9" s="1"/>
  <c r="S10" i="9"/>
  <c r="N10" i="9"/>
  <c r="O10" i="9" s="1"/>
  <c r="Q10" i="9" s="1"/>
  <c r="S9" i="9"/>
  <c r="N9" i="9"/>
  <c r="O9" i="9" s="1"/>
  <c r="Q9" i="9" s="1"/>
  <c r="S8" i="9"/>
  <c r="N8" i="9"/>
  <c r="O8" i="9" s="1"/>
  <c r="Q8" i="9" s="1"/>
  <c r="S7" i="9"/>
  <c r="N7" i="9"/>
  <c r="O7" i="9" s="1"/>
  <c r="Q7" i="9" s="1"/>
  <c r="N6" i="9"/>
  <c r="O6" i="9" s="1"/>
  <c r="Q6" i="9" s="1"/>
  <c r="N5" i="9"/>
  <c r="O5" i="9" s="1"/>
  <c r="Q5" i="9" s="1"/>
  <c r="N4" i="9"/>
  <c r="N44" i="9" s="1"/>
  <c r="Q373" i="9" l="1"/>
  <c r="S373" i="9"/>
  <c r="Q96" i="9"/>
  <c r="Q97" i="9"/>
  <c r="Q98" i="9"/>
  <c r="Q99" i="9"/>
  <c r="Q100" i="9"/>
  <c r="Q101" i="9"/>
  <c r="Q102" i="9"/>
  <c r="Q103" i="9"/>
  <c r="Q104" i="9"/>
  <c r="Q105" i="9"/>
  <c r="Q106" i="9"/>
  <c r="O4" i="9"/>
  <c r="Q47" i="9"/>
  <c r="Q92" i="9" s="1"/>
  <c r="O95" i="9"/>
  <c r="Q137" i="9"/>
  <c r="O138" i="9"/>
  <c r="Q138" i="9" s="1"/>
  <c r="Q163" i="9"/>
  <c r="Q188" i="9" s="1"/>
  <c r="O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31" i="9"/>
  <c r="K232" i="9"/>
  <c r="K233" i="9"/>
  <c r="K234" i="9"/>
  <c r="K235" i="9"/>
  <c r="K236" i="9"/>
  <c r="K237" i="9"/>
  <c r="K238" i="9"/>
  <c r="K239" i="9"/>
  <c r="K240" i="9"/>
  <c r="K241" i="9"/>
  <c r="K245" i="9"/>
  <c r="O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Q263" i="9"/>
  <c r="Q295" i="9" s="1"/>
  <c r="O260" i="9" l="1"/>
  <c r="Q245" i="9"/>
  <c r="Q260" i="9" s="1"/>
  <c r="O227" i="9"/>
  <c r="Q191" i="9"/>
  <c r="Q227" i="9" s="1"/>
  <c r="Q160" i="9"/>
  <c r="O134" i="9"/>
  <c r="Q95" i="9"/>
  <c r="Q134" i="9" s="1"/>
  <c r="O44" i="9"/>
  <c r="Q4" i="9"/>
  <c r="Q44" i="9" s="1"/>
  <c r="O160" i="9"/>
</calcChain>
</file>

<file path=xl/comments1.xml><?xml version="1.0" encoding="utf-8"?>
<comments xmlns="http://schemas.openxmlformats.org/spreadsheetml/2006/main">
  <authors>
    <author>Author</author>
  </authors>
  <commentList>
    <comment ref="C377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<sst xmlns="http://schemas.openxmlformats.org/spreadsheetml/2006/main" count="1748" uniqueCount="673">
  <si>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</si>
  <si>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</si>
  <si>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</si>
  <si>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</si>
  <si>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</si>
  <si>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</si>
  <si>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</si>
  <si>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</si>
  <si>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</si>
  <si>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</si>
  <si>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</si>
  <si>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</si>
  <si>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</si>
  <si>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</si>
  <si>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</si>
  <si>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</si>
  <si>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</si>
  <si>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</si>
  <si>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</si>
  <si>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</si>
  <si>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</si>
  <si>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New</t>
  </si>
  <si>
    <t>RSO</t>
  </si>
  <si>
    <t>TSO</t>
  </si>
  <si>
    <t>SI</t>
  </si>
  <si>
    <t>A</t>
  </si>
  <si>
    <t>B</t>
  </si>
  <si>
    <t>C</t>
  </si>
  <si>
    <t>D</t>
  </si>
  <si>
    <t>CSR</t>
  </si>
  <si>
    <t>SR</t>
  </si>
  <si>
    <t>Saiful Islam</t>
  </si>
  <si>
    <t>CM</t>
  </si>
  <si>
    <t>c</t>
  </si>
  <si>
    <t>16/11/19</t>
  </si>
  <si>
    <t>Area/city allowance</t>
  </si>
  <si>
    <t>Net Pay able Salary</t>
  </si>
  <si>
    <t>Net Pay able TA/DA</t>
  </si>
  <si>
    <t>Total Sales Value-Following Month</t>
  </si>
  <si>
    <t>-</t>
  </si>
  <si>
    <t>NEW</t>
  </si>
  <si>
    <t>26/10/2019</t>
  </si>
  <si>
    <t>RSI</t>
  </si>
  <si>
    <t>SO</t>
  </si>
  <si>
    <t>26/11/2019</t>
  </si>
  <si>
    <t>Md.Tazul Islam</t>
  </si>
  <si>
    <t>26/08/2019</t>
  </si>
  <si>
    <t>26/12/2018</t>
  </si>
  <si>
    <t>26/08/2018</t>
  </si>
  <si>
    <t>26/12/2019</t>
  </si>
  <si>
    <t>Md. Nazrul Islam</t>
  </si>
  <si>
    <t>Md. Humayun Kabir</t>
  </si>
  <si>
    <t>Md. Belal Hossain</t>
  </si>
  <si>
    <t>Md. Rasel</t>
  </si>
  <si>
    <t>Md. Abdul Ahad</t>
  </si>
  <si>
    <t>New-</t>
  </si>
  <si>
    <t>LP</t>
  </si>
  <si>
    <t>26/11/2017</t>
  </si>
  <si>
    <t>Md. Ismail Hossain</t>
  </si>
  <si>
    <t>F</t>
  </si>
  <si>
    <t>Md.Monir Hossain</t>
  </si>
  <si>
    <t>Abdur Rahman</t>
  </si>
  <si>
    <t>Alamgir Hossain</t>
  </si>
  <si>
    <t>new</t>
  </si>
  <si>
    <t>19/10/17</t>
  </si>
  <si>
    <t>Md. Monir Hossain</t>
  </si>
  <si>
    <t>Md. Zakir Hossain</t>
  </si>
  <si>
    <t>Md. Abdur Rahim</t>
  </si>
  <si>
    <t>Md. Abul Hossain</t>
  </si>
  <si>
    <t>Md. Alomgir Hossain</t>
  </si>
  <si>
    <t>Md. Kamal Hossain</t>
  </si>
  <si>
    <t>Md. Rokonuzzaman</t>
  </si>
  <si>
    <t>Md. Al Amin</t>
  </si>
  <si>
    <t>Md. Saidur Rahman</t>
  </si>
  <si>
    <t xml:space="preserve">TSO </t>
  </si>
  <si>
    <t>Md. Alamgir Hossain</t>
  </si>
  <si>
    <t>Md. Al Mamun</t>
  </si>
  <si>
    <t>Md.Ismail</t>
  </si>
  <si>
    <t>Md.Shahadat Hossain</t>
  </si>
  <si>
    <t>Md. Ramjan Ali</t>
  </si>
  <si>
    <t>Md Abul Kalam</t>
  </si>
  <si>
    <t>17/09/2019</t>
  </si>
  <si>
    <t>DMI</t>
  </si>
  <si>
    <t>Md. Sumon Hossain</t>
  </si>
  <si>
    <t>Md. Rafiqul Islam</t>
  </si>
  <si>
    <t>Md. Al-Amin</t>
  </si>
  <si>
    <t>Manual</t>
  </si>
  <si>
    <t>01/01/2020</t>
  </si>
  <si>
    <t>26/05/2016</t>
  </si>
  <si>
    <t>Rasel</t>
  </si>
  <si>
    <t>Md. Khalilur Rahman</t>
  </si>
  <si>
    <t>26/12/19</t>
  </si>
  <si>
    <t>Division</t>
  </si>
  <si>
    <t>Md Faruk</t>
  </si>
  <si>
    <t>Md. Rajib Hossain</t>
  </si>
  <si>
    <t>Md. Ibrahim</t>
  </si>
  <si>
    <t>Anisur Rahman</t>
  </si>
  <si>
    <t>Territory wise Monthly Attendance and Salary Sheet</t>
  </si>
  <si>
    <t>Md. Abdus Sattar</t>
  </si>
  <si>
    <t>37973</t>
  </si>
  <si>
    <t>Md. Ruman Hossain Khan</t>
  </si>
  <si>
    <t>Md Shamim Hossain</t>
  </si>
  <si>
    <t>14994</t>
  </si>
  <si>
    <t>Md Akther Hossain</t>
  </si>
  <si>
    <t>14985</t>
  </si>
  <si>
    <t>14987</t>
  </si>
  <si>
    <t>Md Mahabub Alom</t>
  </si>
  <si>
    <t>37449</t>
  </si>
  <si>
    <t>Md Sofikul Islam</t>
  </si>
  <si>
    <t>14991</t>
  </si>
  <si>
    <t>Md Nurul Islam</t>
  </si>
  <si>
    <t>34275</t>
  </si>
  <si>
    <t>Noyon Islam</t>
  </si>
  <si>
    <t>37080</t>
  </si>
  <si>
    <t>Md Fojlul Karim</t>
  </si>
  <si>
    <t>New6491</t>
  </si>
  <si>
    <t>Md Atiqur Rahman</t>
  </si>
  <si>
    <t>New316</t>
  </si>
  <si>
    <t>Md. Sakib</t>
  </si>
  <si>
    <t>15001</t>
  </si>
  <si>
    <t>15007</t>
  </si>
  <si>
    <t>Md Kamal Uddin</t>
  </si>
  <si>
    <t>14986</t>
  </si>
  <si>
    <t>Md Shamsuddin</t>
  </si>
  <si>
    <t>14988</t>
  </si>
  <si>
    <t>Md Nijam Uddin</t>
  </si>
  <si>
    <t>26650</t>
  </si>
  <si>
    <t>Md Abul Kashem</t>
  </si>
  <si>
    <t>New106</t>
  </si>
  <si>
    <t>Sheakh Md Monir hossain Fahad</t>
  </si>
  <si>
    <t>New6007</t>
  </si>
  <si>
    <t>Md Nur Islam</t>
  </si>
  <si>
    <t>14989</t>
  </si>
  <si>
    <t>Md Rony</t>
  </si>
  <si>
    <t>14990</t>
  </si>
  <si>
    <t>Md Shofiq</t>
  </si>
  <si>
    <t>New876</t>
  </si>
  <si>
    <t>Md Jakir Hossain</t>
  </si>
  <si>
    <t>New9520</t>
  </si>
  <si>
    <t>Md Ariful Islam</t>
  </si>
  <si>
    <t>New544</t>
  </si>
  <si>
    <t>Md Zillur Rahman</t>
  </si>
  <si>
    <t>New040</t>
  </si>
  <si>
    <t>Md Shopon Sheakh</t>
  </si>
  <si>
    <t>New1207</t>
  </si>
  <si>
    <t>Md Shahidul Islam Khan</t>
  </si>
  <si>
    <t>New3173</t>
  </si>
  <si>
    <t>Md Kausar Ali</t>
  </si>
  <si>
    <t>19945</t>
  </si>
  <si>
    <t>Md. Himaet  Khan</t>
  </si>
  <si>
    <t>20351</t>
  </si>
  <si>
    <t>Md. Alam  Sarder</t>
  </si>
  <si>
    <t>28295</t>
  </si>
  <si>
    <t>Kazi A K M Samsuddoha</t>
  </si>
  <si>
    <t>28739</t>
  </si>
  <si>
    <t>Md Shamim</t>
  </si>
  <si>
    <t>14992</t>
  </si>
  <si>
    <t>Md. Golam Kibrea</t>
  </si>
  <si>
    <t>34248</t>
  </si>
  <si>
    <t>Md Didarul Alam Sifat</t>
  </si>
  <si>
    <t>CMNew1</t>
  </si>
  <si>
    <t>Md Jahangir</t>
  </si>
  <si>
    <t>New253</t>
  </si>
  <si>
    <t>Mir Hazrat Jakariya</t>
  </si>
  <si>
    <t>30047</t>
  </si>
  <si>
    <t>Md Rofiqul Islam</t>
  </si>
  <si>
    <t>14997</t>
  </si>
  <si>
    <t>New829</t>
  </si>
  <si>
    <t>Md Nesar Uddin</t>
  </si>
  <si>
    <t>New470</t>
  </si>
  <si>
    <t>Md Safiqul Islam</t>
  </si>
  <si>
    <t>New057</t>
  </si>
  <si>
    <t>Md Khairul Alam</t>
  </si>
  <si>
    <t>Territory: Sonirakhra                         Region: Ctg. Road                             Division:  Dhaka East                    Month: January'2020                                       Working Day-27</t>
  </si>
  <si>
    <t>Md. Mufashwir Hossain</t>
  </si>
  <si>
    <t>Md. Mostakim Hasan</t>
  </si>
  <si>
    <t>Md. Toshir Uddin</t>
  </si>
  <si>
    <t>Md. Abu-Taher</t>
  </si>
  <si>
    <t>Salim Khan Monir</t>
  </si>
  <si>
    <t>S. M. Insan Ali</t>
  </si>
  <si>
    <t>Md. Mohiuzzaman</t>
  </si>
  <si>
    <t>Rony Paul</t>
  </si>
  <si>
    <t>Md. Ayub Mia</t>
  </si>
  <si>
    <t>Md. Shahin Alom</t>
  </si>
  <si>
    <t>Md. Jahangir Hossain</t>
  </si>
  <si>
    <t>Md. Soleman</t>
  </si>
  <si>
    <t>Md. Imam Hasan</t>
  </si>
  <si>
    <t>Md. Shoriful Kazi</t>
  </si>
  <si>
    <t>Md.Abdus Salam</t>
  </si>
  <si>
    <t>Md. Helal Uddin</t>
  </si>
  <si>
    <t>Md. Hanif</t>
  </si>
  <si>
    <t>Md. Hridoy Molla</t>
  </si>
  <si>
    <t xml:space="preserve">Md. Kamrul </t>
  </si>
  <si>
    <t>Waliullah</t>
  </si>
  <si>
    <t>Nazmul Hamid Raju</t>
  </si>
  <si>
    <t>Kazi Asikur  Rahman</t>
  </si>
  <si>
    <t>Gopal Sarker</t>
  </si>
  <si>
    <t>Saddam Hossain</t>
  </si>
  <si>
    <t>Md Emran Mia</t>
  </si>
  <si>
    <t>Mrinal Canti</t>
  </si>
  <si>
    <t>Sha Alam</t>
  </si>
  <si>
    <t>Abu Said</t>
  </si>
  <si>
    <t>Al Amin</t>
  </si>
  <si>
    <t>Ratan Kha</t>
  </si>
  <si>
    <t>Naimul Hamid Naim</t>
  </si>
  <si>
    <t>Md. Soleman 2</t>
  </si>
  <si>
    <t>Motasim Billah Zihad</t>
  </si>
  <si>
    <t>Shamim Miya</t>
  </si>
  <si>
    <t>Somun Miya</t>
  </si>
  <si>
    <t xml:space="preserve">Al Mamun </t>
  </si>
  <si>
    <t>Mostafa</t>
  </si>
  <si>
    <t>Abdur Rashid</t>
  </si>
  <si>
    <t>Monna Sarker</t>
  </si>
  <si>
    <t>Md Shohidul Islam Rana</t>
  </si>
  <si>
    <t>Territory:  Bhulta                           Region: CTG Road                                         Division: Dhaka East                               Month: January 2020                                 Working Day- 27</t>
  </si>
  <si>
    <t>Md.Golam Rosul</t>
  </si>
  <si>
    <t>Md Mahabub Khan</t>
  </si>
  <si>
    <t>S I</t>
  </si>
  <si>
    <t>21276</t>
  </si>
  <si>
    <t>Chandan Das</t>
  </si>
  <si>
    <t>29459</t>
  </si>
  <si>
    <t>Md.Habibur Rahman</t>
  </si>
  <si>
    <t>15440</t>
  </si>
  <si>
    <t>Tarango kumar Mondol</t>
  </si>
  <si>
    <t>14961</t>
  </si>
  <si>
    <t>Md.Golam Mostofa</t>
  </si>
  <si>
    <t>14963</t>
  </si>
  <si>
    <t>Md. Babul Miah</t>
  </si>
  <si>
    <t>Sabuz Hossain</t>
  </si>
  <si>
    <t>37196</t>
  </si>
  <si>
    <t>Razibul Haque</t>
  </si>
  <si>
    <t>Md.Jakir Hossain Mollah</t>
  </si>
  <si>
    <t>Md.Parvej Rabbani</t>
  </si>
  <si>
    <t>37809</t>
  </si>
  <si>
    <t>Md.Roni Islam</t>
  </si>
  <si>
    <t>32715</t>
  </si>
  <si>
    <t>Sami Son Das</t>
  </si>
  <si>
    <t>25313</t>
  </si>
  <si>
    <t>Md. Abul  Kashem</t>
  </si>
  <si>
    <t>26626</t>
  </si>
  <si>
    <t>Yousuf 3</t>
  </si>
  <si>
    <t>36664</t>
  </si>
  <si>
    <t>Md.Abdul Barek Rasel</t>
  </si>
  <si>
    <t>14966</t>
  </si>
  <si>
    <t>Md. Yousuf Hossain</t>
  </si>
  <si>
    <t>Abdul Aziz</t>
  </si>
  <si>
    <t>14967</t>
  </si>
  <si>
    <t>Md.Zakaria</t>
  </si>
  <si>
    <t>14984</t>
  </si>
  <si>
    <t>Md. Yakub Miah</t>
  </si>
  <si>
    <t>Md.Sofikul Islam</t>
  </si>
  <si>
    <t>Abdul Hannan Mia</t>
  </si>
  <si>
    <t>Hasib Mia</t>
  </si>
  <si>
    <t>Nur Kutub</t>
  </si>
  <si>
    <t>Foysal Miah</t>
  </si>
  <si>
    <t>15449</t>
  </si>
  <si>
    <t>Sajal  Baroy</t>
  </si>
  <si>
    <t>Bijoy Chandra Modak</t>
  </si>
  <si>
    <t>34849</t>
  </si>
  <si>
    <t>Sumon Chandra Mothak</t>
  </si>
  <si>
    <t>30444</t>
  </si>
  <si>
    <t>Md.  Motalib</t>
  </si>
  <si>
    <t>14983</t>
  </si>
  <si>
    <t>Md. Masum Miah</t>
  </si>
  <si>
    <t>28746</t>
  </si>
  <si>
    <t>Shamim  Ahmed</t>
  </si>
  <si>
    <t>Md.Sultan Ahomad</t>
  </si>
  <si>
    <t>Md.Israfil Hossain</t>
  </si>
  <si>
    <t>Sahidul Islam Piyel</t>
  </si>
  <si>
    <t>30613</t>
  </si>
  <si>
    <t>Din Islam</t>
  </si>
  <si>
    <t>34200</t>
  </si>
  <si>
    <t>33843</t>
  </si>
  <si>
    <t>Kabir Hosen</t>
  </si>
  <si>
    <t>33563</t>
  </si>
  <si>
    <t>Territory:    Sonargaon                           Region:   Ctg Road                                     Division:    Dhaka East                            Month:January-2020                                             Working Day-27</t>
  </si>
  <si>
    <t>27958</t>
  </si>
  <si>
    <t>15042</t>
  </si>
  <si>
    <t>Md. Abul Kalam</t>
  </si>
  <si>
    <t>15043</t>
  </si>
  <si>
    <t>Md. Sayed Al Mamun</t>
  </si>
  <si>
    <t>15044</t>
  </si>
  <si>
    <t>Md. Maidur Rahman</t>
  </si>
  <si>
    <t>34850</t>
  </si>
  <si>
    <t>Md. Mobarak Ali</t>
  </si>
  <si>
    <t>37112</t>
  </si>
  <si>
    <t>Md. Mozammel Hoque</t>
  </si>
  <si>
    <t>37423</t>
  </si>
  <si>
    <t>Shahin Alam</t>
  </si>
  <si>
    <t>15047</t>
  </si>
  <si>
    <t>Md. Shariful Islam</t>
  </si>
  <si>
    <t>15055</t>
  </si>
  <si>
    <t>30436</t>
  </si>
  <si>
    <t>Md. Aminur Rahman Babul</t>
  </si>
  <si>
    <t>30740</t>
  </si>
  <si>
    <t>Nur Nabi</t>
  </si>
  <si>
    <t>32809</t>
  </si>
  <si>
    <t>Md.Roky Miah</t>
  </si>
  <si>
    <t>33265</t>
  </si>
  <si>
    <t>Md. Zahangir Alam</t>
  </si>
  <si>
    <t>33275</t>
  </si>
  <si>
    <t>Md. Jamir Uddin</t>
  </si>
  <si>
    <t>36370</t>
  </si>
  <si>
    <t>Md. Sohan</t>
  </si>
  <si>
    <t>37898</t>
  </si>
  <si>
    <t>Md. Sarif</t>
  </si>
  <si>
    <t>Md Repon</t>
  </si>
  <si>
    <t xml:space="preserve">Md. Rajon </t>
  </si>
  <si>
    <t xml:space="preserve">Mozammel Hosen </t>
  </si>
  <si>
    <t>Subrato Chandra Saha</t>
  </si>
  <si>
    <t>Md Nurul Amin</t>
  </si>
  <si>
    <t>Md Jabed</t>
  </si>
  <si>
    <t>Md Al Masud Rana</t>
  </si>
  <si>
    <t>Territory:Gulshan                                       Region:Gulshan                                        Division:Dhaka West                                               Month:Jan-20                                             Working Day-26</t>
  </si>
  <si>
    <t>15013</t>
  </si>
  <si>
    <t>Md. Moklesur Rahman Lipu</t>
  </si>
  <si>
    <t>15446</t>
  </si>
  <si>
    <t>Masum Billah</t>
  </si>
  <si>
    <t>30724</t>
  </si>
  <si>
    <t>Md. Nizamuddin</t>
  </si>
  <si>
    <t>15579</t>
  </si>
  <si>
    <t>31130</t>
  </si>
  <si>
    <t>Md. Mostafa  Kamal</t>
  </si>
  <si>
    <t>31282</t>
  </si>
  <si>
    <t>Partha Chandra  Das</t>
  </si>
  <si>
    <t>35129</t>
  </si>
  <si>
    <t>Md. Shaker Billah</t>
  </si>
  <si>
    <t>37721</t>
  </si>
  <si>
    <t>Md. Faysal Hossain</t>
  </si>
  <si>
    <t>Shukur Ali</t>
  </si>
  <si>
    <t>Due TA/DA Oct19</t>
  </si>
  <si>
    <t>19877</t>
  </si>
  <si>
    <t>Md. Shirajul  Islam</t>
  </si>
  <si>
    <t>15583</t>
  </si>
  <si>
    <t>Md. Ali Hossain</t>
  </si>
  <si>
    <t>20771</t>
  </si>
  <si>
    <t>29122</t>
  </si>
  <si>
    <t>Md. Mohon</t>
  </si>
  <si>
    <t>30795</t>
  </si>
  <si>
    <t>Md. Abdul Hai-2</t>
  </si>
  <si>
    <t>29116</t>
  </si>
  <si>
    <t>31117</t>
  </si>
  <si>
    <t>Md. Al  Amin-2</t>
  </si>
  <si>
    <t>27742</t>
  </si>
  <si>
    <t>Imam Hossain Mizi</t>
  </si>
  <si>
    <t>30446</t>
  </si>
  <si>
    <t>33596</t>
  </si>
  <si>
    <t>Md. Nabiul Islam</t>
  </si>
  <si>
    <t>Md. Ruhul Kuddus</t>
  </si>
  <si>
    <t>Md. Nasir Musulli</t>
  </si>
  <si>
    <t>Md. Abdul Karim</t>
  </si>
  <si>
    <t>Md. Rahmatullah</t>
  </si>
  <si>
    <t>Md. Anas Hossain</t>
  </si>
  <si>
    <t>Territory: Tejgaon                                       Region:Gulshan                                        Division:Dhaka West                                               Month:Jan-20                                             Working Day-26</t>
  </si>
  <si>
    <t>Touhidul Islam</t>
  </si>
  <si>
    <t>5</t>
  </si>
  <si>
    <t>MD Nazrul Islam</t>
  </si>
  <si>
    <t>MD Alamgir Hasan Mahadi</t>
  </si>
  <si>
    <t>4</t>
  </si>
  <si>
    <t>12/11/2009</t>
  </si>
  <si>
    <t>Md. Sobuj Miah</t>
  </si>
  <si>
    <t>1</t>
  </si>
  <si>
    <t>23/07/2015</t>
  </si>
  <si>
    <t>2</t>
  </si>
  <si>
    <t>Polin Chandra Dakua</t>
  </si>
  <si>
    <t>12/02/2009</t>
  </si>
  <si>
    <t>26/10/2014</t>
  </si>
  <si>
    <t>Md. Mamun</t>
  </si>
  <si>
    <t>Ratan Chakroborti</t>
  </si>
  <si>
    <t>26/12/2016</t>
  </si>
  <si>
    <t>Md. Harun Hossain</t>
  </si>
  <si>
    <t>26/08/2013</t>
  </si>
  <si>
    <t>Md. Raihan</t>
  </si>
  <si>
    <t>07/12/2011</t>
  </si>
  <si>
    <t>Md. Nurul Hoque</t>
  </si>
  <si>
    <t>24/06/2009</t>
  </si>
  <si>
    <t>Md Mehedi Hassan</t>
  </si>
  <si>
    <t>Md. Kawsar Miah</t>
  </si>
  <si>
    <t>24/07/2015</t>
  </si>
  <si>
    <t>MD Ataur Rahman</t>
  </si>
  <si>
    <t>Md. Mizan Khan</t>
  </si>
  <si>
    <t>26/01/2018</t>
  </si>
  <si>
    <t>3</t>
  </si>
  <si>
    <t>MD Zia Uddin Bhuian</t>
  </si>
  <si>
    <t>Bimol Das</t>
  </si>
  <si>
    <t>20/10/2016</t>
  </si>
  <si>
    <t>02/04/2017</t>
  </si>
  <si>
    <t>Md. Sheikh Farid</t>
  </si>
  <si>
    <t>12/09/2014</t>
  </si>
  <si>
    <t>Md. Sohel Sheikh</t>
  </si>
  <si>
    <t>Md. Abdul Jalil</t>
  </si>
  <si>
    <t>26/03/2013</t>
  </si>
  <si>
    <t>19/08/2013</t>
  </si>
  <si>
    <t>20</t>
  </si>
  <si>
    <t>Md. Sultan Ali</t>
  </si>
  <si>
    <t>20/06/2009</t>
  </si>
  <si>
    <t>Md. Enamul</t>
  </si>
  <si>
    <t>26/01/2011</t>
  </si>
  <si>
    <t>Md. Shafiqul Islam</t>
  </si>
  <si>
    <t>23/03/2013</t>
  </si>
  <si>
    <t>Md. Hafijur Rahman</t>
  </si>
  <si>
    <t>01/03/2014</t>
  </si>
  <si>
    <t>Md. Hakimul Ummah</t>
  </si>
  <si>
    <t>05/03/2018</t>
  </si>
  <si>
    <t>Md. Majedul Islam</t>
  </si>
  <si>
    <t xml:space="preserve">Md Samsuddin </t>
  </si>
  <si>
    <t>MD Hafijul Islam</t>
  </si>
  <si>
    <t>11/11/2019</t>
  </si>
  <si>
    <t>MD Akbar Hossain</t>
  </si>
  <si>
    <t>Md. Khairul Islam</t>
  </si>
  <si>
    <t>01/04/2018</t>
  </si>
  <si>
    <t>Territory: Khilkhet                                       Region:Gulshan                                        Division:Dhaka West                                               Month:Jan-20                                             Working Day-26</t>
  </si>
  <si>
    <t>MD.Anower Hossen</t>
  </si>
  <si>
    <t>Md.Riaz Uddin</t>
  </si>
  <si>
    <t>Md.Mahmudul Hasan</t>
  </si>
  <si>
    <t>Shakil</t>
  </si>
  <si>
    <t>Shohidul Islam zahid</t>
  </si>
  <si>
    <t>Md.Shofiqul Islam</t>
  </si>
  <si>
    <t>Rakibul</t>
  </si>
  <si>
    <t>Md.Makmudul Hasan</t>
  </si>
  <si>
    <t>Due TA/DA-
Oct19</t>
  </si>
  <si>
    <t>Shohag Hossen</t>
  </si>
  <si>
    <t>Md.Najmul Hasan</t>
  </si>
  <si>
    <t>Md.Nasir Siddique</t>
  </si>
  <si>
    <t>Md Arif Hossen</t>
  </si>
  <si>
    <t>Md Mamunur Rosid</t>
  </si>
  <si>
    <t>Md Rebel Sikdar</t>
  </si>
  <si>
    <t>Md Abdur Rosid</t>
  </si>
  <si>
    <t xml:space="preserve"> Md Mahabub</t>
  </si>
  <si>
    <t>Md Maksed</t>
  </si>
  <si>
    <t>Md Gulzar Khan</t>
  </si>
  <si>
    <t>Md Iqbal</t>
  </si>
  <si>
    <t>Md Shorifuddin</t>
  </si>
  <si>
    <t>Md Belal Hossain</t>
  </si>
  <si>
    <t>Md Sakil Mahmud</t>
  </si>
  <si>
    <t>Md Miraj</t>
  </si>
  <si>
    <t>Md Salam</t>
  </si>
  <si>
    <t>Md Monir</t>
  </si>
  <si>
    <t>Md Jakir</t>
  </si>
  <si>
    <t>Territory: Shantinagar              Region:  Shantinagar                    Division: Dhaka East           Month: January 2020             Working Day-  27</t>
  </si>
  <si>
    <t>Md. Mohosin</t>
  </si>
  <si>
    <t>07/06./2008</t>
  </si>
  <si>
    <t>Md. Shiful Islam</t>
  </si>
  <si>
    <t>01/02/2006</t>
  </si>
  <si>
    <t xml:space="preserve"> Rakib Hasan</t>
  </si>
  <si>
    <t>16941</t>
  </si>
  <si>
    <t>Md. Anisur Rahman khan</t>
  </si>
  <si>
    <t>16940</t>
  </si>
  <si>
    <t>16928</t>
  </si>
  <si>
    <t>Md. Kalon Miah</t>
  </si>
  <si>
    <t>24629</t>
  </si>
  <si>
    <t>Md. Shamim Hossain</t>
  </si>
  <si>
    <t>36781</t>
  </si>
  <si>
    <t>New026</t>
  </si>
  <si>
    <t>Md Salahuddin Kader</t>
  </si>
  <si>
    <t>25/8/19</t>
  </si>
  <si>
    <t>November 2019 TA DUE</t>
  </si>
  <si>
    <t>16932</t>
  </si>
  <si>
    <t>Md. Wasim Akram</t>
  </si>
  <si>
    <t>16931</t>
  </si>
  <si>
    <t>Md. Jalilur Rahman</t>
  </si>
  <si>
    <t>16935</t>
  </si>
  <si>
    <t>28688</t>
  </si>
  <si>
    <t>Farid akhon</t>
  </si>
  <si>
    <t>16933</t>
  </si>
  <si>
    <t>16936</t>
  </si>
  <si>
    <t>Md.Abdul Maleque Sarker</t>
  </si>
  <si>
    <t>16930</t>
  </si>
  <si>
    <t>Md. Shahed Ali</t>
  </si>
  <si>
    <t>16950</t>
  </si>
  <si>
    <t>MD. Ibrahim Hossain</t>
  </si>
  <si>
    <t>16947</t>
  </si>
  <si>
    <t>Md. Saidul Islam</t>
  </si>
  <si>
    <t>28689</t>
  </si>
  <si>
    <t>MD. Hafiz</t>
  </si>
  <si>
    <t>32899</t>
  </si>
  <si>
    <t>31501</t>
  </si>
  <si>
    <t>Md. Kamrul Hasan</t>
  </si>
  <si>
    <t>32244</t>
  </si>
  <si>
    <t>New186</t>
  </si>
  <si>
    <t>Md. Alomgir Hosen</t>
  </si>
  <si>
    <t>New865</t>
  </si>
  <si>
    <t>Md. Mamunur Rashid</t>
  </si>
  <si>
    <t>New646</t>
  </si>
  <si>
    <t>Sohel Hosen</t>
  </si>
  <si>
    <t>New808</t>
  </si>
  <si>
    <t>Md. Sujon Mia</t>
  </si>
  <si>
    <t>Payable 17 days Salary</t>
  </si>
  <si>
    <t>16934</t>
  </si>
  <si>
    <t>16944</t>
  </si>
  <si>
    <t>Md. Rafikul Islam</t>
  </si>
  <si>
    <t>30342</t>
  </si>
  <si>
    <t>New462</t>
  </si>
  <si>
    <t>Nobir Hossain</t>
  </si>
  <si>
    <t>15/12/19</t>
  </si>
  <si>
    <t>New023</t>
  </si>
  <si>
    <t>Md. Jahangir Akhand</t>
  </si>
  <si>
    <t>14/11/19</t>
  </si>
  <si>
    <t xml:space="preserve">Driver </t>
  </si>
  <si>
    <t>Territory:  Maniknagar                                           Region: Shantinagar                                                      Division: Dhaka East                                               Month:   January                                          Working Day-27</t>
  </si>
  <si>
    <t>Mijanur Rahman</t>
  </si>
  <si>
    <t>16883</t>
  </si>
  <si>
    <t>Md. Mahbubur Rahman (SR)</t>
  </si>
  <si>
    <t>16877</t>
  </si>
  <si>
    <t>Md. Syed Reajul Haque  (SR)</t>
  </si>
  <si>
    <t>18187</t>
  </si>
  <si>
    <t>Pronob Kumar Deb(SR)</t>
  </si>
  <si>
    <t>26406</t>
  </si>
  <si>
    <t>Md. Aminur  Rahman (SR)</t>
  </si>
  <si>
    <t>16879</t>
  </si>
  <si>
    <t>Md. Nayan Hossain</t>
  </si>
  <si>
    <t>16878</t>
  </si>
  <si>
    <t>Md. Rasel Khan Rana</t>
  </si>
  <si>
    <t>16880</t>
  </si>
  <si>
    <t>Md. Shawon</t>
  </si>
  <si>
    <t>16892</t>
  </si>
  <si>
    <t>Md. Raju Ahmed</t>
  </si>
  <si>
    <t>19336</t>
  </si>
  <si>
    <t>Md. Rejaul Karim</t>
  </si>
  <si>
    <t>30086</t>
  </si>
  <si>
    <t>Md. Tofayel Ahamed</t>
  </si>
  <si>
    <t>22750</t>
  </si>
  <si>
    <t>Md. Idris Ali</t>
  </si>
  <si>
    <t>Md. Nazrul  Islam Bhuiyan</t>
  </si>
  <si>
    <t>30087</t>
  </si>
  <si>
    <t>Md. Solayman Ali</t>
  </si>
  <si>
    <t>30717</t>
  </si>
  <si>
    <t>Md. Ruhul  Amin</t>
  </si>
  <si>
    <t>29-08-19</t>
  </si>
  <si>
    <t>16882</t>
  </si>
  <si>
    <t>Md. Abbas Sikder</t>
  </si>
  <si>
    <t>30715</t>
  </si>
  <si>
    <t>Md. Rasel  Sikder</t>
  </si>
  <si>
    <t>Robin GAzi</t>
  </si>
  <si>
    <t>MD Rajib</t>
  </si>
  <si>
    <t>Josim</t>
  </si>
  <si>
    <t>New800</t>
  </si>
  <si>
    <t>Ali akbar</t>
  </si>
  <si>
    <t>New783</t>
  </si>
  <si>
    <t>Kajol khan</t>
  </si>
  <si>
    <t>Md.jahagir</t>
  </si>
  <si>
    <t>sazzad Hossain</t>
  </si>
  <si>
    <t>34738</t>
  </si>
  <si>
    <t>Md Abul Basar</t>
  </si>
  <si>
    <t>Territory: Mugda                                             Region: Santinagar                                                      Division: Dhaka East                                               Month:  January-20                                           Working Day-</t>
  </si>
  <si>
    <t>Md Kamrul Hasan</t>
  </si>
  <si>
    <t>22/11/2011</t>
  </si>
  <si>
    <t>16901</t>
  </si>
  <si>
    <t>34128</t>
  </si>
  <si>
    <t>Md. Kamal  Hossain</t>
  </si>
  <si>
    <t>29804</t>
  </si>
  <si>
    <t>30466</t>
  </si>
  <si>
    <t>Md.Assaduzzaman</t>
  </si>
  <si>
    <t>New120</t>
  </si>
  <si>
    <t>Md. Jashim  Uddin</t>
  </si>
  <si>
    <t>16909</t>
  </si>
  <si>
    <t>Md. Ariful Islam</t>
  </si>
  <si>
    <t>New361</t>
  </si>
  <si>
    <t xml:space="preserve">Md. Ashraful Islam </t>
  </si>
  <si>
    <t>15/11/19</t>
  </si>
  <si>
    <t>Md. Asad Khan</t>
  </si>
  <si>
    <t>17/3/19</t>
  </si>
  <si>
    <t>Md Forhad</t>
  </si>
  <si>
    <t>New252</t>
  </si>
  <si>
    <t>Md. Helan Ghorami</t>
  </si>
  <si>
    <t>New974</t>
  </si>
  <si>
    <t>16907</t>
  </si>
  <si>
    <t>Md. Mofizul Islam</t>
  </si>
  <si>
    <t>(NewCmAl)</t>
  </si>
  <si>
    <t>33209</t>
  </si>
  <si>
    <t>Md.Monayam</t>
  </si>
  <si>
    <t>16917</t>
  </si>
  <si>
    <t>18212</t>
  </si>
  <si>
    <t>Md.  Shimul</t>
  </si>
  <si>
    <t>16954</t>
  </si>
  <si>
    <t>Md. Wali Ullah Robi</t>
  </si>
  <si>
    <t>19534</t>
  </si>
  <si>
    <t>Hasan   Molla</t>
  </si>
  <si>
    <t>18211</t>
  </si>
  <si>
    <t>16955</t>
  </si>
  <si>
    <t>Md. Azizul Islam</t>
  </si>
  <si>
    <t>34240</t>
  </si>
  <si>
    <t>Shah Alom</t>
  </si>
  <si>
    <t>34145</t>
  </si>
  <si>
    <t>Ahsan Habib</t>
  </si>
  <si>
    <t>New692</t>
  </si>
  <si>
    <t>Md. Ripon</t>
  </si>
  <si>
    <t>New6881</t>
  </si>
  <si>
    <t>New981</t>
  </si>
  <si>
    <t>Md. Jamal Hossain</t>
  </si>
  <si>
    <t>New240</t>
  </si>
  <si>
    <t>Md. Kawsar Hossain</t>
  </si>
  <si>
    <t>26/10/19</t>
  </si>
  <si>
    <t>New6651</t>
  </si>
  <si>
    <t>Harunur Rashid</t>
  </si>
  <si>
    <t>New636</t>
  </si>
  <si>
    <t>Md. Shakil</t>
  </si>
  <si>
    <t>New317</t>
  </si>
  <si>
    <t>Md. Kawsar Sheikh</t>
  </si>
  <si>
    <t>New0188</t>
  </si>
  <si>
    <t>Md. Mintu Delowar</t>
  </si>
  <si>
    <t>New472</t>
  </si>
  <si>
    <t>Milon Kobiraj</t>
  </si>
  <si>
    <t>New966</t>
  </si>
  <si>
    <t>Md. Farukul Islam</t>
  </si>
  <si>
    <t>New994</t>
  </si>
  <si>
    <t>Khokon</t>
  </si>
  <si>
    <t>New991</t>
  </si>
  <si>
    <t>Khan Saheb</t>
  </si>
  <si>
    <t>New239</t>
  </si>
  <si>
    <t>Md Sohagh</t>
  </si>
  <si>
    <t>16918</t>
  </si>
  <si>
    <t>Md.Atiqur Rahaman</t>
  </si>
  <si>
    <t>25139</t>
  </si>
  <si>
    <t>Md.Masum Billah</t>
  </si>
  <si>
    <t>New844</t>
  </si>
  <si>
    <t>16923</t>
  </si>
  <si>
    <t>Md. Nobi Hossain</t>
  </si>
  <si>
    <t>16915</t>
  </si>
  <si>
    <t>Md. Ripon Khan</t>
  </si>
  <si>
    <t>New97</t>
  </si>
  <si>
    <t>Md Johirul Islam</t>
  </si>
  <si>
    <t>22753</t>
  </si>
  <si>
    <t>Md.Jakir Hassan</t>
  </si>
  <si>
    <t>Territory:                 KAWRAN BAZAR                   Region:   SANTINAGOR                                                    Division:        DHAKA EAST                                        Month:         january.20                                   Working Day- 30</t>
  </si>
  <si>
    <t>MD Faruqe Hossain</t>
  </si>
  <si>
    <t>16866</t>
  </si>
  <si>
    <t>Md.Sirajul Islam</t>
  </si>
  <si>
    <t>29455</t>
  </si>
  <si>
    <t>Md. Rahat  Munshi</t>
  </si>
  <si>
    <t>36064</t>
  </si>
  <si>
    <t>Raju Ahmed</t>
  </si>
  <si>
    <t>34931</t>
  </si>
  <si>
    <t>MD.Saiful Islam</t>
  </si>
  <si>
    <t>Shahid Ullah Manik</t>
  </si>
  <si>
    <t>16863</t>
  </si>
  <si>
    <t>Md.Sogir</t>
  </si>
  <si>
    <t>16869</t>
  </si>
  <si>
    <t>Md.Mizan</t>
  </si>
  <si>
    <t>16868</t>
  </si>
  <si>
    <t>Md. Ali Ershad</t>
  </si>
  <si>
    <t>27224</t>
  </si>
  <si>
    <t>Md.  Rahman</t>
  </si>
  <si>
    <t>24672</t>
  </si>
  <si>
    <t>Md. Ripon  Farzi</t>
  </si>
  <si>
    <t>36610</t>
  </si>
  <si>
    <t>Md. Hasanul Islam</t>
  </si>
  <si>
    <t>18818</t>
  </si>
  <si>
    <t>Md.  Shipon</t>
  </si>
  <si>
    <t>16865</t>
  </si>
  <si>
    <t>Md. Zahid Hasan</t>
  </si>
  <si>
    <t>16961</t>
  </si>
  <si>
    <t>22778</t>
  </si>
  <si>
    <t>Md.  Jahangir</t>
  </si>
  <si>
    <t>33279</t>
  </si>
  <si>
    <t>Md.Parvej</t>
  </si>
  <si>
    <t xml:space="preserve">Md. Raj </t>
  </si>
  <si>
    <t>Md. Jony Mridha</t>
  </si>
  <si>
    <t>Md Hakim Pro</t>
  </si>
  <si>
    <t>Bikorm miha</t>
  </si>
  <si>
    <t>cm</t>
  </si>
  <si>
    <t>liton acercho</t>
  </si>
  <si>
    <t>noman</t>
  </si>
  <si>
    <t>Arif</t>
  </si>
  <si>
    <t>ferdows</t>
  </si>
  <si>
    <t>Mosarraf</t>
  </si>
  <si>
    <t>Jamal</t>
  </si>
  <si>
    <t>Raju</t>
  </si>
  <si>
    <t>sojib</t>
  </si>
  <si>
    <t xml:space="preserve">               </t>
  </si>
  <si>
    <t>Dhaka East</t>
  </si>
  <si>
    <t>Territory: Ctg Road                                    Region:Ctg Road                            Division: Dhaka East                            Month:  January-20                                           Working Day-27</t>
  </si>
  <si>
    <t>Territory:  Badda                                 Region:Gulshan                                           Division:Dhaka West                                                     Month:Jan-20                                             Working Day-26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</si>
</sst>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dd/mm/yyyy"/>
    <numFmt numFmtId="168" formatCode="[$-10409]dd\-mmm\-yy"/>
    <numFmt numFmtId="180" formatCode="#,##0.0"/>
  </numFmts>
  <fonts count="5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rgb="FF000000"/>
      <name val="Calibri"/>
      <family val="2"/>
    </font>
    <font>
      <sz val="12"/>
      <color indexed="64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8.6999999999999993"/>
      <color indexed="8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ahoma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rgb="FFFF0000"/>
      <name val="Tahoma"/>
      <family val="2"/>
    </font>
    <font>
      <sz val="10"/>
      <name val="Tahoma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.6999999999999993"/>
      <color indexed="8"/>
      <name val="Times New Roman"/>
      <family val="1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13" fillId="0" borderId="0" applyFont="0" applyFill="0" applyBorder="0" applyAlignment="0" applyProtection="0"/>
    <xf numFmtId="0" fontId="15" fillId="0" borderId="0">
      <protection locked="0"/>
    </xf>
    <xf numFmtId="0" fontId="3" fillId="0" borderId="0"/>
    <xf numFmtId="0" fontId="31" fillId="0" borderId="0">
      <alignment vertical="center"/>
    </xf>
    <xf numFmtId="0" fontId="13" fillId="0" borderId="0"/>
    <xf numFmtId="43" fontId="45" fillId="0" borderId="0">
      <protection locked="0"/>
    </xf>
    <xf numFmtId="0" fontId="3" fillId="0" borderId="0"/>
    <xf numFmtId="0" fontId="3" fillId="0" borderId="0"/>
    <xf numFmtId="43" fontId="26" fillId="0" borderId="0" applyFont="0" applyFill="0" applyBorder="0" applyAlignment="0" applyProtection="0"/>
  </cellStyleXfs>
  <cellXfs count="275">
    <xf numFmtId="0" fontId="0" fillId="0" borderId="0" xfId="0"/>
    <xf numFmtId="14" fontId="11" fillId="3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167" fontId="23" fillId="0" borderId="1" xfId="0" applyNumberFormat="1" applyFont="1" applyFill="1" applyBorder="1" applyAlignment="1">
      <alignment horizontal="center" vertical="center" wrapText="1"/>
    </xf>
    <xf numFmtId="167" fontId="23" fillId="0" borderId="1" xfId="0" applyNumberFormat="1" applyFont="1" applyFill="1" applyBorder="1" applyAlignment="1">
      <alignment horizontal="center" vertical="center"/>
    </xf>
    <xf numFmtId="0" fontId="22" fillId="7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8" fontId="10" fillId="5" borderId="1" xfId="0" applyNumberFormat="1" applyFont="1" applyFill="1" applyBorder="1" applyAlignment="1">
      <alignment vertical="top" wrapText="1" readingOrder="1"/>
    </xf>
    <xf numFmtId="0" fontId="32" fillId="0" borderId="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left" vertical="top" wrapText="1" readingOrder="1"/>
    </xf>
    <xf numFmtId="0" fontId="40" fillId="6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left" vertical="top" wrapText="1"/>
    </xf>
    <xf numFmtId="15" fontId="38" fillId="4" borderId="12" xfId="0" applyNumberFormat="1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/>
    </xf>
    <xf numFmtId="15" fontId="30" fillId="3" borderId="1" xfId="0" applyNumberFormat="1" applyFont="1" applyFill="1" applyBorder="1" applyAlignment="1">
      <alignment horizontal="center" vertical="center" wrapText="1"/>
    </xf>
    <xf numFmtId="0" fontId="41" fillId="6" borderId="1" xfId="0" applyFont="1" applyFill="1" applyBorder="1" applyAlignment="1">
      <alignment horizontal="left" vertical="top" wrapText="1" readingOrder="1"/>
    </xf>
    <xf numFmtId="0" fontId="41" fillId="6" borderId="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" fontId="6" fillId="0" borderId="3" xfId="0" applyNumberFormat="1" applyFont="1" applyBorder="1" applyAlignment="1">
      <alignment horizontal="left" vertical="center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left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left" vertical="center"/>
    </xf>
    <xf numFmtId="0" fontId="28" fillId="0" borderId="15" xfId="0" applyNumberFormat="1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top" wrapText="1" readingOrder="1"/>
    </xf>
    <xf numFmtId="1" fontId="36" fillId="3" borderId="0" xfId="0" applyNumberFormat="1" applyFont="1" applyFill="1" applyBorder="1" applyAlignment="1">
      <alignment horizontal="center"/>
    </xf>
    <xf numFmtId="168" fontId="42" fillId="3" borderId="1" xfId="0" applyNumberFormat="1" applyFont="1" applyFill="1" applyBorder="1" applyAlignment="1">
      <alignment horizontal="center" vertical="top" wrapText="1" readingOrder="1"/>
    </xf>
    <xf numFmtId="0" fontId="28" fillId="0" borderId="12" xfId="0" applyNumberFormat="1" applyFont="1" applyFill="1" applyBorder="1" applyAlignment="1">
      <alignment horizontal="center"/>
    </xf>
    <xf numFmtId="0" fontId="28" fillId="0" borderId="15" xfId="0" applyNumberFormat="1" applyFont="1" applyFill="1" applyBorder="1" applyAlignment="1">
      <alignment horizontal="center"/>
    </xf>
    <xf numFmtId="0" fontId="28" fillId="0" borderId="9" xfId="0" applyNumberFormat="1" applyFont="1" applyFill="1" applyBorder="1" applyAlignment="1">
      <alignment horizontal="left" vertical="center"/>
    </xf>
    <xf numFmtId="168" fontId="10" fillId="8" borderId="1" xfId="0" applyNumberFormat="1" applyFont="1" applyFill="1" applyBorder="1" applyAlignment="1">
      <alignment horizontal="center" vertical="top" wrapText="1" readingOrder="1"/>
    </xf>
    <xf numFmtId="0" fontId="28" fillId="4" borderId="19" xfId="0" applyFont="1" applyFill="1" applyBorder="1" applyAlignment="1">
      <alignment horizontal="center" wrapText="1"/>
    </xf>
    <xf numFmtId="0" fontId="28" fillId="0" borderId="8" xfId="0" applyNumberFormat="1" applyFont="1" applyFill="1" applyBorder="1" applyAlignment="1">
      <alignment horizontal="left" vertical="center"/>
    </xf>
    <xf numFmtId="0" fontId="28" fillId="0" borderId="20" xfId="0" applyNumberFormat="1" applyFont="1" applyFill="1" applyBorder="1" applyAlignment="1">
      <alignment horizontal="center"/>
    </xf>
    <xf numFmtId="0" fontId="28" fillId="0" borderId="12" xfId="0" applyNumberFormat="1" applyFont="1" applyFill="1" applyBorder="1" applyAlignment="1"/>
    <xf numFmtId="0" fontId="28" fillId="4" borderId="1" xfId="0" applyFont="1" applyFill="1" applyBorder="1" applyAlignment="1">
      <alignment horizontal="center" wrapText="1"/>
    </xf>
    <xf numFmtId="0" fontId="28" fillId="0" borderId="1" xfId="0" applyNumberFormat="1" applyFont="1" applyFill="1" applyBorder="1" applyAlignment="1">
      <alignment horizontal="left" vertical="center"/>
    </xf>
    <xf numFmtId="168" fontId="43" fillId="3" borderId="1" xfId="0" applyNumberFormat="1" applyFont="1" applyFill="1" applyBorder="1" applyAlignment="1">
      <alignment horizontal="center" vertical="top" wrapText="1" readingOrder="1"/>
    </xf>
    <xf numFmtId="1" fontId="36" fillId="3" borderId="1" xfId="0" applyNumberFormat="1" applyFont="1" applyFill="1" applyBorder="1" applyAlignment="1">
      <alignment horizontal="center" vertical="center" readingOrder="1"/>
    </xf>
    <xf numFmtId="1" fontId="3" fillId="3" borderId="1" xfId="0" applyNumberFormat="1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left" vertical="top" wrapText="1" readingOrder="1"/>
    </xf>
    <xf numFmtId="0" fontId="40" fillId="6" borderId="10" xfId="0" applyFont="1" applyFill="1" applyBorder="1" applyAlignment="1">
      <alignment horizontal="left" vertical="top" wrapText="1"/>
    </xf>
    <xf numFmtId="0" fontId="40" fillId="6" borderId="10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0" fontId="40" fillId="6" borderId="11" xfId="0" applyFont="1" applyFill="1" applyBorder="1" applyAlignment="1">
      <alignment horizontal="left" vertical="top" wrapText="1" readingOrder="1"/>
    </xf>
    <xf numFmtId="0" fontId="40" fillId="6" borderId="11" xfId="0" applyFont="1" applyFill="1" applyBorder="1" applyAlignment="1">
      <alignment horizontal="left" vertical="top" wrapText="1"/>
    </xf>
    <xf numFmtId="0" fontId="40" fillId="6" borderId="11" xfId="0" applyFont="1" applyFill="1" applyBorder="1" applyAlignment="1">
      <alignment horizontal="center" vertical="top" wrapText="1"/>
    </xf>
    <xf numFmtId="168" fontId="10" fillId="5" borderId="8" xfId="0" applyNumberFormat="1" applyFont="1" applyFill="1" applyBorder="1" applyAlignment="1">
      <alignment vertical="top" wrapText="1" readingOrder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 wrapText="1"/>
    </xf>
    <xf numFmtId="168" fontId="39" fillId="5" borderId="21" xfId="0" applyNumberFormat="1" applyFont="1" applyFill="1" applyBorder="1" applyAlignment="1">
      <alignment horizontal="center" vertical="center" wrapText="1"/>
    </xf>
    <xf numFmtId="168" fontId="39" fillId="5" borderId="1" xfId="0" applyNumberFormat="1" applyFont="1" applyFill="1" applyBorder="1" applyAlignment="1">
      <alignment horizontal="center" vertical="center" wrapText="1"/>
    </xf>
    <xf numFmtId="1" fontId="39" fillId="5" borderId="1" xfId="0" applyNumberFormat="1" applyFont="1" applyFill="1" applyBorder="1" applyAlignment="1">
      <alignment horizontal="center" vertical="center" wrapText="1" readingOrder="1"/>
    </xf>
    <xf numFmtId="49" fontId="38" fillId="3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7" fontId="45" fillId="4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65" fontId="45" fillId="4" borderId="1" xfId="6" applyNumberFormat="1" applyFont="1" applyFill="1" applyBorder="1" applyAlignment="1" applyProtection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center" vertical="center"/>
    </xf>
    <xf numFmtId="0" fontId="47" fillId="7" borderId="12" xfId="0" applyNumberFormat="1" applyFont="1" applyFill="1" applyBorder="1" applyAlignment="1">
      <alignment horizontal="center" vertical="center" wrapText="1"/>
    </xf>
    <xf numFmtId="49" fontId="24" fillId="0" borderId="6" xfId="0" applyNumberFormat="1" applyFont="1" applyFill="1" applyBorder="1" applyAlignment="1">
      <alignment horizontal="center" vertical="center"/>
    </xf>
    <xf numFmtId="49" fontId="24" fillId="7" borderId="6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0" fontId="48" fillId="7" borderId="1" xfId="0" applyNumberFormat="1" applyFont="1" applyFill="1" applyBorder="1" applyAlignment="1">
      <alignment horizontal="center" vertical="center"/>
    </xf>
    <xf numFmtId="0" fontId="47" fillId="7" borderId="1" xfId="0" applyNumberFormat="1" applyFont="1" applyFill="1" applyBorder="1" applyAlignment="1">
      <alignment horizontal="center" vertical="center"/>
    </xf>
    <xf numFmtId="0" fontId="47" fillId="7" borderId="7" xfId="0" applyNumberFormat="1" applyFont="1" applyFill="1" applyBorder="1" applyAlignment="1">
      <alignment horizontal="center" vertical="center" wrapText="1"/>
    </xf>
    <xf numFmtId="0" fontId="24" fillId="7" borderId="6" xfId="0" applyNumberFormat="1" applyFont="1" applyFill="1" applyBorder="1" applyAlignment="1">
      <alignment horizontal="center" vertical="center"/>
    </xf>
    <xf numFmtId="0" fontId="47" fillId="7" borderId="1" xfId="0" applyNumberFormat="1" applyFont="1" applyFill="1" applyBorder="1" applyAlignment="1">
      <alignment horizontal="center" vertical="center" wrapText="1"/>
    </xf>
    <xf numFmtId="0" fontId="48" fillId="7" borderId="6" xfId="0" applyNumberFormat="1" applyFont="1" applyFill="1" applyBorder="1" applyAlignment="1">
      <alignment horizontal="center" vertical="center"/>
    </xf>
    <xf numFmtId="0" fontId="49" fillId="7" borderId="1" xfId="0" applyNumberFormat="1" applyFont="1" applyFill="1" applyBorder="1" applyAlignment="1">
      <alignment horizontal="center" vertical="center"/>
    </xf>
    <xf numFmtId="0" fontId="50" fillId="7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/>
    </xf>
    <xf numFmtId="0" fontId="23" fillId="0" borderId="6" xfId="0" applyNumberFormat="1" applyFont="1" applyFill="1" applyBorder="1" applyAlignment="1">
      <alignment horizontal="center" vertical="center"/>
    </xf>
    <xf numFmtId="1" fontId="24" fillId="7" borderId="1" xfId="0" applyNumberFormat="1" applyFont="1" applyFill="1" applyBorder="1" applyAlignment="1">
      <alignment horizontal="center" vertical="center"/>
    </xf>
    <xf numFmtId="1" fontId="24" fillId="7" borderId="1" xfId="0" applyNumberFormat="1" applyFont="1" applyFill="1" applyBorder="1" applyAlignment="1">
      <alignment horizontal="left" vertical="center" wrapText="1"/>
    </xf>
    <xf numFmtId="167" fontId="24" fillId="7" borderId="1" xfId="0" applyNumberFormat="1" applyFont="1" applyFill="1" applyBorder="1" applyAlignment="1">
      <alignment horizontal="center" vertical="center" wrapText="1"/>
    </xf>
    <xf numFmtId="1" fontId="24" fillId="7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1" fontId="12" fillId="3" borderId="1" xfId="3" applyNumberFormat="1" applyFont="1" applyFill="1" applyBorder="1" applyAlignment="1">
      <alignment horizontal="center" vertical="center"/>
    </xf>
    <xf numFmtId="165" fontId="12" fillId="3" borderId="1" xfId="1" applyNumberFormat="1" applyFont="1" applyFill="1" applyBorder="1" applyAlignment="1">
      <alignment horizontal="center" vertical="center"/>
    </xf>
    <xf numFmtId="0" fontId="51" fillId="6" borderId="10" xfId="0" applyFont="1" applyFill="1" applyBorder="1" applyAlignment="1">
      <alignment horizontal="center" vertical="center" wrapText="1"/>
    </xf>
    <xf numFmtId="0" fontId="51" fillId="6" borderId="10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30" fillId="3" borderId="1" xfId="0" applyNumberFormat="1" applyFont="1" applyFill="1" applyBorder="1" applyAlignment="1">
      <alignment horizontal="center" vertical="center" wrapText="1"/>
    </xf>
    <xf numFmtId="14" fontId="3" fillId="3" borderId="1" xfId="7" applyNumberFormat="1" applyFont="1" applyFill="1" applyBorder="1" applyAlignment="1">
      <alignment horizontal="center" vertical="center"/>
    </xf>
    <xf numFmtId="0" fontId="51" fillId="6" borderId="11" xfId="0" applyFont="1" applyFill="1" applyBorder="1" applyAlignment="1">
      <alignment horizontal="center" vertical="center" wrapText="1"/>
    </xf>
    <xf numFmtId="0" fontId="51" fillId="6" borderId="11" xfId="0" applyFont="1" applyFill="1" applyBorder="1" applyAlignment="1">
      <alignment horizontal="left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0" fontId="51" fillId="6" borderId="0" xfId="0" applyFont="1" applyFill="1" applyBorder="1" applyAlignment="1">
      <alignment horizontal="center" vertical="center" wrapText="1"/>
    </xf>
    <xf numFmtId="0" fontId="51" fillId="6" borderId="6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center" vertical="center" wrapText="1"/>
    </xf>
    <xf numFmtId="15" fontId="52" fillId="0" borderId="10" xfId="0" applyNumberFormat="1" applyFont="1" applyFill="1" applyBorder="1" applyAlignment="1">
      <alignment horizontal="center" vertical="top" wrapText="1"/>
    </xf>
    <xf numFmtId="180" fontId="26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180" fontId="14" fillId="0" borderId="1" xfId="0" applyNumberFormat="1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 vertical="center" wrapText="1"/>
    </xf>
    <xf numFmtId="15" fontId="52" fillId="0" borderId="11" xfId="0" applyNumberFormat="1" applyFont="1" applyFill="1" applyBorder="1" applyAlignment="1">
      <alignment horizontal="center" vertical="top" wrapText="1"/>
    </xf>
    <xf numFmtId="15" fontId="30" fillId="0" borderId="1" xfId="0" applyNumberFormat="1" applyFont="1" applyFill="1" applyBorder="1" applyAlignment="1">
      <alignment horizontal="center" vertical="center" wrapText="1"/>
    </xf>
    <xf numFmtId="15" fontId="30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 wrapText="1"/>
    </xf>
    <xf numFmtId="15" fontId="52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80" fontId="53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0" fillId="4" borderId="6" xfId="0" applyNumberFormat="1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15" fontId="30" fillId="3" borderId="6" xfId="0" applyNumberFormat="1" applyFont="1" applyFill="1" applyBorder="1" applyAlignment="1">
      <alignment horizontal="center" vertical="center" wrapText="1"/>
    </xf>
    <xf numFmtId="0" fontId="30" fillId="4" borderId="1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15" fontId="52" fillId="3" borderId="10" xfId="0" applyNumberFormat="1" applyFont="1" applyFill="1" applyBorder="1" applyAlignment="1">
      <alignment horizontal="center" vertical="top" wrapText="1"/>
    </xf>
    <xf numFmtId="0" fontId="3" fillId="3" borderId="1" xfId="8" applyFont="1" applyFill="1" applyBorder="1" applyAlignment="1">
      <alignment horizontal="center" vertical="center"/>
    </xf>
    <xf numFmtId="14" fontId="3" fillId="3" borderId="1" xfId="8" applyNumberFormat="1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0" fillId="3" borderId="23" xfId="0" applyNumberFormat="1" applyFont="1" applyFill="1" applyBorder="1" applyAlignment="1">
      <alignment horizontal="center" vertical="center" wrapText="1"/>
    </xf>
    <xf numFmtId="0" fontId="30" fillId="3" borderId="18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4" xfId="0" applyNumberFormat="1" applyFont="1" applyFill="1" applyBorder="1" applyAlignment="1">
      <alignment horizontal="center" vertical="center" wrapText="1"/>
    </xf>
    <xf numFmtId="15" fontId="30" fillId="3" borderId="8" xfId="0" applyNumberFormat="1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165" fontId="3" fillId="2" borderId="1" xfId="9" applyNumberFormat="1" applyFont="1" applyFill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 wrapText="1"/>
    </xf>
    <xf numFmtId="180" fontId="51" fillId="6" borderId="1" xfId="0" applyNumberFormat="1" applyFont="1" applyFill="1" applyBorder="1" applyAlignment="1">
      <alignment horizontal="left" vertical="top" wrapText="1" readingOrder="1"/>
    </xf>
    <xf numFmtId="43" fontId="0" fillId="0" borderId="1" xfId="1" applyFont="1" applyBorder="1" applyAlignment="1">
      <alignment wrapText="1"/>
    </xf>
    <xf numFmtId="0" fontId="3" fillId="3" borderId="1" xfId="7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 wrapText="1"/>
    </xf>
    <xf numFmtId="1" fontId="30" fillId="6" borderId="10" xfId="0" applyNumberFormat="1" applyFont="1" applyFill="1" applyBorder="1" applyAlignment="1">
      <alignment horizontal="center" vertical="center" wrapText="1"/>
    </xf>
    <xf numFmtId="1" fontId="30" fillId="6" borderId="11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" fontId="0" fillId="0" borderId="0" xfId="0" applyNumberFormat="1"/>
    <xf numFmtId="0" fontId="3" fillId="0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4" fillId="6" borderId="10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center" vertical="center"/>
    </xf>
    <xf numFmtId="0" fontId="24" fillId="0" borderId="17" xfId="0" applyNumberFormat="1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10">
    <cellStyle name="Comma" xfId="1" builtinId="3"/>
    <cellStyle name="Comma 2" xfId="6"/>
    <cellStyle name="Comma 2 6" xfId="9"/>
    <cellStyle name="Normal" xfId="0" builtinId="0"/>
    <cellStyle name="Normal 18 2" xfId="2"/>
    <cellStyle name="Normal 2" xfId="5"/>
    <cellStyle name="Normal 2 2" xfId="3"/>
    <cellStyle name="Normal 2 2 2 2" xfId="7"/>
    <cellStyle name="Normal 2 2 2 2 2 2 2" xfId="8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6"/>
  <sheetViews>
    <sheetView tabSelected="1" zoomScale="85" zoomScaleNormal="85" workbookViewId="0">
      <selection activeCell="H248" sqref="H248"/>
    </sheetView>
  </sheetViews>
  <sheetFormatPr defaultColWidth="7.7109375" defaultRowHeight="15" x14ac:dyDescent="0.25"/>
  <cols>
    <col min="1" max="1" width="15.42578125" style="45" customWidth="1"/>
    <col min="2" max="2" width="4.85546875" style="45" customWidth="1"/>
    <col min="3" max="3" width="8.85546875" style="45" customWidth="1"/>
    <col min="4" max="4" width="24.28515625" style="45" bestFit="1" customWidth="1"/>
    <col min="5" max="5" width="9.28515625" style="51" customWidth="1"/>
    <col min="6" max="6" width="14" style="45" customWidth="1"/>
    <col min="7" max="7" width="7.85546875" style="45" bestFit="1" customWidth="1"/>
    <col min="8" max="8" width="5.7109375" style="45" bestFit="1" customWidth="1"/>
    <col min="9" max="9" width="6.7109375" style="45" bestFit="1" customWidth="1"/>
    <col min="10" max="10" width="7" style="45" customWidth="1"/>
    <col min="11" max="11" width="9.28515625" style="45" customWidth="1"/>
    <col min="12" max="12" width="9" style="45" bestFit="1" customWidth="1"/>
    <col min="13" max="13" width="7.85546875" style="45" bestFit="1" customWidth="1"/>
    <col min="14" max="14" width="11.5703125" style="45" bestFit="1" customWidth="1"/>
    <col min="15" max="15" width="12" style="248" bestFit="1" customWidth="1"/>
    <col min="16" max="16" width="7.7109375" style="248" bestFit="1" customWidth="1"/>
    <col min="17" max="17" width="12" style="248" bestFit="1" customWidth="1"/>
    <col min="18" max="19" width="15.5703125" style="45" bestFit="1" customWidth="1"/>
    <col min="20" max="20" width="5.7109375" style="45" bestFit="1" customWidth="1"/>
    <col min="21" max="21" width="8.140625" style="45" bestFit="1" customWidth="1"/>
    <col min="22" max="16384" width="7.7109375" style="45"/>
  </cols>
  <sheetData>
    <row r="1" spans="1:22" ht="32.25" customHeight="1" x14ac:dyDescent="0.4">
      <c r="B1" s="264" t="s">
        <v>97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</row>
    <row r="2" spans="1:22" s="48" customFormat="1" ht="33.75" customHeight="1" x14ac:dyDescent="0.25">
      <c r="A2" s="252" t="s">
        <v>92</v>
      </c>
      <c r="B2" s="274" t="s">
        <v>671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3"/>
    </row>
    <row r="3" spans="1:22" s="51" customFormat="1" ht="41.25" customHeight="1" x14ac:dyDescent="0.25">
      <c r="A3" s="269" t="s">
        <v>670</v>
      </c>
      <c r="B3" s="60" t="s">
        <v>0</v>
      </c>
      <c r="C3" s="50" t="s">
        <v>1</v>
      </c>
      <c r="D3" s="53" t="s">
        <v>2</v>
      </c>
      <c r="E3" s="54" t="s">
        <v>3</v>
      </c>
      <c r="F3" s="54" t="s">
        <v>17</v>
      </c>
      <c r="G3" s="54" t="s">
        <v>4</v>
      </c>
      <c r="H3" s="54" t="s">
        <v>5</v>
      </c>
      <c r="I3" s="54" t="s">
        <v>6</v>
      </c>
      <c r="J3" s="54" t="s">
        <v>7</v>
      </c>
      <c r="K3" s="55" t="s">
        <v>16</v>
      </c>
      <c r="L3" s="54" t="s">
        <v>8</v>
      </c>
      <c r="M3" s="54" t="s">
        <v>20</v>
      </c>
      <c r="N3" s="54" t="s">
        <v>9</v>
      </c>
      <c r="O3" s="70" t="s">
        <v>18</v>
      </c>
      <c r="P3" s="70" t="s">
        <v>19</v>
      </c>
      <c r="Q3" s="70" t="s">
        <v>10</v>
      </c>
      <c r="R3" s="54" t="s">
        <v>14</v>
      </c>
      <c r="S3" s="54" t="s">
        <v>15</v>
      </c>
      <c r="T3" s="54" t="s">
        <v>13</v>
      </c>
      <c r="U3" s="54" t="s">
        <v>11</v>
      </c>
    </row>
    <row r="4" spans="1:22" s="51" customFormat="1" ht="24.75" customHeight="1" x14ac:dyDescent="0.25">
      <c r="A4" s="269"/>
      <c r="B4" s="251">
        <v>1</v>
      </c>
      <c r="C4" s="71">
        <v>15665</v>
      </c>
      <c r="D4" s="71" t="s">
        <v>98</v>
      </c>
      <c r="E4" s="72" t="s">
        <v>22</v>
      </c>
      <c r="F4" s="29">
        <v>43671</v>
      </c>
      <c r="G4" s="49">
        <v>27</v>
      </c>
      <c r="H4" s="49"/>
      <c r="I4" s="49">
        <v>4</v>
      </c>
      <c r="J4" s="49"/>
      <c r="K4" s="47">
        <v>31</v>
      </c>
      <c r="L4" s="49">
        <v>45000</v>
      </c>
      <c r="M4" s="49">
        <v>6000</v>
      </c>
      <c r="N4" s="49">
        <f>(L4/30)*J4</f>
        <v>0</v>
      </c>
      <c r="O4" s="35">
        <f>L4+M4-N4</f>
        <v>51000</v>
      </c>
      <c r="P4" s="40"/>
      <c r="Q4" s="35">
        <f>O4+P4</f>
        <v>51000</v>
      </c>
      <c r="R4" s="49"/>
      <c r="S4" s="49"/>
      <c r="T4" s="49"/>
      <c r="U4" s="49"/>
    </row>
    <row r="5" spans="1:22" s="51" customFormat="1" ht="24.75" customHeight="1" x14ac:dyDescent="0.25">
      <c r="A5" s="269"/>
      <c r="B5" s="61">
        <v>2</v>
      </c>
      <c r="C5" s="73" t="s">
        <v>99</v>
      </c>
      <c r="D5" s="73" t="s">
        <v>100</v>
      </c>
      <c r="E5" s="72" t="s">
        <v>23</v>
      </c>
      <c r="F5" s="29">
        <v>43748</v>
      </c>
      <c r="G5" s="49">
        <v>27</v>
      </c>
      <c r="H5" s="47"/>
      <c r="I5" s="49">
        <v>4</v>
      </c>
      <c r="J5" s="47"/>
      <c r="K5" s="47">
        <v>31</v>
      </c>
      <c r="L5" s="47">
        <v>22000</v>
      </c>
      <c r="M5" s="47">
        <v>5200</v>
      </c>
      <c r="N5" s="49">
        <f t="shared" ref="N5:N43" si="0">(L5/30)*J5</f>
        <v>0</v>
      </c>
      <c r="O5" s="35">
        <f t="shared" ref="O5:O43" si="1">L5+M5-N5</f>
        <v>27200</v>
      </c>
      <c r="P5" s="35"/>
      <c r="Q5" s="35">
        <f t="shared" ref="Q5:Q43" si="2">O5+P5</f>
        <v>27200</v>
      </c>
      <c r="R5" s="47"/>
      <c r="S5" s="47"/>
      <c r="T5" s="47"/>
      <c r="U5" s="46"/>
    </row>
    <row r="6" spans="1:22" s="51" customFormat="1" ht="24.75" customHeight="1" x14ac:dyDescent="0.25">
      <c r="A6" s="269"/>
      <c r="B6" s="251">
        <v>3</v>
      </c>
      <c r="C6" s="71" t="s">
        <v>21</v>
      </c>
      <c r="D6" s="71" t="s">
        <v>101</v>
      </c>
      <c r="E6" s="72" t="s">
        <v>24</v>
      </c>
      <c r="F6" s="32">
        <v>43747</v>
      </c>
      <c r="G6" s="49">
        <v>27</v>
      </c>
      <c r="H6" s="47"/>
      <c r="I6" s="49">
        <v>4</v>
      </c>
      <c r="J6" s="47"/>
      <c r="K6" s="47">
        <v>31</v>
      </c>
      <c r="L6" s="47">
        <v>13500</v>
      </c>
      <c r="M6" s="47">
        <v>10800</v>
      </c>
      <c r="N6" s="49">
        <f t="shared" si="0"/>
        <v>0</v>
      </c>
      <c r="O6" s="35">
        <f t="shared" si="1"/>
        <v>24300</v>
      </c>
      <c r="P6" s="35">
        <v>5200</v>
      </c>
      <c r="Q6" s="35">
        <f t="shared" si="2"/>
        <v>29500</v>
      </c>
      <c r="R6" s="47"/>
      <c r="S6" s="47"/>
      <c r="T6" s="47"/>
      <c r="U6" s="46"/>
    </row>
    <row r="7" spans="1:22" s="51" customFormat="1" ht="24.75" customHeight="1" x14ac:dyDescent="0.25">
      <c r="A7" s="269"/>
      <c r="B7" s="61">
        <v>4</v>
      </c>
      <c r="C7" s="71" t="s">
        <v>102</v>
      </c>
      <c r="D7" s="71" t="s">
        <v>103</v>
      </c>
      <c r="E7" s="72" t="s">
        <v>30</v>
      </c>
      <c r="F7" s="74">
        <v>40173</v>
      </c>
      <c r="G7" s="49">
        <v>27</v>
      </c>
      <c r="H7" s="47"/>
      <c r="I7" s="49">
        <v>4</v>
      </c>
      <c r="J7" s="47"/>
      <c r="K7" s="47">
        <v>31</v>
      </c>
      <c r="L7" s="47">
        <v>15000</v>
      </c>
      <c r="M7" s="47"/>
      <c r="N7" s="49">
        <f t="shared" si="0"/>
        <v>0</v>
      </c>
      <c r="O7" s="35">
        <f t="shared" si="1"/>
        <v>15000</v>
      </c>
      <c r="P7" s="35">
        <v>2950</v>
      </c>
      <c r="Q7" s="35">
        <f t="shared" si="2"/>
        <v>17950</v>
      </c>
      <c r="R7" s="35">
        <v>2104796.9</v>
      </c>
      <c r="S7" s="35">
        <f>R7/26</f>
        <v>80953.726923076916</v>
      </c>
      <c r="T7" s="47" t="s">
        <v>25</v>
      </c>
      <c r="U7" s="46"/>
    </row>
    <row r="8" spans="1:22" s="51" customFormat="1" ht="24.75" customHeight="1" x14ac:dyDescent="0.25">
      <c r="A8" s="269"/>
      <c r="B8" s="251">
        <v>5</v>
      </c>
      <c r="C8" s="71" t="s">
        <v>104</v>
      </c>
      <c r="D8" s="71" t="s">
        <v>80</v>
      </c>
      <c r="E8" s="72" t="s">
        <v>30</v>
      </c>
      <c r="F8" s="75">
        <v>37835</v>
      </c>
      <c r="G8" s="49">
        <v>27</v>
      </c>
      <c r="H8" s="47"/>
      <c r="I8" s="49">
        <v>4</v>
      </c>
      <c r="J8" s="47"/>
      <c r="K8" s="47">
        <v>31</v>
      </c>
      <c r="L8" s="47">
        <v>15000</v>
      </c>
      <c r="M8" s="47"/>
      <c r="N8" s="49">
        <f t="shared" si="0"/>
        <v>0</v>
      </c>
      <c r="O8" s="35">
        <f t="shared" si="1"/>
        <v>15000</v>
      </c>
      <c r="P8" s="35">
        <v>2950</v>
      </c>
      <c r="Q8" s="35">
        <f t="shared" si="2"/>
        <v>17950</v>
      </c>
      <c r="R8" s="35">
        <v>1462829.68</v>
      </c>
      <c r="S8" s="35">
        <f t="shared" ref="S8:S43" si="3">R8/26</f>
        <v>56262.68</v>
      </c>
      <c r="T8" s="47" t="s">
        <v>25</v>
      </c>
      <c r="U8" s="46"/>
      <c r="V8" s="52"/>
    </row>
    <row r="9" spans="1:22" s="51" customFormat="1" ht="24.75" customHeight="1" x14ac:dyDescent="0.25">
      <c r="A9" s="269"/>
      <c r="B9" s="61">
        <v>6</v>
      </c>
      <c r="C9" s="71" t="s">
        <v>105</v>
      </c>
      <c r="D9" s="71" t="s">
        <v>106</v>
      </c>
      <c r="E9" s="72" t="s">
        <v>30</v>
      </c>
      <c r="F9" s="74">
        <v>39323</v>
      </c>
      <c r="G9" s="49">
        <v>27</v>
      </c>
      <c r="H9" s="47"/>
      <c r="I9" s="49">
        <v>4</v>
      </c>
      <c r="J9" s="47"/>
      <c r="K9" s="47">
        <v>31</v>
      </c>
      <c r="L9" s="47">
        <v>15000</v>
      </c>
      <c r="M9" s="47"/>
      <c r="N9" s="49">
        <f t="shared" si="0"/>
        <v>0</v>
      </c>
      <c r="O9" s="35">
        <f t="shared" si="1"/>
        <v>15000</v>
      </c>
      <c r="P9" s="35">
        <v>2950</v>
      </c>
      <c r="Q9" s="35">
        <f t="shared" si="2"/>
        <v>17950</v>
      </c>
      <c r="R9" s="35">
        <v>1478394.82</v>
      </c>
      <c r="S9" s="35">
        <f t="shared" si="3"/>
        <v>56861.339230769234</v>
      </c>
      <c r="T9" s="47" t="s">
        <v>25</v>
      </c>
      <c r="U9" s="46"/>
      <c r="V9" s="52"/>
    </row>
    <row r="10" spans="1:22" s="51" customFormat="1" ht="24.75" customHeight="1" x14ac:dyDescent="0.25">
      <c r="A10" s="269"/>
      <c r="B10" s="251">
        <v>7</v>
      </c>
      <c r="C10" s="71" t="s">
        <v>107</v>
      </c>
      <c r="D10" s="71" t="s">
        <v>108</v>
      </c>
      <c r="E10" s="72" t="s">
        <v>30</v>
      </c>
      <c r="F10" s="74">
        <v>43653</v>
      </c>
      <c r="G10" s="49">
        <v>27</v>
      </c>
      <c r="H10" s="47"/>
      <c r="I10" s="49">
        <v>4</v>
      </c>
      <c r="J10" s="47"/>
      <c r="K10" s="47">
        <v>31</v>
      </c>
      <c r="L10" s="47">
        <v>12000</v>
      </c>
      <c r="M10" s="47"/>
      <c r="N10" s="49">
        <f t="shared" si="0"/>
        <v>0</v>
      </c>
      <c r="O10" s="35">
        <f t="shared" si="1"/>
        <v>12000</v>
      </c>
      <c r="P10" s="35">
        <v>2950</v>
      </c>
      <c r="Q10" s="35">
        <f t="shared" si="2"/>
        <v>14950</v>
      </c>
      <c r="R10" s="35">
        <v>571380.15</v>
      </c>
      <c r="S10" s="35">
        <f t="shared" si="3"/>
        <v>21976.159615384615</v>
      </c>
      <c r="T10" s="47" t="s">
        <v>27</v>
      </c>
      <c r="U10" s="46"/>
      <c r="V10" s="52"/>
    </row>
    <row r="11" spans="1:22" s="51" customFormat="1" ht="24.75" customHeight="1" x14ac:dyDescent="0.25">
      <c r="A11" s="269"/>
      <c r="B11" s="61">
        <v>8</v>
      </c>
      <c r="C11" s="71" t="s">
        <v>109</v>
      </c>
      <c r="D11" s="71" t="s">
        <v>110</v>
      </c>
      <c r="E11" s="72" t="s">
        <v>30</v>
      </c>
      <c r="F11" s="74">
        <v>40126</v>
      </c>
      <c r="G11" s="49">
        <v>27</v>
      </c>
      <c r="H11" s="47"/>
      <c r="I11" s="49">
        <v>4</v>
      </c>
      <c r="J11" s="47"/>
      <c r="K11" s="47">
        <v>31</v>
      </c>
      <c r="L11" s="47">
        <v>15000</v>
      </c>
      <c r="M11" s="47"/>
      <c r="N11" s="49">
        <f t="shared" si="0"/>
        <v>0</v>
      </c>
      <c r="O11" s="35">
        <f t="shared" si="1"/>
        <v>15000</v>
      </c>
      <c r="P11" s="35">
        <v>2950</v>
      </c>
      <c r="Q11" s="35">
        <f t="shared" si="2"/>
        <v>17950</v>
      </c>
      <c r="R11" s="35">
        <v>1320611.4000000001</v>
      </c>
      <c r="S11" s="35">
        <f t="shared" si="3"/>
        <v>50792.746153846158</v>
      </c>
      <c r="T11" s="47" t="s">
        <v>25</v>
      </c>
      <c r="U11" s="46"/>
      <c r="V11" s="52"/>
    </row>
    <row r="12" spans="1:22" s="51" customFormat="1" ht="24.75" customHeight="1" x14ac:dyDescent="0.25">
      <c r="A12" s="269"/>
      <c r="B12" s="251">
        <v>9</v>
      </c>
      <c r="C12" s="71" t="s">
        <v>111</v>
      </c>
      <c r="D12" s="71" t="s">
        <v>112</v>
      </c>
      <c r="E12" s="72" t="s">
        <v>30</v>
      </c>
      <c r="F12" s="76">
        <v>43160</v>
      </c>
      <c r="G12" s="49">
        <v>16</v>
      </c>
      <c r="H12" s="47"/>
      <c r="I12" s="49">
        <v>2</v>
      </c>
      <c r="J12" s="47">
        <v>10</v>
      </c>
      <c r="K12" s="47">
        <v>18</v>
      </c>
      <c r="L12" s="47">
        <v>12000</v>
      </c>
      <c r="M12" s="47"/>
      <c r="N12" s="49">
        <f t="shared" si="0"/>
        <v>4000</v>
      </c>
      <c r="O12" s="35">
        <f t="shared" si="1"/>
        <v>8000</v>
      </c>
      <c r="P12" s="35">
        <v>2950</v>
      </c>
      <c r="Q12" s="35">
        <f t="shared" si="2"/>
        <v>10950</v>
      </c>
      <c r="R12" s="35">
        <v>452759.9</v>
      </c>
      <c r="S12" s="35">
        <f t="shared" si="3"/>
        <v>17413.84230769231</v>
      </c>
      <c r="T12" s="47" t="s">
        <v>28</v>
      </c>
      <c r="U12" s="46"/>
      <c r="V12" s="52"/>
    </row>
    <row r="13" spans="1:22" s="51" customFormat="1" ht="24.75" customHeight="1" x14ac:dyDescent="0.25">
      <c r="A13" s="269"/>
      <c r="B13" s="61">
        <v>10</v>
      </c>
      <c r="C13" s="71" t="s">
        <v>113</v>
      </c>
      <c r="D13" s="71" t="s">
        <v>114</v>
      </c>
      <c r="E13" s="72" t="s">
        <v>30</v>
      </c>
      <c r="F13" s="74">
        <v>43542</v>
      </c>
      <c r="G13" s="49">
        <v>27</v>
      </c>
      <c r="H13" s="47"/>
      <c r="I13" s="49">
        <v>4</v>
      </c>
      <c r="J13" s="47"/>
      <c r="K13" s="47">
        <v>31</v>
      </c>
      <c r="L13" s="47">
        <v>11500</v>
      </c>
      <c r="M13" s="47"/>
      <c r="N13" s="49">
        <f t="shared" si="0"/>
        <v>0</v>
      </c>
      <c r="O13" s="35">
        <f t="shared" si="1"/>
        <v>11500</v>
      </c>
      <c r="P13" s="35">
        <v>2950</v>
      </c>
      <c r="Q13" s="35">
        <f t="shared" si="2"/>
        <v>14450</v>
      </c>
      <c r="R13" s="35">
        <v>502795.9</v>
      </c>
      <c r="S13" s="35">
        <f t="shared" si="3"/>
        <v>19338.303846153845</v>
      </c>
      <c r="T13" s="47" t="s">
        <v>28</v>
      </c>
      <c r="U13" s="46"/>
      <c r="V13" s="52"/>
    </row>
    <row r="14" spans="1:22" s="51" customFormat="1" ht="24.75" customHeight="1" x14ac:dyDescent="0.25">
      <c r="A14" s="269"/>
      <c r="B14" s="251">
        <v>11</v>
      </c>
      <c r="C14" s="77" t="s">
        <v>115</v>
      </c>
      <c r="D14" s="77" t="s">
        <v>116</v>
      </c>
      <c r="E14" s="78" t="s">
        <v>30</v>
      </c>
      <c r="F14" s="30">
        <v>43825</v>
      </c>
      <c r="G14" s="49">
        <v>27</v>
      </c>
      <c r="H14" s="47"/>
      <c r="I14" s="49">
        <v>4</v>
      </c>
      <c r="J14" s="47"/>
      <c r="K14" s="47">
        <v>31</v>
      </c>
      <c r="L14" s="47">
        <v>12000</v>
      </c>
      <c r="M14" s="47"/>
      <c r="N14" s="49">
        <f t="shared" si="0"/>
        <v>0</v>
      </c>
      <c r="O14" s="35">
        <f t="shared" si="1"/>
        <v>12000</v>
      </c>
      <c r="P14" s="35">
        <v>2950</v>
      </c>
      <c r="Q14" s="35">
        <f t="shared" si="2"/>
        <v>14950</v>
      </c>
      <c r="R14" s="35">
        <v>241448.07500000001</v>
      </c>
      <c r="S14" s="35">
        <f t="shared" si="3"/>
        <v>9286.4644230769227</v>
      </c>
      <c r="T14" s="47" t="s">
        <v>28</v>
      </c>
      <c r="U14" s="46"/>
      <c r="V14" s="52"/>
    </row>
    <row r="15" spans="1:22" s="79" customFormat="1" ht="24.75" customHeight="1" x14ac:dyDescent="0.25">
      <c r="A15" s="269"/>
      <c r="B15" s="61">
        <v>12</v>
      </c>
      <c r="C15" s="77" t="s">
        <v>117</v>
      </c>
      <c r="D15" s="77" t="s">
        <v>118</v>
      </c>
      <c r="E15" s="78" t="s">
        <v>30</v>
      </c>
      <c r="F15" s="30">
        <v>43853</v>
      </c>
      <c r="G15" s="49">
        <v>7</v>
      </c>
      <c r="H15" s="47"/>
      <c r="I15" s="49">
        <v>1</v>
      </c>
      <c r="J15" s="47">
        <v>19</v>
      </c>
      <c r="K15" s="47">
        <v>8</v>
      </c>
      <c r="L15" s="47">
        <v>12000</v>
      </c>
      <c r="M15" s="47"/>
      <c r="N15" s="49">
        <f t="shared" si="0"/>
        <v>7600</v>
      </c>
      <c r="O15" s="35">
        <f t="shared" si="1"/>
        <v>4400</v>
      </c>
      <c r="P15" s="35">
        <v>908</v>
      </c>
      <c r="Q15" s="35">
        <f t="shared" si="2"/>
        <v>5308</v>
      </c>
      <c r="R15" s="35">
        <v>35113</v>
      </c>
      <c r="S15" s="35">
        <f t="shared" si="3"/>
        <v>1350.5</v>
      </c>
      <c r="T15" s="47" t="s">
        <v>28</v>
      </c>
      <c r="U15" s="46"/>
      <c r="V15" s="52"/>
    </row>
    <row r="16" spans="1:22" s="51" customFormat="1" ht="24.75" customHeight="1" x14ac:dyDescent="0.25">
      <c r="A16" s="269"/>
      <c r="B16" s="251">
        <v>13</v>
      </c>
      <c r="C16" s="71" t="s">
        <v>119</v>
      </c>
      <c r="D16" s="71" t="s">
        <v>93</v>
      </c>
      <c r="E16" s="72" t="s">
        <v>32</v>
      </c>
      <c r="F16" s="74">
        <v>41030</v>
      </c>
      <c r="G16" s="49">
        <v>27</v>
      </c>
      <c r="H16" s="47"/>
      <c r="I16" s="49">
        <v>4</v>
      </c>
      <c r="J16" s="47"/>
      <c r="K16" s="47">
        <v>31</v>
      </c>
      <c r="L16" s="47">
        <v>10500</v>
      </c>
      <c r="M16" s="47"/>
      <c r="N16" s="49">
        <f t="shared" si="0"/>
        <v>0</v>
      </c>
      <c r="O16" s="35">
        <f t="shared" si="1"/>
        <v>10500</v>
      </c>
      <c r="P16" s="35"/>
      <c r="Q16" s="35">
        <f t="shared" si="2"/>
        <v>10500</v>
      </c>
      <c r="R16" s="35">
        <v>232345.5</v>
      </c>
      <c r="S16" s="35">
        <f t="shared" si="3"/>
        <v>8936.3653846153848</v>
      </c>
      <c r="T16" s="47" t="s">
        <v>28</v>
      </c>
      <c r="U16" s="46"/>
    </row>
    <row r="17" spans="1:22" s="51" customFormat="1" ht="24.75" customHeight="1" x14ac:dyDescent="0.25">
      <c r="A17" s="269"/>
      <c r="B17" s="61">
        <v>14</v>
      </c>
      <c r="C17" s="71" t="s">
        <v>120</v>
      </c>
      <c r="D17" s="71" t="s">
        <v>121</v>
      </c>
      <c r="E17" s="72" t="s">
        <v>32</v>
      </c>
      <c r="F17" s="74">
        <v>41584</v>
      </c>
      <c r="G17" s="49">
        <v>27</v>
      </c>
      <c r="H17" s="47"/>
      <c r="I17" s="49">
        <v>4</v>
      </c>
      <c r="J17" s="47"/>
      <c r="K17" s="47">
        <v>31</v>
      </c>
      <c r="L17" s="47">
        <v>10500</v>
      </c>
      <c r="M17" s="47"/>
      <c r="N17" s="49">
        <f t="shared" si="0"/>
        <v>0</v>
      </c>
      <c r="O17" s="35">
        <f t="shared" si="1"/>
        <v>10500</v>
      </c>
      <c r="P17" s="35"/>
      <c r="Q17" s="35">
        <f t="shared" si="2"/>
        <v>10500</v>
      </c>
      <c r="R17" s="35">
        <v>254381.8</v>
      </c>
      <c r="S17" s="35">
        <f t="shared" si="3"/>
        <v>9783.915384615384</v>
      </c>
      <c r="T17" s="47" t="s">
        <v>28</v>
      </c>
      <c r="U17" s="46"/>
    </row>
    <row r="18" spans="1:22" s="51" customFormat="1" ht="24.75" customHeight="1" x14ac:dyDescent="0.25">
      <c r="A18" s="269"/>
      <c r="B18" s="251">
        <v>15</v>
      </c>
      <c r="C18" s="71" t="s">
        <v>122</v>
      </c>
      <c r="D18" s="71" t="s">
        <v>123</v>
      </c>
      <c r="E18" s="72" t="s">
        <v>32</v>
      </c>
      <c r="F18" s="74">
        <v>37412</v>
      </c>
      <c r="G18" s="49">
        <v>27</v>
      </c>
      <c r="H18" s="47"/>
      <c r="I18" s="49">
        <v>4</v>
      </c>
      <c r="J18" s="47"/>
      <c r="K18" s="47">
        <v>31</v>
      </c>
      <c r="L18" s="47">
        <v>10500</v>
      </c>
      <c r="M18" s="47"/>
      <c r="N18" s="49">
        <f t="shared" si="0"/>
        <v>0</v>
      </c>
      <c r="O18" s="35">
        <f t="shared" si="1"/>
        <v>10500</v>
      </c>
      <c r="P18" s="35"/>
      <c r="Q18" s="35">
        <f t="shared" si="2"/>
        <v>10500</v>
      </c>
      <c r="R18" s="35">
        <v>253041.4</v>
      </c>
      <c r="S18" s="35">
        <f t="shared" si="3"/>
        <v>9732.3615384615387</v>
      </c>
      <c r="T18" s="47" t="s">
        <v>28</v>
      </c>
      <c r="U18" s="46"/>
    </row>
    <row r="19" spans="1:22" s="51" customFormat="1" ht="24.75" customHeight="1" x14ac:dyDescent="0.25">
      <c r="A19" s="269"/>
      <c r="B19" s="61">
        <v>16</v>
      </c>
      <c r="C19" s="71" t="s">
        <v>124</v>
      </c>
      <c r="D19" s="71" t="s">
        <v>125</v>
      </c>
      <c r="E19" s="72" t="s">
        <v>32</v>
      </c>
      <c r="F19" s="74">
        <v>39625</v>
      </c>
      <c r="G19" s="49">
        <v>15</v>
      </c>
      <c r="H19" s="47"/>
      <c r="I19" s="49">
        <v>2</v>
      </c>
      <c r="J19" s="47">
        <v>14</v>
      </c>
      <c r="K19" s="47">
        <v>17</v>
      </c>
      <c r="L19" s="47">
        <v>10500</v>
      </c>
      <c r="M19" s="47"/>
      <c r="N19" s="49">
        <f t="shared" si="0"/>
        <v>4900</v>
      </c>
      <c r="O19" s="35">
        <f t="shared" si="1"/>
        <v>5600</v>
      </c>
      <c r="P19" s="35"/>
      <c r="Q19" s="35">
        <f t="shared" si="2"/>
        <v>5600</v>
      </c>
      <c r="R19" s="35">
        <v>126900.8</v>
      </c>
      <c r="S19" s="35">
        <f t="shared" si="3"/>
        <v>4880.8</v>
      </c>
      <c r="T19" s="47" t="s">
        <v>28</v>
      </c>
      <c r="U19" s="46"/>
    </row>
    <row r="20" spans="1:22" s="51" customFormat="1" ht="24.75" customHeight="1" x14ac:dyDescent="0.25">
      <c r="A20" s="269"/>
      <c r="B20" s="251">
        <v>17</v>
      </c>
      <c r="C20" s="71" t="s">
        <v>126</v>
      </c>
      <c r="D20" s="71" t="s">
        <v>127</v>
      </c>
      <c r="E20" s="72" t="s">
        <v>32</v>
      </c>
      <c r="F20" s="74">
        <v>42350</v>
      </c>
      <c r="G20" s="49">
        <v>27</v>
      </c>
      <c r="H20" s="47"/>
      <c r="I20" s="49">
        <v>4</v>
      </c>
      <c r="J20" s="47"/>
      <c r="K20" s="47">
        <v>31</v>
      </c>
      <c r="L20" s="47">
        <v>10500</v>
      </c>
      <c r="M20" s="47"/>
      <c r="N20" s="49">
        <f t="shared" si="0"/>
        <v>0</v>
      </c>
      <c r="O20" s="35">
        <f t="shared" si="1"/>
        <v>10500</v>
      </c>
      <c r="P20" s="35"/>
      <c r="Q20" s="35">
        <f t="shared" si="2"/>
        <v>10500</v>
      </c>
      <c r="R20" s="35">
        <v>266130.59999999998</v>
      </c>
      <c r="S20" s="35">
        <f t="shared" si="3"/>
        <v>10235.792307692307</v>
      </c>
      <c r="T20" s="47" t="s">
        <v>28</v>
      </c>
      <c r="U20" s="46"/>
    </row>
    <row r="21" spans="1:22" s="51" customFormat="1" ht="24.75" customHeight="1" x14ac:dyDescent="0.25">
      <c r="A21" s="269"/>
      <c r="B21" s="61">
        <v>18</v>
      </c>
      <c r="C21" s="71" t="s">
        <v>128</v>
      </c>
      <c r="D21" s="71" t="s">
        <v>129</v>
      </c>
      <c r="E21" s="72" t="s">
        <v>32</v>
      </c>
      <c r="F21" s="30">
        <v>43786</v>
      </c>
      <c r="G21" s="49">
        <v>27</v>
      </c>
      <c r="H21" s="47"/>
      <c r="I21" s="49">
        <v>4</v>
      </c>
      <c r="J21" s="47"/>
      <c r="K21" s="47">
        <v>31</v>
      </c>
      <c r="L21" s="47">
        <v>10000</v>
      </c>
      <c r="M21" s="47"/>
      <c r="N21" s="49">
        <f t="shared" si="0"/>
        <v>0</v>
      </c>
      <c r="O21" s="35">
        <f t="shared" si="1"/>
        <v>10000</v>
      </c>
      <c r="P21" s="35"/>
      <c r="Q21" s="35">
        <f t="shared" si="2"/>
        <v>10000</v>
      </c>
      <c r="R21" s="35">
        <v>310873.7</v>
      </c>
      <c r="S21" s="35">
        <f t="shared" si="3"/>
        <v>11956.68076923077</v>
      </c>
      <c r="T21" s="47" t="s">
        <v>28</v>
      </c>
      <c r="U21" s="46"/>
    </row>
    <row r="22" spans="1:22" s="51" customFormat="1" ht="24.75" customHeight="1" x14ac:dyDescent="0.25">
      <c r="A22" s="269"/>
      <c r="B22" s="251">
        <v>19</v>
      </c>
      <c r="C22" s="71" t="s">
        <v>130</v>
      </c>
      <c r="D22" s="71" t="s">
        <v>131</v>
      </c>
      <c r="E22" s="72" t="s">
        <v>32</v>
      </c>
      <c r="F22" s="30">
        <v>43831</v>
      </c>
      <c r="G22" s="49">
        <v>27</v>
      </c>
      <c r="H22" s="47"/>
      <c r="I22" s="49">
        <v>4</v>
      </c>
      <c r="J22" s="47"/>
      <c r="K22" s="47">
        <v>31</v>
      </c>
      <c r="L22" s="47">
        <v>10000</v>
      </c>
      <c r="M22" s="47"/>
      <c r="N22" s="49">
        <f t="shared" si="0"/>
        <v>0</v>
      </c>
      <c r="O22" s="35">
        <f t="shared" si="1"/>
        <v>10000</v>
      </c>
      <c r="P22" s="35"/>
      <c r="Q22" s="35">
        <f t="shared" si="2"/>
        <v>10000</v>
      </c>
      <c r="R22" s="35">
        <v>159763.29999999999</v>
      </c>
      <c r="S22" s="35">
        <f t="shared" si="3"/>
        <v>6144.7423076923069</v>
      </c>
      <c r="T22" s="47" t="s">
        <v>28</v>
      </c>
      <c r="U22" s="46"/>
    </row>
    <row r="23" spans="1:22" s="51" customFormat="1" ht="24.75" customHeight="1" x14ac:dyDescent="0.25">
      <c r="A23" s="269"/>
      <c r="B23" s="61">
        <v>20</v>
      </c>
      <c r="C23" s="71" t="s">
        <v>132</v>
      </c>
      <c r="D23" s="71" t="s">
        <v>133</v>
      </c>
      <c r="E23" s="72" t="s">
        <v>32</v>
      </c>
      <c r="F23" s="74">
        <v>39965</v>
      </c>
      <c r="G23" s="49">
        <v>27</v>
      </c>
      <c r="H23" s="47"/>
      <c r="I23" s="49">
        <v>4</v>
      </c>
      <c r="J23" s="47"/>
      <c r="K23" s="47">
        <v>31</v>
      </c>
      <c r="L23" s="47">
        <v>10500</v>
      </c>
      <c r="M23" s="47"/>
      <c r="N23" s="49">
        <f t="shared" si="0"/>
        <v>0</v>
      </c>
      <c r="O23" s="35">
        <f t="shared" si="1"/>
        <v>10500</v>
      </c>
      <c r="P23" s="35"/>
      <c r="Q23" s="35">
        <f t="shared" si="2"/>
        <v>10500</v>
      </c>
      <c r="R23" s="35">
        <v>267997.90000000002</v>
      </c>
      <c r="S23" s="35">
        <f t="shared" si="3"/>
        <v>10307.611538461539</v>
      </c>
      <c r="T23" s="47" t="s">
        <v>28</v>
      </c>
      <c r="U23" s="46"/>
      <c r="V23" s="52"/>
    </row>
    <row r="24" spans="1:22" s="51" customFormat="1" ht="24.75" customHeight="1" x14ac:dyDescent="0.25">
      <c r="A24" s="269"/>
      <c r="B24" s="251">
        <v>21</v>
      </c>
      <c r="C24" s="71" t="s">
        <v>134</v>
      </c>
      <c r="D24" s="71" t="s">
        <v>135</v>
      </c>
      <c r="E24" s="72" t="s">
        <v>32</v>
      </c>
      <c r="F24" s="74">
        <v>39965</v>
      </c>
      <c r="G24" s="49">
        <v>27</v>
      </c>
      <c r="H24" s="47"/>
      <c r="I24" s="49">
        <v>4</v>
      </c>
      <c r="J24" s="47"/>
      <c r="K24" s="47">
        <v>31</v>
      </c>
      <c r="L24" s="47">
        <v>11000</v>
      </c>
      <c r="M24" s="47"/>
      <c r="N24" s="49">
        <f t="shared" si="0"/>
        <v>0</v>
      </c>
      <c r="O24" s="35">
        <f t="shared" si="1"/>
        <v>11000</v>
      </c>
      <c r="P24" s="35"/>
      <c r="Q24" s="35">
        <f t="shared" si="2"/>
        <v>11000</v>
      </c>
      <c r="R24" s="35">
        <v>383600</v>
      </c>
      <c r="S24" s="35">
        <f t="shared" si="3"/>
        <v>14753.846153846154</v>
      </c>
      <c r="T24" s="47" t="s">
        <v>26</v>
      </c>
      <c r="U24" s="46"/>
      <c r="V24" s="52"/>
    </row>
    <row r="25" spans="1:22" s="51" customFormat="1" ht="24.75" customHeight="1" x14ac:dyDescent="0.25">
      <c r="A25" s="269"/>
      <c r="B25" s="61">
        <v>22</v>
      </c>
      <c r="C25" s="71" t="s">
        <v>136</v>
      </c>
      <c r="D25" s="71" t="s">
        <v>137</v>
      </c>
      <c r="E25" s="72" t="s">
        <v>32</v>
      </c>
      <c r="F25" s="76">
        <v>43734</v>
      </c>
      <c r="G25" s="49">
        <v>27</v>
      </c>
      <c r="H25" s="47"/>
      <c r="I25" s="49">
        <v>4</v>
      </c>
      <c r="J25" s="47"/>
      <c r="K25" s="47">
        <v>31</v>
      </c>
      <c r="L25" s="47">
        <v>10000</v>
      </c>
      <c r="M25" s="47">
        <v>7098</v>
      </c>
      <c r="N25" s="49">
        <f t="shared" si="0"/>
        <v>0</v>
      </c>
      <c r="O25" s="35">
        <f t="shared" si="1"/>
        <v>17098</v>
      </c>
      <c r="P25" s="35"/>
      <c r="Q25" s="35">
        <f t="shared" si="2"/>
        <v>17098</v>
      </c>
      <c r="R25" s="35">
        <v>148057.81</v>
      </c>
      <c r="S25" s="35">
        <f t="shared" si="3"/>
        <v>5694.5311538461538</v>
      </c>
      <c r="T25" s="47" t="s">
        <v>28</v>
      </c>
      <c r="U25" s="46"/>
      <c r="V25" s="52"/>
    </row>
    <row r="26" spans="1:22" s="51" customFormat="1" ht="24.75" customHeight="1" x14ac:dyDescent="0.25">
      <c r="A26" s="269"/>
      <c r="B26" s="251">
        <v>23</v>
      </c>
      <c r="C26" s="71" t="s">
        <v>138</v>
      </c>
      <c r="D26" s="71" t="s">
        <v>139</v>
      </c>
      <c r="E26" s="72" t="s">
        <v>32</v>
      </c>
      <c r="F26" s="30">
        <v>43767</v>
      </c>
      <c r="G26" s="49">
        <v>27</v>
      </c>
      <c r="H26" s="47"/>
      <c r="I26" s="49">
        <v>4</v>
      </c>
      <c r="J26" s="47"/>
      <c r="K26" s="47">
        <v>31</v>
      </c>
      <c r="L26" s="47">
        <v>10000</v>
      </c>
      <c r="M26" s="47"/>
      <c r="N26" s="49">
        <f t="shared" si="0"/>
        <v>0</v>
      </c>
      <c r="O26" s="35">
        <f t="shared" si="1"/>
        <v>10000</v>
      </c>
      <c r="P26" s="35"/>
      <c r="Q26" s="35">
        <f t="shared" si="2"/>
        <v>10000</v>
      </c>
      <c r="R26" s="35">
        <v>131805.1</v>
      </c>
      <c r="S26" s="35">
        <f t="shared" si="3"/>
        <v>5069.4269230769232</v>
      </c>
      <c r="T26" s="47" t="s">
        <v>28</v>
      </c>
      <c r="U26" s="46"/>
      <c r="V26" s="52"/>
    </row>
    <row r="27" spans="1:22" s="51" customFormat="1" ht="24.75" customHeight="1" x14ac:dyDescent="0.25">
      <c r="A27" s="269"/>
      <c r="B27" s="61">
        <v>24</v>
      </c>
      <c r="C27" s="71" t="s">
        <v>140</v>
      </c>
      <c r="D27" s="71" t="s">
        <v>141</v>
      </c>
      <c r="E27" s="72" t="s">
        <v>32</v>
      </c>
      <c r="F27" s="30">
        <v>43779</v>
      </c>
      <c r="G27" s="49">
        <v>27</v>
      </c>
      <c r="H27" s="47"/>
      <c r="I27" s="49">
        <v>4</v>
      </c>
      <c r="J27" s="47"/>
      <c r="K27" s="47">
        <v>31</v>
      </c>
      <c r="L27" s="47">
        <v>10000</v>
      </c>
      <c r="M27" s="47"/>
      <c r="N27" s="49">
        <f t="shared" si="0"/>
        <v>0</v>
      </c>
      <c r="O27" s="35">
        <f t="shared" si="1"/>
        <v>10000</v>
      </c>
      <c r="P27" s="35"/>
      <c r="Q27" s="35">
        <f t="shared" si="2"/>
        <v>10000</v>
      </c>
      <c r="R27" s="35">
        <v>126013.06</v>
      </c>
      <c r="S27" s="35">
        <f t="shared" si="3"/>
        <v>4846.6561538461538</v>
      </c>
      <c r="T27" s="47" t="s">
        <v>28</v>
      </c>
      <c r="U27" s="46"/>
      <c r="V27" s="52"/>
    </row>
    <row r="28" spans="1:22" s="51" customFormat="1" ht="24.75" customHeight="1" x14ac:dyDescent="0.25">
      <c r="A28" s="269"/>
      <c r="B28" s="251">
        <v>25</v>
      </c>
      <c r="C28" s="71" t="s">
        <v>142</v>
      </c>
      <c r="D28" s="71" t="s">
        <v>143</v>
      </c>
      <c r="E28" s="72" t="s">
        <v>32</v>
      </c>
      <c r="F28" s="30">
        <v>43800</v>
      </c>
      <c r="G28" s="49">
        <v>27</v>
      </c>
      <c r="H28" s="47"/>
      <c r="I28" s="49">
        <v>4</v>
      </c>
      <c r="J28" s="47"/>
      <c r="K28" s="47">
        <v>31</v>
      </c>
      <c r="L28" s="47">
        <v>10000</v>
      </c>
      <c r="M28" s="47"/>
      <c r="N28" s="49">
        <f t="shared" si="0"/>
        <v>0</v>
      </c>
      <c r="O28" s="35">
        <f t="shared" si="1"/>
        <v>10000</v>
      </c>
      <c r="P28" s="35"/>
      <c r="Q28" s="35">
        <f t="shared" si="2"/>
        <v>10000</v>
      </c>
      <c r="R28" s="35">
        <v>177479.26</v>
      </c>
      <c r="S28" s="35">
        <f t="shared" si="3"/>
        <v>6826.125384615385</v>
      </c>
      <c r="T28" s="47" t="s">
        <v>28</v>
      </c>
      <c r="U28" s="46"/>
      <c r="V28" s="52"/>
    </row>
    <row r="29" spans="1:22" s="51" customFormat="1" ht="24.75" customHeight="1" x14ac:dyDescent="0.25">
      <c r="A29" s="269"/>
      <c r="B29" s="61">
        <v>26</v>
      </c>
      <c r="C29" s="71" t="s">
        <v>144</v>
      </c>
      <c r="D29" s="71" t="s">
        <v>145</v>
      </c>
      <c r="E29" s="72" t="s">
        <v>32</v>
      </c>
      <c r="F29" s="30">
        <v>43806</v>
      </c>
      <c r="G29" s="49">
        <v>13</v>
      </c>
      <c r="H29" s="47"/>
      <c r="I29" s="49">
        <v>2</v>
      </c>
      <c r="J29" s="47">
        <v>16</v>
      </c>
      <c r="K29" s="47">
        <v>15</v>
      </c>
      <c r="L29" s="47">
        <v>10000</v>
      </c>
      <c r="M29" s="47"/>
      <c r="N29" s="40">
        <f t="shared" si="0"/>
        <v>5333.333333333333</v>
      </c>
      <c r="O29" s="35">
        <f t="shared" si="1"/>
        <v>4666.666666666667</v>
      </c>
      <c r="P29" s="35"/>
      <c r="Q29" s="35">
        <f t="shared" si="2"/>
        <v>4666.666666666667</v>
      </c>
      <c r="R29" s="35">
        <v>56384.549999999996</v>
      </c>
      <c r="S29" s="35">
        <f t="shared" si="3"/>
        <v>2168.6365384615383</v>
      </c>
      <c r="T29" s="47" t="s">
        <v>28</v>
      </c>
      <c r="U29" s="46"/>
      <c r="V29" s="52"/>
    </row>
    <row r="30" spans="1:22" s="51" customFormat="1" ht="24.75" customHeight="1" x14ac:dyDescent="0.25">
      <c r="A30" s="269"/>
      <c r="B30" s="251">
        <v>27</v>
      </c>
      <c r="C30" s="71" t="s">
        <v>146</v>
      </c>
      <c r="D30" s="71" t="s">
        <v>147</v>
      </c>
      <c r="E30" s="72" t="s">
        <v>32</v>
      </c>
      <c r="F30" s="30">
        <v>43806</v>
      </c>
      <c r="G30" s="49">
        <v>27</v>
      </c>
      <c r="H30" s="47"/>
      <c r="I30" s="49">
        <v>4</v>
      </c>
      <c r="J30" s="47"/>
      <c r="K30" s="47">
        <v>31</v>
      </c>
      <c r="L30" s="47">
        <v>10000</v>
      </c>
      <c r="M30" s="47"/>
      <c r="N30" s="49">
        <f t="shared" si="0"/>
        <v>0</v>
      </c>
      <c r="O30" s="35">
        <f t="shared" si="1"/>
        <v>10000</v>
      </c>
      <c r="P30" s="35"/>
      <c r="Q30" s="35">
        <f t="shared" si="2"/>
        <v>10000</v>
      </c>
      <c r="R30" s="35">
        <v>104395.33</v>
      </c>
      <c r="S30" s="35">
        <f t="shared" si="3"/>
        <v>4015.2049999999999</v>
      </c>
      <c r="T30" s="47" t="s">
        <v>28</v>
      </c>
      <c r="U30" s="46"/>
      <c r="V30" s="52"/>
    </row>
    <row r="31" spans="1:22" s="51" customFormat="1" ht="24.75" customHeight="1" x14ac:dyDescent="0.25">
      <c r="A31" s="269"/>
      <c r="B31" s="61">
        <v>28</v>
      </c>
      <c r="C31" s="71" t="s">
        <v>148</v>
      </c>
      <c r="D31" s="71" t="s">
        <v>149</v>
      </c>
      <c r="E31" s="72" t="s">
        <v>32</v>
      </c>
      <c r="F31" s="74">
        <v>41882</v>
      </c>
      <c r="G31" s="49">
        <v>27</v>
      </c>
      <c r="H31" s="47"/>
      <c r="I31" s="49">
        <v>4</v>
      </c>
      <c r="J31" s="47"/>
      <c r="K31" s="47">
        <v>31</v>
      </c>
      <c r="L31" s="47">
        <v>10500</v>
      </c>
      <c r="M31" s="47"/>
      <c r="N31" s="49">
        <f t="shared" si="0"/>
        <v>0</v>
      </c>
      <c r="O31" s="35">
        <f t="shared" si="1"/>
        <v>10500</v>
      </c>
      <c r="P31" s="35"/>
      <c r="Q31" s="35">
        <f t="shared" si="2"/>
        <v>10500</v>
      </c>
      <c r="R31" s="35">
        <v>217102</v>
      </c>
      <c r="S31" s="35">
        <f t="shared" si="3"/>
        <v>8350.0769230769238</v>
      </c>
      <c r="T31" s="47" t="s">
        <v>28</v>
      </c>
      <c r="U31" s="46"/>
      <c r="V31" s="52"/>
    </row>
    <row r="32" spans="1:22" s="51" customFormat="1" ht="24.75" customHeight="1" x14ac:dyDescent="0.25">
      <c r="A32" s="269"/>
      <c r="B32" s="251">
        <v>29</v>
      </c>
      <c r="C32" s="71" t="s">
        <v>150</v>
      </c>
      <c r="D32" s="71" t="s">
        <v>151</v>
      </c>
      <c r="E32" s="72" t="s">
        <v>32</v>
      </c>
      <c r="F32" s="74">
        <v>41928</v>
      </c>
      <c r="G32" s="49">
        <v>27</v>
      </c>
      <c r="H32" s="47"/>
      <c r="I32" s="49">
        <v>4</v>
      </c>
      <c r="J32" s="47"/>
      <c r="K32" s="47">
        <v>31</v>
      </c>
      <c r="L32" s="47">
        <v>10500</v>
      </c>
      <c r="M32" s="47"/>
      <c r="N32" s="49">
        <f t="shared" si="0"/>
        <v>0</v>
      </c>
      <c r="O32" s="35">
        <f t="shared" si="1"/>
        <v>10500</v>
      </c>
      <c r="P32" s="35"/>
      <c r="Q32" s="35">
        <f t="shared" si="2"/>
        <v>10500</v>
      </c>
      <c r="R32" s="35">
        <v>325217.53999999998</v>
      </c>
      <c r="S32" s="35">
        <f t="shared" si="3"/>
        <v>12508.366923076923</v>
      </c>
      <c r="T32" s="47" t="s">
        <v>28</v>
      </c>
      <c r="U32" s="46"/>
      <c r="V32" s="52"/>
    </row>
    <row r="33" spans="1:22" s="51" customFormat="1" ht="24.75" customHeight="1" x14ac:dyDescent="0.25">
      <c r="A33" s="269"/>
      <c r="B33" s="61">
        <v>30</v>
      </c>
      <c r="C33" s="71" t="s">
        <v>152</v>
      </c>
      <c r="D33" s="71" t="s">
        <v>153</v>
      </c>
      <c r="E33" s="72" t="s">
        <v>32</v>
      </c>
      <c r="F33" s="74">
        <v>42561</v>
      </c>
      <c r="G33" s="49">
        <v>27</v>
      </c>
      <c r="H33" s="47"/>
      <c r="I33" s="49">
        <v>4</v>
      </c>
      <c r="J33" s="47"/>
      <c r="K33" s="47">
        <v>31</v>
      </c>
      <c r="L33" s="47">
        <v>10500</v>
      </c>
      <c r="M33" s="47"/>
      <c r="N33" s="49">
        <f t="shared" si="0"/>
        <v>0</v>
      </c>
      <c r="O33" s="35">
        <f t="shared" si="1"/>
        <v>10500</v>
      </c>
      <c r="P33" s="35"/>
      <c r="Q33" s="35">
        <f t="shared" si="2"/>
        <v>10500</v>
      </c>
      <c r="R33" s="35">
        <v>230936.5</v>
      </c>
      <c r="S33" s="35">
        <f t="shared" si="3"/>
        <v>8882.1730769230762</v>
      </c>
      <c r="T33" s="47" t="s">
        <v>28</v>
      </c>
      <c r="U33" s="46"/>
      <c r="V33" s="52"/>
    </row>
    <row r="34" spans="1:22" s="51" customFormat="1" ht="24.75" customHeight="1" x14ac:dyDescent="0.25">
      <c r="A34" s="269"/>
      <c r="B34" s="251">
        <v>31</v>
      </c>
      <c r="C34" s="71" t="s">
        <v>154</v>
      </c>
      <c r="D34" s="71" t="s">
        <v>155</v>
      </c>
      <c r="E34" s="72" t="s">
        <v>32</v>
      </c>
      <c r="F34" s="74">
        <v>42577</v>
      </c>
      <c r="G34" s="49">
        <v>27</v>
      </c>
      <c r="H34" s="47"/>
      <c r="I34" s="49">
        <v>4</v>
      </c>
      <c r="J34" s="47"/>
      <c r="K34" s="47">
        <v>31</v>
      </c>
      <c r="L34" s="47">
        <v>10500</v>
      </c>
      <c r="M34" s="47"/>
      <c r="N34" s="49">
        <f t="shared" si="0"/>
        <v>0</v>
      </c>
      <c r="O34" s="35">
        <f t="shared" si="1"/>
        <v>10500</v>
      </c>
      <c r="P34" s="35"/>
      <c r="Q34" s="35">
        <f t="shared" si="2"/>
        <v>10500</v>
      </c>
      <c r="R34" s="35">
        <v>193256.5</v>
      </c>
      <c r="S34" s="35">
        <f t="shared" si="3"/>
        <v>7432.9423076923076</v>
      </c>
      <c r="T34" s="47" t="s">
        <v>28</v>
      </c>
      <c r="U34" s="46"/>
      <c r="V34" s="52"/>
    </row>
    <row r="35" spans="1:22" s="51" customFormat="1" ht="24.75" customHeight="1" x14ac:dyDescent="0.25">
      <c r="A35" s="269"/>
      <c r="B35" s="61">
        <v>32</v>
      </c>
      <c r="C35" s="71" t="s">
        <v>156</v>
      </c>
      <c r="D35" s="71" t="s">
        <v>157</v>
      </c>
      <c r="E35" s="72" t="s">
        <v>32</v>
      </c>
      <c r="F35" s="74">
        <v>40149</v>
      </c>
      <c r="G35" s="49">
        <v>27</v>
      </c>
      <c r="H35" s="47"/>
      <c r="I35" s="49">
        <v>4</v>
      </c>
      <c r="J35" s="47"/>
      <c r="K35" s="47">
        <v>31</v>
      </c>
      <c r="L35" s="47">
        <v>10500</v>
      </c>
      <c r="M35" s="47"/>
      <c r="N35" s="49">
        <f t="shared" si="0"/>
        <v>0</v>
      </c>
      <c r="O35" s="35">
        <f t="shared" si="1"/>
        <v>10500</v>
      </c>
      <c r="P35" s="35"/>
      <c r="Q35" s="35">
        <f t="shared" si="2"/>
        <v>10500</v>
      </c>
      <c r="R35" s="35">
        <v>224940.6</v>
      </c>
      <c r="S35" s="35">
        <f t="shared" si="3"/>
        <v>8651.5615384615394</v>
      </c>
      <c r="T35" s="47" t="s">
        <v>28</v>
      </c>
      <c r="U35" s="46"/>
      <c r="V35" s="52"/>
    </row>
    <row r="36" spans="1:22" s="51" customFormat="1" ht="24.75" customHeight="1" x14ac:dyDescent="0.25">
      <c r="A36" s="269"/>
      <c r="B36" s="251">
        <v>33</v>
      </c>
      <c r="C36" s="71" t="s">
        <v>158</v>
      </c>
      <c r="D36" s="71" t="s">
        <v>159</v>
      </c>
      <c r="E36" s="72" t="s">
        <v>32</v>
      </c>
      <c r="F36" s="74">
        <v>43157</v>
      </c>
      <c r="G36" s="49">
        <v>27</v>
      </c>
      <c r="H36" s="47"/>
      <c r="I36" s="49">
        <v>4</v>
      </c>
      <c r="J36" s="47"/>
      <c r="K36" s="47">
        <v>31</v>
      </c>
      <c r="L36" s="47">
        <v>10000</v>
      </c>
      <c r="M36" s="47"/>
      <c r="N36" s="49">
        <f t="shared" si="0"/>
        <v>0</v>
      </c>
      <c r="O36" s="35">
        <f t="shared" si="1"/>
        <v>10000</v>
      </c>
      <c r="P36" s="35"/>
      <c r="Q36" s="35">
        <f t="shared" si="2"/>
        <v>10000</v>
      </c>
      <c r="R36" s="35">
        <v>315135.94</v>
      </c>
      <c r="S36" s="35">
        <f t="shared" si="3"/>
        <v>12120.613076923077</v>
      </c>
      <c r="T36" s="47" t="s">
        <v>27</v>
      </c>
      <c r="U36" s="46"/>
      <c r="V36" s="52"/>
    </row>
    <row r="37" spans="1:22" s="51" customFormat="1" ht="24.75" customHeight="1" x14ac:dyDescent="0.25">
      <c r="A37" s="269"/>
      <c r="B37" s="61">
        <v>34</v>
      </c>
      <c r="C37" s="71" t="s">
        <v>160</v>
      </c>
      <c r="D37" s="71" t="s">
        <v>161</v>
      </c>
      <c r="E37" s="72" t="s">
        <v>32</v>
      </c>
      <c r="F37" s="76">
        <v>43703</v>
      </c>
      <c r="G37" s="49">
        <v>27</v>
      </c>
      <c r="H37" s="47"/>
      <c r="I37" s="49">
        <v>4</v>
      </c>
      <c r="J37" s="47"/>
      <c r="K37" s="47">
        <v>31</v>
      </c>
      <c r="L37" s="47">
        <v>10500</v>
      </c>
      <c r="M37" s="47"/>
      <c r="N37" s="49">
        <f t="shared" si="0"/>
        <v>0</v>
      </c>
      <c r="O37" s="35">
        <f t="shared" si="1"/>
        <v>10500</v>
      </c>
      <c r="P37" s="35"/>
      <c r="Q37" s="35">
        <f t="shared" si="2"/>
        <v>10500</v>
      </c>
      <c r="R37" s="35">
        <v>256504.505</v>
      </c>
      <c r="S37" s="35">
        <f t="shared" si="3"/>
        <v>9865.557884615384</v>
      </c>
      <c r="T37" s="47" t="s">
        <v>28</v>
      </c>
      <c r="U37" s="46"/>
      <c r="V37" s="52"/>
    </row>
    <row r="38" spans="1:22" s="51" customFormat="1" ht="24.75" customHeight="1" x14ac:dyDescent="0.25">
      <c r="A38" s="269"/>
      <c r="B38" s="251">
        <v>35</v>
      </c>
      <c r="C38" s="71" t="s">
        <v>162</v>
      </c>
      <c r="D38" s="71" t="s">
        <v>163</v>
      </c>
      <c r="E38" s="72" t="s">
        <v>32</v>
      </c>
      <c r="F38" s="30">
        <v>43800</v>
      </c>
      <c r="G38" s="49">
        <v>27</v>
      </c>
      <c r="H38" s="47"/>
      <c r="I38" s="49">
        <v>4</v>
      </c>
      <c r="J38" s="47"/>
      <c r="K38" s="47">
        <v>31</v>
      </c>
      <c r="L38" s="47">
        <v>10000</v>
      </c>
      <c r="M38" s="47"/>
      <c r="N38" s="49">
        <f t="shared" si="0"/>
        <v>0</v>
      </c>
      <c r="O38" s="35">
        <f t="shared" si="1"/>
        <v>10000</v>
      </c>
      <c r="P38" s="35"/>
      <c r="Q38" s="35">
        <f t="shared" si="2"/>
        <v>10000</v>
      </c>
      <c r="R38" s="35">
        <v>328804.625</v>
      </c>
      <c r="S38" s="35">
        <f t="shared" si="3"/>
        <v>12646.33173076923</v>
      </c>
      <c r="T38" s="47" t="s">
        <v>27</v>
      </c>
      <c r="U38" s="46"/>
      <c r="V38" s="52"/>
    </row>
    <row r="39" spans="1:22" s="51" customFormat="1" ht="24.75" customHeight="1" x14ac:dyDescent="0.25">
      <c r="A39" s="269"/>
      <c r="B39" s="61">
        <v>36</v>
      </c>
      <c r="C39" s="71" t="s">
        <v>164</v>
      </c>
      <c r="D39" s="71" t="s">
        <v>165</v>
      </c>
      <c r="E39" s="72" t="s">
        <v>32</v>
      </c>
      <c r="F39" s="74">
        <v>42669</v>
      </c>
      <c r="G39" s="49">
        <v>27</v>
      </c>
      <c r="H39" s="47"/>
      <c r="I39" s="49">
        <v>4</v>
      </c>
      <c r="J39" s="47"/>
      <c r="K39" s="47">
        <v>31</v>
      </c>
      <c r="L39" s="47">
        <v>11000</v>
      </c>
      <c r="M39" s="47">
        <v>4000</v>
      </c>
      <c r="N39" s="49">
        <f t="shared" si="0"/>
        <v>0</v>
      </c>
      <c r="O39" s="35">
        <f t="shared" si="1"/>
        <v>15000</v>
      </c>
      <c r="P39" s="35"/>
      <c r="Q39" s="35">
        <f t="shared" si="2"/>
        <v>15000</v>
      </c>
      <c r="R39" s="35">
        <v>382466.7</v>
      </c>
      <c r="S39" s="35">
        <f t="shared" si="3"/>
        <v>14710.257692307692</v>
      </c>
      <c r="T39" s="47" t="s">
        <v>26</v>
      </c>
      <c r="U39" s="46"/>
      <c r="V39" s="52"/>
    </row>
    <row r="40" spans="1:22" s="51" customFormat="1" ht="24.75" customHeight="1" x14ac:dyDescent="0.25">
      <c r="A40" s="269"/>
      <c r="B40" s="251">
        <v>37</v>
      </c>
      <c r="C40" s="71" t="s">
        <v>166</v>
      </c>
      <c r="D40" s="71" t="s">
        <v>80</v>
      </c>
      <c r="E40" s="72" t="s">
        <v>32</v>
      </c>
      <c r="F40" s="74">
        <v>40887</v>
      </c>
      <c r="G40" s="49">
        <v>27</v>
      </c>
      <c r="H40" s="47"/>
      <c r="I40" s="49">
        <v>4</v>
      </c>
      <c r="J40" s="47"/>
      <c r="K40" s="47">
        <v>31</v>
      </c>
      <c r="L40" s="47">
        <v>10500</v>
      </c>
      <c r="M40" s="47"/>
      <c r="N40" s="49">
        <f t="shared" si="0"/>
        <v>0</v>
      </c>
      <c r="O40" s="35">
        <f t="shared" si="1"/>
        <v>10500</v>
      </c>
      <c r="P40" s="35"/>
      <c r="Q40" s="35">
        <f t="shared" si="2"/>
        <v>10500</v>
      </c>
      <c r="R40" s="35">
        <v>341800.69999999995</v>
      </c>
      <c r="S40" s="35">
        <f t="shared" si="3"/>
        <v>13146.180769230767</v>
      </c>
      <c r="T40" s="47" t="s">
        <v>28</v>
      </c>
      <c r="U40" s="46"/>
      <c r="V40" s="52"/>
    </row>
    <row r="41" spans="1:22" s="51" customFormat="1" ht="24.75" customHeight="1" x14ac:dyDescent="0.25">
      <c r="A41" s="269"/>
      <c r="B41" s="61">
        <v>38</v>
      </c>
      <c r="C41" s="71" t="s">
        <v>167</v>
      </c>
      <c r="D41" s="71" t="s">
        <v>168</v>
      </c>
      <c r="E41" s="72" t="s">
        <v>32</v>
      </c>
      <c r="F41" s="30">
        <v>43764</v>
      </c>
      <c r="G41" s="49">
        <v>27</v>
      </c>
      <c r="H41" s="47"/>
      <c r="I41" s="49">
        <v>4</v>
      </c>
      <c r="J41" s="47"/>
      <c r="K41" s="47">
        <v>31</v>
      </c>
      <c r="L41" s="47">
        <v>9500</v>
      </c>
      <c r="M41" s="47"/>
      <c r="N41" s="49">
        <f t="shared" si="0"/>
        <v>0</v>
      </c>
      <c r="O41" s="35">
        <f t="shared" si="1"/>
        <v>9500</v>
      </c>
      <c r="P41" s="35"/>
      <c r="Q41" s="35">
        <f t="shared" si="2"/>
        <v>9500</v>
      </c>
      <c r="R41" s="35">
        <v>187632.40000000002</v>
      </c>
      <c r="S41" s="35">
        <f t="shared" si="3"/>
        <v>7216.6307692307701</v>
      </c>
      <c r="T41" s="47" t="s">
        <v>28</v>
      </c>
      <c r="U41" s="46"/>
      <c r="V41" s="52"/>
    </row>
    <row r="42" spans="1:22" s="51" customFormat="1" ht="24.75" customHeight="1" x14ac:dyDescent="0.25">
      <c r="A42" s="269"/>
      <c r="B42" s="251">
        <v>39</v>
      </c>
      <c r="C42" s="71" t="s">
        <v>169</v>
      </c>
      <c r="D42" s="71" t="s">
        <v>170</v>
      </c>
      <c r="E42" s="72" t="s">
        <v>32</v>
      </c>
      <c r="F42" s="30">
        <v>43800</v>
      </c>
      <c r="G42" s="49">
        <v>27</v>
      </c>
      <c r="H42" s="47"/>
      <c r="I42" s="49">
        <v>4</v>
      </c>
      <c r="J42" s="47"/>
      <c r="K42" s="47">
        <v>31</v>
      </c>
      <c r="L42" s="47">
        <v>10000</v>
      </c>
      <c r="M42" s="47"/>
      <c r="N42" s="49">
        <f t="shared" si="0"/>
        <v>0</v>
      </c>
      <c r="O42" s="35">
        <f t="shared" si="1"/>
        <v>10000</v>
      </c>
      <c r="P42" s="35"/>
      <c r="Q42" s="35">
        <f t="shared" si="2"/>
        <v>10000</v>
      </c>
      <c r="R42" s="35">
        <v>217723.89999999997</v>
      </c>
      <c r="S42" s="35">
        <f t="shared" si="3"/>
        <v>8373.9961538461521</v>
      </c>
      <c r="T42" s="47" t="s">
        <v>28</v>
      </c>
      <c r="U42" s="46"/>
      <c r="V42" s="52"/>
    </row>
    <row r="43" spans="1:22" s="51" customFormat="1" ht="24.75" customHeight="1" x14ac:dyDescent="0.25">
      <c r="A43" s="269"/>
      <c r="B43" s="61">
        <v>40</v>
      </c>
      <c r="C43" s="71" t="s">
        <v>171</v>
      </c>
      <c r="D43" s="71" t="s">
        <v>172</v>
      </c>
      <c r="E43" s="72" t="s">
        <v>32</v>
      </c>
      <c r="F43" s="30">
        <v>43825</v>
      </c>
      <c r="G43" s="49">
        <v>27</v>
      </c>
      <c r="H43" s="47"/>
      <c r="I43" s="49">
        <v>4</v>
      </c>
      <c r="J43" s="47"/>
      <c r="K43" s="47">
        <v>31</v>
      </c>
      <c r="L43" s="47">
        <v>10000</v>
      </c>
      <c r="M43" s="47"/>
      <c r="N43" s="49">
        <f t="shared" si="0"/>
        <v>0</v>
      </c>
      <c r="O43" s="35">
        <f t="shared" si="1"/>
        <v>10000</v>
      </c>
      <c r="P43" s="35"/>
      <c r="Q43" s="35">
        <f t="shared" si="2"/>
        <v>10000</v>
      </c>
      <c r="R43" s="35">
        <v>160712.1</v>
      </c>
      <c r="S43" s="35">
        <f t="shared" si="3"/>
        <v>6181.2346153846156</v>
      </c>
      <c r="T43" s="47" t="s">
        <v>28</v>
      </c>
      <c r="U43" s="46"/>
      <c r="V43" s="52"/>
    </row>
    <row r="44" spans="1:22" ht="27" customHeight="1" x14ac:dyDescent="0.25">
      <c r="A44" s="269"/>
      <c r="B44" s="258" t="s">
        <v>12</v>
      </c>
      <c r="C44" s="258"/>
      <c r="D44" s="258"/>
      <c r="E44" s="258"/>
      <c r="F44" s="258"/>
      <c r="G44" s="258"/>
      <c r="H44" s="258"/>
      <c r="I44" s="258"/>
      <c r="J44" s="258"/>
      <c r="K44" s="259"/>
      <c r="L44" s="59">
        <f>SUM(L4:L43)</f>
        <v>488000</v>
      </c>
      <c r="M44" s="59">
        <f t="shared" ref="M44:R44" si="4">SUM(M4:M43)</f>
        <v>33098</v>
      </c>
      <c r="N44" s="59">
        <f t="shared" si="4"/>
        <v>21833.333333333332</v>
      </c>
      <c r="O44" s="59">
        <f t="shared" si="4"/>
        <v>499264.66666666669</v>
      </c>
      <c r="P44" s="59">
        <f>SUM(P4:P43)</f>
        <v>29708</v>
      </c>
      <c r="Q44" s="59">
        <f>SUM(Q4:Q43)</f>
        <v>528972.66666666674</v>
      </c>
      <c r="R44" s="59">
        <f t="shared" si="4"/>
        <v>14551533.945000004</v>
      </c>
      <c r="S44" s="2"/>
      <c r="T44" s="46"/>
      <c r="U44" s="46"/>
    </row>
    <row r="45" spans="1:22" s="48" customFormat="1" ht="25.5" customHeight="1" x14ac:dyDescent="0.25">
      <c r="A45" s="269"/>
      <c r="B45" s="250" t="s">
        <v>173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80"/>
      <c r="S45" s="80"/>
      <c r="T45" s="66"/>
      <c r="U45" s="67"/>
    </row>
    <row r="46" spans="1:22" s="51" customFormat="1" ht="41.25" customHeight="1" x14ac:dyDescent="0.25">
      <c r="A46" s="269"/>
      <c r="B46" s="60" t="s">
        <v>0</v>
      </c>
      <c r="C46" s="50" t="s">
        <v>1</v>
      </c>
      <c r="D46" s="53" t="s">
        <v>2</v>
      </c>
      <c r="E46" s="54" t="s">
        <v>3</v>
      </c>
      <c r="F46" s="56" t="s">
        <v>17</v>
      </c>
      <c r="G46" s="54" t="s">
        <v>4</v>
      </c>
      <c r="H46" s="54" t="s">
        <v>5</v>
      </c>
      <c r="I46" s="54" t="s">
        <v>6</v>
      </c>
      <c r="J46" s="54" t="s">
        <v>7</v>
      </c>
      <c r="K46" s="55" t="s">
        <v>16</v>
      </c>
      <c r="L46" s="54" t="s">
        <v>8</v>
      </c>
      <c r="M46" s="54" t="s">
        <v>20</v>
      </c>
      <c r="N46" s="54" t="s">
        <v>9</v>
      </c>
      <c r="O46" s="54" t="s">
        <v>18</v>
      </c>
      <c r="P46" s="54" t="s">
        <v>19</v>
      </c>
      <c r="Q46" s="54" t="s">
        <v>10</v>
      </c>
      <c r="R46" s="70" t="s">
        <v>14</v>
      </c>
      <c r="S46" s="70" t="s">
        <v>15</v>
      </c>
      <c r="T46" s="54" t="s">
        <v>13</v>
      </c>
      <c r="U46" s="54" t="s">
        <v>11</v>
      </c>
    </row>
    <row r="47" spans="1:22" s="51" customFormat="1" ht="24.75" customHeight="1" x14ac:dyDescent="0.25">
      <c r="A47" s="269"/>
      <c r="B47" s="251">
        <v>1</v>
      </c>
      <c r="C47" s="81">
        <v>33167</v>
      </c>
      <c r="D47" s="82" t="s">
        <v>174</v>
      </c>
      <c r="E47" s="81" t="s">
        <v>23</v>
      </c>
      <c r="F47" s="83">
        <v>43027</v>
      </c>
      <c r="G47" s="49">
        <v>28</v>
      </c>
      <c r="H47" s="49">
        <v>0</v>
      </c>
      <c r="I47" s="49">
        <v>3</v>
      </c>
      <c r="J47" s="49">
        <f t="shared" ref="J47:J91" si="5">31-K47</f>
        <v>0</v>
      </c>
      <c r="K47" s="47">
        <f t="shared" ref="K47:K91" si="6">G47+H47+I47</f>
        <v>31</v>
      </c>
      <c r="L47" s="49">
        <v>24000</v>
      </c>
      <c r="M47" s="49">
        <v>4000</v>
      </c>
      <c r="N47" s="47">
        <v>0</v>
      </c>
      <c r="O47" s="49">
        <f t="shared" ref="O47:O91" si="7">L47+M47-N47</f>
        <v>28000</v>
      </c>
      <c r="P47" s="47">
        <v>0</v>
      </c>
      <c r="Q47" s="49">
        <f t="shared" ref="Q47:Q91" si="8">O47+P47</f>
        <v>28000</v>
      </c>
      <c r="R47" s="40"/>
      <c r="S47" s="40"/>
      <c r="T47" s="49"/>
      <c r="U47" s="49"/>
    </row>
    <row r="48" spans="1:22" s="51" customFormat="1" x14ac:dyDescent="0.25">
      <c r="A48" s="269"/>
      <c r="B48" s="61">
        <v>2</v>
      </c>
      <c r="C48" s="81">
        <v>37119</v>
      </c>
      <c r="D48" s="82" t="s">
        <v>175</v>
      </c>
      <c r="E48" s="81" t="s">
        <v>24</v>
      </c>
      <c r="F48" s="83">
        <v>43555</v>
      </c>
      <c r="G48" s="49">
        <v>27</v>
      </c>
      <c r="H48" s="49">
        <v>0</v>
      </c>
      <c r="I48" s="49">
        <v>4</v>
      </c>
      <c r="J48" s="49">
        <f t="shared" si="5"/>
        <v>0</v>
      </c>
      <c r="K48" s="47">
        <f t="shared" si="6"/>
        <v>31</v>
      </c>
      <c r="L48" s="47">
        <v>13500</v>
      </c>
      <c r="M48" s="47">
        <v>0</v>
      </c>
      <c r="N48" s="47">
        <v>0</v>
      </c>
      <c r="O48" s="49">
        <f t="shared" si="7"/>
        <v>13500</v>
      </c>
      <c r="P48" s="47">
        <v>6000</v>
      </c>
      <c r="Q48" s="49">
        <f t="shared" si="8"/>
        <v>19500</v>
      </c>
      <c r="R48" s="35"/>
      <c r="S48" s="35"/>
      <c r="T48" s="47"/>
      <c r="U48" s="46"/>
    </row>
    <row r="49" spans="1:21" s="51" customFormat="1" x14ac:dyDescent="0.25">
      <c r="A49" s="269"/>
      <c r="B49" s="251">
        <v>3</v>
      </c>
      <c r="C49" s="84">
        <v>15018</v>
      </c>
      <c r="D49" s="85" t="s">
        <v>54</v>
      </c>
      <c r="E49" s="84" t="s">
        <v>30</v>
      </c>
      <c r="F49" s="83">
        <v>40600</v>
      </c>
      <c r="G49" s="49">
        <v>26</v>
      </c>
      <c r="H49" s="49">
        <v>1</v>
      </c>
      <c r="I49" s="49">
        <v>4</v>
      </c>
      <c r="J49" s="49">
        <f t="shared" si="5"/>
        <v>0</v>
      </c>
      <c r="K49" s="47">
        <f t="shared" si="6"/>
        <v>31</v>
      </c>
      <c r="L49" s="47">
        <v>12000</v>
      </c>
      <c r="M49" s="47">
        <v>0</v>
      </c>
      <c r="N49" s="47">
        <v>0</v>
      </c>
      <c r="O49" s="49">
        <f t="shared" si="7"/>
        <v>12000</v>
      </c>
      <c r="P49" s="47">
        <v>2200</v>
      </c>
      <c r="Q49" s="49">
        <f t="shared" si="8"/>
        <v>14200</v>
      </c>
      <c r="R49" s="35">
        <v>563862</v>
      </c>
      <c r="S49" s="35">
        <f t="shared" ref="S49:S68" si="9">R49/27</f>
        <v>20883.777777777777</v>
      </c>
      <c r="T49" s="47" t="s">
        <v>28</v>
      </c>
      <c r="U49" s="46"/>
    </row>
    <row r="50" spans="1:21" s="51" customFormat="1" x14ac:dyDescent="0.25">
      <c r="A50" s="269"/>
      <c r="B50" s="61">
        <v>4</v>
      </c>
      <c r="C50" s="84">
        <v>27952</v>
      </c>
      <c r="D50" s="85" t="s">
        <v>69</v>
      </c>
      <c r="E50" s="84" t="s">
        <v>30</v>
      </c>
      <c r="F50" s="83">
        <v>42504</v>
      </c>
      <c r="G50" s="49">
        <v>27</v>
      </c>
      <c r="H50" s="49">
        <v>0</v>
      </c>
      <c r="I50" s="49">
        <v>4</v>
      </c>
      <c r="J50" s="49">
        <f t="shared" si="5"/>
        <v>0</v>
      </c>
      <c r="K50" s="47">
        <f t="shared" si="6"/>
        <v>31</v>
      </c>
      <c r="L50" s="47">
        <v>13000</v>
      </c>
      <c r="M50" s="47">
        <v>0</v>
      </c>
      <c r="N50" s="47">
        <v>0</v>
      </c>
      <c r="O50" s="49">
        <f t="shared" si="7"/>
        <v>13000</v>
      </c>
      <c r="P50" s="47">
        <v>2200</v>
      </c>
      <c r="Q50" s="49">
        <f t="shared" si="8"/>
        <v>15200</v>
      </c>
      <c r="R50" s="35">
        <v>1246976</v>
      </c>
      <c r="S50" s="35">
        <f t="shared" si="9"/>
        <v>46184.296296296299</v>
      </c>
      <c r="T50" s="47" t="s">
        <v>27</v>
      </c>
      <c r="U50" s="46"/>
    </row>
    <row r="51" spans="1:21" s="51" customFormat="1" x14ac:dyDescent="0.25">
      <c r="A51" s="269"/>
      <c r="B51" s="251">
        <v>5</v>
      </c>
      <c r="C51" s="84">
        <v>15033</v>
      </c>
      <c r="D51" s="85" t="s">
        <v>176</v>
      </c>
      <c r="E51" s="86" t="s">
        <v>30</v>
      </c>
      <c r="F51" s="87">
        <v>41395</v>
      </c>
      <c r="G51" s="49">
        <v>26</v>
      </c>
      <c r="H51" s="49">
        <v>1</v>
      </c>
      <c r="I51" s="49">
        <v>4</v>
      </c>
      <c r="J51" s="49">
        <f t="shared" si="5"/>
        <v>0</v>
      </c>
      <c r="K51" s="47">
        <f t="shared" si="6"/>
        <v>31</v>
      </c>
      <c r="L51" s="47">
        <v>13000</v>
      </c>
      <c r="M51" s="47">
        <v>0</v>
      </c>
      <c r="N51" s="47">
        <v>0</v>
      </c>
      <c r="O51" s="49">
        <f t="shared" si="7"/>
        <v>13000</v>
      </c>
      <c r="P51" s="47">
        <v>2200</v>
      </c>
      <c r="Q51" s="49">
        <f t="shared" si="8"/>
        <v>15200</v>
      </c>
      <c r="R51" s="88">
        <v>1058898</v>
      </c>
      <c r="S51" s="35">
        <f t="shared" si="9"/>
        <v>39218.444444444445</v>
      </c>
      <c r="T51" s="47" t="s">
        <v>27</v>
      </c>
      <c r="U51" s="46"/>
    </row>
    <row r="52" spans="1:21" s="51" customFormat="1" x14ac:dyDescent="0.25">
      <c r="A52" s="269"/>
      <c r="B52" s="61">
        <v>6</v>
      </c>
      <c r="C52" s="84">
        <v>24637</v>
      </c>
      <c r="D52" s="85" t="s">
        <v>177</v>
      </c>
      <c r="E52" s="86" t="s">
        <v>30</v>
      </c>
      <c r="F52" s="87">
        <v>42005</v>
      </c>
      <c r="G52" s="49">
        <v>27</v>
      </c>
      <c r="H52" s="49">
        <v>0</v>
      </c>
      <c r="I52" s="49">
        <v>4</v>
      </c>
      <c r="J52" s="49">
        <f t="shared" si="5"/>
        <v>0</v>
      </c>
      <c r="K52" s="47">
        <f t="shared" si="6"/>
        <v>31</v>
      </c>
      <c r="L52" s="47">
        <v>13000</v>
      </c>
      <c r="M52" s="47">
        <v>0</v>
      </c>
      <c r="N52" s="47">
        <v>0</v>
      </c>
      <c r="O52" s="49">
        <f t="shared" si="7"/>
        <v>13000</v>
      </c>
      <c r="P52" s="47">
        <v>2200</v>
      </c>
      <c r="Q52" s="49">
        <f t="shared" si="8"/>
        <v>15200</v>
      </c>
      <c r="R52" s="35">
        <v>963303</v>
      </c>
      <c r="S52" s="35">
        <f t="shared" si="9"/>
        <v>35677.888888888891</v>
      </c>
      <c r="T52" s="47" t="s">
        <v>27</v>
      </c>
      <c r="U52" s="46"/>
    </row>
    <row r="53" spans="1:21" s="51" customFormat="1" x14ac:dyDescent="0.25">
      <c r="A53" s="269"/>
      <c r="B53" s="251">
        <v>7</v>
      </c>
      <c r="C53" s="84">
        <v>15015</v>
      </c>
      <c r="D53" s="85" t="s">
        <v>178</v>
      </c>
      <c r="E53" s="86" t="s">
        <v>30</v>
      </c>
      <c r="F53" s="87">
        <v>38718</v>
      </c>
      <c r="G53" s="49">
        <v>27</v>
      </c>
      <c r="H53" s="49">
        <v>0</v>
      </c>
      <c r="I53" s="49">
        <v>4</v>
      </c>
      <c r="J53" s="49">
        <f t="shared" si="5"/>
        <v>0</v>
      </c>
      <c r="K53" s="47">
        <f t="shared" si="6"/>
        <v>31</v>
      </c>
      <c r="L53" s="47">
        <v>13000</v>
      </c>
      <c r="M53" s="47">
        <v>0</v>
      </c>
      <c r="N53" s="47">
        <v>0</v>
      </c>
      <c r="O53" s="49">
        <f t="shared" si="7"/>
        <v>13000</v>
      </c>
      <c r="P53" s="47">
        <v>2200</v>
      </c>
      <c r="Q53" s="49">
        <f t="shared" si="8"/>
        <v>15200</v>
      </c>
      <c r="R53" s="35">
        <v>852540</v>
      </c>
      <c r="S53" s="35">
        <f t="shared" si="9"/>
        <v>31575.555555555555</v>
      </c>
      <c r="T53" s="47" t="s">
        <v>27</v>
      </c>
      <c r="U53" s="46"/>
    </row>
    <row r="54" spans="1:21" s="51" customFormat="1" x14ac:dyDescent="0.25">
      <c r="A54" s="269"/>
      <c r="B54" s="61">
        <v>8</v>
      </c>
      <c r="C54" s="84">
        <v>30733</v>
      </c>
      <c r="D54" s="85" t="s">
        <v>179</v>
      </c>
      <c r="E54" s="86" t="s">
        <v>30</v>
      </c>
      <c r="F54" s="87">
        <v>42736</v>
      </c>
      <c r="G54" s="49">
        <v>27</v>
      </c>
      <c r="H54" s="49">
        <v>0</v>
      </c>
      <c r="I54" s="49">
        <v>4</v>
      </c>
      <c r="J54" s="49">
        <f t="shared" si="5"/>
        <v>0</v>
      </c>
      <c r="K54" s="47">
        <f t="shared" si="6"/>
        <v>31</v>
      </c>
      <c r="L54" s="47">
        <v>12000</v>
      </c>
      <c r="M54" s="47">
        <v>0</v>
      </c>
      <c r="N54" s="47">
        <v>0</v>
      </c>
      <c r="O54" s="49">
        <f t="shared" si="7"/>
        <v>12000</v>
      </c>
      <c r="P54" s="47">
        <v>2200</v>
      </c>
      <c r="Q54" s="49">
        <f t="shared" si="8"/>
        <v>14200</v>
      </c>
      <c r="R54" s="35">
        <v>333654</v>
      </c>
      <c r="S54" s="35">
        <f t="shared" si="9"/>
        <v>12357.555555555555</v>
      </c>
      <c r="T54" s="47" t="s">
        <v>28</v>
      </c>
      <c r="U54" s="46"/>
    </row>
    <row r="55" spans="1:21" s="51" customFormat="1" x14ac:dyDescent="0.25">
      <c r="A55" s="269"/>
      <c r="B55" s="251">
        <v>9</v>
      </c>
      <c r="C55" s="84">
        <v>37193</v>
      </c>
      <c r="D55" s="85" t="s">
        <v>50</v>
      </c>
      <c r="E55" s="86" t="s">
        <v>30</v>
      </c>
      <c r="F55" s="87">
        <v>43590</v>
      </c>
      <c r="G55" s="49">
        <v>27</v>
      </c>
      <c r="H55" s="49">
        <v>0</v>
      </c>
      <c r="I55" s="49">
        <v>4</v>
      </c>
      <c r="J55" s="49">
        <f t="shared" si="5"/>
        <v>0</v>
      </c>
      <c r="K55" s="47">
        <f t="shared" si="6"/>
        <v>31</v>
      </c>
      <c r="L55" s="47">
        <v>12000</v>
      </c>
      <c r="M55" s="47">
        <v>0</v>
      </c>
      <c r="N55" s="47">
        <v>0</v>
      </c>
      <c r="O55" s="49">
        <f t="shared" si="7"/>
        <v>12000</v>
      </c>
      <c r="P55" s="47">
        <v>2200</v>
      </c>
      <c r="Q55" s="49">
        <f t="shared" si="8"/>
        <v>14200</v>
      </c>
      <c r="R55" s="35">
        <v>645312</v>
      </c>
      <c r="S55" s="35">
        <f t="shared" si="9"/>
        <v>23900.444444444445</v>
      </c>
      <c r="T55" s="47" t="s">
        <v>28</v>
      </c>
      <c r="U55" s="46"/>
    </row>
    <row r="56" spans="1:21" s="51" customFormat="1" x14ac:dyDescent="0.25">
      <c r="A56" s="269"/>
      <c r="B56" s="61">
        <v>10</v>
      </c>
      <c r="C56" s="84">
        <v>37565</v>
      </c>
      <c r="D56" s="85" t="s">
        <v>180</v>
      </c>
      <c r="E56" s="86" t="s">
        <v>30</v>
      </c>
      <c r="F56" s="87">
        <v>43669</v>
      </c>
      <c r="G56" s="49">
        <v>27</v>
      </c>
      <c r="H56" s="49">
        <v>0</v>
      </c>
      <c r="I56" s="49">
        <v>4</v>
      </c>
      <c r="J56" s="49">
        <f t="shared" si="5"/>
        <v>0</v>
      </c>
      <c r="K56" s="47">
        <f t="shared" si="6"/>
        <v>31</v>
      </c>
      <c r="L56" s="47">
        <v>12000</v>
      </c>
      <c r="M56" s="47">
        <v>0</v>
      </c>
      <c r="N56" s="47">
        <v>0</v>
      </c>
      <c r="O56" s="49">
        <f t="shared" si="7"/>
        <v>12000</v>
      </c>
      <c r="P56" s="47">
        <v>2200</v>
      </c>
      <c r="Q56" s="49">
        <f t="shared" si="8"/>
        <v>14200</v>
      </c>
      <c r="R56" s="35">
        <v>344876</v>
      </c>
      <c r="S56" s="35">
        <f t="shared" si="9"/>
        <v>12773.185185185184</v>
      </c>
      <c r="T56" s="47" t="s">
        <v>28</v>
      </c>
      <c r="U56" s="46"/>
    </row>
    <row r="57" spans="1:21" s="51" customFormat="1" x14ac:dyDescent="0.25">
      <c r="A57" s="269"/>
      <c r="B57" s="251">
        <v>11</v>
      </c>
      <c r="C57" s="84">
        <v>15020</v>
      </c>
      <c r="D57" s="85" t="s">
        <v>181</v>
      </c>
      <c r="E57" s="86" t="s">
        <v>32</v>
      </c>
      <c r="F57" s="87">
        <v>40842</v>
      </c>
      <c r="G57" s="49">
        <v>27</v>
      </c>
      <c r="H57" s="49">
        <v>0</v>
      </c>
      <c r="I57" s="49">
        <v>4</v>
      </c>
      <c r="J57" s="49">
        <f t="shared" si="5"/>
        <v>0</v>
      </c>
      <c r="K57" s="47">
        <f t="shared" si="6"/>
        <v>31</v>
      </c>
      <c r="L57" s="47">
        <v>10000</v>
      </c>
      <c r="M57" s="47">
        <v>0</v>
      </c>
      <c r="N57" s="47">
        <v>0</v>
      </c>
      <c r="O57" s="49">
        <f t="shared" si="7"/>
        <v>10000</v>
      </c>
      <c r="P57" s="47">
        <v>0</v>
      </c>
      <c r="Q57" s="49">
        <f t="shared" si="8"/>
        <v>10000</v>
      </c>
      <c r="R57" s="35">
        <v>228404</v>
      </c>
      <c r="S57" s="35">
        <f t="shared" si="9"/>
        <v>8459.4074074074069</v>
      </c>
      <c r="T57" s="47" t="s">
        <v>28</v>
      </c>
      <c r="U57" s="46"/>
    </row>
    <row r="58" spans="1:21" s="51" customFormat="1" x14ac:dyDescent="0.25">
      <c r="A58" s="269"/>
      <c r="B58" s="61">
        <v>12</v>
      </c>
      <c r="C58" s="84">
        <v>34246</v>
      </c>
      <c r="D58" s="85" t="s">
        <v>182</v>
      </c>
      <c r="E58" s="86" t="s">
        <v>32</v>
      </c>
      <c r="F58" s="87">
        <v>43167</v>
      </c>
      <c r="G58" s="49">
        <v>27</v>
      </c>
      <c r="H58" s="49">
        <v>0</v>
      </c>
      <c r="I58" s="49">
        <v>4</v>
      </c>
      <c r="J58" s="49">
        <f t="shared" si="5"/>
        <v>0</v>
      </c>
      <c r="K58" s="47">
        <f t="shared" si="6"/>
        <v>31</v>
      </c>
      <c r="L58" s="47">
        <v>11000</v>
      </c>
      <c r="M58" s="47">
        <v>0</v>
      </c>
      <c r="N58" s="47">
        <v>0</v>
      </c>
      <c r="O58" s="49">
        <f t="shared" si="7"/>
        <v>11000</v>
      </c>
      <c r="P58" s="47">
        <v>0</v>
      </c>
      <c r="Q58" s="49">
        <f t="shared" si="8"/>
        <v>11000</v>
      </c>
      <c r="R58" s="35">
        <v>309548</v>
      </c>
      <c r="S58" s="35">
        <f t="shared" si="9"/>
        <v>11464.740740740741</v>
      </c>
      <c r="T58" s="47" t="s">
        <v>27</v>
      </c>
      <c r="U58" s="46"/>
    </row>
    <row r="59" spans="1:21" s="51" customFormat="1" x14ac:dyDescent="0.25">
      <c r="A59" s="269"/>
      <c r="B59" s="251">
        <v>13</v>
      </c>
      <c r="C59" s="84">
        <v>15019</v>
      </c>
      <c r="D59" s="85" t="s">
        <v>183</v>
      </c>
      <c r="E59" s="86" t="s">
        <v>32</v>
      </c>
      <c r="F59" s="89">
        <v>39814</v>
      </c>
      <c r="G59" s="49">
        <v>27</v>
      </c>
      <c r="H59" s="49">
        <v>0</v>
      </c>
      <c r="I59" s="49">
        <v>4</v>
      </c>
      <c r="J59" s="49">
        <f t="shared" si="5"/>
        <v>0</v>
      </c>
      <c r="K59" s="47">
        <f t="shared" si="6"/>
        <v>31</v>
      </c>
      <c r="L59" s="47">
        <v>10000</v>
      </c>
      <c r="M59" s="47">
        <v>0</v>
      </c>
      <c r="N59" s="47">
        <v>0</v>
      </c>
      <c r="O59" s="49">
        <f t="shared" si="7"/>
        <v>10000</v>
      </c>
      <c r="P59" s="47">
        <v>0</v>
      </c>
      <c r="Q59" s="49">
        <f t="shared" si="8"/>
        <v>10000</v>
      </c>
      <c r="R59" s="35">
        <v>224364</v>
      </c>
      <c r="S59" s="35">
        <f t="shared" si="9"/>
        <v>8309.7777777777774</v>
      </c>
      <c r="T59" s="47" t="s">
        <v>28</v>
      </c>
      <c r="U59" s="46"/>
    </row>
    <row r="60" spans="1:21" s="51" customFormat="1" x14ac:dyDescent="0.25">
      <c r="A60" s="269"/>
      <c r="B60" s="61">
        <v>14</v>
      </c>
      <c r="C60" s="84">
        <v>15021</v>
      </c>
      <c r="D60" s="85" t="s">
        <v>184</v>
      </c>
      <c r="E60" s="86" t="s">
        <v>32</v>
      </c>
      <c r="F60" s="89">
        <v>40544</v>
      </c>
      <c r="G60" s="49">
        <v>27</v>
      </c>
      <c r="H60" s="49">
        <v>0</v>
      </c>
      <c r="I60" s="49">
        <v>4</v>
      </c>
      <c r="J60" s="49">
        <f t="shared" si="5"/>
        <v>0</v>
      </c>
      <c r="K60" s="47">
        <f t="shared" si="6"/>
        <v>31</v>
      </c>
      <c r="L60" s="47">
        <v>10000</v>
      </c>
      <c r="M60" s="47">
        <v>0</v>
      </c>
      <c r="N60" s="47">
        <v>0</v>
      </c>
      <c r="O60" s="49">
        <f t="shared" si="7"/>
        <v>10000</v>
      </c>
      <c r="P60" s="47">
        <v>0</v>
      </c>
      <c r="Q60" s="49">
        <f t="shared" si="8"/>
        <v>10000</v>
      </c>
      <c r="R60" s="35">
        <v>226373</v>
      </c>
      <c r="S60" s="35">
        <f t="shared" si="9"/>
        <v>8384.1851851851843</v>
      </c>
      <c r="T60" s="47" t="s">
        <v>28</v>
      </c>
      <c r="U60" s="46"/>
    </row>
    <row r="61" spans="1:21" s="51" customFormat="1" x14ac:dyDescent="0.25">
      <c r="A61" s="269"/>
      <c r="B61" s="61">
        <v>15</v>
      </c>
      <c r="C61" s="84">
        <v>15032</v>
      </c>
      <c r="D61" s="85" t="s">
        <v>185</v>
      </c>
      <c r="E61" s="86" t="s">
        <v>32</v>
      </c>
      <c r="F61" s="89">
        <v>41353</v>
      </c>
      <c r="G61" s="49">
        <v>27</v>
      </c>
      <c r="H61" s="49">
        <v>0</v>
      </c>
      <c r="I61" s="49">
        <v>4</v>
      </c>
      <c r="J61" s="49">
        <f t="shared" si="5"/>
        <v>0</v>
      </c>
      <c r="K61" s="47">
        <f t="shared" si="6"/>
        <v>31</v>
      </c>
      <c r="L61" s="47">
        <v>10000</v>
      </c>
      <c r="M61" s="47">
        <v>0</v>
      </c>
      <c r="N61" s="47">
        <v>0</v>
      </c>
      <c r="O61" s="49">
        <f t="shared" si="7"/>
        <v>10000</v>
      </c>
      <c r="P61" s="47">
        <v>0</v>
      </c>
      <c r="Q61" s="49">
        <f t="shared" si="8"/>
        <v>10000</v>
      </c>
      <c r="R61" s="35">
        <v>224739</v>
      </c>
      <c r="S61" s="35">
        <f t="shared" si="9"/>
        <v>8323.6666666666661</v>
      </c>
      <c r="T61" s="47" t="s">
        <v>28</v>
      </c>
      <c r="U61" s="46"/>
    </row>
    <row r="62" spans="1:21" s="51" customFormat="1" x14ac:dyDescent="0.25">
      <c r="A62" s="269"/>
      <c r="B62" s="251">
        <v>16</v>
      </c>
      <c r="C62" s="84">
        <v>15058</v>
      </c>
      <c r="D62" s="85" t="s">
        <v>186</v>
      </c>
      <c r="E62" s="86" t="s">
        <v>32</v>
      </c>
      <c r="F62" s="89">
        <v>41420</v>
      </c>
      <c r="G62" s="49">
        <v>27</v>
      </c>
      <c r="H62" s="49">
        <v>0</v>
      </c>
      <c r="I62" s="49">
        <v>4</v>
      </c>
      <c r="J62" s="49">
        <f t="shared" si="5"/>
        <v>0</v>
      </c>
      <c r="K62" s="47">
        <f t="shared" si="6"/>
        <v>31</v>
      </c>
      <c r="L62" s="47">
        <v>10000</v>
      </c>
      <c r="M62" s="47">
        <v>0</v>
      </c>
      <c r="N62" s="47">
        <v>0</v>
      </c>
      <c r="O62" s="49">
        <f t="shared" si="7"/>
        <v>10000</v>
      </c>
      <c r="P62" s="47">
        <v>0</v>
      </c>
      <c r="Q62" s="49">
        <f t="shared" si="8"/>
        <v>10000</v>
      </c>
      <c r="R62" s="35">
        <v>159305</v>
      </c>
      <c r="S62" s="35">
        <f t="shared" si="9"/>
        <v>5900.1851851851852</v>
      </c>
      <c r="T62" s="47" t="s">
        <v>28</v>
      </c>
      <c r="U62" s="46"/>
    </row>
    <row r="63" spans="1:21" s="51" customFormat="1" x14ac:dyDescent="0.2">
      <c r="A63" s="269"/>
      <c r="B63" s="61">
        <v>17</v>
      </c>
      <c r="C63" s="90">
        <v>28742</v>
      </c>
      <c r="D63" s="85" t="s">
        <v>187</v>
      </c>
      <c r="E63" s="91" t="s">
        <v>32</v>
      </c>
      <c r="F63" s="89">
        <v>42370</v>
      </c>
      <c r="G63" s="49">
        <v>27</v>
      </c>
      <c r="H63" s="49">
        <v>0</v>
      </c>
      <c r="I63" s="49">
        <v>4</v>
      </c>
      <c r="J63" s="49">
        <f t="shared" si="5"/>
        <v>0</v>
      </c>
      <c r="K63" s="47">
        <f t="shared" si="6"/>
        <v>31</v>
      </c>
      <c r="L63" s="47">
        <v>10000</v>
      </c>
      <c r="M63" s="47">
        <v>0</v>
      </c>
      <c r="N63" s="47">
        <v>0</v>
      </c>
      <c r="O63" s="49">
        <f t="shared" si="7"/>
        <v>10000</v>
      </c>
      <c r="P63" s="47">
        <v>0</v>
      </c>
      <c r="Q63" s="49">
        <f t="shared" si="8"/>
        <v>10000</v>
      </c>
      <c r="R63" s="35">
        <v>262367</v>
      </c>
      <c r="S63" s="35">
        <f t="shared" si="9"/>
        <v>9717.2962962962956</v>
      </c>
      <c r="T63" s="47" t="s">
        <v>28</v>
      </c>
      <c r="U63" s="46"/>
    </row>
    <row r="64" spans="1:21" s="51" customFormat="1" x14ac:dyDescent="0.2">
      <c r="A64" s="269"/>
      <c r="B64" s="251">
        <v>18</v>
      </c>
      <c r="C64" s="90">
        <v>33582</v>
      </c>
      <c r="D64" s="92" t="s">
        <v>53</v>
      </c>
      <c r="E64" s="91" t="s">
        <v>32</v>
      </c>
      <c r="F64" s="93">
        <v>43071</v>
      </c>
      <c r="G64" s="49">
        <v>27</v>
      </c>
      <c r="H64" s="49">
        <v>0</v>
      </c>
      <c r="I64" s="49">
        <v>4</v>
      </c>
      <c r="J64" s="49">
        <f t="shared" si="5"/>
        <v>0</v>
      </c>
      <c r="K64" s="47">
        <f t="shared" si="6"/>
        <v>31</v>
      </c>
      <c r="L64" s="47">
        <v>10000</v>
      </c>
      <c r="M64" s="47">
        <v>0</v>
      </c>
      <c r="N64" s="47">
        <v>0</v>
      </c>
      <c r="O64" s="49">
        <f t="shared" si="7"/>
        <v>10000</v>
      </c>
      <c r="P64" s="47">
        <v>0</v>
      </c>
      <c r="Q64" s="49">
        <f t="shared" si="8"/>
        <v>10000</v>
      </c>
      <c r="R64" s="35">
        <v>224685</v>
      </c>
      <c r="S64" s="35">
        <f t="shared" si="9"/>
        <v>8321.6666666666661</v>
      </c>
      <c r="T64" s="47" t="s">
        <v>28</v>
      </c>
      <c r="U64" s="46"/>
    </row>
    <row r="65" spans="1:21" s="51" customFormat="1" x14ac:dyDescent="0.2">
      <c r="A65" s="269"/>
      <c r="B65" s="61">
        <v>19</v>
      </c>
      <c r="C65" s="94">
        <v>34913</v>
      </c>
      <c r="D65" s="95" t="s">
        <v>188</v>
      </c>
      <c r="E65" s="96" t="s">
        <v>32</v>
      </c>
      <c r="F65" s="87">
        <v>43205</v>
      </c>
      <c r="G65" s="49">
        <v>27</v>
      </c>
      <c r="H65" s="49">
        <v>0</v>
      </c>
      <c r="I65" s="49">
        <v>4</v>
      </c>
      <c r="J65" s="49">
        <f t="shared" si="5"/>
        <v>0</v>
      </c>
      <c r="K65" s="47">
        <f t="shared" si="6"/>
        <v>31</v>
      </c>
      <c r="L65" s="47">
        <v>10000</v>
      </c>
      <c r="M65" s="47">
        <v>0</v>
      </c>
      <c r="N65" s="47">
        <v>0</v>
      </c>
      <c r="O65" s="49">
        <f t="shared" si="7"/>
        <v>10000</v>
      </c>
      <c r="P65" s="47">
        <v>0</v>
      </c>
      <c r="Q65" s="49">
        <f t="shared" si="8"/>
        <v>10000</v>
      </c>
      <c r="R65" s="35">
        <v>245098</v>
      </c>
      <c r="S65" s="35">
        <f t="shared" si="9"/>
        <v>9077.7037037037044</v>
      </c>
      <c r="T65" s="47" t="s">
        <v>28</v>
      </c>
      <c r="U65" s="46"/>
    </row>
    <row r="66" spans="1:21" s="51" customFormat="1" x14ac:dyDescent="0.2">
      <c r="A66" s="269"/>
      <c r="B66" s="61">
        <v>20</v>
      </c>
      <c r="C66" s="90">
        <v>33250</v>
      </c>
      <c r="D66" s="97" t="s">
        <v>189</v>
      </c>
      <c r="E66" s="96" t="s">
        <v>32</v>
      </c>
      <c r="F66" s="87">
        <v>39083</v>
      </c>
      <c r="G66" s="49">
        <v>27</v>
      </c>
      <c r="H66" s="49">
        <v>0</v>
      </c>
      <c r="I66" s="49">
        <v>4</v>
      </c>
      <c r="J66" s="49">
        <f t="shared" si="5"/>
        <v>0</v>
      </c>
      <c r="K66" s="47">
        <f t="shared" si="6"/>
        <v>31</v>
      </c>
      <c r="L66" s="47">
        <v>11000</v>
      </c>
      <c r="M66" s="47">
        <v>0</v>
      </c>
      <c r="N66" s="47">
        <v>0</v>
      </c>
      <c r="O66" s="49">
        <f t="shared" si="7"/>
        <v>11000</v>
      </c>
      <c r="P66" s="47">
        <v>0</v>
      </c>
      <c r="Q66" s="49">
        <f t="shared" si="8"/>
        <v>11000</v>
      </c>
      <c r="R66" s="35">
        <v>350884</v>
      </c>
      <c r="S66" s="35">
        <f t="shared" si="9"/>
        <v>12995.703703703704</v>
      </c>
      <c r="T66" s="47" t="s">
        <v>27</v>
      </c>
      <c r="U66" s="46"/>
    </row>
    <row r="67" spans="1:21" s="51" customFormat="1" x14ac:dyDescent="0.2">
      <c r="A67" s="269"/>
      <c r="B67" s="251">
        <v>21</v>
      </c>
      <c r="C67" s="98">
        <v>36315</v>
      </c>
      <c r="D67" s="99" t="s">
        <v>61</v>
      </c>
      <c r="E67" s="96" t="s">
        <v>32</v>
      </c>
      <c r="F67" s="100">
        <v>43399</v>
      </c>
      <c r="G67" s="49">
        <v>27</v>
      </c>
      <c r="H67" s="49">
        <v>0</v>
      </c>
      <c r="I67" s="49">
        <v>4</v>
      </c>
      <c r="J67" s="49">
        <f t="shared" si="5"/>
        <v>0</v>
      </c>
      <c r="K67" s="47">
        <f t="shared" si="6"/>
        <v>31</v>
      </c>
      <c r="L67" s="47">
        <v>12000</v>
      </c>
      <c r="M67" s="47">
        <v>0</v>
      </c>
      <c r="N67" s="47">
        <v>0</v>
      </c>
      <c r="O67" s="49">
        <f t="shared" si="7"/>
        <v>12000</v>
      </c>
      <c r="P67" s="47">
        <v>0</v>
      </c>
      <c r="Q67" s="49">
        <f t="shared" si="8"/>
        <v>12000</v>
      </c>
      <c r="R67" s="35">
        <v>438654</v>
      </c>
      <c r="S67" s="35">
        <f t="shared" si="9"/>
        <v>16246.444444444445</v>
      </c>
      <c r="T67" s="47" t="s">
        <v>26</v>
      </c>
      <c r="U67" s="46"/>
    </row>
    <row r="68" spans="1:21" s="51" customFormat="1" x14ac:dyDescent="0.25">
      <c r="A68" s="269"/>
      <c r="B68" s="61">
        <v>22</v>
      </c>
      <c r="C68" s="84">
        <v>27629</v>
      </c>
      <c r="D68" s="85" t="s">
        <v>190</v>
      </c>
      <c r="E68" s="86" t="s">
        <v>32</v>
      </c>
      <c r="F68" s="100">
        <v>42370</v>
      </c>
      <c r="G68" s="49">
        <v>27</v>
      </c>
      <c r="H68" s="49">
        <v>0</v>
      </c>
      <c r="I68" s="49">
        <v>4</v>
      </c>
      <c r="J68" s="49">
        <f t="shared" si="5"/>
        <v>0</v>
      </c>
      <c r="K68" s="47">
        <f t="shared" si="6"/>
        <v>31</v>
      </c>
      <c r="L68" s="47">
        <v>10000</v>
      </c>
      <c r="M68" s="47">
        <v>0</v>
      </c>
      <c r="N68" s="47">
        <v>0</v>
      </c>
      <c r="O68" s="49">
        <f t="shared" si="7"/>
        <v>10000</v>
      </c>
      <c r="P68" s="47">
        <v>0</v>
      </c>
      <c r="Q68" s="49">
        <f t="shared" si="8"/>
        <v>10000</v>
      </c>
      <c r="R68" s="35">
        <v>224807</v>
      </c>
      <c r="S68" s="35">
        <f t="shared" si="9"/>
        <v>8326.1851851851843</v>
      </c>
      <c r="T68" s="47" t="s">
        <v>28</v>
      </c>
      <c r="U68" s="46"/>
    </row>
    <row r="69" spans="1:21" s="51" customFormat="1" x14ac:dyDescent="0.25">
      <c r="A69" s="269"/>
      <c r="B69" s="251">
        <v>23</v>
      </c>
      <c r="C69" s="84" t="s">
        <v>21</v>
      </c>
      <c r="D69" s="85" t="s">
        <v>191</v>
      </c>
      <c r="E69" s="86" t="s">
        <v>32</v>
      </c>
      <c r="F69" s="100">
        <v>43763</v>
      </c>
      <c r="G69" s="49">
        <v>21</v>
      </c>
      <c r="H69" s="49">
        <v>0</v>
      </c>
      <c r="I69" s="49">
        <v>3</v>
      </c>
      <c r="J69" s="49">
        <f t="shared" si="5"/>
        <v>7</v>
      </c>
      <c r="K69" s="47">
        <f t="shared" si="6"/>
        <v>24</v>
      </c>
      <c r="L69" s="47">
        <v>10000</v>
      </c>
      <c r="M69" s="47">
        <v>0</v>
      </c>
      <c r="N69" s="47">
        <v>2258</v>
      </c>
      <c r="O69" s="49">
        <f t="shared" si="7"/>
        <v>7742</v>
      </c>
      <c r="P69" s="47">
        <v>0</v>
      </c>
      <c r="Q69" s="49">
        <f t="shared" si="8"/>
        <v>7742</v>
      </c>
      <c r="R69" s="35">
        <v>112456</v>
      </c>
      <c r="S69" s="35">
        <f>R69/21</f>
        <v>5355.0476190476193</v>
      </c>
      <c r="T69" s="47" t="s">
        <v>28</v>
      </c>
      <c r="U69" s="46"/>
    </row>
    <row r="70" spans="1:21" s="51" customFormat="1" x14ac:dyDescent="0.25">
      <c r="A70" s="269"/>
      <c r="B70" s="61">
        <v>24</v>
      </c>
      <c r="C70" s="84">
        <v>37558</v>
      </c>
      <c r="D70" s="85" t="s">
        <v>192</v>
      </c>
      <c r="E70" s="86" t="s">
        <v>32</v>
      </c>
      <c r="F70" s="100">
        <v>43683</v>
      </c>
      <c r="G70" s="49">
        <v>27</v>
      </c>
      <c r="H70" s="49">
        <v>0</v>
      </c>
      <c r="I70" s="49">
        <v>4</v>
      </c>
      <c r="J70" s="49">
        <f t="shared" si="5"/>
        <v>0</v>
      </c>
      <c r="K70" s="47">
        <f t="shared" si="6"/>
        <v>31</v>
      </c>
      <c r="L70" s="47">
        <v>10000</v>
      </c>
      <c r="M70" s="47">
        <v>0</v>
      </c>
      <c r="N70" s="47">
        <v>0</v>
      </c>
      <c r="O70" s="49">
        <f t="shared" si="7"/>
        <v>10000</v>
      </c>
      <c r="P70" s="47">
        <v>0</v>
      </c>
      <c r="Q70" s="49">
        <f t="shared" si="8"/>
        <v>10000</v>
      </c>
      <c r="R70" s="35">
        <v>224912</v>
      </c>
      <c r="S70" s="35">
        <f t="shared" ref="S70:S77" si="10">R70/27</f>
        <v>8330.0740740740748</v>
      </c>
      <c r="T70" s="47" t="s">
        <v>28</v>
      </c>
      <c r="U70" s="46"/>
    </row>
    <row r="71" spans="1:21" s="51" customFormat="1" x14ac:dyDescent="0.25">
      <c r="A71" s="269"/>
      <c r="B71" s="61">
        <v>25</v>
      </c>
      <c r="C71" s="84" t="s">
        <v>21</v>
      </c>
      <c r="D71" s="85" t="s">
        <v>193</v>
      </c>
      <c r="E71" s="86" t="s">
        <v>32</v>
      </c>
      <c r="F71" s="100">
        <v>43786</v>
      </c>
      <c r="G71" s="49">
        <v>27</v>
      </c>
      <c r="H71" s="49">
        <v>0</v>
      </c>
      <c r="I71" s="49">
        <v>4</v>
      </c>
      <c r="J71" s="49">
        <f t="shared" si="5"/>
        <v>0</v>
      </c>
      <c r="K71" s="47">
        <f t="shared" si="6"/>
        <v>31</v>
      </c>
      <c r="L71" s="47">
        <v>10000</v>
      </c>
      <c r="M71" s="47">
        <v>0</v>
      </c>
      <c r="N71" s="47">
        <v>0</v>
      </c>
      <c r="O71" s="49">
        <f t="shared" si="7"/>
        <v>10000</v>
      </c>
      <c r="P71" s="47">
        <v>0</v>
      </c>
      <c r="Q71" s="49">
        <f t="shared" si="8"/>
        <v>10000</v>
      </c>
      <c r="R71" s="35">
        <v>235554</v>
      </c>
      <c r="S71" s="35">
        <f t="shared" si="10"/>
        <v>8724.2222222222226</v>
      </c>
      <c r="T71" s="47" t="s">
        <v>28</v>
      </c>
      <c r="U71" s="46"/>
    </row>
    <row r="72" spans="1:21" s="51" customFormat="1" x14ac:dyDescent="0.25">
      <c r="A72" s="269"/>
      <c r="B72" s="251">
        <v>26</v>
      </c>
      <c r="C72" s="84" t="s">
        <v>21</v>
      </c>
      <c r="D72" s="85" t="s">
        <v>194</v>
      </c>
      <c r="E72" s="86" t="s">
        <v>32</v>
      </c>
      <c r="F72" s="100">
        <v>43766</v>
      </c>
      <c r="G72" s="49">
        <v>27</v>
      </c>
      <c r="H72" s="49">
        <v>0</v>
      </c>
      <c r="I72" s="49">
        <v>4</v>
      </c>
      <c r="J72" s="49">
        <f t="shared" si="5"/>
        <v>0</v>
      </c>
      <c r="K72" s="47">
        <f t="shared" si="6"/>
        <v>31</v>
      </c>
      <c r="L72" s="47">
        <v>10000</v>
      </c>
      <c r="M72" s="47">
        <v>0</v>
      </c>
      <c r="N72" s="47">
        <v>0</v>
      </c>
      <c r="O72" s="49">
        <f t="shared" si="7"/>
        <v>10000</v>
      </c>
      <c r="P72" s="47">
        <v>0</v>
      </c>
      <c r="Q72" s="49">
        <f t="shared" si="8"/>
        <v>10000</v>
      </c>
      <c r="R72" s="35">
        <v>231518</v>
      </c>
      <c r="S72" s="35">
        <f t="shared" si="10"/>
        <v>8574.7407407407409</v>
      </c>
      <c r="T72" s="47" t="s">
        <v>28</v>
      </c>
      <c r="U72" s="46"/>
    </row>
    <row r="73" spans="1:21" s="51" customFormat="1" x14ac:dyDescent="0.25">
      <c r="A73" s="269"/>
      <c r="B73" s="61">
        <v>27</v>
      </c>
      <c r="C73" s="84" t="s">
        <v>21</v>
      </c>
      <c r="D73" s="85" t="s">
        <v>195</v>
      </c>
      <c r="E73" s="86" t="s">
        <v>32</v>
      </c>
      <c r="F73" s="87">
        <v>43776</v>
      </c>
      <c r="G73" s="49">
        <v>27</v>
      </c>
      <c r="H73" s="49">
        <v>0</v>
      </c>
      <c r="I73" s="49">
        <v>4</v>
      </c>
      <c r="J73" s="49">
        <f t="shared" si="5"/>
        <v>0</v>
      </c>
      <c r="K73" s="47">
        <f t="shared" si="6"/>
        <v>31</v>
      </c>
      <c r="L73" s="47">
        <v>12000</v>
      </c>
      <c r="M73" s="47">
        <v>0</v>
      </c>
      <c r="N73" s="47">
        <v>0</v>
      </c>
      <c r="O73" s="49">
        <f t="shared" si="7"/>
        <v>12000</v>
      </c>
      <c r="P73" s="47">
        <v>0</v>
      </c>
      <c r="Q73" s="49">
        <f t="shared" si="8"/>
        <v>12000</v>
      </c>
      <c r="R73" s="35">
        <v>426768</v>
      </c>
      <c r="S73" s="35">
        <f t="shared" si="10"/>
        <v>15806.222222222223</v>
      </c>
      <c r="T73" s="47" t="s">
        <v>26</v>
      </c>
      <c r="U73" s="46"/>
    </row>
    <row r="74" spans="1:21" s="51" customFormat="1" x14ac:dyDescent="0.25">
      <c r="A74" s="269"/>
      <c r="B74" s="251">
        <v>28</v>
      </c>
      <c r="C74" s="84" t="s">
        <v>21</v>
      </c>
      <c r="D74" s="85" t="s">
        <v>196</v>
      </c>
      <c r="E74" s="86" t="s">
        <v>32</v>
      </c>
      <c r="F74" s="100">
        <v>43773</v>
      </c>
      <c r="G74" s="49">
        <v>27</v>
      </c>
      <c r="H74" s="49">
        <v>0</v>
      </c>
      <c r="I74" s="49">
        <v>4</v>
      </c>
      <c r="J74" s="49">
        <f t="shared" si="5"/>
        <v>0</v>
      </c>
      <c r="K74" s="47">
        <f t="shared" si="6"/>
        <v>31</v>
      </c>
      <c r="L74" s="47">
        <v>10000</v>
      </c>
      <c r="M74" s="47">
        <v>0</v>
      </c>
      <c r="N74" s="47">
        <v>0</v>
      </c>
      <c r="O74" s="49">
        <f t="shared" si="7"/>
        <v>10000</v>
      </c>
      <c r="P74" s="47">
        <v>0</v>
      </c>
      <c r="Q74" s="49">
        <f t="shared" si="8"/>
        <v>10000</v>
      </c>
      <c r="R74" s="35">
        <v>230975</v>
      </c>
      <c r="S74" s="35">
        <f t="shared" si="10"/>
        <v>8554.6296296296296</v>
      </c>
      <c r="T74" s="47" t="s">
        <v>28</v>
      </c>
      <c r="U74" s="46"/>
    </row>
    <row r="75" spans="1:21" s="51" customFormat="1" x14ac:dyDescent="0.25">
      <c r="A75" s="269"/>
      <c r="B75" s="61">
        <v>29</v>
      </c>
      <c r="C75" s="84" t="s">
        <v>21</v>
      </c>
      <c r="D75" s="85" t="s">
        <v>197</v>
      </c>
      <c r="E75" s="86" t="s">
        <v>32</v>
      </c>
      <c r="F75" s="100">
        <v>43776</v>
      </c>
      <c r="G75" s="49">
        <v>27</v>
      </c>
      <c r="H75" s="49">
        <v>0</v>
      </c>
      <c r="I75" s="49">
        <v>4</v>
      </c>
      <c r="J75" s="49">
        <f t="shared" si="5"/>
        <v>0</v>
      </c>
      <c r="K75" s="47">
        <f t="shared" si="6"/>
        <v>31</v>
      </c>
      <c r="L75" s="47">
        <v>10000</v>
      </c>
      <c r="M75" s="47">
        <v>0</v>
      </c>
      <c r="N75" s="47">
        <v>0</v>
      </c>
      <c r="O75" s="49">
        <f t="shared" si="7"/>
        <v>10000</v>
      </c>
      <c r="P75" s="47">
        <v>0</v>
      </c>
      <c r="Q75" s="49">
        <f t="shared" si="8"/>
        <v>10000</v>
      </c>
      <c r="R75" s="35">
        <v>225723</v>
      </c>
      <c r="S75" s="35">
        <f t="shared" si="10"/>
        <v>8360.1111111111113</v>
      </c>
      <c r="T75" s="47" t="s">
        <v>28</v>
      </c>
      <c r="U75" s="46"/>
    </row>
    <row r="76" spans="1:21" s="51" customFormat="1" x14ac:dyDescent="0.25">
      <c r="A76" s="269"/>
      <c r="B76" s="61">
        <v>30</v>
      </c>
      <c r="C76" s="84" t="s">
        <v>21</v>
      </c>
      <c r="D76" s="85" t="s">
        <v>198</v>
      </c>
      <c r="E76" s="86" t="s">
        <v>32</v>
      </c>
      <c r="F76" s="100">
        <v>43776</v>
      </c>
      <c r="G76" s="49">
        <v>27</v>
      </c>
      <c r="H76" s="49">
        <v>0</v>
      </c>
      <c r="I76" s="49">
        <v>4</v>
      </c>
      <c r="J76" s="49">
        <f t="shared" si="5"/>
        <v>0</v>
      </c>
      <c r="K76" s="47">
        <f t="shared" si="6"/>
        <v>31</v>
      </c>
      <c r="L76" s="47">
        <v>11000</v>
      </c>
      <c r="M76" s="47">
        <v>0</v>
      </c>
      <c r="N76" s="47">
        <v>0</v>
      </c>
      <c r="O76" s="49">
        <f t="shared" si="7"/>
        <v>11000</v>
      </c>
      <c r="P76" s="47">
        <v>0</v>
      </c>
      <c r="Q76" s="49">
        <f t="shared" si="8"/>
        <v>11000</v>
      </c>
      <c r="R76" s="35">
        <v>331254</v>
      </c>
      <c r="S76" s="35">
        <f t="shared" si="10"/>
        <v>12268.666666666666</v>
      </c>
      <c r="T76" s="47" t="s">
        <v>27</v>
      </c>
      <c r="U76" s="46"/>
    </row>
    <row r="77" spans="1:21" s="51" customFormat="1" x14ac:dyDescent="0.25">
      <c r="A77" s="269"/>
      <c r="B77" s="251">
        <v>31</v>
      </c>
      <c r="C77" s="84" t="s">
        <v>21</v>
      </c>
      <c r="D77" s="85" t="s">
        <v>199</v>
      </c>
      <c r="E77" s="86" t="s">
        <v>32</v>
      </c>
      <c r="F77" s="100">
        <v>43776</v>
      </c>
      <c r="G77" s="49">
        <v>27</v>
      </c>
      <c r="H77" s="49">
        <v>0</v>
      </c>
      <c r="I77" s="49">
        <v>4</v>
      </c>
      <c r="J77" s="49">
        <f t="shared" si="5"/>
        <v>0</v>
      </c>
      <c r="K77" s="47">
        <f t="shared" si="6"/>
        <v>31</v>
      </c>
      <c r="L77" s="47">
        <v>12000</v>
      </c>
      <c r="M77" s="47">
        <v>0</v>
      </c>
      <c r="N77" s="47">
        <v>0</v>
      </c>
      <c r="O77" s="49">
        <f t="shared" si="7"/>
        <v>12000</v>
      </c>
      <c r="P77" s="47">
        <v>0</v>
      </c>
      <c r="Q77" s="49">
        <f t="shared" si="8"/>
        <v>12000</v>
      </c>
      <c r="R77" s="35">
        <v>428765</v>
      </c>
      <c r="S77" s="35">
        <f t="shared" si="10"/>
        <v>15880.185185185184</v>
      </c>
      <c r="T77" s="47" t="s">
        <v>26</v>
      </c>
      <c r="U77" s="46"/>
    </row>
    <row r="78" spans="1:21" s="51" customFormat="1" x14ac:dyDescent="0.25">
      <c r="A78" s="269"/>
      <c r="B78" s="61">
        <v>32</v>
      </c>
      <c r="C78" s="84" t="s">
        <v>21</v>
      </c>
      <c r="D78" s="85" t="s">
        <v>200</v>
      </c>
      <c r="E78" s="86" t="s">
        <v>32</v>
      </c>
      <c r="F78" s="100">
        <v>43776</v>
      </c>
      <c r="G78" s="49">
        <v>12</v>
      </c>
      <c r="H78" s="49">
        <v>0</v>
      </c>
      <c r="I78" s="49">
        <v>2</v>
      </c>
      <c r="J78" s="49">
        <f t="shared" si="5"/>
        <v>17</v>
      </c>
      <c r="K78" s="47">
        <f t="shared" si="6"/>
        <v>14</v>
      </c>
      <c r="L78" s="47">
        <v>10000</v>
      </c>
      <c r="M78" s="47">
        <v>0</v>
      </c>
      <c r="N78" s="47">
        <v>5483</v>
      </c>
      <c r="O78" s="49">
        <f t="shared" si="7"/>
        <v>4517</v>
      </c>
      <c r="P78" s="47">
        <v>0</v>
      </c>
      <c r="Q78" s="49">
        <f t="shared" si="8"/>
        <v>4517</v>
      </c>
      <c r="R78" s="35">
        <v>51233</v>
      </c>
      <c r="S78" s="35">
        <f>R78/12</f>
        <v>4269.416666666667</v>
      </c>
      <c r="T78" s="47" t="s">
        <v>28</v>
      </c>
      <c r="U78" s="46"/>
    </row>
    <row r="79" spans="1:21" s="51" customFormat="1" x14ac:dyDescent="0.25">
      <c r="A79" s="269"/>
      <c r="B79" s="61">
        <v>33</v>
      </c>
      <c r="C79" s="84" t="s">
        <v>21</v>
      </c>
      <c r="D79" s="85" t="s">
        <v>201</v>
      </c>
      <c r="E79" s="86" t="s">
        <v>32</v>
      </c>
      <c r="F79" s="100">
        <v>43776</v>
      </c>
      <c r="G79" s="49">
        <v>27</v>
      </c>
      <c r="H79" s="49">
        <v>0</v>
      </c>
      <c r="I79" s="49">
        <v>4</v>
      </c>
      <c r="J79" s="49">
        <f t="shared" si="5"/>
        <v>0</v>
      </c>
      <c r="K79" s="47">
        <f t="shared" si="6"/>
        <v>31</v>
      </c>
      <c r="L79" s="47">
        <v>10000</v>
      </c>
      <c r="M79" s="47">
        <v>0</v>
      </c>
      <c r="N79" s="47">
        <v>0</v>
      </c>
      <c r="O79" s="49">
        <f t="shared" si="7"/>
        <v>10000</v>
      </c>
      <c r="P79" s="47">
        <v>0</v>
      </c>
      <c r="Q79" s="49">
        <f t="shared" si="8"/>
        <v>10000</v>
      </c>
      <c r="R79" s="35">
        <v>225664</v>
      </c>
      <c r="S79" s="35">
        <f>R79/27</f>
        <v>8357.9259259259252</v>
      </c>
      <c r="T79" s="47" t="s">
        <v>28</v>
      </c>
      <c r="U79" s="46"/>
    </row>
    <row r="80" spans="1:21" s="51" customFormat="1" ht="24.75" customHeight="1" x14ac:dyDescent="0.25">
      <c r="A80" s="269"/>
      <c r="B80" s="251">
        <v>34</v>
      </c>
      <c r="C80" s="84" t="s">
        <v>21</v>
      </c>
      <c r="D80" s="85" t="s">
        <v>202</v>
      </c>
      <c r="E80" s="86" t="s">
        <v>32</v>
      </c>
      <c r="F80" s="100">
        <v>43786</v>
      </c>
      <c r="G80" s="49">
        <v>27</v>
      </c>
      <c r="H80" s="49">
        <v>0</v>
      </c>
      <c r="I80" s="49">
        <v>4</v>
      </c>
      <c r="J80" s="49">
        <f t="shared" si="5"/>
        <v>0</v>
      </c>
      <c r="K80" s="47">
        <f t="shared" si="6"/>
        <v>31</v>
      </c>
      <c r="L80" s="47">
        <v>10000</v>
      </c>
      <c r="M80" s="47">
        <v>0</v>
      </c>
      <c r="N80" s="47">
        <v>0</v>
      </c>
      <c r="O80" s="49">
        <f t="shared" si="7"/>
        <v>10000</v>
      </c>
      <c r="P80" s="47">
        <v>0</v>
      </c>
      <c r="Q80" s="49">
        <f t="shared" si="8"/>
        <v>10000</v>
      </c>
      <c r="R80" s="35">
        <v>224012</v>
      </c>
      <c r="S80" s="35">
        <f>R80/27</f>
        <v>8296.7407407407409</v>
      </c>
      <c r="T80" s="47" t="s">
        <v>28</v>
      </c>
      <c r="U80" s="46"/>
    </row>
    <row r="81" spans="1:22" s="51" customFormat="1" ht="24.75" customHeight="1" x14ac:dyDescent="0.25">
      <c r="A81" s="269"/>
      <c r="B81" s="61">
        <v>35</v>
      </c>
      <c r="C81" s="84" t="s">
        <v>21</v>
      </c>
      <c r="D81" s="85" t="s">
        <v>203</v>
      </c>
      <c r="E81" s="86" t="s">
        <v>32</v>
      </c>
      <c r="F81" s="100">
        <v>43779</v>
      </c>
      <c r="G81" s="49">
        <v>27</v>
      </c>
      <c r="H81" s="49">
        <v>0</v>
      </c>
      <c r="I81" s="49">
        <v>4</v>
      </c>
      <c r="J81" s="49">
        <f t="shared" si="5"/>
        <v>0</v>
      </c>
      <c r="K81" s="47">
        <f t="shared" si="6"/>
        <v>31</v>
      </c>
      <c r="L81" s="47">
        <v>12000</v>
      </c>
      <c r="M81" s="47">
        <v>0</v>
      </c>
      <c r="N81" s="47">
        <v>0</v>
      </c>
      <c r="O81" s="49">
        <f t="shared" si="7"/>
        <v>12000</v>
      </c>
      <c r="P81" s="47">
        <v>0</v>
      </c>
      <c r="Q81" s="49">
        <f t="shared" si="8"/>
        <v>12000</v>
      </c>
      <c r="R81" s="101">
        <v>418956</v>
      </c>
      <c r="S81" s="35">
        <f>R81/27</f>
        <v>15516.888888888889</v>
      </c>
      <c r="T81" s="47" t="s">
        <v>26</v>
      </c>
      <c r="U81" s="46"/>
    </row>
    <row r="82" spans="1:22" s="51" customFormat="1" ht="24.75" customHeight="1" x14ac:dyDescent="0.25">
      <c r="A82" s="269"/>
      <c r="B82" s="61">
        <v>36</v>
      </c>
      <c r="C82" s="84" t="s">
        <v>21</v>
      </c>
      <c r="D82" s="85" t="s">
        <v>204</v>
      </c>
      <c r="E82" s="86" t="s">
        <v>32</v>
      </c>
      <c r="F82" s="100">
        <v>43795</v>
      </c>
      <c r="G82" s="49">
        <v>9</v>
      </c>
      <c r="H82" s="49">
        <v>0</v>
      </c>
      <c r="I82" s="49">
        <v>2</v>
      </c>
      <c r="J82" s="49">
        <f t="shared" si="5"/>
        <v>20</v>
      </c>
      <c r="K82" s="47">
        <f t="shared" si="6"/>
        <v>11</v>
      </c>
      <c r="L82" s="47">
        <v>10000</v>
      </c>
      <c r="M82" s="47">
        <v>0</v>
      </c>
      <c r="N82" s="47">
        <v>0</v>
      </c>
      <c r="O82" s="49">
        <f t="shared" si="7"/>
        <v>10000</v>
      </c>
      <c r="P82" s="47">
        <v>0</v>
      </c>
      <c r="Q82" s="49">
        <f t="shared" si="8"/>
        <v>10000</v>
      </c>
      <c r="R82" s="101">
        <v>62326</v>
      </c>
      <c r="S82" s="35">
        <f>R82/9</f>
        <v>6925.1111111111113</v>
      </c>
      <c r="T82" s="47" t="s">
        <v>28</v>
      </c>
      <c r="U82" s="46"/>
    </row>
    <row r="83" spans="1:22" s="51" customFormat="1" ht="24.75" customHeight="1" x14ac:dyDescent="0.25">
      <c r="A83" s="269"/>
      <c r="B83" s="251">
        <v>37</v>
      </c>
      <c r="C83" s="84" t="s">
        <v>21</v>
      </c>
      <c r="D83" s="85" t="s">
        <v>205</v>
      </c>
      <c r="E83" s="86" t="s">
        <v>32</v>
      </c>
      <c r="F83" s="87">
        <v>43803</v>
      </c>
      <c r="G83" s="49">
        <v>27</v>
      </c>
      <c r="H83" s="49">
        <v>0</v>
      </c>
      <c r="I83" s="49">
        <v>4</v>
      </c>
      <c r="J83" s="49">
        <f t="shared" si="5"/>
        <v>0</v>
      </c>
      <c r="K83" s="47">
        <f t="shared" si="6"/>
        <v>31</v>
      </c>
      <c r="L83" s="47">
        <v>10000</v>
      </c>
      <c r="M83" s="47">
        <v>0</v>
      </c>
      <c r="N83" s="47">
        <v>0</v>
      </c>
      <c r="O83" s="49">
        <f t="shared" si="7"/>
        <v>10000</v>
      </c>
      <c r="P83" s="47">
        <v>0</v>
      </c>
      <c r="Q83" s="49">
        <f t="shared" si="8"/>
        <v>10000</v>
      </c>
      <c r="R83" s="101">
        <v>167993.5</v>
      </c>
      <c r="S83" s="35">
        <f>R83/27</f>
        <v>6221.9814814814818</v>
      </c>
      <c r="T83" s="47" t="s">
        <v>28</v>
      </c>
      <c r="U83" s="46"/>
      <c r="V83" s="52"/>
    </row>
    <row r="84" spans="1:22" s="51" customFormat="1" ht="24.75" customHeight="1" x14ac:dyDescent="0.25">
      <c r="A84" s="269"/>
      <c r="B84" s="61">
        <v>38</v>
      </c>
      <c r="C84" s="84" t="s">
        <v>21</v>
      </c>
      <c r="D84" s="85" t="s">
        <v>206</v>
      </c>
      <c r="E84" s="86" t="s">
        <v>32</v>
      </c>
      <c r="F84" s="100">
        <v>43795</v>
      </c>
      <c r="G84" s="49">
        <v>27</v>
      </c>
      <c r="H84" s="49">
        <v>0</v>
      </c>
      <c r="I84" s="49">
        <v>4</v>
      </c>
      <c r="J84" s="49">
        <f t="shared" si="5"/>
        <v>0</v>
      </c>
      <c r="K84" s="47">
        <f t="shared" si="6"/>
        <v>31</v>
      </c>
      <c r="L84" s="47">
        <v>10000</v>
      </c>
      <c r="M84" s="47">
        <v>0</v>
      </c>
      <c r="N84" s="47">
        <v>0</v>
      </c>
      <c r="O84" s="49">
        <f t="shared" si="7"/>
        <v>10000</v>
      </c>
      <c r="P84" s="47">
        <v>0</v>
      </c>
      <c r="Q84" s="49">
        <f t="shared" si="8"/>
        <v>10000</v>
      </c>
      <c r="R84" s="101">
        <v>224310</v>
      </c>
      <c r="S84" s="35">
        <f>R84/27</f>
        <v>8307.7777777777774</v>
      </c>
      <c r="T84" s="47" t="s">
        <v>28</v>
      </c>
      <c r="U84" s="46"/>
      <c r="V84" s="52"/>
    </row>
    <row r="85" spans="1:22" s="51" customFormat="1" ht="24.75" customHeight="1" x14ac:dyDescent="0.25">
      <c r="A85" s="269"/>
      <c r="B85" s="251">
        <v>39</v>
      </c>
      <c r="C85" s="84" t="s">
        <v>21</v>
      </c>
      <c r="D85" s="85" t="s">
        <v>207</v>
      </c>
      <c r="E85" s="86" t="s">
        <v>32</v>
      </c>
      <c r="F85" s="87">
        <v>43794</v>
      </c>
      <c r="G85" s="49">
        <v>27</v>
      </c>
      <c r="H85" s="49">
        <v>0</v>
      </c>
      <c r="I85" s="49">
        <v>4</v>
      </c>
      <c r="J85" s="49">
        <f t="shared" si="5"/>
        <v>0</v>
      </c>
      <c r="K85" s="47">
        <f t="shared" si="6"/>
        <v>31</v>
      </c>
      <c r="L85" s="47">
        <v>10000</v>
      </c>
      <c r="M85" s="47">
        <v>0</v>
      </c>
      <c r="N85" s="47">
        <v>0</v>
      </c>
      <c r="O85" s="49">
        <f t="shared" si="7"/>
        <v>10000</v>
      </c>
      <c r="P85" s="47">
        <v>0</v>
      </c>
      <c r="Q85" s="49">
        <f t="shared" si="8"/>
        <v>10000</v>
      </c>
      <c r="R85" s="102">
        <v>270564</v>
      </c>
      <c r="S85" s="35">
        <f>R85/27</f>
        <v>10020.888888888889</v>
      </c>
      <c r="T85" s="47" t="s">
        <v>28</v>
      </c>
      <c r="U85" s="46"/>
      <c r="V85" s="52"/>
    </row>
    <row r="86" spans="1:22" s="51" customFormat="1" ht="24.75" customHeight="1" x14ac:dyDescent="0.25">
      <c r="A86" s="269"/>
      <c r="B86" s="61">
        <v>40</v>
      </c>
      <c r="C86" s="103" t="s">
        <v>21</v>
      </c>
      <c r="D86" s="85" t="s">
        <v>208</v>
      </c>
      <c r="E86" s="86" t="s">
        <v>32</v>
      </c>
      <c r="F86" s="87">
        <v>43794</v>
      </c>
      <c r="G86" s="49">
        <v>27</v>
      </c>
      <c r="H86" s="49">
        <v>0</v>
      </c>
      <c r="I86" s="49">
        <v>4</v>
      </c>
      <c r="J86" s="49">
        <f t="shared" si="5"/>
        <v>0</v>
      </c>
      <c r="K86" s="47">
        <f t="shared" si="6"/>
        <v>31</v>
      </c>
      <c r="L86" s="47">
        <v>10000</v>
      </c>
      <c r="M86" s="47">
        <v>0</v>
      </c>
      <c r="N86" s="47">
        <v>0</v>
      </c>
      <c r="O86" s="49">
        <f t="shared" si="7"/>
        <v>10000</v>
      </c>
      <c r="P86" s="47">
        <v>0</v>
      </c>
      <c r="Q86" s="49">
        <f t="shared" si="8"/>
        <v>10000</v>
      </c>
      <c r="R86" s="102">
        <v>263765</v>
      </c>
      <c r="S86" s="35">
        <f>R86/27</f>
        <v>9769.0740740740748</v>
      </c>
      <c r="T86" s="47" t="s">
        <v>28</v>
      </c>
      <c r="U86" s="46"/>
      <c r="V86" s="52"/>
    </row>
    <row r="87" spans="1:22" s="51" customFormat="1" ht="24.75" customHeight="1" x14ac:dyDescent="0.25">
      <c r="A87" s="269"/>
      <c r="B87" s="61">
        <v>41</v>
      </c>
      <c r="C87" s="84" t="s">
        <v>21</v>
      </c>
      <c r="D87" s="85" t="s">
        <v>209</v>
      </c>
      <c r="E87" s="86" t="s">
        <v>32</v>
      </c>
      <c r="F87" s="100">
        <v>43825</v>
      </c>
      <c r="G87" s="49">
        <v>27</v>
      </c>
      <c r="H87" s="49">
        <v>0</v>
      </c>
      <c r="I87" s="49">
        <v>4</v>
      </c>
      <c r="J87" s="49">
        <f t="shared" si="5"/>
        <v>0</v>
      </c>
      <c r="K87" s="47">
        <f t="shared" si="6"/>
        <v>31</v>
      </c>
      <c r="L87" s="47">
        <v>10000</v>
      </c>
      <c r="M87" s="47">
        <v>0</v>
      </c>
      <c r="N87" s="47">
        <v>0</v>
      </c>
      <c r="O87" s="49">
        <f t="shared" si="7"/>
        <v>10000</v>
      </c>
      <c r="P87" s="47">
        <v>0</v>
      </c>
      <c r="Q87" s="49">
        <f t="shared" si="8"/>
        <v>10000</v>
      </c>
      <c r="R87" s="101">
        <v>216055</v>
      </c>
      <c r="S87" s="35">
        <f>R87/27</f>
        <v>8002.0370370370374</v>
      </c>
      <c r="T87" s="47" t="s">
        <v>28</v>
      </c>
      <c r="U87" s="46"/>
      <c r="V87" s="52"/>
    </row>
    <row r="88" spans="1:22" s="51" customFormat="1" ht="24.75" customHeight="1" x14ac:dyDescent="0.25">
      <c r="A88" s="269"/>
      <c r="B88" s="251">
        <v>42</v>
      </c>
      <c r="C88" s="84" t="s">
        <v>21</v>
      </c>
      <c r="D88" s="85" t="s">
        <v>210</v>
      </c>
      <c r="E88" s="86" t="s">
        <v>32</v>
      </c>
      <c r="F88" s="100">
        <v>43825</v>
      </c>
      <c r="G88" s="49">
        <v>11</v>
      </c>
      <c r="H88" s="49">
        <v>0</v>
      </c>
      <c r="I88" s="49">
        <v>2</v>
      </c>
      <c r="J88" s="49">
        <f t="shared" si="5"/>
        <v>18</v>
      </c>
      <c r="K88" s="47">
        <f t="shared" si="6"/>
        <v>13</v>
      </c>
      <c r="L88" s="47">
        <v>10000</v>
      </c>
      <c r="M88" s="47">
        <v>0</v>
      </c>
      <c r="N88" s="47">
        <v>5806</v>
      </c>
      <c r="O88" s="49">
        <f t="shared" si="7"/>
        <v>4194</v>
      </c>
      <c r="P88" s="47">
        <v>0</v>
      </c>
      <c r="Q88" s="49">
        <f t="shared" si="8"/>
        <v>4194</v>
      </c>
      <c r="R88" s="101">
        <v>31658</v>
      </c>
      <c r="S88" s="35">
        <f>R88/11</f>
        <v>2878</v>
      </c>
      <c r="T88" s="47" t="s">
        <v>28</v>
      </c>
      <c r="U88" s="46"/>
      <c r="V88" s="52"/>
    </row>
    <row r="89" spans="1:22" s="51" customFormat="1" ht="24.75" customHeight="1" x14ac:dyDescent="0.25">
      <c r="A89" s="269"/>
      <c r="B89" s="61">
        <v>43</v>
      </c>
      <c r="C89" s="84" t="s">
        <v>21</v>
      </c>
      <c r="D89" s="85" t="s">
        <v>211</v>
      </c>
      <c r="E89" s="86" t="s">
        <v>32</v>
      </c>
      <c r="F89" s="100">
        <v>43824</v>
      </c>
      <c r="G89" s="49">
        <v>27</v>
      </c>
      <c r="H89" s="49">
        <v>0</v>
      </c>
      <c r="I89" s="49">
        <v>4</v>
      </c>
      <c r="J89" s="49">
        <f t="shared" si="5"/>
        <v>0</v>
      </c>
      <c r="K89" s="47">
        <f t="shared" si="6"/>
        <v>31</v>
      </c>
      <c r="L89" s="47">
        <v>10000</v>
      </c>
      <c r="M89" s="47">
        <v>0</v>
      </c>
      <c r="N89" s="47">
        <v>0</v>
      </c>
      <c r="O89" s="49">
        <f t="shared" si="7"/>
        <v>10000</v>
      </c>
      <c r="P89" s="47">
        <v>0</v>
      </c>
      <c r="Q89" s="49">
        <f t="shared" si="8"/>
        <v>10000</v>
      </c>
      <c r="R89" s="101">
        <v>224401</v>
      </c>
      <c r="S89" s="35">
        <f>R89/27</f>
        <v>8311.1481481481478</v>
      </c>
      <c r="T89" s="47" t="s">
        <v>28</v>
      </c>
      <c r="U89" s="46"/>
      <c r="V89" s="52"/>
    </row>
    <row r="90" spans="1:22" s="51" customFormat="1" ht="24.75" customHeight="1" x14ac:dyDescent="0.25">
      <c r="A90" s="269"/>
      <c r="B90" s="61">
        <v>44</v>
      </c>
      <c r="C90" s="84" t="s">
        <v>21</v>
      </c>
      <c r="D90" s="85" t="s">
        <v>212</v>
      </c>
      <c r="E90" s="86" t="s">
        <v>32</v>
      </c>
      <c r="F90" s="87">
        <v>43825</v>
      </c>
      <c r="G90" s="49">
        <v>9</v>
      </c>
      <c r="H90" s="49">
        <v>0</v>
      </c>
      <c r="I90" s="49">
        <v>2</v>
      </c>
      <c r="J90" s="49">
        <f t="shared" si="5"/>
        <v>20</v>
      </c>
      <c r="K90" s="47">
        <f t="shared" si="6"/>
        <v>11</v>
      </c>
      <c r="L90" s="47">
        <v>10000</v>
      </c>
      <c r="M90" s="47">
        <v>0</v>
      </c>
      <c r="N90" s="47">
        <v>6451</v>
      </c>
      <c r="O90" s="49">
        <f t="shared" si="7"/>
        <v>3549</v>
      </c>
      <c r="P90" s="47">
        <v>0</v>
      </c>
      <c r="Q90" s="49">
        <f t="shared" si="8"/>
        <v>3549</v>
      </c>
      <c r="R90" s="101">
        <v>29611.5</v>
      </c>
      <c r="S90" s="35">
        <f>R90/9</f>
        <v>3290.1666666666665</v>
      </c>
      <c r="T90" s="47" t="s">
        <v>28</v>
      </c>
      <c r="U90" s="46"/>
      <c r="V90" s="52"/>
    </row>
    <row r="91" spans="1:22" s="51" customFormat="1" ht="24.75" customHeight="1" x14ac:dyDescent="0.25">
      <c r="A91" s="269"/>
      <c r="B91" s="251">
        <v>45</v>
      </c>
      <c r="C91" s="84" t="s">
        <v>21</v>
      </c>
      <c r="D91" s="85" t="s">
        <v>213</v>
      </c>
      <c r="E91" s="86" t="s">
        <v>32</v>
      </c>
      <c r="F91" s="87">
        <v>43800</v>
      </c>
      <c r="G91" s="49">
        <v>27</v>
      </c>
      <c r="H91" s="49">
        <v>0</v>
      </c>
      <c r="I91" s="49">
        <v>4</v>
      </c>
      <c r="J91" s="49">
        <f t="shared" si="5"/>
        <v>0</v>
      </c>
      <c r="K91" s="47">
        <f t="shared" si="6"/>
        <v>31</v>
      </c>
      <c r="L91" s="47">
        <v>10000</v>
      </c>
      <c r="M91" s="47">
        <v>0</v>
      </c>
      <c r="N91" s="47">
        <v>0</v>
      </c>
      <c r="O91" s="49">
        <f t="shared" si="7"/>
        <v>10000</v>
      </c>
      <c r="P91" s="47">
        <v>0</v>
      </c>
      <c r="Q91" s="49">
        <f t="shared" si="8"/>
        <v>10000</v>
      </c>
      <c r="R91" s="35">
        <v>224628</v>
      </c>
      <c r="S91" s="35">
        <f>R91/27</f>
        <v>8319.5555555555547</v>
      </c>
      <c r="T91" s="47" t="s">
        <v>28</v>
      </c>
      <c r="U91" s="46"/>
      <c r="V91" s="52"/>
    </row>
    <row r="92" spans="1:22" ht="27" customHeight="1" x14ac:dyDescent="0.25">
      <c r="A92" s="269"/>
      <c r="B92" s="270" t="s">
        <v>12</v>
      </c>
      <c r="C92" s="271"/>
      <c r="D92" s="271"/>
      <c r="E92" s="271"/>
      <c r="F92" s="271"/>
      <c r="G92" s="271"/>
      <c r="H92" s="271"/>
      <c r="I92" s="271"/>
      <c r="J92" s="271"/>
      <c r="K92" s="272"/>
      <c r="L92" s="68">
        <f t="shared" ref="L92:Q92" si="11">SUM(L47:L91)</f>
        <v>498500</v>
      </c>
      <c r="M92" s="68">
        <f t="shared" si="11"/>
        <v>4000</v>
      </c>
      <c r="N92" s="68">
        <f t="shared" si="11"/>
        <v>19998</v>
      </c>
      <c r="O92" s="68">
        <f t="shared" si="11"/>
        <v>482502</v>
      </c>
      <c r="P92" s="68">
        <f t="shared" si="11"/>
        <v>23600</v>
      </c>
      <c r="Q92" s="68">
        <f t="shared" si="11"/>
        <v>506102</v>
      </c>
      <c r="R92" s="2"/>
      <c r="S92" s="2"/>
      <c r="T92" s="46"/>
      <c r="U92" s="46"/>
    </row>
    <row r="93" spans="1:22" s="48" customFormat="1" ht="25.5" customHeight="1" x14ac:dyDescent="0.25">
      <c r="A93" s="269"/>
      <c r="B93" s="262" t="s">
        <v>214</v>
      </c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3"/>
    </row>
    <row r="94" spans="1:22" s="51" customFormat="1" ht="41.25" customHeight="1" x14ac:dyDescent="0.25">
      <c r="A94" s="269"/>
      <c r="B94" s="60" t="s">
        <v>0</v>
      </c>
      <c r="C94" s="50" t="s">
        <v>1</v>
      </c>
      <c r="D94" s="53" t="s">
        <v>2</v>
      </c>
      <c r="E94" s="54" t="s">
        <v>3</v>
      </c>
      <c r="F94" s="54" t="s">
        <v>17</v>
      </c>
      <c r="G94" s="54" t="s">
        <v>4</v>
      </c>
      <c r="H94" s="54" t="s">
        <v>5</v>
      </c>
      <c r="I94" s="54" t="s">
        <v>6</v>
      </c>
      <c r="J94" s="54" t="s">
        <v>7</v>
      </c>
      <c r="K94" s="55" t="s">
        <v>16</v>
      </c>
      <c r="L94" s="54" t="s">
        <v>8</v>
      </c>
      <c r="M94" s="54" t="s">
        <v>20</v>
      </c>
      <c r="N94" s="54" t="s">
        <v>9</v>
      </c>
      <c r="O94" s="54" t="s">
        <v>18</v>
      </c>
      <c r="P94" s="54" t="s">
        <v>19</v>
      </c>
      <c r="Q94" s="54" t="s">
        <v>10</v>
      </c>
      <c r="R94" s="54" t="s">
        <v>14</v>
      </c>
      <c r="S94" s="54" t="s">
        <v>15</v>
      </c>
      <c r="T94" s="54" t="s">
        <v>13</v>
      </c>
      <c r="U94" s="54" t="s">
        <v>11</v>
      </c>
    </row>
    <row r="95" spans="1:22" s="51" customFormat="1" ht="24.75" customHeight="1" x14ac:dyDescent="0.25">
      <c r="A95" s="269"/>
      <c r="B95" s="251">
        <v>1</v>
      </c>
      <c r="C95" s="50">
        <v>27668</v>
      </c>
      <c r="D95" s="4" t="s">
        <v>215</v>
      </c>
      <c r="E95" s="49" t="s">
        <v>23</v>
      </c>
      <c r="F95" s="41">
        <v>42502</v>
      </c>
      <c r="G95" s="49">
        <f>31-J95-I95-H95</f>
        <v>27</v>
      </c>
      <c r="H95" s="49"/>
      <c r="I95" s="49">
        <v>4</v>
      </c>
      <c r="J95" s="49"/>
      <c r="K95" s="47">
        <f>31-J95</f>
        <v>31</v>
      </c>
      <c r="L95" s="49">
        <v>26000</v>
      </c>
      <c r="M95" s="49">
        <v>4000</v>
      </c>
      <c r="N95" s="47">
        <f>(L95/30)*J95</f>
        <v>0</v>
      </c>
      <c r="O95" s="47">
        <f>L95+M95-N95</f>
        <v>30000</v>
      </c>
      <c r="P95" s="49"/>
      <c r="Q95" s="49">
        <f>O95+P95</f>
        <v>30000</v>
      </c>
      <c r="R95" s="49"/>
      <c r="S95" s="49"/>
      <c r="T95" s="49"/>
      <c r="U95" s="49"/>
    </row>
    <row r="96" spans="1:22" s="51" customFormat="1" ht="24.75" customHeight="1" x14ac:dyDescent="0.25">
      <c r="A96" s="269"/>
      <c r="B96" s="61">
        <v>2</v>
      </c>
      <c r="C96" s="39" t="s">
        <v>21</v>
      </c>
      <c r="D96" s="4" t="s">
        <v>216</v>
      </c>
      <c r="E96" s="47" t="s">
        <v>217</v>
      </c>
      <c r="F96" s="41">
        <v>43807</v>
      </c>
      <c r="G96" s="49">
        <f t="shared" ref="G96:G114" si="12">31-J96-I96-H96</f>
        <v>27</v>
      </c>
      <c r="H96" s="47"/>
      <c r="I96" s="49">
        <v>4</v>
      </c>
      <c r="J96" s="47"/>
      <c r="K96" s="47">
        <f t="shared" ref="K96:K114" si="13">31-J96</f>
        <v>31</v>
      </c>
      <c r="L96" s="47">
        <v>14500</v>
      </c>
      <c r="M96" s="47"/>
      <c r="N96" s="47">
        <f t="shared" ref="N96:N114" si="14">(L96/30)*J96</f>
        <v>0</v>
      </c>
      <c r="O96" s="47">
        <f t="shared" ref="O96:O114" si="15">L96+M96-N96</f>
        <v>14500</v>
      </c>
      <c r="P96" s="47">
        <f>210*G96</f>
        <v>5670</v>
      </c>
      <c r="Q96" s="49">
        <f t="shared" ref="Q96:Q114" si="16">O96+P96</f>
        <v>20170</v>
      </c>
      <c r="R96" s="47"/>
      <c r="S96" s="47"/>
      <c r="T96" s="47"/>
      <c r="U96" s="46"/>
    </row>
    <row r="97" spans="1:22" s="51" customFormat="1" ht="24.75" customHeight="1" x14ac:dyDescent="0.25">
      <c r="A97" s="269"/>
      <c r="B97" s="251">
        <v>3</v>
      </c>
      <c r="C97" s="104" t="s">
        <v>218</v>
      </c>
      <c r="D97" s="105" t="s">
        <v>219</v>
      </c>
      <c r="E97" s="106" t="s">
        <v>30</v>
      </c>
      <c r="F97" s="41">
        <v>41968</v>
      </c>
      <c r="G97" s="49">
        <f t="shared" si="12"/>
        <v>27</v>
      </c>
      <c r="H97" s="47"/>
      <c r="I97" s="49">
        <v>4</v>
      </c>
      <c r="J97" s="47"/>
      <c r="K97" s="47">
        <f t="shared" si="13"/>
        <v>31</v>
      </c>
      <c r="L97" s="47">
        <v>13500</v>
      </c>
      <c r="M97" s="47"/>
      <c r="N97" s="47">
        <f t="shared" si="14"/>
        <v>0</v>
      </c>
      <c r="O97" s="47">
        <f t="shared" si="15"/>
        <v>13500</v>
      </c>
      <c r="P97" s="35">
        <f>2950/27*G97</f>
        <v>2950</v>
      </c>
      <c r="Q97" s="40">
        <f t="shared" si="16"/>
        <v>16450</v>
      </c>
      <c r="R97" s="35">
        <v>1038234.8200000001</v>
      </c>
      <c r="S97" s="35">
        <f>R97/(31-5-J97)</f>
        <v>39932.108461538461</v>
      </c>
      <c r="T97" s="47" t="s">
        <v>26</v>
      </c>
      <c r="U97" s="46"/>
    </row>
    <row r="98" spans="1:22" s="51" customFormat="1" ht="24.75" customHeight="1" x14ac:dyDescent="0.25">
      <c r="A98" s="269"/>
      <c r="B98" s="251">
        <v>4</v>
      </c>
      <c r="C98" s="104" t="s">
        <v>220</v>
      </c>
      <c r="D98" s="105" t="s">
        <v>221</v>
      </c>
      <c r="E98" s="106" t="s">
        <v>30</v>
      </c>
      <c r="F98" s="41">
        <v>42611</v>
      </c>
      <c r="G98" s="49">
        <f t="shared" si="12"/>
        <v>27</v>
      </c>
      <c r="H98" s="47"/>
      <c r="I98" s="49">
        <v>4</v>
      </c>
      <c r="J98" s="47"/>
      <c r="K98" s="47">
        <f t="shared" si="13"/>
        <v>31</v>
      </c>
      <c r="L98" s="47">
        <v>15000</v>
      </c>
      <c r="M98" s="47"/>
      <c r="N98" s="47">
        <f t="shared" si="14"/>
        <v>0</v>
      </c>
      <c r="O98" s="47">
        <f t="shared" si="15"/>
        <v>15000</v>
      </c>
      <c r="P98" s="35">
        <f t="shared" ref="P98:P106" si="17">2950/27*G98</f>
        <v>2950</v>
      </c>
      <c r="Q98" s="40">
        <f t="shared" si="16"/>
        <v>17950</v>
      </c>
      <c r="R98" s="35">
        <v>1479731.6</v>
      </c>
      <c r="S98" s="35">
        <f t="shared" ref="S98:S114" si="18">R98/(31-5-J98)</f>
        <v>56912.75384615385</v>
      </c>
      <c r="T98" s="47" t="s">
        <v>25</v>
      </c>
      <c r="U98" s="46"/>
    </row>
    <row r="99" spans="1:22" s="51" customFormat="1" ht="24.75" customHeight="1" x14ac:dyDescent="0.25">
      <c r="A99" s="269"/>
      <c r="B99" s="61">
        <v>5</v>
      </c>
      <c r="C99" s="104" t="s">
        <v>222</v>
      </c>
      <c r="D99" s="105" t="s">
        <v>223</v>
      </c>
      <c r="E99" s="106" t="s">
        <v>30</v>
      </c>
      <c r="F99" s="41">
        <v>39442</v>
      </c>
      <c r="G99" s="49">
        <f t="shared" si="12"/>
        <v>27</v>
      </c>
      <c r="H99" s="47"/>
      <c r="I99" s="49">
        <v>4</v>
      </c>
      <c r="J99" s="47"/>
      <c r="K99" s="47">
        <f t="shared" si="13"/>
        <v>31</v>
      </c>
      <c r="L99" s="47">
        <v>13500</v>
      </c>
      <c r="M99" s="47"/>
      <c r="N99" s="47">
        <f t="shared" si="14"/>
        <v>0</v>
      </c>
      <c r="O99" s="47">
        <f t="shared" si="15"/>
        <v>13500</v>
      </c>
      <c r="P99" s="35">
        <f t="shared" si="17"/>
        <v>2950</v>
      </c>
      <c r="Q99" s="40">
        <f t="shared" si="16"/>
        <v>16450</v>
      </c>
      <c r="R99" s="35">
        <v>963241.25</v>
      </c>
      <c r="S99" s="35">
        <f t="shared" si="18"/>
        <v>37047.740384615383</v>
      </c>
      <c r="T99" s="47" t="s">
        <v>26</v>
      </c>
      <c r="U99" s="46"/>
      <c r="V99" s="52"/>
    </row>
    <row r="100" spans="1:22" s="51" customFormat="1" ht="24.75" customHeight="1" x14ac:dyDescent="0.25">
      <c r="A100" s="269"/>
      <c r="B100" s="251">
        <v>6</v>
      </c>
      <c r="C100" s="104" t="s">
        <v>224</v>
      </c>
      <c r="D100" s="105" t="s">
        <v>225</v>
      </c>
      <c r="E100" s="106" t="s">
        <v>30</v>
      </c>
      <c r="F100" s="41">
        <v>37683</v>
      </c>
      <c r="G100" s="49">
        <f t="shared" si="12"/>
        <v>27</v>
      </c>
      <c r="H100" s="47"/>
      <c r="I100" s="49">
        <v>4</v>
      </c>
      <c r="J100" s="47"/>
      <c r="K100" s="47">
        <f t="shared" si="13"/>
        <v>31</v>
      </c>
      <c r="L100" s="47">
        <v>15000</v>
      </c>
      <c r="M100" s="47"/>
      <c r="N100" s="47">
        <f t="shared" si="14"/>
        <v>0</v>
      </c>
      <c r="O100" s="47">
        <f t="shared" si="15"/>
        <v>15000</v>
      </c>
      <c r="P100" s="35">
        <f t="shared" si="17"/>
        <v>2950</v>
      </c>
      <c r="Q100" s="40">
        <f t="shared" si="16"/>
        <v>17950</v>
      </c>
      <c r="R100" s="35">
        <v>1408101.11</v>
      </c>
      <c r="S100" s="35">
        <f t="shared" si="18"/>
        <v>54157.735000000001</v>
      </c>
      <c r="T100" s="47" t="s">
        <v>25</v>
      </c>
      <c r="U100" s="46"/>
    </row>
    <row r="101" spans="1:22" s="51" customFormat="1" ht="24.75" customHeight="1" x14ac:dyDescent="0.25">
      <c r="A101" s="269"/>
      <c r="B101" s="251">
        <v>7</v>
      </c>
      <c r="C101" s="104" t="s">
        <v>226</v>
      </c>
      <c r="D101" s="105" t="s">
        <v>227</v>
      </c>
      <c r="E101" s="106" t="s">
        <v>30</v>
      </c>
      <c r="F101" s="41">
        <v>36677</v>
      </c>
      <c r="G101" s="49">
        <f t="shared" si="12"/>
        <v>27</v>
      </c>
      <c r="H101" s="47"/>
      <c r="I101" s="49">
        <v>4</v>
      </c>
      <c r="J101" s="47"/>
      <c r="K101" s="47">
        <f t="shared" si="13"/>
        <v>31</v>
      </c>
      <c r="L101" s="47">
        <v>13500</v>
      </c>
      <c r="M101" s="47"/>
      <c r="N101" s="47">
        <f t="shared" si="14"/>
        <v>0</v>
      </c>
      <c r="O101" s="47">
        <f t="shared" si="15"/>
        <v>13500</v>
      </c>
      <c r="P101" s="35">
        <f t="shared" si="17"/>
        <v>2950</v>
      </c>
      <c r="Q101" s="40">
        <f t="shared" si="16"/>
        <v>16450</v>
      </c>
      <c r="R101" s="35">
        <v>1052461.71</v>
      </c>
      <c r="S101" s="35">
        <f t="shared" si="18"/>
        <v>40479.296538461538</v>
      </c>
      <c r="T101" s="47" t="s">
        <v>26</v>
      </c>
      <c r="U101" s="46"/>
      <c r="V101" s="52"/>
    </row>
    <row r="102" spans="1:22" s="51" customFormat="1" ht="24.75" customHeight="1" x14ac:dyDescent="0.25">
      <c r="A102" s="269"/>
      <c r="B102" s="61">
        <v>8</v>
      </c>
      <c r="C102" s="104" t="s">
        <v>21</v>
      </c>
      <c r="D102" s="105" t="s">
        <v>228</v>
      </c>
      <c r="E102" s="106" t="s">
        <v>30</v>
      </c>
      <c r="F102" s="41">
        <v>43764</v>
      </c>
      <c r="G102" s="49">
        <f t="shared" si="12"/>
        <v>27</v>
      </c>
      <c r="H102" s="47"/>
      <c r="I102" s="49">
        <v>4</v>
      </c>
      <c r="J102" s="47"/>
      <c r="K102" s="47">
        <f t="shared" si="13"/>
        <v>31</v>
      </c>
      <c r="L102" s="47">
        <v>11500</v>
      </c>
      <c r="M102" s="47"/>
      <c r="N102" s="47">
        <f t="shared" si="14"/>
        <v>0</v>
      </c>
      <c r="O102" s="47">
        <f t="shared" si="15"/>
        <v>11500</v>
      </c>
      <c r="P102" s="35">
        <f t="shared" si="17"/>
        <v>2950</v>
      </c>
      <c r="Q102" s="40">
        <f t="shared" si="16"/>
        <v>14450</v>
      </c>
      <c r="R102" s="35">
        <v>142849.9</v>
      </c>
      <c r="S102" s="35">
        <f t="shared" si="18"/>
        <v>5494.2269230769225</v>
      </c>
      <c r="T102" s="47" t="s">
        <v>28</v>
      </c>
      <c r="U102" s="46"/>
      <c r="V102" s="52"/>
    </row>
    <row r="103" spans="1:22" s="51" customFormat="1" ht="24.75" customHeight="1" x14ac:dyDescent="0.25">
      <c r="A103" s="269"/>
      <c r="B103" s="251">
        <v>9</v>
      </c>
      <c r="C103" s="104" t="s">
        <v>229</v>
      </c>
      <c r="D103" s="105" t="s">
        <v>230</v>
      </c>
      <c r="E103" s="106" t="s">
        <v>30</v>
      </c>
      <c r="F103" s="41">
        <v>43562</v>
      </c>
      <c r="G103" s="49">
        <f t="shared" si="12"/>
        <v>23</v>
      </c>
      <c r="H103" s="47"/>
      <c r="I103" s="49">
        <v>4</v>
      </c>
      <c r="J103" s="47">
        <v>4</v>
      </c>
      <c r="K103" s="47">
        <f t="shared" si="13"/>
        <v>27</v>
      </c>
      <c r="L103" s="47">
        <v>11500</v>
      </c>
      <c r="M103" s="47"/>
      <c r="N103" s="35">
        <f t="shared" si="14"/>
        <v>1533.3333333333333</v>
      </c>
      <c r="O103" s="35">
        <f t="shared" si="15"/>
        <v>9966.6666666666661</v>
      </c>
      <c r="P103" s="35">
        <f t="shared" si="17"/>
        <v>2512.9629629629626</v>
      </c>
      <c r="Q103" s="40">
        <f t="shared" si="16"/>
        <v>12479.629629629628</v>
      </c>
      <c r="R103" s="35">
        <v>254002.90000000002</v>
      </c>
      <c r="S103" s="35">
        <f t="shared" si="18"/>
        <v>11545.586363636365</v>
      </c>
      <c r="T103" s="47" t="s">
        <v>28</v>
      </c>
      <c r="U103" s="46"/>
    </row>
    <row r="104" spans="1:22" s="51" customFormat="1" ht="24.75" customHeight="1" x14ac:dyDescent="0.25">
      <c r="A104" s="269"/>
      <c r="B104" s="251">
        <v>10</v>
      </c>
      <c r="C104" s="104" t="s">
        <v>21</v>
      </c>
      <c r="D104" s="105" t="s">
        <v>231</v>
      </c>
      <c r="E104" s="106" t="s">
        <v>30</v>
      </c>
      <c r="F104" s="41">
        <v>43817</v>
      </c>
      <c r="G104" s="49">
        <f t="shared" si="12"/>
        <v>27</v>
      </c>
      <c r="H104" s="47"/>
      <c r="I104" s="49">
        <v>4</v>
      </c>
      <c r="J104" s="47"/>
      <c r="K104" s="47">
        <f t="shared" si="13"/>
        <v>31</v>
      </c>
      <c r="L104" s="47">
        <v>11500</v>
      </c>
      <c r="M104" s="47"/>
      <c r="N104" s="47">
        <f t="shared" si="14"/>
        <v>0</v>
      </c>
      <c r="O104" s="47">
        <f t="shared" si="15"/>
        <v>11500</v>
      </c>
      <c r="P104" s="35">
        <f t="shared" si="17"/>
        <v>2950</v>
      </c>
      <c r="Q104" s="40">
        <f t="shared" si="16"/>
        <v>14450</v>
      </c>
      <c r="R104" s="35">
        <v>338455.14199999999</v>
      </c>
      <c r="S104" s="35">
        <f t="shared" si="18"/>
        <v>13017.505461538462</v>
      </c>
      <c r="T104" s="47" t="s">
        <v>28</v>
      </c>
      <c r="U104" s="46"/>
      <c r="V104" s="52"/>
    </row>
    <row r="105" spans="1:22" s="51" customFormat="1" ht="24.75" customHeight="1" x14ac:dyDescent="0.25">
      <c r="A105" s="269"/>
      <c r="B105" s="61">
        <v>11</v>
      </c>
      <c r="C105" s="104" t="s">
        <v>21</v>
      </c>
      <c r="D105" s="105" t="s">
        <v>232</v>
      </c>
      <c r="E105" s="106" t="s">
        <v>30</v>
      </c>
      <c r="F105" s="41">
        <v>43850</v>
      </c>
      <c r="G105" s="49">
        <f t="shared" si="12"/>
        <v>8</v>
      </c>
      <c r="H105" s="47"/>
      <c r="I105" s="49">
        <v>4</v>
      </c>
      <c r="J105" s="47">
        <v>19</v>
      </c>
      <c r="K105" s="47">
        <f t="shared" si="13"/>
        <v>12</v>
      </c>
      <c r="L105" s="47">
        <v>11500</v>
      </c>
      <c r="M105" s="47"/>
      <c r="N105" s="35">
        <f t="shared" si="14"/>
        <v>7283.333333333333</v>
      </c>
      <c r="O105" s="35">
        <f t="shared" si="15"/>
        <v>4216.666666666667</v>
      </c>
      <c r="P105" s="35">
        <f t="shared" si="17"/>
        <v>874.07407407407402</v>
      </c>
      <c r="Q105" s="40">
        <f>O105+P105</f>
        <v>5090.7407407407409</v>
      </c>
      <c r="R105" s="35">
        <v>128383</v>
      </c>
      <c r="S105" s="35">
        <f t="shared" si="18"/>
        <v>18340.428571428572</v>
      </c>
      <c r="T105" s="47" t="s">
        <v>28</v>
      </c>
      <c r="U105" s="46"/>
      <c r="V105" s="52"/>
    </row>
    <row r="106" spans="1:22" s="51" customFormat="1" ht="24.75" customHeight="1" x14ac:dyDescent="0.25">
      <c r="A106" s="269"/>
      <c r="B106" s="251">
        <v>12</v>
      </c>
      <c r="C106" s="104" t="s">
        <v>233</v>
      </c>
      <c r="D106" s="105" t="s">
        <v>234</v>
      </c>
      <c r="E106" s="106" t="s">
        <v>30</v>
      </c>
      <c r="F106" s="41">
        <v>43682</v>
      </c>
      <c r="G106" s="49">
        <f t="shared" si="12"/>
        <v>20</v>
      </c>
      <c r="H106" s="47"/>
      <c r="I106" s="49">
        <v>4</v>
      </c>
      <c r="J106" s="47">
        <v>7</v>
      </c>
      <c r="K106" s="47">
        <f t="shared" si="13"/>
        <v>24</v>
      </c>
      <c r="L106" s="47">
        <v>11500</v>
      </c>
      <c r="M106" s="47"/>
      <c r="N106" s="35">
        <f t="shared" si="14"/>
        <v>2683.333333333333</v>
      </c>
      <c r="O106" s="35">
        <f t="shared" si="15"/>
        <v>8816.6666666666679</v>
      </c>
      <c r="P106" s="35">
        <f t="shared" si="17"/>
        <v>2185.1851851851852</v>
      </c>
      <c r="Q106" s="40">
        <f t="shared" si="16"/>
        <v>11001.851851851854</v>
      </c>
      <c r="R106" s="35">
        <v>108700.20799999998</v>
      </c>
      <c r="S106" s="35">
        <f t="shared" si="18"/>
        <v>5721.0635789473672</v>
      </c>
      <c r="T106" s="47" t="s">
        <v>28</v>
      </c>
      <c r="U106" s="46"/>
      <c r="V106" s="52"/>
    </row>
    <row r="107" spans="1:22" s="51" customFormat="1" ht="24.75" customHeight="1" x14ac:dyDescent="0.25">
      <c r="A107" s="269"/>
      <c r="B107" s="251">
        <v>13</v>
      </c>
      <c r="C107" s="104" t="s">
        <v>235</v>
      </c>
      <c r="D107" s="105" t="s">
        <v>236</v>
      </c>
      <c r="E107" s="106" t="s">
        <v>32</v>
      </c>
      <c r="F107" s="41">
        <v>42942</v>
      </c>
      <c r="G107" s="49">
        <f t="shared" si="12"/>
        <v>27</v>
      </c>
      <c r="H107" s="47"/>
      <c r="I107" s="49">
        <v>4</v>
      </c>
      <c r="J107" s="47"/>
      <c r="K107" s="47">
        <f t="shared" si="13"/>
        <v>31</v>
      </c>
      <c r="L107" s="47">
        <v>10500</v>
      </c>
      <c r="M107" s="47"/>
      <c r="N107" s="47">
        <f t="shared" si="14"/>
        <v>0</v>
      </c>
      <c r="O107" s="47">
        <f t="shared" si="15"/>
        <v>10500</v>
      </c>
      <c r="P107" s="47"/>
      <c r="Q107" s="49">
        <f t="shared" si="16"/>
        <v>10500</v>
      </c>
      <c r="R107" s="107">
        <v>205480</v>
      </c>
      <c r="S107" s="35">
        <f t="shared" si="18"/>
        <v>7903.0769230769229</v>
      </c>
      <c r="T107" s="47" t="s">
        <v>28</v>
      </c>
      <c r="U107" s="46"/>
    </row>
    <row r="108" spans="1:22" s="51" customFormat="1" ht="24.75" customHeight="1" x14ac:dyDescent="0.25">
      <c r="A108" s="269"/>
      <c r="B108" s="61">
        <v>14</v>
      </c>
      <c r="C108" s="104" t="s">
        <v>237</v>
      </c>
      <c r="D108" s="105" t="s">
        <v>238</v>
      </c>
      <c r="E108" s="106" t="s">
        <v>32</v>
      </c>
      <c r="F108" s="41">
        <v>42154</v>
      </c>
      <c r="G108" s="49">
        <f t="shared" si="12"/>
        <v>27</v>
      </c>
      <c r="H108" s="47"/>
      <c r="I108" s="49">
        <v>4</v>
      </c>
      <c r="J108" s="47"/>
      <c r="K108" s="47">
        <f t="shared" si="13"/>
        <v>31</v>
      </c>
      <c r="L108" s="47">
        <v>10500</v>
      </c>
      <c r="M108" s="47"/>
      <c r="N108" s="47">
        <f t="shared" si="14"/>
        <v>0</v>
      </c>
      <c r="O108" s="47">
        <f t="shared" si="15"/>
        <v>10500</v>
      </c>
      <c r="P108" s="47"/>
      <c r="Q108" s="49">
        <f t="shared" si="16"/>
        <v>10500</v>
      </c>
      <c r="R108" s="35">
        <v>193438.5</v>
      </c>
      <c r="S108" s="35">
        <f t="shared" si="18"/>
        <v>7439.9423076923076</v>
      </c>
      <c r="T108" s="47" t="s">
        <v>28</v>
      </c>
      <c r="U108" s="46"/>
    </row>
    <row r="109" spans="1:22" s="51" customFormat="1" ht="24.75" customHeight="1" x14ac:dyDescent="0.25">
      <c r="A109" s="269"/>
      <c r="B109" s="251">
        <v>15</v>
      </c>
      <c r="C109" s="104" t="s">
        <v>239</v>
      </c>
      <c r="D109" s="105" t="s">
        <v>240</v>
      </c>
      <c r="E109" s="106" t="s">
        <v>32</v>
      </c>
      <c r="F109" s="41">
        <v>43076</v>
      </c>
      <c r="G109" s="49">
        <f t="shared" si="12"/>
        <v>27</v>
      </c>
      <c r="H109" s="47"/>
      <c r="I109" s="49">
        <v>4</v>
      </c>
      <c r="J109" s="47"/>
      <c r="K109" s="47">
        <f t="shared" si="13"/>
        <v>31</v>
      </c>
      <c r="L109" s="47">
        <v>10500</v>
      </c>
      <c r="M109" s="47"/>
      <c r="N109" s="47">
        <f t="shared" si="14"/>
        <v>0</v>
      </c>
      <c r="O109" s="47">
        <f t="shared" si="15"/>
        <v>10500</v>
      </c>
      <c r="P109" s="47"/>
      <c r="Q109" s="49">
        <f t="shared" si="16"/>
        <v>10500</v>
      </c>
      <c r="R109" s="35">
        <v>177486</v>
      </c>
      <c r="S109" s="35">
        <f t="shared" si="18"/>
        <v>6826.3846153846152</v>
      </c>
      <c r="T109" s="47" t="s">
        <v>28</v>
      </c>
      <c r="U109" s="46"/>
    </row>
    <row r="110" spans="1:22" s="51" customFormat="1" ht="24.75" customHeight="1" x14ac:dyDescent="0.25">
      <c r="A110" s="269"/>
      <c r="B110" s="251">
        <v>16</v>
      </c>
      <c r="C110" s="104" t="s">
        <v>241</v>
      </c>
      <c r="D110" s="105" t="s">
        <v>242</v>
      </c>
      <c r="E110" s="106" t="s">
        <v>32</v>
      </c>
      <c r="F110" s="41">
        <v>43430</v>
      </c>
      <c r="G110" s="49">
        <f t="shared" si="12"/>
        <v>27</v>
      </c>
      <c r="H110" s="47"/>
      <c r="I110" s="49">
        <v>4</v>
      </c>
      <c r="J110" s="47"/>
      <c r="K110" s="47">
        <f t="shared" si="13"/>
        <v>31</v>
      </c>
      <c r="L110" s="47">
        <v>10500</v>
      </c>
      <c r="M110" s="47"/>
      <c r="N110" s="47">
        <f t="shared" si="14"/>
        <v>0</v>
      </c>
      <c r="O110" s="47">
        <f t="shared" si="15"/>
        <v>10500</v>
      </c>
      <c r="P110" s="47"/>
      <c r="Q110" s="49">
        <f t="shared" si="16"/>
        <v>10500</v>
      </c>
      <c r="R110" s="35">
        <v>216694.59999999998</v>
      </c>
      <c r="S110" s="35">
        <f t="shared" si="18"/>
        <v>8334.4076923076918</v>
      </c>
      <c r="T110" s="47" t="s">
        <v>28</v>
      </c>
      <c r="U110" s="46"/>
    </row>
    <row r="111" spans="1:22" s="51" customFormat="1" ht="24.75" customHeight="1" x14ac:dyDescent="0.25">
      <c r="A111" s="269"/>
      <c r="B111" s="61">
        <v>17</v>
      </c>
      <c r="C111" s="104" t="s">
        <v>243</v>
      </c>
      <c r="D111" s="105" t="s">
        <v>244</v>
      </c>
      <c r="E111" s="106" t="s">
        <v>32</v>
      </c>
      <c r="F111" s="41">
        <v>39992</v>
      </c>
      <c r="G111" s="49">
        <f t="shared" si="12"/>
        <v>27</v>
      </c>
      <c r="H111" s="47"/>
      <c r="I111" s="49">
        <v>4</v>
      </c>
      <c r="J111" s="47"/>
      <c r="K111" s="47">
        <f t="shared" si="13"/>
        <v>31</v>
      </c>
      <c r="L111" s="47">
        <v>10500</v>
      </c>
      <c r="M111" s="47"/>
      <c r="N111" s="47">
        <f t="shared" si="14"/>
        <v>0</v>
      </c>
      <c r="O111" s="47">
        <f t="shared" si="15"/>
        <v>10500</v>
      </c>
      <c r="P111" s="47"/>
      <c r="Q111" s="49">
        <f t="shared" si="16"/>
        <v>10500</v>
      </c>
      <c r="R111" s="35">
        <v>217066.09999999998</v>
      </c>
      <c r="S111" s="35">
        <f t="shared" si="18"/>
        <v>8348.6961538461528</v>
      </c>
      <c r="T111" s="47" t="s">
        <v>28</v>
      </c>
      <c r="U111" s="46"/>
    </row>
    <row r="112" spans="1:22" s="51" customFormat="1" ht="24.75" customHeight="1" x14ac:dyDescent="0.25">
      <c r="A112" s="269"/>
      <c r="B112" s="251">
        <v>18</v>
      </c>
      <c r="C112" s="104" t="s">
        <v>21</v>
      </c>
      <c r="D112" s="105" t="s">
        <v>245</v>
      </c>
      <c r="E112" s="106" t="s">
        <v>32</v>
      </c>
      <c r="F112" s="41">
        <v>43795</v>
      </c>
      <c r="G112" s="49">
        <f t="shared" si="12"/>
        <v>27</v>
      </c>
      <c r="H112" s="47"/>
      <c r="I112" s="49">
        <v>4</v>
      </c>
      <c r="J112" s="47"/>
      <c r="K112" s="47">
        <f t="shared" si="13"/>
        <v>31</v>
      </c>
      <c r="L112" s="47">
        <v>10500</v>
      </c>
      <c r="M112" s="47"/>
      <c r="N112" s="47">
        <f t="shared" si="14"/>
        <v>0</v>
      </c>
      <c r="O112" s="47">
        <f t="shared" si="15"/>
        <v>10500</v>
      </c>
      <c r="P112" s="47"/>
      <c r="Q112" s="49">
        <f t="shared" si="16"/>
        <v>10500</v>
      </c>
      <c r="R112" s="35">
        <v>209728.5</v>
      </c>
      <c r="S112" s="35">
        <f t="shared" si="18"/>
        <v>8066.4807692307695</v>
      </c>
      <c r="T112" s="47" t="s">
        <v>28</v>
      </c>
      <c r="U112" s="46"/>
    </row>
    <row r="113" spans="1:22" s="51" customFormat="1" ht="24.75" customHeight="1" x14ac:dyDescent="0.25">
      <c r="A113" s="269"/>
      <c r="B113" s="251">
        <v>19</v>
      </c>
      <c r="C113" s="104" t="s">
        <v>246</v>
      </c>
      <c r="D113" s="105" t="s">
        <v>247</v>
      </c>
      <c r="E113" s="106" t="s">
        <v>32</v>
      </c>
      <c r="F113" s="41">
        <v>40391</v>
      </c>
      <c r="G113" s="49">
        <f t="shared" si="12"/>
        <v>27</v>
      </c>
      <c r="H113" s="47"/>
      <c r="I113" s="49">
        <v>4</v>
      </c>
      <c r="J113" s="47"/>
      <c r="K113" s="47">
        <f t="shared" si="13"/>
        <v>31</v>
      </c>
      <c r="L113" s="47">
        <v>10500</v>
      </c>
      <c r="M113" s="47"/>
      <c r="N113" s="47">
        <f t="shared" si="14"/>
        <v>0</v>
      </c>
      <c r="O113" s="47">
        <f t="shared" si="15"/>
        <v>10500</v>
      </c>
      <c r="P113" s="47"/>
      <c r="Q113" s="49">
        <f t="shared" si="16"/>
        <v>10500</v>
      </c>
      <c r="R113" s="35">
        <v>328859.8</v>
      </c>
      <c r="S113" s="35">
        <f t="shared" si="18"/>
        <v>12648.453846153845</v>
      </c>
      <c r="T113" s="47" t="s">
        <v>27</v>
      </c>
      <c r="U113" s="46"/>
    </row>
    <row r="114" spans="1:22" s="51" customFormat="1" ht="24.75" customHeight="1" x14ac:dyDescent="0.25">
      <c r="A114" s="269"/>
      <c r="B114" s="61">
        <v>20</v>
      </c>
      <c r="C114" s="108" t="s">
        <v>248</v>
      </c>
      <c r="D114" s="109" t="s">
        <v>249</v>
      </c>
      <c r="E114" s="110" t="s">
        <v>32</v>
      </c>
      <c r="F114" s="111">
        <v>41711</v>
      </c>
      <c r="G114" s="112">
        <f t="shared" si="12"/>
        <v>27</v>
      </c>
      <c r="H114" s="113"/>
      <c r="I114" s="112">
        <v>4</v>
      </c>
      <c r="J114" s="113"/>
      <c r="K114" s="113">
        <f t="shared" si="13"/>
        <v>31</v>
      </c>
      <c r="L114" s="113">
        <v>10500</v>
      </c>
      <c r="M114" s="47"/>
      <c r="N114" s="47">
        <f t="shared" si="14"/>
        <v>0</v>
      </c>
      <c r="O114" s="47">
        <f t="shared" si="15"/>
        <v>10500</v>
      </c>
      <c r="P114" s="47"/>
      <c r="Q114" s="49">
        <f t="shared" si="16"/>
        <v>10500</v>
      </c>
      <c r="R114" s="35">
        <v>318738.59999999998</v>
      </c>
      <c r="S114" s="35">
        <f t="shared" si="18"/>
        <v>12259.176923076922</v>
      </c>
      <c r="T114" s="47" t="s">
        <v>27</v>
      </c>
      <c r="U114" s="46"/>
      <c r="V114" s="52"/>
    </row>
    <row r="115" spans="1:22" s="51" customFormat="1" ht="24.75" customHeight="1" x14ac:dyDescent="0.2">
      <c r="A115" s="269"/>
      <c r="B115" s="251">
        <v>21</v>
      </c>
      <c r="C115" s="104" t="s">
        <v>21</v>
      </c>
      <c r="D115" s="104" t="s">
        <v>250</v>
      </c>
      <c r="E115" s="104" t="s">
        <v>32</v>
      </c>
      <c r="F115" s="41">
        <v>43848</v>
      </c>
      <c r="G115" s="49">
        <f>31-J115-I115-H115</f>
        <v>10</v>
      </c>
      <c r="H115" s="47"/>
      <c r="I115" s="49">
        <v>4</v>
      </c>
      <c r="J115" s="47">
        <v>17</v>
      </c>
      <c r="K115" s="47">
        <f>31-J115</f>
        <v>14</v>
      </c>
      <c r="L115" s="47">
        <v>10000</v>
      </c>
      <c r="M115" s="47"/>
      <c r="N115" s="35">
        <f>(L115/30)*J115</f>
        <v>5666.6666666666661</v>
      </c>
      <c r="O115" s="35">
        <f>L115-N115</f>
        <v>4333.3333333333339</v>
      </c>
      <c r="P115" s="47"/>
      <c r="Q115" s="114">
        <f>O115+P115</f>
        <v>4333.3333333333339</v>
      </c>
      <c r="R115" s="35">
        <v>132115.20000000001</v>
      </c>
      <c r="S115" s="35">
        <f>R115/(31-5-J115)</f>
        <v>14679.466666666667</v>
      </c>
      <c r="T115" s="47" t="s">
        <v>28</v>
      </c>
      <c r="U115" s="46"/>
      <c r="V115" s="33"/>
    </row>
    <row r="116" spans="1:22" s="51" customFormat="1" ht="24.75" customHeight="1" x14ac:dyDescent="0.2">
      <c r="A116" s="269"/>
      <c r="B116" s="251">
        <v>22</v>
      </c>
      <c r="C116" s="104" t="s">
        <v>21</v>
      </c>
      <c r="D116" s="104" t="s">
        <v>60</v>
      </c>
      <c r="E116" s="104" t="s">
        <v>32</v>
      </c>
      <c r="F116" s="41">
        <v>43845</v>
      </c>
      <c r="G116" s="49">
        <f t="shared" ref="G116:G133" si="19">31-J116-I116-H116</f>
        <v>13</v>
      </c>
      <c r="H116" s="47"/>
      <c r="I116" s="49">
        <v>4</v>
      </c>
      <c r="J116" s="47">
        <v>14</v>
      </c>
      <c r="K116" s="47">
        <f t="shared" ref="K116:K133" si="20">31-J116</f>
        <v>17</v>
      </c>
      <c r="L116" s="47">
        <v>10000</v>
      </c>
      <c r="M116" s="47"/>
      <c r="N116" s="35">
        <f>(L116/30)*J116</f>
        <v>4666.6666666666661</v>
      </c>
      <c r="O116" s="35">
        <f>L116-N116</f>
        <v>5333.3333333333339</v>
      </c>
      <c r="P116" s="47"/>
      <c r="Q116" s="114">
        <f t="shared" ref="Q116:Q133" si="21">O116+P116</f>
        <v>5333.3333333333339</v>
      </c>
      <c r="R116" s="35">
        <v>150460.79999999999</v>
      </c>
      <c r="S116" s="35">
        <f t="shared" ref="S116:S133" si="22">R116/(31-5-J116)</f>
        <v>12538.4</v>
      </c>
      <c r="T116" s="47" t="s">
        <v>28</v>
      </c>
      <c r="U116" s="46"/>
      <c r="V116" s="33"/>
    </row>
    <row r="117" spans="1:22" s="51" customFormat="1" ht="24.75" customHeight="1" x14ac:dyDescent="0.2">
      <c r="A117" s="269"/>
      <c r="B117" s="61">
        <v>23</v>
      </c>
      <c r="C117" s="104" t="s">
        <v>21</v>
      </c>
      <c r="D117" s="104" t="s">
        <v>251</v>
      </c>
      <c r="E117" s="104" t="s">
        <v>32</v>
      </c>
      <c r="F117" s="41">
        <v>43795</v>
      </c>
      <c r="G117" s="49">
        <f t="shared" si="19"/>
        <v>27</v>
      </c>
      <c r="H117" s="47"/>
      <c r="I117" s="49">
        <v>4</v>
      </c>
      <c r="J117" s="47"/>
      <c r="K117" s="47">
        <f t="shared" si="20"/>
        <v>31</v>
      </c>
      <c r="L117" s="47">
        <v>10000</v>
      </c>
      <c r="M117" s="47"/>
      <c r="N117" s="35">
        <f>(L117/30)*J117</f>
        <v>0</v>
      </c>
      <c r="O117" s="35">
        <f t="shared" ref="O117:O133" si="23">L117-N117</f>
        <v>10000</v>
      </c>
      <c r="P117" s="47"/>
      <c r="Q117" s="114">
        <f t="shared" si="21"/>
        <v>10000</v>
      </c>
      <c r="R117" s="35">
        <v>136512.57999999999</v>
      </c>
      <c r="S117" s="35">
        <f t="shared" si="22"/>
        <v>5250.4838461538457</v>
      </c>
      <c r="T117" s="47" t="s">
        <v>28</v>
      </c>
      <c r="U117" s="46"/>
      <c r="V117" s="33"/>
    </row>
    <row r="118" spans="1:22" s="51" customFormat="1" ht="24.75" customHeight="1" x14ac:dyDescent="0.2">
      <c r="A118" s="269"/>
      <c r="B118" s="251">
        <v>24</v>
      </c>
      <c r="C118" s="104" t="s">
        <v>21</v>
      </c>
      <c r="D118" s="104" t="s">
        <v>252</v>
      </c>
      <c r="E118" s="104" t="s">
        <v>32</v>
      </c>
      <c r="F118" s="41">
        <v>43796</v>
      </c>
      <c r="G118" s="49">
        <f t="shared" si="19"/>
        <v>24</v>
      </c>
      <c r="H118" s="47"/>
      <c r="I118" s="49">
        <v>4</v>
      </c>
      <c r="J118" s="47">
        <v>3</v>
      </c>
      <c r="K118" s="47">
        <f t="shared" si="20"/>
        <v>28</v>
      </c>
      <c r="L118" s="47">
        <v>10000</v>
      </c>
      <c r="M118" s="47"/>
      <c r="N118" s="35">
        <f t="shared" ref="N118:N133" si="24">(L118/30)*J118</f>
        <v>1000</v>
      </c>
      <c r="O118" s="35">
        <f t="shared" si="23"/>
        <v>9000</v>
      </c>
      <c r="P118" s="47"/>
      <c r="Q118" s="114">
        <f t="shared" si="21"/>
        <v>9000</v>
      </c>
      <c r="R118" s="35">
        <v>104192.45</v>
      </c>
      <c r="S118" s="35">
        <f t="shared" si="22"/>
        <v>4530.1065217391306</v>
      </c>
      <c r="T118" s="47" t="s">
        <v>28</v>
      </c>
      <c r="U118" s="46"/>
      <c r="V118" s="33"/>
    </row>
    <row r="119" spans="1:22" s="51" customFormat="1" ht="24.75" customHeight="1" x14ac:dyDescent="0.2">
      <c r="A119" s="269"/>
      <c r="B119" s="251">
        <v>25</v>
      </c>
      <c r="C119" s="104" t="s">
        <v>21</v>
      </c>
      <c r="D119" s="104" t="s">
        <v>253</v>
      </c>
      <c r="E119" s="104" t="s">
        <v>32</v>
      </c>
      <c r="F119" s="41">
        <v>43813</v>
      </c>
      <c r="G119" s="49">
        <f t="shared" si="19"/>
        <v>27</v>
      </c>
      <c r="H119" s="49"/>
      <c r="I119" s="49">
        <v>4</v>
      </c>
      <c r="J119" s="49"/>
      <c r="K119" s="47">
        <f t="shared" si="20"/>
        <v>31</v>
      </c>
      <c r="L119" s="47">
        <v>10000</v>
      </c>
      <c r="M119" s="49"/>
      <c r="N119" s="35">
        <f t="shared" si="24"/>
        <v>0</v>
      </c>
      <c r="O119" s="35">
        <f t="shared" si="23"/>
        <v>10000</v>
      </c>
      <c r="P119" s="49"/>
      <c r="Q119" s="114">
        <f t="shared" si="21"/>
        <v>10000</v>
      </c>
      <c r="R119" s="40">
        <v>240008.13999999998</v>
      </c>
      <c r="S119" s="35">
        <f t="shared" si="22"/>
        <v>9231.0823076923079</v>
      </c>
      <c r="T119" s="49" t="s">
        <v>28</v>
      </c>
      <c r="U119" s="46"/>
      <c r="V119" s="33"/>
    </row>
    <row r="120" spans="1:22" s="51" customFormat="1" ht="24.75" customHeight="1" x14ac:dyDescent="0.2">
      <c r="A120" s="269"/>
      <c r="B120" s="61">
        <v>26</v>
      </c>
      <c r="C120" s="104" t="s">
        <v>21</v>
      </c>
      <c r="D120" s="104" t="s">
        <v>254</v>
      </c>
      <c r="E120" s="104" t="s">
        <v>32</v>
      </c>
      <c r="F120" s="41">
        <v>43801</v>
      </c>
      <c r="G120" s="49">
        <f t="shared" si="19"/>
        <v>13</v>
      </c>
      <c r="H120" s="47"/>
      <c r="I120" s="49">
        <v>4</v>
      </c>
      <c r="J120" s="47">
        <v>14</v>
      </c>
      <c r="K120" s="47">
        <f t="shared" si="20"/>
        <v>17</v>
      </c>
      <c r="L120" s="47">
        <v>10000</v>
      </c>
      <c r="M120" s="47"/>
      <c r="N120" s="35">
        <f t="shared" si="24"/>
        <v>4666.6666666666661</v>
      </c>
      <c r="O120" s="35">
        <f t="shared" si="23"/>
        <v>5333.3333333333339</v>
      </c>
      <c r="P120" s="47"/>
      <c r="Q120" s="114">
        <f t="shared" si="21"/>
        <v>5333.3333333333339</v>
      </c>
      <c r="R120" s="35">
        <v>21898.379999999997</v>
      </c>
      <c r="S120" s="35">
        <f t="shared" si="22"/>
        <v>1824.8649999999998</v>
      </c>
      <c r="T120" s="47" t="s">
        <v>28</v>
      </c>
      <c r="U120" s="46"/>
      <c r="V120" s="33"/>
    </row>
    <row r="121" spans="1:22" s="51" customFormat="1" ht="24.75" customHeight="1" x14ac:dyDescent="0.2">
      <c r="A121" s="269"/>
      <c r="B121" s="251">
        <v>27</v>
      </c>
      <c r="C121" s="104" t="s">
        <v>255</v>
      </c>
      <c r="D121" s="104" t="s">
        <v>256</v>
      </c>
      <c r="E121" s="104" t="s">
        <v>32</v>
      </c>
      <c r="F121" s="41">
        <v>40712</v>
      </c>
      <c r="G121" s="49">
        <f t="shared" si="19"/>
        <v>27</v>
      </c>
      <c r="H121" s="47"/>
      <c r="I121" s="49">
        <v>4</v>
      </c>
      <c r="J121" s="47"/>
      <c r="K121" s="47">
        <f t="shared" si="20"/>
        <v>31</v>
      </c>
      <c r="L121" s="47">
        <v>10500</v>
      </c>
      <c r="M121" s="47"/>
      <c r="N121" s="47">
        <f t="shared" si="24"/>
        <v>0</v>
      </c>
      <c r="O121" s="47">
        <f t="shared" si="23"/>
        <v>10500</v>
      </c>
      <c r="P121" s="47"/>
      <c r="Q121" s="114">
        <f t="shared" si="21"/>
        <v>10500</v>
      </c>
      <c r="R121" s="35">
        <v>312243.20000000001</v>
      </c>
      <c r="S121" s="35">
        <f t="shared" si="22"/>
        <v>12009.353846153846</v>
      </c>
      <c r="T121" s="47" t="s">
        <v>27</v>
      </c>
      <c r="U121" s="46"/>
      <c r="V121" s="33"/>
    </row>
    <row r="122" spans="1:22" s="51" customFormat="1" ht="24.75" customHeight="1" x14ac:dyDescent="0.2">
      <c r="A122" s="269"/>
      <c r="B122" s="251">
        <v>28</v>
      </c>
      <c r="C122" s="104" t="s">
        <v>21</v>
      </c>
      <c r="D122" s="104" t="s">
        <v>257</v>
      </c>
      <c r="E122" s="104" t="s">
        <v>32</v>
      </c>
      <c r="F122" s="41">
        <v>43771</v>
      </c>
      <c r="G122" s="49">
        <f t="shared" si="19"/>
        <v>27</v>
      </c>
      <c r="H122" s="47"/>
      <c r="I122" s="49">
        <v>4</v>
      </c>
      <c r="J122" s="47"/>
      <c r="K122" s="47">
        <f t="shared" si="20"/>
        <v>31</v>
      </c>
      <c r="L122" s="47">
        <v>10000</v>
      </c>
      <c r="M122" s="47"/>
      <c r="N122" s="47">
        <f t="shared" si="24"/>
        <v>0</v>
      </c>
      <c r="O122" s="47">
        <f t="shared" si="23"/>
        <v>10000</v>
      </c>
      <c r="P122" s="47"/>
      <c r="Q122" s="114">
        <f t="shared" si="21"/>
        <v>10000</v>
      </c>
      <c r="R122" s="35">
        <v>196613.6</v>
      </c>
      <c r="S122" s="35">
        <f t="shared" si="22"/>
        <v>7562.0615384615385</v>
      </c>
      <c r="T122" s="47" t="s">
        <v>28</v>
      </c>
      <c r="U122" s="46"/>
      <c r="V122" s="33"/>
    </row>
    <row r="123" spans="1:22" s="51" customFormat="1" ht="24.75" customHeight="1" x14ac:dyDescent="0.2">
      <c r="A123" s="269"/>
      <c r="B123" s="61">
        <v>29</v>
      </c>
      <c r="C123" s="104" t="s">
        <v>258</v>
      </c>
      <c r="D123" s="104" t="s">
        <v>259</v>
      </c>
      <c r="E123" s="104" t="s">
        <v>32</v>
      </c>
      <c r="F123" s="41">
        <v>43185</v>
      </c>
      <c r="G123" s="49">
        <f t="shared" si="19"/>
        <v>27</v>
      </c>
      <c r="H123" s="47"/>
      <c r="I123" s="49">
        <v>4</v>
      </c>
      <c r="J123" s="47"/>
      <c r="K123" s="47">
        <f t="shared" si="20"/>
        <v>31</v>
      </c>
      <c r="L123" s="47">
        <v>10500</v>
      </c>
      <c r="M123" s="47"/>
      <c r="N123" s="47">
        <f t="shared" si="24"/>
        <v>0</v>
      </c>
      <c r="O123" s="47">
        <f t="shared" si="23"/>
        <v>10500</v>
      </c>
      <c r="P123" s="47"/>
      <c r="Q123" s="114">
        <f t="shared" si="21"/>
        <v>10500</v>
      </c>
      <c r="R123" s="35">
        <v>304306.8</v>
      </c>
      <c r="S123" s="35">
        <f t="shared" si="22"/>
        <v>11704.107692307693</v>
      </c>
      <c r="T123" s="47" t="s">
        <v>27</v>
      </c>
      <c r="U123" s="46"/>
      <c r="V123" s="33"/>
    </row>
    <row r="124" spans="1:22" s="51" customFormat="1" ht="24.75" customHeight="1" x14ac:dyDescent="0.2">
      <c r="A124" s="269"/>
      <c r="B124" s="251">
        <v>30</v>
      </c>
      <c r="C124" s="104" t="s">
        <v>260</v>
      </c>
      <c r="D124" s="104" t="s">
        <v>261</v>
      </c>
      <c r="E124" s="104" t="s">
        <v>32</v>
      </c>
      <c r="F124" s="41">
        <v>42700</v>
      </c>
      <c r="G124" s="49">
        <f t="shared" si="19"/>
        <v>27</v>
      </c>
      <c r="H124" s="47"/>
      <c r="I124" s="49">
        <v>4</v>
      </c>
      <c r="J124" s="47"/>
      <c r="K124" s="47">
        <f t="shared" si="20"/>
        <v>31</v>
      </c>
      <c r="L124" s="47">
        <v>10500</v>
      </c>
      <c r="M124" s="47"/>
      <c r="N124" s="47">
        <f t="shared" si="24"/>
        <v>0</v>
      </c>
      <c r="O124" s="47">
        <f t="shared" si="23"/>
        <v>10500</v>
      </c>
      <c r="P124" s="47"/>
      <c r="Q124" s="114">
        <f t="shared" si="21"/>
        <v>10500</v>
      </c>
      <c r="R124" s="35">
        <v>225039</v>
      </c>
      <c r="S124" s="35">
        <f t="shared" si="22"/>
        <v>8655.3461538461543</v>
      </c>
      <c r="T124" s="47" t="s">
        <v>28</v>
      </c>
      <c r="U124" s="46"/>
      <c r="V124" s="33"/>
    </row>
    <row r="125" spans="1:22" s="51" customFormat="1" ht="24.75" customHeight="1" x14ac:dyDescent="0.2">
      <c r="A125" s="269"/>
      <c r="B125" s="251">
        <v>31</v>
      </c>
      <c r="C125" s="104" t="s">
        <v>262</v>
      </c>
      <c r="D125" s="104" t="s">
        <v>263</v>
      </c>
      <c r="E125" s="104" t="s">
        <v>32</v>
      </c>
      <c r="F125" s="41">
        <v>41696</v>
      </c>
      <c r="G125" s="49">
        <f t="shared" si="19"/>
        <v>27</v>
      </c>
      <c r="H125" s="47"/>
      <c r="I125" s="49">
        <v>4</v>
      </c>
      <c r="J125" s="47"/>
      <c r="K125" s="47">
        <f t="shared" si="20"/>
        <v>31</v>
      </c>
      <c r="L125" s="47">
        <v>10500</v>
      </c>
      <c r="M125" s="47"/>
      <c r="N125" s="47">
        <f t="shared" si="24"/>
        <v>0</v>
      </c>
      <c r="O125" s="47">
        <f t="shared" si="23"/>
        <v>10500</v>
      </c>
      <c r="P125" s="47"/>
      <c r="Q125" s="114">
        <f t="shared" si="21"/>
        <v>10500</v>
      </c>
      <c r="R125" s="35">
        <v>309568.93400000001</v>
      </c>
      <c r="S125" s="35">
        <f t="shared" si="22"/>
        <v>11906.497461538462</v>
      </c>
      <c r="T125" s="47" t="s">
        <v>27</v>
      </c>
      <c r="U125" s="46"/>
      <c r="V125" s="33"/>
    </row>
    <row r="126" spans="1:22" s="51" customFormat="1" ht="24.75" customHeight="1" x14ac:dyDescent="0.2">
      <c r="A126" s="269"/>
      <c r="B126" s="61">
        <v>32</v>
      </c>
      <c r="C126" s="104" t="s">
        <v>264</v>
      </c>
      <c r="D126" s="104" t="s">
        <v>265</v>
      </c>
      <c r="E126" s="104" t="s">
        <v>32</v>
      </c>
      <c r="F126" s="41">
        <v>42577</v>
      </c>
      <c r="G126" s="49">
        <f t="shared" si="19"/>
        <v>27</v>
      </c>
      <c r="H126" s="47"/>
      <c r="I126" s="49">
        <v>4</v>
      </c>
      <c r="J126" s="47"/>
      <c r="K126" s="47">
        <f t="shared" si="20"/>
        <v>31</v>
      </c>
      <c r="L126" s="47">
        <v>10500</v>
      </c>
      <c r="M126" s="47"/>
      <c r="N126" s="47">
        <f t="shared" si="24"/>
        <v>0</v>
      </c>
      <c r="O126" s="47">
        <f t="shared" si="23"/>
        <v>10500</v>
      </c>
      <c r="P126" s="47"/>
      <c r="Q126" s="114">
        <f t="shared" si="21"/>
        <v>10500</v>
      </c>
      <c r="R126" s="35">
        <v>315698.3</v>
      </c>
      <c r="S126" s="35">
        <f t="shared" si="22"/>
        <v>12142.242307692308</v>
      </c>
      <c r="T126" s="47" t="s">
        <v>27</v>
      </c>
      <c r="U126" s="46"/>
      <c r="V126" s="33"/>
    </row>
    <row r="127" spans="1:22" s="51" customFormat="1" ht="24.75" customHeight="1" x14ac:dyDescent="0.2">
      <c r="A127" s="269"/>
      <c r="B127" s="251">
        <v>33</v>
      </c>
      <c r="C127" s="104" t="s">
        <v>21</v>
      </c>
      <c r="D127" s="104" t="s">
        <v>266</v>
      </c>
      <c r="E127" s="104" t="s">
        <v>32</v>
      </c>
      <c r="F127" s="41">
        <v>43774</v>
      </c>
      <c r="G127" s="49">
        <f t="shared" si="19"/>
        <v>27</v>
      </c>
      <c r="H127" s="47"/>
      <c r="I127" s="49">
        <v>4</v>
      </c>
      <c r="J127" s="47"/>
      <c r="K127" s="47">
        <f t="shared" si="20"/>
        <v>31</v>
      </c>
      <c r="L127" s="47">
        <v>11000</v>
      </c>
      <c r="M127" s="47"/>
      <c r="N127" s="47">
        <f t="shared" si="24"/>
        <v>0</v>
      </c>
      <c r="O127" s="47">
        <f t="shared" si="23"/>
        <v>11000</v>
      </c>
      <c r="P127" s="47"/>
      <c r="Q127" s="114">
        <f t="shared" si="21"/>
        <v>11000</v>
      </c>
      <c r="R127" s="35">
        <v>403553.78</v>
      </c>
      <c r="S127" s="35">
        <f t="shared" si="22"/>
        <v>15521.299230769231</v>
      </c>
      <c r="T127" s="47" t="s">
        <v>26</v>
      </c>
      <c r="U127" s="46"/>
      <c r="V127" s="33"/>
    </row>
    <row r="128" spans="1:22" s="51" customFormat="1" ht="24.75" customHeight="1" x14ac:dyDescent="0.2">
      <c r="A128" s="269"/>
      <c r="B128" s="251">
        <v>34</v>
      </c>
      <c r="C128" s="104" t="s">
        <v>21</v>
      </c>
      <c r="D128" s="104" t="s">
        <v>267</v>
      </c>
      <c r="E128" s="104" t="s">
        <v>32</v>
      </c>
      <c r="F128" s="41">
        <v>43764</v>
      </c>
      <c r="G128" s="49">
        <f t="shared" si="19"/>
        <v>27</v>
      </c>
      <c r="H128" s="47"/>
      <c r="I128" s="49">
        <v>4</v>
      </c>
      <c r="J128" s="47"/>
      <c r="K128" s="47">
        <f t="shared" si="20"/>
        <v>31</v>
      </c>
      <c r="L128" s="47">
        <v>10000</v>
      </c>
      <c r="M128" s="47"/>
      <c r="N128" s="47">
        <f t="shared" si="24"/>
        <v>0</v>
      </c>
      <c r="O128" s="47">
        <f t="shared" si="23"/>
        <v>10000</v>
      </c>
      <c r="P128" s="47"/>
      <c r="Q128" s="114">
        <f t="shared" si="21"/>
        <v>10000</v>
      </c>
      <c r="R128" s="35">
        <v>132735.04999999999</v>
      </c>
      <c r="S128" s="35">
        <f t="shared" si="22"/>
        <v>5105.1942307692307</v>
      </c>
      <c r="T128" s="47" t="s">
        <v>28</v>
      </c>
      <c r="U128" s="46"/>
      <c r="V128" s="33"/>
    </row>
    <row r="129" spans="1:22" s="51" customFormat="1" ht="24.75" customHeight="1" x14ac:dyDescent="0.2">
      <c r="A129" s="269"/>
      <c r="B129" s="61">
        <v>35</v>
      </c>
      <c r="C129" s="104" t="s">
        <v>21</v>
      </c>
      <c r="D129" s="104" t="s">
        <v>268</v>
      </c>
      <c r="E129" s="104" t="s">
        <v>32</v>
      </c>
      <c r="F129" s="41">
        <v>43781</v>
      </c>
      <c r="G129" s="49">
        <f t="shared" si="19"/>
        <v>25</v>
      </c>
      <c r="H129" s="47"/>
      <c r="I129" s="49">
        <v>4</v>
      </c>
      <c r="J129" s="47">
        <v>2</v>
      </c>
      <c r="K129" s="47">
        <f t="shared" si="20"/>
        <v>29</v>
      </c>
      <c r="L129" s="47">
        <v>10000</v>
      </c>
      <c r="M129" s="47"/>
      <c r="N129" s="35">
        <f t="shared" si="24"/>
        <v>666.66666666666663</v>
      </c>
      <c r="O129" s="35">
        <f t="shared" si="23"/>
        <v>9333.3333333333339</v>
      </c>
      <c r="P129" s="47"/>
      <c r="Q129" s="114">
        <f t="shared" si="21"/>
        <v>9333.3333333333339</v>
      </c>
      <c r="R129" s="35">
        <v>56020.4</v>
      </c>
      <c r="S129" s="35">
        <f t="shared" si="22"/>
        <v>2334.1833333333334</v>
      </c>
      <c r="T129" s="47" t="s">
        <v>28</v>
      </c>
      <c r="U129" s="46"/>
      <c r="V129" s="33"/>
    </row>
    <row r="130" spans="1:22" s="51" customFormat="1" ht="24.75" customHeight="1" x14ac:dyDescent="0.2">
      <c r="A130" s="269"/>
      <c r="B130" s="251">
        <v>36</v>
      </c>
      <c r="C130" s="104" t="s">
        <v>269</v>
      </c>
      <c r="D130" s="104" t="s">
        <v>270</v>
      </c>
      <c r="E130" s="104" t="s">
        <v>32</v>
      </c>
      <c r="F130" s="41">
        <v>42700</v>
      </c>
      <c r="G130" s="49">
        <f t="shared" si="19"/>
        <v>27</v>
      </c>
      <c r="H130" s="47"/>
      <c r="I130" s="49">
        <v>4</v>
      </c>
      <c r="J130" s="47"/>
      <c r="K130" s="47">
        <f t="shared" si="20"/>
        <v>31</v>
      </c>
      <c r="L130" s="47">
        <v>10500</v>
      </c>
      <c r="M130" s="47"/>
      <c r="N130" s="47">
        <f t="shared" si="24"/>
        <v>0</v>
      </c>
      <c r="O130" s="47">
        <f t="shared" si="23"/>
        <v>10500</v>
      </c>
      <c r="P130" s="47"/>
      <c r="Q130" s="114">
        <f t="shared" si="21"/>
        <v>10500</v>
      </c>
      <c r="R130" s="35">
        <v>291324</v>
      </c>
      <c r="S130" s="35">
        <f t="shared" si="22"/>
        <v>11204.76923076923</v>
      </c>
      <c r="T130" s="47" t="s">
        <v>27</v>
      </c>
      <c r="U130" s="46"/>
      <c r="V130" s="33"/>
    </row>
    <row r="131" spans="1:22" s="51" customFormat="1" ht="24.75" customHeight="1" x14ac:dyDescent="0.2">
      <c r="A131" s="269"/>
      <c r="B131" s="251">
        <v>37</v>
      </c>
      <c r="C131" s="104" t="s">
        <v>271</v>
      </c>
      <c r="D131" s="104" t="s">
        <v>96</v>
      </c>
      <c r="E131" s="104" t="s">
        <v>32</v>
      </c>
      <c r="F131" s="41">
        <v>43130</v>
      </c>
      <c r="G131" s="49">
        <f t="shared" si="19"/>
        <v>27</v>
      </c>
      <c r="H131" s="47"/>
      <c r="I131" s="49">
        <v>4</v>
      </c>
      <c r="J131" s="47"/>
      <c r="K131" s="47">
        <f t="shared" si="20"/>
        <v>31</v>
      </c>
      <c r="L131" s="47">
        <v>10000</v>
      </c>
      <c r="M131" s="47"/>
      <c r="N131" s="47">
        <f t="shared" si="24"/>
        <v>0</v>
      </c>
      <c r="O131" s="47">
        <f t="shared" si="23"/>
        <v>10000</v>
      </c>
      <c r="P131" s="47"/>
      <c r="Q131" s="114">
        <f t="shared" si="21"/>
        <v>10000</v>
      </c>
      <c r="R131" s="35">
        <v>162712.32999999999</v>
      </c>
      <c r="S131" s="35">
        <f t="shared" si="22"/>
        <v>6258.166538461538</v>
      </c>
      <c r="T131" s="47" t="s">
        <v>28</v>
      </c>
      <c r="U131" s="46"/>
      <c r="V131" s="33"/>
    </row>
    <row r="132" spans="1:22" s="51" customFormat="1" ht="24.75" customHeight="1" x14ac:dyDescent="0.2">
      <c r="A132" s="269"/>
      <c r="B132" s="61">
        <v>38</v>
      </c>
      <c r="C132" s="104" t="s">
        <v>272</v>
      </c>
      <c r="D132" s="104" t="s">
        <v>273</v>
      </c>
      <c r="E132" s="104" t="s">
        <v>32</v>
      </c>
      <c r="F132" s="41">
        <v>43111</v>
      </c>
      <c r="G132" s="49">
        <f t="shared" si="19"/>
        <v>27</v>
      </c>
      <c r="H132" s="47"/>
      <c r="I132" s="49">
        <v>4</v>
      </c>
      <c r="J132" s="47"/>
      <c r="K132" s="47">
        <f t="shared" si="20"/>
        <v>31</v>
      </c>
      <c r="L132" s="47">
        <v>10000</v>
      </c>
      <c r="M132" s="47"/>
      <c r="N132" s="47">
        <f t="shared" si="24"/>
        <v>0</v>
      </c>
      <c r="O132" s="47">
        <f t="shared" si="23"/>
        <v>10000</v>
      </c>
      <c r="P132" s="47"/>
      <c r="Q132" s="114">
        <f t="shared" si="21"/>
        <v>10000</v>
      </c>
      <c r="R132" s="35">
        <v>196553.84999999998</v>
      </c>
      <c r="S132" s="35">
        <f t="shared" si="22"/>
        <v>7559.7634615384604</v>
      </c>
      <c r="T132" s="47" t="s">
        <v>28</v>
      </c>
      <c r="U132" s="46"/>
      <c r="V132" s="33"/>
    </row>
    <row r="133" spans="1:22" s="51" customFormat="1" ht="24.75" customHeight="1" x14ac:dyDescent="0.2">
      <c r="A133" s="269"/>
      <c r="B133" s="251">
        <v>39</v>
      </c>
      <c r="C133" s="108" t="s">
        <v>274</v>
      </c>
      <c r="D133" s="108" t="s">
        <v>77</v>
      </c>
      <c r="E133" s="108" t="s">
        <v>32</v>
      </c>
      <c r="F133" s="111">
        <v>43065</v>
      </c>
      <c r="G133" s="112">
        <f t="shared" si="19"/>
        <v>27</v>
      </c>
      <c r="H133" s="113"/>
      <c r="I133" s="112">
        <v>4</v>
      </c>
      <c r="J133" s="113"/>
      <c r="K133" s="113">
        <f t="shared" si="20"/>
        <v>31</v>
      </c>
      <c r="L133" s="113">
        <v>10000</v>
      </c>
      <c r="M133" s="113"/>
      <c r="N133" s="113">
        <f t="shared" si="24"/>
        <v>0</v>
      </c>
      <c r="O133" s="113">
        <f t="shared" si="23"/>
        <v>10000</v>
      </c>
      <c r="P133" s="113"/>
      <c r="Q133" s="114">
        <f t="shared" si="21"/>
        <v>10000</v>
      </c>
      <c r="R133" s="115">
        <v>164412.76</v>
      </c>
      <c r="S133" s="115">
        <f t="shared" si="22"/>
        <v>6323.5676923076926</v>
      </c>
      <c r="T133" s="113" t="s">
        <v>28</v>
      </c>
      <c r="U133" s="46"/>
      <c r="V133" s="33"/>
    </row>
    <row r="134" spans="1:22" ht="27" customHeight="1" x14ac:dyDescent="0.25">
      <c r="A134" s="269"/>
      <c r="B134" s="258" t="s">
        <v>12</v>
      </c>
      <c r="C134" s="258"/>
      <c r="D134" s="258"/>
      <c r="E134" s="258"/>
      <c r="F134" s="258"/>
      <c r="G134" s="258"/>
      <c r="H134" s="258"/>
      <c r="I134" s="258"/>
      <c r="J134" s="258"/>
      <c r="K134" s="259"/>
      <c r="L134" s="116">
        <f>SUM(L95:L133)</f>
        <v>446500</v>
      </c>
      <c r="M134" s="116">
        <f t="shared" ref="M134:S134" si="25">SUM(M95:M133)</f>
        <v>4000</v>
      </c>
      <c r="N134" s="116">
        <f>SUM(N95:N133)</f>
        <v>28166.666666666661</v>
      </c>
      <c r="O134" s="116">
        <f>SUM(O95:O133)</f>
        <v>422333.33333333326</v>
      </c>
      <c r="P134" s="116">
        <f t="shared" si="25"/>
        <v>31892.222222222223</v>
      </c>
      <c r="Q134" s="116">
        <f t="shared" si="25"/>
        <v>454225.5555555555</v>
      </c>
      <c r="R134" s="116">
        <f t="shared" si="25"/>
        <v>12637623.294000002</v>
      </c>
      <c r="S134" s="116">
        <f t="shared" si="25"/>
        <v>520816.02142036689</v>
      </c>
      <c r="T134" s="46"/>
      <c r="U134" s="46"/>
    </row>
    <row r="135" spans="1:22" s="48" customFormat="1" ht="25.5" customHeight="1" x14ac:dyDescent="0.25">
      <c r="A135" s="269"/>
      <c r="B135" s="262" t="s">
        <v>275</v>
      </c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3"/>
    </row>
    <row r="136" spans="1:22" s="51" customFormat="1" ht="41.25" customHeight="1" x14ac:dyDescent="0.25">
      <c r="A136" s="269"/>
      <c r="B136" s="60" t="s">
        <v>0</v>
      </c>
      <c r="C136" s="50" t="s">
        <v>1</v>
      </c>
      <c r="D136" s="53" t="s">
        <v>2</v>
      </c>
      <c r="E136" s="54" t="s">
        <v>3</v>
      </c>
      <c r="F136" s="54" t="s">
        <v>17</v>
      </c>
      <c r="G136" s="54" t="s">
        <v>4</v>
      </c>
      <c r="H136" s="54" t="s">
        <v>5</v>
      </c>
      <c r="I136" s="54" t="s">
        <v>6</v>
      </c>
      <c r="J136" s="54" t="s">
        <v>7</v>
      </c>
      <c r="K136" s="55" t="s">
        <v>16</v>
      </c>
      <c r="L136" s="54" t="s">
        <v>8</v>
      </c>
      <c r="M136" s="70" t="s">
        <v>20</v>
      </c>
      <c r="N136" s="70" t="s">
        <v>9</v>
      </c>
      <c r="O136" s="54" t="s">
        <v>18</v>
      </c>
      <c r="P136" s="54" t="s">
        <v>19</v>
      </c>
      <c r="Q136" s="54" t="s">
        <v>10</v>
      </c>
      <c r="R136" s="70" t="s">
        <v>14</v>
      </c>
      <c r="S136" s="70" t="s">
        <v>15</v>
      </c>
      <c r="T136" s="54" t="s">
        <v>13</v>
      </c>
      <c r="U136" s="54" t="s">
        <v>11</v>
      </c>
    </row>
    <row r="137" spans="1:22" s="51" customFormat="1" ht="24.75" customHeight="1" x14ac:dyDescent="0.25">
      <c r="A137" s="269"/>
      <c r="B137" s="251">
        <v>1</v>
      </c>
      <c r="C137" s="117" t="s">
        <v>276</v>
      </c>
      <c r="D137" s="117" t="s">
        <v>67</v>
      </c>
      <c r="E137" s="5" t="s">
        <v>23</v>
      </c>
      <c r="F137" s="118">
        <v>42511</v>
      </c>
      <c r="G137" s="5">
        <v>28</v>
      </c>
      <c r="H137" s="5"/>
      <c r="I137" s="5">
        <v>3</v>
      </c>
      <c r="J137" s="5">
        <v>0</v>
      </c>
      <c r="K137" s="6">
        <v>31</v>
      </c>
      <c r="L137" s="5">
        <v>26000</v>
      </c>
      <c r="M137" s="58">
        <v>4000</v>
      </c>
      <c r="N137" s="58"/>
      <c r="O137" s="58">
        <f>L137+M137-N137</f>
        <v>30000</v>
      </c>
      <c r="P137" s="5"/>
      <c r="Q137" s="58">
        <f>O137+P137</f>
        <v>30000</v>
      </c>
      <c r="R137" s="58"/>
      <c r="S137" s="58"/>
      <c r="T137" s="5"/>
      <c r="U137" s="49"/>
    </row>
    <row r="138" spans="1:22" s="51" customFormat="1" ht="24.75" customHeight="1" x14ac:dyDescent="0.25">
      <c r="A138" s="269"/>
      <c r="B138" s="61">
        <v>2</v>
      </c>
      <c r="C138" s="117" t="s">
        <v>277</v>
      </c>
      <c r="D138" s="117" t="s">
        <v>278</v>
      </c>
      <c r="E138" s="6" t="s">
        <v>30</v>
      </c>
      <c r="F138" s="119">
        <v>37835</v>
      </c>
      <c r="G138" s="5">
        <v>27</v>
      </c>
      <c r="H138" s="6"/>
      <c r="I138" s="5">
        <v>4</v>
      </c>
      <c r="J138" s="6">
        <v>0</v>
      </c>
      <c r="K138" s="6">
        <v>31</v>
      </c>
      <c r="L138" s="6">
        <v>13000</v>
      </c>
      <c r="M138" s="59"/>
      <c r="N138" s="59">
        <f>(L138/31)*J138</f>
        <v>0</v>
      </c>
      <c r="O138" s="58">
        <f t="shared" ref="O138:O159" si="26">L138+M138-N138</f>
        <v>13000</v>
      </c>
      <c r="P138" s="6">
        <v>2950</v>
      </c>
      <c r="Q138" s="58">
        <f t="shared" ref="Q138:Q159" si="27">O138+P138</f>
        <v>15950</v>
      </c>
      <c r="R138" s="120">
        <v>425730</v>
      </c>
      <c r="S138" s="120">
        <f>R138/26</f>
        <v>16374.23076923077</v>
      </c>
      <c r="T138" s="6" t="s">
        <v>28</v>
      </c>
      <c r="U138" s="46"/>
    </row>
    <row r="139" spans="1:22" s="51" customFormat="1" ht="24.75" customHeight="1" x14ac:dyDescent="0.25">
      <c r="A139" s="269"/>
      <c r="B139" s="251">
        <v>3</v>
      </c>
      <c r="C139" s="117" t="s">
        <v>279</v>
      </c>
      <c r="D139" s="117" t="s">
        <v>280</v>
      </c>
      <c r="E139" s="6" t="s">
        <v>30</v>
      </c>
      <c r="F139" s="119">
        <v>39534</v>
      </c>
      <c r="G139" s="5">
        <v>26</v>
      </c>
      <c r="H139" s="6">
        <v>1</v>
      </c>
      <c r="I139" s="5">
        <v>4</v>
      </c>
      <c r="J139" s="6">
        <v>0</v>
      </c>
      <c r="K139" s="6">
        <v>31</v>
      </c>
      <c r="L139" s="6">
        <v>13000</v>
      </c>
      <c r="M139" s="59"/>
      <c r="N139" s="59">
        <f t="shared" ref="N139:N159" si="28">(L139/31)*J139</f>
        <v>0</v>
      </c>
      <c r="O139" s="58">
        <f t="shared" si="26"/>
        <v>13000</v>
      </c>
      <c r="P139" s="6">
        <v>2950</v>
      </c>
      <c r="Q139" s="58">
        <f t="shared" si="27"/>
        <v>15950</v>
      </c>
      <c r="R139" s="120">
        <v>484580</v>
      </c>
      <c r="S139" s="120">
        <f>R139/26</f>
        <v>18637.692307692309</v>
      </c>
      <c r="T139" s="6" t="s">
        <v>28</v>
      </c>
      <c r="U139" s="46"/>
    </row>
    <row r="140" spans="1:22" s="51" customFormat="1" ht="24.75" customHeight="1" x14ac:dyDescent="0.25">
      <c r="A140" s="269"/>
      <c r="B140" s="251">
        <v>4</v>
      </c>
      <c r="C140" s="117" t="s">
        <v>281</v>
      </c>
      <c r="D140" s="117" t="s">
        <v>282</v>
      </c>
      <c r="E140" s="6" t="s">
        <v>30</v>
      </c>
      <c r="F140" s="119">
        <v>39593</v>
      </c>
      <c r="G140" s="5">
        <v>27</v>
      </c>
      <c r="H140" s="6"/>
      <c r="I140" s="5">
        <v>4</v>
      </c>
      <c r="J140" s="6">
        <v>0</v>
      </c>
      <c r="K140" s="6">
        <v>31</v>
      </c>
      <c r="L140" s="6">
        <v>13000</v>
      </c>
      <c r="M140" s="59"/>
      <c r="N140" s="59">
        <f t="shared" si="28"/>
        <v>0</v>
      </c>
      <c r="O140" s="58">
        <f t="shared" si="26"/>
        <v>13000</v>
      </c>
      <c r="P140" s="6">
        <v>2950</v>
      </c>
      <c r="Q140" s="58">
        <f t="shared" si="27"/>
        <v>15950</v>
      </c>
      <c r="R140" s="120">
        <v>521530</v>
      </c>
      <c r="S140" s="120">
        <f>R140/26</f>
        <v>20058.846153846152</v>
      </c>
      <c r="T140" s="6" t="s">
        <v>27</v>
      </c>
      <c r="U140" s="46"/>
    </row>
    <row r="141" spans="1:22" s="51" customFormat="1" ht="24.75" customHeight="1" x14ac:dyDescent="0.25">
      <c r="A141" s="269"/>
      <c r="B141" s="61">
        <v>5</v>
      </c>
      <c r="C141" s="117" t="s">
        <v>283</v>
      </c>
      <c r="D141" s="117" t="s">
        <v>284</v>
      </c>
      <c r="E141" s="6" t="s">
        <v>30</v>
      </c>
      <c r="F141" s="119">
        <v>43185</v>
      </c>
      <c r="G141" s="5">
        <v>27</v>
      </c>
      <c r="H141" s="6"/>
      <c r="I141" s="5">
        <v>4</v>
      </c>
      <c r="J141" s="6">
        <v>0</v>
      </c>
      <c r="K141" s="6">
        <v>31</v>
      </c>
      <c r="L141" s="6">
        <v>12000</v>
      </c>
      <c r="M141" s="59"/>
      <c r="N141" s="59">
        <f t="shared" si="28"/>
        <v>0</v>
      </c>
      <c r="O141" s="58">
        <f t="shared" si="26"/>
        <v>12000</v>
      </c>
      <c r="P141" s="6">
        <v>2950</v>
      </c>
      <c r="Q141" s="58">
        <f t="shared" si="27"/>
        <v>14950</v>
      </c>
      <c r="R141" s="120">
        <v>520850</v>
      </c>
      <c r="S141" s="120">
        <f>R141/26</f>
        <v>20032.692307692309</v>
      </c>
      <c r="T141" s="6" t="s">
        <v>27</v>
      </c>
      <c r="U141" s="46"/>
    </row>
    <row r="142" spans="1:22" s="51" customFormat="1" ht="24.75" customHeight="1" x14ac:dyDescent="0.25">
      <c r="A142" s="269"/>
      <c r="B142" s="251">
        <v>6</v>
      </c>
      <c r="C142" s="117" t="s">
        <v>285</v>
      </c>
      <c r="D142" s="117" t="s">
        <v>286</v>
      </c>
      <c r="E142" s="6" t="s">
        <v>30</v>
      </c>
      <c r="F142" s="119">
        <v>43567</v>
      </c>
      <c r="G142" s="5">
        <v>17</v>
      </c>
      <c r="H142" s="6"/>
      <c r="I142" s="5">
        <v>3</v>
      </c>
      <c r="J142" s="6">
        <v>11</v>
      </c>
      <c r="K142" s="6">
        <v>20</v>
      </c>
      <c r="L142" s="6">
        <v>11500</v>
      </c>
      <c r="M142" s="59"/>
      <c r="N142" s="59">
        <f t="shared" si="28"/>
        <v>4080.6451612903224</v>
      </c>
      <c r="O142" s="58">
        <f t="shared" si="26"/>
        <v>7419.354838709678</v>
      </c>
      <c r="P142" s="6">
        <v>2750</v>
      </c>
      <c r="Q142" s="58">
        <f t="shared" si="27"/>
        <v>10169.354838709678</v>
      </c>
      <c r="R142" s="120">
        <v>87979.7</v>
      </c>
      <c r="S142" s="120">
        <f>R142/G142</f>
        <v>5175.2764705882355</v>
      </c>
      <c r="T142" s="6" t="s">
        <v>28</v>
      </c>
      <c r="U142" s="46"/>
    </row>
    <row r="143" spans="1:22" s="51" customFormat="1" ht="24.75" customHeight="1" x14ac:dyDescent="0.25">
      <c r="A143" s="269"/>
      <c r="B143" s="251">
        <v>7</v>
      </c>
      <c r="C143" s="117" t="s">
        <v>287</v>
      </c>
      <c r="D143" s="117" t="s">
        <v>288</v>
      </c>
      <c r="E143" s="6" t="s">
        <v>30</v>
      </c>
      <c r="F143" s="119">
        <v>43642</v>
      </c>
      <c r="G143" s="5">
        <v>15</v>
      </c>
      <c r="H143" s="6"/>
      <c r="I143" s="5">
        <v>2</v>
      </c>
      <c r="J143" s="6">
        <v>14</v>
      </c>
      <c r="K143" s="6">
        <v>17</v>
      </c>
      <c r="L143" s="6">
        <v>11500</v>
      </c>
      <c r="M143" s="59"/>
      <c r="N143" s="59">
        <f t="shared" si="28"/>
        <v>5193.5483870967737</v>
      </c>
      <c r="O143" s="58">
        <f t="shared" si="26"/>
        <v>6306.4516129032263</v>
      </c>
      <c r="P143" s="6">
        <v>2750</v>
      </c>
      <c r="Q143" s="58">
        <f t="shared" si="27"/>
        <v>9056.4516129032272</v>
      </c>
      <c r="R143" s="120">
        <v>132668.79999999999</v>
      </c>
      <c r="S143" s="120">
        <f>R143/G143</f>
        <v>8844.5866666666661</v>
      </c>
      <c r="T143" s="6" t="s">
        <v>28</v>
      </c>
      <c r="U143" s="46"/>
    </row>
    <row r="144" spans="1:22" s="51" customFormat="1" ht="24.75" customHeight="1" x14ac:dyDescent="0.25">
      <c r="A144" s="269"/>
      <c r="B144" s="61">
        <v>8</v>
      </c>
      <c r="C144" s="117" t="s">
        <v>289</v>
      </c>
      <c r="D144" s="117" t="s">
        <v>290</v>
      </c>
      <c r="E144" s="6" t="s">
        <v>32</v>
      </c>
      <c r="F144" s="119">
        <v>40892</v>
      </c>
      <c r="G144" s="5">
        <v>27</v>
      </c>
      <c r="H144" s="6"/>
      <c r="I144" s="5">
        <v>4</v>
      </c>
      <c r="J144" s="6">
        <v>0</v>
      </c>
      <c r="K144" s="6">
        <v>31</v>
      </c>
      <c r="L144" s="6">
        <v>10500</v>
      </c>
      <c r="M144" s="59"/>
      <c r="N144" s="59">
        <f t="shared" si="28"/>
        <v>0</v>
      </c>
      <c r="O144" s="58">
        <f t="shared" si="26"/>
        <v>10500</v>
      </c>
      <c r="P144" s="6"/>
      <c r="Q144" s="58">
        <f t="shared" si="27"/>
        <v>10500</v>
      </c>
      <c r="R144" s="120">
        <v>163395.4</v>
      </c>
      <c r="S144" s="120">
        <v>6284.4384</v>
      </c>
      <c r="T144" s="6" t="s">
        <v>28</v>
      </c>
      <c r="U144" s="46"/>
    </row>
    <row r="145" spans="1:22" s="51" customFormat="1" ht="24.75" customHeight="1" x14ac:dyDescent="0.25">
      <c r="A145" s="269"/>
      <c r="B145" s="251">
        <v>9</v>
      </c>
      <c r="C145" s="117" t="s">
        <v>291</v>
      </c>
      <c r="D145" s="117" t="s">
        <v>79</v>
      </c>
      <c r="E145" s="6" t="s">
        <v>32</v>
      </c>
      <c r="F145" s="119">
        <v>41665</v>
      </c>
      <c r="G145" s="5">
        <v>27</v>
      </c>
      <c r="H145" s="6"/>
      <c r="I145" s="5">
        <v>4</v>
      </c>
      <c r="J145" s="6">
        <v>0</v>
      </c>
      <c r="K145" s="6">
        <v>31</v>
      </c>
      <c r="L145" s="6">
        <v>10500</v>
      </c>
      <c r="M145" s="59"/>
      <c r="N145" s="59">
        <f t="shared" si="28"/>
        <v>0</v>
      </c>
      <c r="O145" s="58">
        <f t="shared" si="26"/>
        <v>10500</v>
      </c>
      <c r="P145" s="6"/>
      <c r="Q145" s="58">
        <f t="shared" si="27"/>
        <v>10500</v>
      </c>
      <c r="R145" s="120">
        <v>165952.5</v>
      </c>
      <c r="S145" s="120">
        <v>6382.7884000000004</v>
      </c>
      <c r="T145" s="6" t="s">
        <v>28</v>
      </c>
      <c r="U145" s="46"/>
    </row>
    <row r="146" spans="1:22" s="51" customFormat="1" ht="24.75" customHeight="1" x14ac:dyDescent="0.25">
      <c r="A146" s="269"/>
      <c r="B146" s="251">
        <v>10</v>
      </c>
      <c r="C146" s="117" t="s">
        <v>292</v>
      </c>
      <c r="D146" s="121" t="s">
        <v>293</v>
      </c>
      <c r="E146" s="6" t="s">
        <v>32</v>
      </c>
      <c r="F146" s="119">
        <v>42700</v>
      </c>
      <c r="G146" s="5">
        <v>26</v>
      </c>
      <c r="H146" s="6">
        <v>1</v>
      </c>
      <c r="I146" s="5">
        <v>4</v>
      </c>
      <c r="J146" s="6">
        <v>0</v>
      </c>
      <c r="K146" s="6">
        <v>31</v>
      </c>
      <c r="L146" s="6">
        <v>10000</v>
      </c>
      <c r="M146" s="59"/>
      <c r="N146" s="59">
        <f t="shared" si="28"/>
        <v>0</v>
      </c>
      <c r="O146" s="58">
        <f t="shared" si="26"/>
        <v>10000</v>
      </c>
      <c r="P146" s="6"/>
      <c r="Q146" s="58">
        <f t="shared" si="27"/>
        <v>10000</v>
      </c>
      <c r="R146" s="120">
        <v>146198</v>
      </c>
      <c r="S146" s="120">
        <v>5623</v>
      </c>
      <c r="T146" s="6" t="s">
        <v>28</v>
      </c>
      <c r="U146" s="46"/>
    </row>
    <row r="147" spans="1:22" s="51" customFormat="1" ht="24.75" customHeight="1" x14ac:dyDescent="0.25">
      <c r="A147" s="269"/>
      <c r="B147" s="61">
        <v>11</v>
      </c>
      <c r="C147" s="117" t="s">
        <v>294</v>
      </c>
      <c r="D147" s="117" t="s">
        <v>295</v>
      </c>
      <c r="E147" s="6" t="s">
        <v>32</v>
      </c>
      <c r="F147" s="119">
        <v>42736</v>
      </c>
      <c r="G147" s="5">
        <v>25</v>
      </c>
      <c r="H147" s="6">
        <v>2</v>
      </c>
      <c r="I147" s="5">
        <v>4</v>
      </c>
      <c r="J147" s="6">
        <v>0</v>
      </c>
      <c r="K147" s="6">
        <v>31</v>
      </c>
      <c r="L147" s="6">
        <v>10000</v>
      </c>
      <c r="M147" s="59"/>
      <c r="N147" s="59">
        <f t="shared" si="28"/>
        <v>0</v>
      </c>
      <c r="O147" s="58">
        <f t="shared" si="26"/>
        <v>10000</v>
      </c>
      <c r="P147" s="6"/>
      <c r="Q147" s="58">
        <f t="shared" si="27"/>
        <v>10000</v>
      </c>
      <c r="R147" s="120">
        <v>150699.5</v>
      </c>
      <c r="S147" s="120">
        <v>5796.1346000000003</v>
      </c>
      <c r="T147" s="6" t="s">
        <v>28</v>
      </c>
      <c r="U147" s="46"/>
    </row>
    <row r="148" spans="1:22" s="51" customFormat="1" ht="24.75" customHeight="1" x14ac:dyDescent="0.25">
      <c r="A148" s="269"/>
      <c r="B148" s="251">
        <v>12</v>
      </c>
      <c r="C148" s="117" t="s">
        <v>296</v>
      </c>
      <c r="D148" s="117" t="s">
        <v>297</v>
      </c>
      <c r="E148" s="6" t="s">
        <v>32</v>
      </c>
      <c r="F148" s="119">
        <v>42991</v>
      </c>
      <c r="G148" s="5">
        <v>27</v>
      </c>
      <c r="H148" s="6"/>
      <c r="I148" s="5">
        <v>4</v>
      </c>
      <c r="J148" s="6">
        <v>0</v>
      </c>
      <c r="K148" s="6">
        <v>31</v>
      </c>
      <c r="L148" s="6">
        <v>10000</v>
      </c>
      <c r="M148" s="59"/>
      <c r="N148" s="59">
        <f t="shared" si="28"/>
        <v>0</v>
      </c>
      <c r="O148" s="58">
        <f t="shared" si="26"/>
        <v>10000</v>
      </c>
      <c r="P148" s="6"/>
      <c r="Q148" s="58">
        <f t="shared" si="27"/>
        <v>10000</v>
      </c>
      <c r="R148" s="120">
        <v>159936</v>
      </c>
      <c r="S148" s="120">
        <f>R148/G148</f>
        <v>5923.5555555555557</v>
      </c>
      <c r="T148" s="6" t="s">
        <v>28</v>
      </c>
      <c r="U148" s="46"/>
      <c r="V148" s="52"/>
    </row>
    <row r="149" spans="1:22" s="51" customFormat="1" ht="24.75" customHeight="1" x14ac:dyDescent="0.25">
      <c r="A149" s="269"/>
      <c r="B149" s="251">
        <v>13</v>
      </c>
      <c r="C149" s="117" t="s">
        <v>298</v>
      </c>
      <c r="D149" s="117" t="s">
        <v>299</v>
      </c>
      <c r="E149" s="6" t="s">
        <v>32</v>
      </c>
      <c r="F149" s="119">
        <v>43040</v>
      </c>
      <c r="G149" s="5">
        <v>27</v>
      </c>
      <c r="H149" s="6"/>
      <c r="I149" s="5">
        <v>4</v>
      </c>
      <c r="J149" s="6">
        <v>0</v>
      </c>
      <c r="K149" s="6">
        <v>31</v>
      </c>
      <c r="L149" s="6">
        <v>10000</v>
      </c>
      <c r="M149" s="59"/>
      <c r="N149" s="59">
        <f t="shared" si="28"/>
        <v>0</v>
      </c>
      <c r="O149" s="58">
        <f t="shared" si="26"/>
        <v>10000</v>
      </c>
      <c r="P149" s="6"/>
      <c r="Q149" s="58">
        <f t="shared" si="27"/>
        <v>10000</v>
      </c>
      <c r="R149" s="120">
        <v>124321.55</v>
      </c>
      <c r="S149" s="120">
        <f>R149/G149</f>
        <v>4604.5018518518518</v>
      </c>
      <c r="T149" s="6" t="s">
        <v>28</v>
      </c>
      <c r="U149" s="46"/>
      <c r="V149" s="52"/>
    </row>
    <row r="150" spans="1:22" s="51" customFormat="1" ht="24.75" customHeight="1" x14ac:dyDescent="0.25">
      <c r="A150" s="269"/>
      <c r="B150" s="61">
        <v>14</v>
      </c>
      <c r="C150" s="117" t="s">
        <v>300</v>
      </c>
      <c r="D150" s="117" t="s">
        <v>301</v>
      </c>
      <c r="E150" s="6" t="s">
        <v>32</v>
      </c>
      <c r="F150" s="119">
        <v>43034</v>
      </c>
      <c r="G150" s="5">
        <v>27</v>
      </c>
      <c r="H150" s="6"/>
      <c r="I150" s="5">
        <v>4</v>
      </c>
      <c r="J150" s="6">
        <v>0</v>
      </c>
      <c r="K150" s="6">
        <v>31</v>
      </c>
      <c r="L150" s="6">
        <v>10000</v>
      </c>
      <c r="M150" s="59"/>
      <c r="N150" s="59">
        <f t="shared" si="28"/>
        <v>0</v>
      </c>
      <c r="O150" s="58">
        <f t="shared" si="26"/>
        <v>10000</v>
      </c>
      <c r="P150" s="6"/>
      <c r="Q150" s="58">
        <f t="shared" si="27"/>
        <v>10000</v>
      </c>
      <c r="R150" s="120">
        <v>95147</v>
      </c>
      <c r="S150" s="120">
        <f>R150/G150</f>
        <v>3523.962962962963</v>
      </c>
      <c r="T150" s="6" t="s">
        <v>28</v>
      </c>
      <c r="U150" s="46"/>
      <c r="V150" s="52"/>
    </row>
    <row r="151" spans="1:22" s="51" customFormat="1" ht="24.75" customHeight="1" x14ac:dyDescent="0.25">
      <c r="A151" s="269"/>
      <c r="B151" s="251">
        <v>15</v>
      </c>
      <c r="C151" s="117" t="s">
        <v>302</v>
      </c>
      <c r="D151" s="117" t="s">
        <v>303</v>
      </c>
      <c r="E151" s="6" t="s">
        <v>32</v>
      </c>
      <c r="F151" s="119">
        <v>43429</v>
      </c>
      <c r="G151" s="5">
        <v>27</v>
      </c>
      <c r="H151" s="6"/>
      <c r="I151" s="5">
        <v>4</v>
      </c>
      <c r="J151" s="6">
        <v>0</v>
      </c>
      <c r="K151" s="6">
        <v>31</v>
      </c>
      <c r="L151" s="6">
        <v>10000</v>
      </c>
      <c r="M151" s="59"/>
      <c r="N151" s="59">
        <f t="shared" si="28"/>
        <v>0</v>
      </c>
      <c r="O151" s="58">
        <f t="shared" si="26"/>
        <v>10000</v>
      </c>
      <c r="P151" s="6"/>
      <c r="Q151" s="58">
        <f t="shared" si="27"/>
        <v>10000</v>
      </c>
      <c r="R151" s="120">
        <v>301947</v>
      </c>
      <c r="S151" s="120">
        <v>11613.346100000001</v>
      </c>
      <c r="T151" s="6" t="s">
        <v>27</v>
      </c>
      <c r="U151" s="46"/>
      <c r="V151" s="52"/>
    </row>
    <row r="152" spans="1:22" s="51" customFormat="1" ht="24.75" customHeight="1" x14ac:dyDescent="0.25">
      <c r="A152" s="269"/>
      <c r="B152" s="251">
        <v>16</v>
      </c>
      <c r="C152" s="117" t="s">
        <v>304</v>
      </c>
      <c r="D152" s="117" t="s">
        <v>305</v>
      </c>
      <c r="E152" s="6" t="s">
        <v>32</v>
      </c>
      <c r="F152" s="119">
        <v>43703</v>
      </c>
      <c r="G152" s="5">
        <v>12</v>
      </c>
      <c r="H152" s="6"/>
      <c r="I152" s="5">
        <v>4</v>
      </c>
      <c r="J152" s="6">
        <v>17</v>
      </c>
      <c r="K152" s="6">
        <v>14</v>
      </c>
      <c r="L152" s="6">
        <v>10000</v>
      </c>
      <c r="M152" s="59"/>
      <c r="N152" s="59">
        <f t="shared" si="28"/>
        <v>5483.8709677419356</v>
      </c>
      <c r="O152" s="58">
        <f t="shared" si="26"/>
        <v>4516.1290322580644</v>
      </c>
      <c r="P152" s="6"/>
      <c r="Q152" s="58">
        <f t="shared" si="27"/>
        <v>4516.1290322580644</v>
      </c>
      <c r="R152" s="120">
        <v>51623.6</v>
      </c>
      <c r="S152" s="120">
        <f>R152/G152</f>
        <v>4301.9666666666662</v>
      </c>
      <c r="T152" s="6" t="s">
        <v>28</v>
      </c>
      <c r="U152" s="46"/>
      <c r="V152" s="52"/>
    </row>
    <row r="153" spans="1:22" s="51" customFormat="1" ht="24.75" customHeight="1" x14ac:dyDescent="0.25">
      <c r="A153" s="269"/>
      <c r="B153" s="61">
        <v>17</v>
      </c>
      <c r="C153" s="43" t="s">
        <v>21</v>
      </c>
      <c r="D153" s="122" t="s">
        <v>306</v>
      </c>
      <c r="E153" s="6" t="s">
        <v>32</v>
      </c>
      <c r="F153" s="119">
        <v>43735</v>
      </c>
      <c r="G153" s="5">
        <v>27</v>
      </c>
      <c r="H153" s="6"/>
      <c r="I153" s="5">
        <v>4</v>
      </c>
      <c r="J153" s="6">
        <v>0</v>
      </c>
      <c r="K153" s="6">
        <v>31</v>
      </c>
      <c r="L153" s="6">
        <v>10000</v>
      </c>
      <c r="M153" s="59"/>
      <c r="N153" s="59">
        <f t="shared" si="28"/>
        <v>0</v>
      </c>
      <c r="O153" s="58">
        <f t="shared" si="26"/>
        <v>10000</v>
      </c>
      <c r="P153" s="6"/>
      <c r="Q153" s="58">
        <f t="shared" si="27"/>
        <v>10000</v>
      </c>
      <c r="R153" s="120">
        <v>101132.7</v>
      </c>
      <c r="S153" s="120">
        <f>R153/G153</f>
        <v>3745.6555555555556</v>
      </c>
      <c r="T153" s="6" t="s">
        <v>28</v>
      </c>
      <c r="U153" s="46"/>
      <c r="V153" s="52"/>
    </row>
    <row r="154" spans="1:22" s="51" customFormat="1" ht="24.75" customHeight="1" x14ac:dyDescent="0.25">
      <c r="A154" s="269"/>
      <c r="B154" s="251">
        <v>18</v>
      </c>
      <c r="C154" s="43" t="s">
        <v>21</v>
      </c>
      <c r="D154" s="122" t="s">
        <v>307</v>
      </c>
      <c r="E154" s="6" t="s">
        <v>32</v>
      </c>
      <c r="F154" s="119">
        <v>43774</v>
      </c>
      <c r="G154" s="5">
        <v>9</v>
      </c>
      <c r="H154" s="6"/>
      <c r="I154" s="5">
        <v>1</v>
      </c>
      <c r="J154" s="6">
        <v>21</v>
      </c>
      <c r="K154" s="6">
        <v>10</v>
      </c>
      <c r="L154" s="6">
        <v>10000</v>
      </c>
      <c r="M154" s="59"/>
      <c r="N154" s="59">
        <f t="shared" si="28"/>
        <v>6774.1935483870966</v>
      </c>
      <c r="O154" s="58">
        <f t="shared" si="26"/>
        <v>3225.8064516129034</v>
      </c>
      <c r="P154" s="6"/>
      <c r="Q154" s="58">
        <f t="shared" si="27"/>
        <v>3225.8064516129034</v>
      </c>
      <c r="R154" s="120">
        <v>28031.599999999999</v>
      </c>
      <c r="S154" s="120">
        <f>R154/G154</f>
        <v>3114.6222222222223</v>
      </c>
      <c r="T154" s="6" t="s">
        <v>28</v>
      </c>
      <c r="U154" s="46"/>
      <c r="V154" s="52"/>
    </row>
    <row r="155" spans="1:22" s="51" customFormat="1" ht="24.75" customHeight="1" x14ac:dyDescent="0.25">
      <c r="A155" s="269"/>
      <c r="B155" s="251">
        <v>19</v>
      </c>
      <c r="C155" s="43" t="s">
        <v>21</v>
      </c>
      <c r="D155" s="122" t="s">
        <v>308</v>
      </c>
      <c r="E155" s="6" t="s">
        <v>32</v>
      </c>
      <c r="F155" s="119">
        <v>43766</v>
      </c>
      <c r="G155" s="5">
        <v>27</v>
      </c>
      <c r="H155" s="6"/>
      <c r="I155" s="5">
        <v>4</v>
      </c>
      <c r="J155" s="6">
        <v>0</v>
      </c>
      <c r="K155" s="6">
        <v>31</v>
      </c>
      <c r="L155" s="6">
        <v>10000</v>
      </c>
      <c r="M155" s="59"/>
      <c r="N155" s="59">
        <f t="shared" si="28"/>
        <v>0</v>
      </c>
      <c r="O155" s="58">
        <f t="shared" si="26"/>
        <v>10000</v>
      </c>
      <c r="P155" s="6"/>
      <c r="Q155" s="58">
        <f t="shared" si="27"/>
        <v>10000</v>
      </c>
      <c r="R155" s="120">
        <v>136147.79999999999</v>
      </c>
      <c r="S155" s="120">
        <v>5236.4538000000002</v>
      </c>
      <c r="T155" s="6" t="s">
        <v>28</v>
      </c>
      <c r="U155" s="46"/>
      <c r="V155" s="52"/>
    </row>
    <row r="156" spans="1:22" s="51" customFormat="1" ht="24.75" customHeight="1" x14ac:dyDescent="0.25">
      <c r="A156" s="269"/>
      <c r="B156" s="61">
        <v>20</v>
      </c>
      <c r="C156" s="43" t="s">
        <v>21</v>
      </c>
      <c r="D156" s="123" t="s">
        <v>309</v>
      </c>
      <c r="E156" s="6" t="s">
        <v>32</v>
      </c>
      <c r="F156" s="119">
        <v>43779</v>
      </c>
      <c r="G156" s="5">
        <v>27</v>
      </c>
      <c r="H156" s="6"/>
      <c r="I156" s="5">
        <v>4</v>
      </c>
      <c r="J156" s="6">
        <v>0</v>
      </c>
      <c r="K156" s="6">
        <v>31</v>
      </c>
      <c r="L156" s="6">
        <v>10000</v>
      </c>
      <c r="M156" s="59"/>
      <c r="N156" s="59">
        <f t="shared" si="28"/>
        <v>0</v>
      </c>
      <c r="O156" s="58">
        <f t="shared" si="26"/>
        <v>10000</v>
      </c>
      <c r="P156" s="6"/>
      <c r="Q156" s="58">
        <f t="shared" si="27"/>
        <v>10000</v>
      </c>
      <c r="R156" s="120">
        <v>302416</v>
      </c>
      <c r="S156" s="120">
        <v>11631.384599999999</v>
      </c>
      <c r="T156" s="6" t="s">
        <v>27</v>
      </c>
      <c r="U156" s="46"/>
      <c r="V156" s="52"/>
    </row>
    <row r="157" spans="1:22" s="51" customFormat="1" ht="24.75" customHeight="1" x14ac:dyDescent="0.25">
      <c r="A157" s="269"/>
      <c r="B157" s="251">
        <v>21</v>
      </c>
      <c r="C157" s="43" t="s">
        <v>21</v>
      </c>
      <c r="D157" s="122" t="s">
        <v>310</v>
      </c>
      <c r="E157" s="6" t="s">
        <v>32</v>
      </c>
      <c r="F157" s="119">
        <v>43809</v>
      </c>
      <c r="G157" s="5">
        <v>27</v>
      </c>
      <c r="H157" s="6"/>
      <c r="I157" s="5">
        <v>4</v>
      </c>
      <c r="J157" s="6">
        <v>0</v>
      </c>
      <c r="K157" s="6">
        <v>31</v>
      </c>
      <c r="L157" s="6">
        <v>10000</v>
      </c>
      <c r="M157" s="59"/>
      <c r="N157" s="59">
        <f t="shared" si="28"/>
        <v>0</v>
      </c>
      <c r="O157" s="58">
        <f t="shared" si="26"/>
        <v>10000</v>
      </c>
      <c r="P157" s="6"/>
      <c r="Q157" s="58">
        <f t="shared" si="27"/>
        <v>10000</v>
      </c>
      <c r="R157" s="120">
        <v>154898</v>
      </c>
      <c r="S157" s="120">
        <v>5957.6153000000004</v>
      </c>
      <c r="T157" s="6" t="s">
        <v>28</v>
      </c>
      <c r="U157" s="46"/>
      <c r="V157" s="52"/>
    </row>
    <row r="158" spans="1:22" s="51" customFormat="1" ht="24.75" customHeight="1" x14ac:dyDescent="0.25">
      <c r="A158" s="269"/>
      <c r="B158" s="251">
        <v>22</v>
      </c>
      <c r="C158" s="43" t="s">
        <v>21</v>
      </c>
      <c r="D158" s="122" t="s">
        <v>311</v>
      </c>
      <c r="E158" s="6" t="s">
        <v>32</v>
      </c>
      <c r="F158" s="119">
        <v>43810</v>
      </c>
      <c r="G158" s="5">
        <v>20</v>
      </c>
      <c r="H158" s="6"/>
      <c r="I158" s="5">
        <v>3</v>
      </c>
      <c r="J158" s="6">
        <v>8</v>
      </c>
      <c r="K158" s="6">
        <v>23</v>
      </c>
      <c r="L158" s="6">
        <v>10000</v>
      </c>
      <c r="M158" s="59"/>
      <c r="N158" s="59">
        <f t="shared" si="28"/>
        <v>2580.6451612903224</v>
      </c>
      <c r="O158" s="58">
        <f t="shared" si="26"/>
        <v>7419.354838709678</v>
      </c>
      <c r="P158" s="6"/>
      <c r="Q158" s="58">
        <f t="shared" si="27"/>
        <v>7419.354838709678</v>
      </c>
      <c r="R158" s="120">
        <v>50203</v>
      </c>
      <c r="S158" s="120">
        <f>R158/G158</f>
        <v>2510.15</v>
      </c>
      <c r="T158" s="6" t="s">
        <v>28</v>
      </c>
      <c r="U158" s="46"/>
      <c r="V158" s="52"/>
    </row>
    <row r="159" spans="1:22" s="51" customFormat="1" ht="24.75" customHeight="1" x14ac:dyDescent="0.25">
      <c r="A159" s="269"/>
      <c r="B159" s="61">
        <v>23</v>
      </c>
      <c r="C159" s="43" t="s">
        <v>21</v>
      </c>
      <c r="D159" s="117" t="s">
        <v>312</v>
      </c>
      <c r="E159" s="6" t="s">
        <v>24</v>
      </c>
      <c r="F159" s="124">
        <v>43791</v>
      </c>
      <c r="G159" s="5">
        <v>27</v>
      </c>
      <c r="H159" s="6"/>
      <c r="I159" s="5">
        <v>4</v>
      </c>
      <c r="J159" s="6">
        <v>0</v>
      </c>
      <c r="K159" s="6">
        <v>31</v>
      </c>
      <c r="L159" s="6">
        <v>14000</v>
      </c>
      <c r="M159" s="59"/>
      <c r="N159" s="59">
        <f t="shared" si="28"/>
        <v>0</v>
      </c>
      <c r="O159" s="58">
        <f t="shared" si="26"/>
        <v>14000</v>
      </c>
      <c r="P159" s="6">
        <v>5670</v>
      </c>
      <c r="Q159" s="58">
        <f t="shared" si="27"/>
        <v>19670</v>
      </c>
      <c r="R159" s="59"/>
      <c r="S159" s="59"/>
      <c r="T159" s="6"/>
      <c r="U159" s="46"/>
      <c r="V159" s="52"/>
    </row>
    <row r="160" spans="1:22" ht="22.5" customHeight="1" x14ac:dyDescent="0.25">
      <c r="A160" s="269"/>
      <c r="B160" s="258" t="s">
        <v>12</v>
      </c>
      <c r="C160" s="258"/>
      <c r="D160" s="258"/>
      <c r="E160" s="258"/>
      <c r="F160" s="258"/>
      <c r="G160" s="258"/>
      <c r="H160" s="258"/>
      <c r="I160" s="258"/>
      <c r="J160" s="258"/>
      <c r="K160" s="259"/>
      <c r="L160" s="116">
        <f t="shared" ref="L160:Q160" si="29">SUM(L137:L159)</f>
        <v>265000</v>
      </c>
      <c r="M160" s="116">
        <f t="shared" si="29"/>
        <v>4000</v>
      </c>
      <c r="N160" s="116">
        <f t="shared" si="29"/>
        <v>24112.903225806451</v>
      </c>
      <c r="O160" s="116">
        <f t="shared" si="29"/>
        <v>244887.09677419355</v>
      </c>
      <c r="P160" s="116">
        <f t="shared" si="29"/>
        <v>22970</v>
      </c>
      <c r="Q160" s="116">
        <f t="shared" si="29"/>
        <v>267857.09677419357</v>
      </c>
      <c r="R160" s="2"/>
      <c r="S160" s="2"/>
      <c r="T160" s="2"/>
      <c r="U160" s="46"/>
    </row>
    <row r="161" spans="1:22" s="31" customFormat="1" ht="25.5" customHeight="1" x14ac:dyDescent="0.25">
      <c r="A161" s="269"/>
      <c r="B161" s="265" t="s">
        <v>313</v>
      </c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6"/>
    </row>
    <row r="162" spans="1:22" s="12" customFormat="1" ht="41.25" customHeight="1" x14ac:dyDescent="0.25">
      <c r="A162" s="269"/>
      <c r="B162" s="62" t="s">
        <v>0</v>
      </c>
      <c r="C162" s="9" t="s">
        <v>1</v>
      </c>
      <c r="D162" s="8" t="s">
        <v>2</v>
      </c>
      <c r="E162" s="10" t="s">
        <v>3</v>
      </c>
      <c r="F162" s="10" t="s">
        <v>17</v>
      </c>
      <c r="G162" s="10" t="s">
        <v>4</v>
      </c>
      <c r="H162" s="10" t="s">
        <v>5</v>
      </c>
      <c r="I162" s="10" t="s">
        <v>6</v>
      </c>
      <c r="J162" s="10" t="s">
        <v>7</v>
      </c>
      <c r="K162" s="11" t="s">
        <v>16</v>
      </c>
      <c r="L162" s="10" t="s">
        <v>8</v>
      </c>
      <c r="M162" s="10" t="s">
        <v>20</v>
      </c>
      <c r="N162" s="10" t="s">
        <v>9</v>
      </c>
      <c r="O162" s="10" t="s">
        <v>18</v>
      </c>
      <c r="P162" s="10" t="s">
        <v>19</v>
      </c>
      <c r="Q162" s="10" t="s">
        <v>10</v>
      </c>
      <c r="R162" s="10" t="s">
        <v>14</v>
      </c>
      <c r="S162" s="10" t="s">
        <v>15</v>
      </c>
      <c r="T162" s="10" t="s">
        <v>13</v>
      </c>
      <c r="U162" s="10" t="s">
        <v>11</v>
      </c>
    </row>
    <row r="163" spans="1:22" s="12" customFormat="1" ht="21.95" customHeight="1" x14ac:dyDescent="0.25">
      <c r="A163" s="269"/>
      <c r="B163" s="63">
        <v>1</v>
      </c>
      <c r="C163" s="125" t="s">
        <v>314</v>
      </c>
      <c r="D163" s="126" t="s">
        <v>315</v>
      </c>
      <c r="E163" s="127" t="s">
        <v>22</v>
      </c>
      <c r="F163" s="128">
        <v>38299</v>
      </c>
      <c r="G163" s="127">
        <f t="shared" ref="G163:G187" si="30">31-H163-I163-J163</f>
        <v>25</v>
      </c>
      <c r="H163" s="127">
        <v>2</v>
      </c>
      <c r="I163" s="127">
        <v>4</v>
      </c>
      <c r="J163" s="127"/>
      <c r="K163" s="129">
        <v>31</v>
      </c>
      <c r="L163" s="14">
        <v>45000</v>
      </c>
      <c r="M163" s="127">
        <v>6000</v>
      </c>
      <c r="N163" s="14"/>
      <c r="O163" s="127">
        <f t="shared" ref="O163:O187" si="31">L163+M163-N163</f>
        <v>51000</v>
      </c>
      <c r="P163" s="14">
        <v>0</v>
      </c>
      <c r="Q163" s="127">
        <f t="shared" ref="Q163:Q187" si="32">O163+P163</f>
        <v>51000</v>
      </c>
      <c r="R163" s="14"/>
      <c r="S163" s="14">
        <f t="shared" ref="S163:S187" si="33">R163/G163</f>
        <v>0</v>
      </c>
      <c r="T163" s="14"/>
      <c r="U163" s="14"/>
    </row>
    <row r="164" spans="1:22" s="12" customFormat="1" ht="21.95" customHeight="1" x14ac:dyDescent="0.25">
      <c r="A164" s="269"/>
      <c r="B164" s="64">
        <v>2</v>
      </c>
      <c r="C164" s="125" t="s">
        <v>316</v>
      </c>
      <c r="D164" s="126" t="s">
        <v>317</v>
      </c>
      <c r="E164" s="129" t="s">
        <v>23</v>
      </c>
      <c r="F164" s="128">
        <v>40582</v>
      </c>
      <c r="G164" s="127">
        <f t="shared" si="30"/>
        <v>27</v>
      </c>
      <c r="H164" s="129"/>
      <c r="I164" s="127">
        <v>4</v>
      </c>
      <c r="J164" s="129"/>
      <c r="K164" s="129">
        <v>31</v>
      </c>
      <c r="L164" s="13">
        <v>28000</v>
      </c>
      <c r="M164" s="129">
        <v>7000</v>
      </c>
      <c r="N164" s="13"/>
      <c r="O164" s="127">
        <f t="shared" si="31"/>
        <v>35000</v>
      </c>
      <c r="P164" s="13">
        <v>0</v>
      </c>
      <c r="Q164" s="127">
        <f t="shared" si="32"/>
        <v>35000</v>
      </c>
      <c r="R164" s="13"/>
      <c r="S164" s="14">
        <f t="shared" si="33"/>
        <v>0</v>
      </c>
      <c r="T164" s="13"/>
      <c r="U164" s="15"/>
    </row>
    <row r="165" spans="1:22" s="12" customFormat="1" ht="21.95" customHeight="1" x14ac:dyDescent="0.25">
      <c r="A165" s="269"/>
      <c r="B165" s="63">
        <v>3</v>
      </c>
      <c r="C165" s="125" t="s">
        <v>318</v>
      </c>
      <c r="D165" s="126" t="s">
        <v>319</v>
      </c>
      <c r="E165" s="129" t="s">
        <v>24</v>
      </c>
      <c r="F165" s="128">
        <v>42730</v>
      </c>
      <c r="G165" s="127">
        <f t="shared" si="30"/>
        <v>26</v>
      </c>
      <c r="H165" s="129"/>
      <c r="I165" s="127">
        <v>5</v>
      </c>
      <c r="J165" s="129"/>
      <c r="K165" s="129">
        <v>31</v>
      </c>
      <c r="L165" s="130">
        <v>15000</v>
      </c>
      <c r="M165" s="13"/>
      <c r="N165" s="13"/>
      <c r="O165" s="127">
        <f t="shared" si="31"/>
        <v>15000</v>
      </c>
      <c r="P165" s="130">
        <v>0</v>
      </c>
      <c r="Q165" s="127">
        <f t="shared" si="32"/>
        <v>15000</v>
      </c>
      <c r="R165" s="13">
        <v>507376</v>
      </c>
      <c r="S165" s="131">
        <f t="shared" si="33"/>
        <v>19514.461538461539</v>
      </c>
      <c r="T165" s="13"/>
      <c r="U165" s="15"/>
    </row>
    <row r="166" spans="1:22" s="12" customFormat="1" ht="21.95" customHeight="1" x14ac:dyDescent="0.25">
      <c r="A166" s="269"/>
      <c r="B166" s="64">
        <v>4</v>
      </c>
      <c r="C166" s="125" t="s">
        <v>320</v>
      </c>
      <c r="D166" s="126" t="s">
        <v>75</v>
      </c>
      <c r="E166" s="16" t="s">
        <v>30</v>
      </c>
      <c r="F166" s="128">
        <v>39571</v>
      </c>
      <c r="G166" s="127">
        <f t="shared" si="30"/>
        <v>26</v>
      </c>
      <c r="H166" s="129"/>
      <c r="I166" s="127">
        <v>5</v>
      </c>
      <c r="J166" s="129"/>
      <c r="K166" s="129">
        <v>31</v>
      </c>
      <c r="L166" s="130">
        <v>13500</v>
      </c>
      <c r="M166" s="13"/>
      <c r="N166" s="13"/>
      <c r="O166" s="127">
        <f t="shared" si="31"/>
        <v>13500</v>
      </c>
      <c r="P166" s="130">
        <v>2200</v>
      </c>
      <c r="Q166" s="127">
        <f t="shared" si="32"/>
        <v>15700</v>
      </c>
      <c r="R166" s="13">
        <v>931094</v>
      </c>
      <c r="S166" s="131">
        <f t="shared" si="33"/>
        <v>35811.307692307695</v>
      </c>
      <c r="T166" s="13" t="s">
        <v>26</v>
      </c>
      <c r="U166" s="15"/>
    </row>
    <row r="167" spans="1:22" s="12" customFormat="1" ht="21.95" customHeight="1" x14ac:dyDescent="0.25">
      <c r="A167" s="269"/>
      <c r="B167" s="63">
        <v>5</v>
      </c>
      <c r="C167" s="125" t="s">
        <v>321</v>
      </c>
      <c r="D167" s="126" t="s">
        <v>322</v>
      </c>
      <c r="E167" s="16" t="s">
        <v>30</v>
      </c>
      <c r="F167" s="128">
        <v>42792</v>
      </c>
      <c r="G167" s="127">
        <f t="shared" si="30"/>
        <v>26</v>
      </c>
      <c r="H167" s="129"/>
      <c r="I167" s="127">
        <v>5</v>
      </c>
      <c r="J167" s="129"/>
      <c r="K167" s="129">
        <v>31</v>
      </c>
      <c r="L167" s="130">
        <v>13500</v>
      </c>
      <c r="M167" s="13"/>
      <c r="N167" s="13"/>
      <c r="O167" s="127">
        <f t="shared" si="31"/>
        <v>13500</v>
      </c>
      <c r="P167" s="130">
        <v>2200</v>
      </c>
      <c r="Q167" s="127">
        <f t="shared" si="32"/>
        <v>15700</v>
      </c>
      <c r="R167" s="13">
        <v>915882</v>
      </c>
      <c r="S167" s="131">
        <f t="shared" si="33"/>
        <v>35226.230769230766</v>
      </c>
      <c r="T167" s="13" t="s">
        <v>26</v>
      </c>
      <c r="U167" s="15"/>
    </row>
    <row r="168" spans="1:22" s="12" customFormat="1" ht="21.95" customHeight="1" x14ac:dyDescent="0.25">
      <c r="A168" s="269"/>
      <c r="B168" s="64">
        <v>6</v>
      </c>
      <c r="C168" s="125" t="s">
        <v>323</v>
      </c>
      <c r="D168" s="126" t="s">
        <v>324</v>
      </c>
      <c r="E168" s="16" t="s">
        <v>30</v>
      </c>
      <c r="F168" s="128">
        <v>42821</v>
      </c>
      <c r="G168" s="127">
        <f t="shared" si="30"/>
        <v>26</v>
      </c>
      <c r="H168" s="129"/>
      <c r="I168" s="127">
        <v>5</v>
      </c>
      <c r="J168" s="129"/>
      <c r="K168" s="129">
        <v>31</v>
      </c>
      <c r="L168" s="130">
        <v>12500</v>
      </c>
      <c r="M168" s="13"/>
      <c r="N168" s="13"/>
      <c r="O168" s="127">
        <f t="shared" si="31"/>
        <v>12500</v>
      </c>
      <c r="P168" s="130">
        <v>2200</v>
      </c>
      <c r="Q168" s="127">
        <f t="shared" si="32"/>
        <v>14700</v>
      </c>
      <c r="R168" s="13">
        <v>630174</v>
      </c>
      <c r="S168" s="131">
        <f t="shared" si="33"/>
        <v>24237.461538461539</v>
      </c>
      <c r="T168" s="13" t="s">
        <v>27</v>
      </c>
      <c r="U168" s="15"/>
    </row>
    <row r="169" spans="1:22" s="12" customFormat="1" ht="21.95" customHeight="1" x14ac:dyDescent="0.25">
      <c r="A169" s="269"/>
      <c r="B169" s="63">
        <v>7</v>
      </c>
      <c r="C169" s="125" t="s">
        <v>325</v>
      </c>
      <c r="D169" s="126" t="s">
        <v>326</v>
      </c>
      <c r="E169" s="16" t="s">
        <v>30</v>
      </c>
      <c r="F169" s="128">
        <v>43200</v>
      </c>
      <c r="G169" s="127">
        <f t="shared" si="30"/>
        <v>26</v>
      </c>
      <c r="H169" s="129"/>
      <c r="I169" s="127">
        <v>5</v>
      </c>
      <c r="J169" s="129"/>
      <c r="K169" s="129">
        <v>31</v>
      </c>
      <c r="L169" s="130">
        <v>12000</v>
      </c>
      <c r="M169" s="13"/>
      <c r="N169" s="13"/>
      <c r="O169" s="127">
        <f t="shared" si="31"/>
        <v>12000</v>
      </c>
      <c r="P169" s="130">
        <v>2200</v>
      </c>
      <c r="Q169" s="127">
        <f t="shared" si="32"/>
        <v>14200</v>
      </c>
      <c r="R169" s="13">
        <v>620645</v>
      </c>
      <c r="S169" s="131">
        <f t="shared" si="33"/>
        <v>23870.961538461539</v>
      </c>
      <c r="T169" s="13" t="s">
        <v>27</v>
      </c>
      <c r="U169" s="15"/>
    </row>
    <row r="170" spans="1:22" s="12" customFormat="1" ht="21.95" customHeight="1" x14ac:dyDescent="0.25">
      <c r="A170" s="269"/>
      <c r="B170" s="64">
        <v>8</v>
      </c>
      <c r="C170" s="125" t="s">
        <v>327</v>
      </c>
      <c r="D170" s="132" t="s">
        <v>328</v>
      </c>
      <c r="E170" s="16" t="s">
        <v>30</v>
      </c>
      <c r="F170" s="128">
        <v>43692</v>
      </c>
      <c r="G170" s="127">
        <f t="shared" si="30"/>
        <v>26</v>
      </c>
      <c r="H170" s="129"/>
      <c r="I170" s="127">
        <v>5</v>
      </c>
      <c r="J170" s="129"/>
      <c r="K170" s="129">
        <v>31</v>
      </c>
      <c r="L170" s="130">
        <v>12000</v>
      </c>
      <c r="M170" s="13"/>
      <c r="N170" s="13"/>
      <c r="O170" s="127">
        <f t="shared" si="31"/>
        <v>12000</v>
      </c>
      <c r="P170" s="130">
        <v>2200</v>
      </c>
      <c r="Q170" s="127">
        <f t="shared" si="32"/>
        <v>14200</v>
      </c>
      <c r="R170" s="13">
        <v>582615</v>
      </c>
      <c r="S170" s="131">
        <f t="shared" si="33"/>
        <v>22408.26923076923</v>
      </c>
      <c r="T170" s="13" t="s">
        <v>27</v>
      </c>
      <c r="U170" s="15"/>
    </row>
    <row r="171" spans="1:22" s="12" customFormat="1" ht="21.95" customHeight="1" x14ac:dyDescent="0.25">
      <c r="A171" s="269"/>
      <c r="B171" s="63">
        <v>9</v>
      </c>
      <c r="C171" s="129" t="s">
        <v>86</v>
      </c>
      <c r="D171" s="126" t="s">
        <v>329</v>
      </c>
      <c r="E171" s="16" t="s">
        <v>30</v>
      </c>
      <c r="F171" s="128">
        <v>43778</v>
      </c>
      <c r="G171" s="127">
        <f t="shared" si="30"/>
        <v>26</v>
      </c>
      <c r="H171" s="133"/>
      <c r="I171" s="127">
        <v>5</v>
      </c>
      <c r="J171" s="129"/>
      <c r="K171" s="129">
        <v>31</v>
      </c>
      <c r="L171" s="130">
        <v>12000</v>
      </c>
      <c r="M171" s="13">
        <v>1496</v>
      </c>
      <c r="N171" s="13"/>
      <c r="O171" s="127">
        <f t="shared" si="31"/>
        <v>13496</v>
      </c>
      <c r="P171" s="130">
        <v>2200</v>
      </c>
      <c r="Q171" s="127">
        <f t="shared" si="32"/>
        <v>15696</v>
      </c>
      <c r="R171" s="13">
        <v>704934</v>
      </c>
      <c r="S171" s="131">
        <f t="shared" si="33"/>
        <v>27112.846153846152</v>
      </c>
      <c r="T171" s="13" t="s">
        <v>27</v>
      </c>
      <c r="U171" s="134" t="s">
        <v>330</v>
      </c>
    </row>
    <row r="172" spans="1:22" s="12" customFormat="1" ht="21.95" customHeight="1" x14ac:dyDescent="0.25">
      <c r="A172" s="269"/>
      <c r="B172" s="64">
        <v>10</v>
      </c>
      <c r="C172" s="125" t="s">
        <v>331</v>
      </c>
      <c r="D172" s="126" t="s">
        <v>332</v>
      </c>
      <c r="E172" s="129" t="s">
        <v>32</v>
      </c>
      <c r="F172" s="128">
        <v>41890</v>
      </c>
      <c r="G172" s="127">
        <f t="shared" si="30"/>
        <v>26</v>
      </c>
      <c r="H172" s="129"/>
      <c r="I172" s="127">
        <v>5</v>
      </c>
      <c r="J172" s="129"/>
      <c r="K172" s="129">
        <v>31</v>
      </c>
      <c r="L172" s="130">
        <v>12000</v>
      </c>
      <c r="M172" s="13"/>
      <c r="N172" s="13"/>
      <c r="O172" s="127">
        <f t="shared" si="31"/>
        <v>12000</v>
      </c>
      <c r="P172" s="13"/>
      <c r="Q172" s="127">
        <f t="shared" si="32"/>
        <v>12000</v>
      </c>
      <c r="R172" s="13">
        <v>474586</v>
      </c>
      <c r="S172" s="131">
        <f t="shared" si="33"/>
        <v>18253.307692307691</v>
      </c>
      <c r="T172" s="13" t="s">
        <v>25</v>
      </c>
      <c r="U172" s="15"/>
    </row>
    <row r="173" spans="1:22" s="12" customFormat="1" ht="21.95" customHeight="1" x14ac:dyDescent="0.25">
      <c r="A173" s="269"/>
      <c r="B173" s="63">
        <v>11</v>
      </c>
      <c r="C173" s="125" t="s">
        <v>333</v>
      </c>
      <c r="D173" s="126" t="s">
        <v>334</v>
      </c>
      <c r="E173" s="129" t="s">
        <v>32</v>
      </c>
      <c r="F173" s="128">
        <v>40238</v>
      </c>
      <c r="G173" s="127">
        <f t="shared" si="30"/>
        <v>26</v>
      </c>
      <c r="H173" s="129"/>
      <c r="I173" s="127">
        <v>5</v>
      </c>
      <c r="J173" s="129"/>
      <c r="K173" s="129">
        <v>31</v>
      </c>
      <c r="L173" s="130">
        <v>10500</v>
      </c>
      <c r="M173" s="13"/>
      <c r="N173" s="13"/>
      <c r="O173" s="127">
        <f t="shared" si="31"/>
        <v>10500</v>
      </c>
      <c r="P173" s="13"/>
      <c r="Q173" s="127">
        <f t="shared" si="32"/>
        <v>10500</v>
      </c>
      <c r="R173" s="13">
        <v>301440</v>
      </c>
      <c r="S173" s="131">
        <f t="shared" si="33"/>
        <v>11593.846153846154</v>
      </c>
      <c r="T173" s="13" t="s">
        <v>27</v>
      </c>
      <c r="U173" s="15"/>
    </row>
    <row r="174" spans="1:22" s="12" customFormat="1" ht="21.95" customHeight="1" x14ac:dyDescent="0.25">
      <c r="A174" s="269"/>
      <c r="B174" s="64">
        <v>12</v>
      </c>
      <c r="C174" s="125" t="s">
        <v>335</v>
      </c>
      <c r="D174" s="126" t="s">
        <v>72</v>
      </c>
      <c r="E174" s="129" t="s">
        <v>32</v>
      </c>
      <c r="F174" s="128">
        <v>41938</v>
      </c>
      <c r="G174" s="127">
        <f t="shared" si="30"/>
        <v>22</v>
      </c>
      <c r="H174" s="129">
        <v>4</v>
      </c>
      <c r="I174" s="127">
        <v>5</v>
      </c>
      <c r="J174" s="129"/>
      <c r="K174" s="129">
        <v>31</v>
      </c>
      <c r="L174" s="130">
        <v>10500</v>
      </c>
      <c r="M174" s="13"/>
      <c r="N174" s="13"/>
      <c r="O174" s="127">
        <f t="shared" si="31"/>
        <v>10500</v>
      </c>
      <c r="P174" s="13"/>
      <c r="Q174" s="127">
        <f t="shared" si="32"/>
        <v>10500</v>
      </c>
      <c r="R174" s="13">
        <v>294621</v>
      </c>
      <c r="S174" s="131">
        <f t="shared" si="33"/>
        <v>13391.863636363636</v>
      </c>
      <c r="T174" s="13" t="s">
        <v>27</v>
      </c>
      <c r="U174" s="15"/>
      <c r="V174" s="42"/>
    </row>
    <row r="175" spans="1:22" s="12" customFormat="1" ht="21.95" customHeight="1" x14ac:dyDescent="0.25">
      <c r="A175" s="269"/>
      <c r="B175" s="63">
        <v>13</v>
      </c>
      <c r="C175" s="125" t="s">
        <v>336</v>
      </c>
      <c r="D175" s="126" t="s">
        <v>337</v>
      </c>
      <c r="E175" s="129" t="s">
        <v>32</v>
      </c>
      <c r="F175" s="128">
        <v>42577</v>
      </c>
      <c r="G175" s="127">
        <f t="shared" si="30"/>
        <v>26</v>
      </c>
      <c r="H175" s="129"/>
      <c r="I175" s="127">
        <v>5</v>
      </c>
      <c r="J175" s="129"/>
      <c r="K175" s="129">
        <v>31</v>
      </c>
      <c r="L175" s="130">
        <v>10500</v>
      </c>
      <c r="M175" s="13"/>
      <c r="N175" s="13"/>
      <c r="O175" s="127">
        <f t="shared" si="31"/>
        <v>10500</v>
      </c>
      <c r="P175" s="13"/>
      <c r="Q175" s="127">
        <f t="shared" si="32"/>
        <v>10500</v>
      </c>
      <c r="R175" s="13">
        <v>294813</v>
      </c>
      <c r="S175" s="131">
        <f t="shared" si="33"/>
        <v>11338.961538461539</v>
      </c>
      <c r="T175" s="13" t="s">
        <v>27</v>
      </c>
      <c r="U175" s="15"/>
      <c r="V175" s="42"/>
    </row>
    <row r="176" spans="1:22" s="12" customFormat="1" ht="21.95" customHeight="1" x14ac:dyDescent="0.25">
      <c r="A176" s="269"/>
      <c r="B176" s="64">
        <v>14</v>
      </c>
      <c r="C176" s="125" t="s">
        <v>338</v>
      </c>
      <c r="D176" s="126" t="s">
        <v>339</v>
      </c>
      <c r="E176" s="129" t="s">
        <v>32</v>
      </c>
      <c r="F176" s="128">
        <v>42779</v>
      </c>
      <c r="G176" s="127">
        <f t="shared" si="30"/>
        <v>26</v>
      </c>
      <c r="H176" s="129"/>
      <c r="I176" s="127">
        <v>5</v>
      </c>
      <c r="J176" s="129"/>
      <c r="K176" s="129">
        <v>31</v>
      </c>
      <c r="L176" s="130">
        <v>10000</v>
      </c>
      <c r="M176" s="13"/>
      <c r="N176" s="13"/>
      <c r="O176" s="127">
        <f t="shared" si="31"/>
        <v>10000</v>
      </c>
      <c r="P176" s="13"/>
      <c r="Q176" s="127">
        <f t="shared" si="32"/>
        <v>10000</v>
      </c>
      <c r="R176" s="13">
        <v>290823</v>
      </c>
      <c r="S176" s="131">
        <f t="shared" si="33"/>
        <v>11185.5</v>
      </c>
      <c r="T176" s="13" t="s">
        <v>27</v>
      </c>
      <c r="U176" s="15"/>
      <c r="V176" s="42"/>
    </row>
    <row r="177" spans="1:22" s="12" customFormat="1" ht="21.95" customHeight="1" x14ac:dyDescent="0.25">
      <c r="A177" s="269"/>
      <c r="B177" s="63">
        <v>15</v>
      </c>
      <c r="C177" s="125" t="s">
        <v>340</v>
      </c>
      <c r="D177" s="135" t="s">
        <v>73</v>
      </c>
      <c r="E177" s="129" t="s">
        <v>32</v>
      </c>
      <c r="F177" s="128">
        <v>42577</v>
      </c>
      <c r="G177" s="127">
        <f t="shared" si="30"/>
        <v>24</v>
      </c>
      <c r="H177" s="129">
        <v>2</v>
      </c>
      <c r="I177" s="127">
        <v>5</v>
      </c>
      <c r="J177" s="129"/>
      <c r="K177" s="129">
        <v>31</v>
      </c>
      <c r="L177" s="130">
        <v>10500</v>
      </c>
      <c r="M177" s="13"/>
      <c r="N177" s="13"/>
      <c r="O177" s="127">
        <f t="shared" si="31"/>
        <v>10500</v>
      </c>
      <c r="P177" s="13"/>
      <c r="Q177" s="127">
        <f t="shared" si="32"/>
        <v>10500</v>
      </c>
      <c r="R177" s="13">
        <v>293625</v>
      </c>
      <c r="S177" s="131">
        <f t="shared" si="33"/>
        <v>12234.375</v>
      </c>
      <c r="T177" s="13" t="s">
        <v>27</v>
      </c>
      <c r="U177" s="15"/>
      <c r="V177" s="42"/>
    </row>
    <row r="178" spans="1:22" s="12" customFormat="1" ht="21.95" customHeight="1" x14ac:dyDescent="0.25">
      <c r="A178" s="269"/>
      <c r="B178" s="64">
        <v>16</v>
      </c>
      <c r="C178" s="125" t="s">
        <v>341</v>
      </c>
      <c r="D178" s="126" t="s">
        <v>342</v>
      </c>
      <c r="E178" s="129" t="s">
        <v>32</v>
      </c>
      <c r="F178" s="128">
        <v>42792</v>
      </c>
      <c r="G178" s="127">
        <f t="shared" si="30"/>
        <v>26</v>
      </c>
      <c r="H178" s="129"/>
      <c r="I178" s="127">
        <v>5</v>
      </c>
      <c r="J178" s="129"/>
      <c r="K178" s="129">
        <v>31</v>
      </c>
      <c r="L178" s="130">
        <v>12000</v>
      </c>
      <c r="M178" s="13"/>
      <c r="N178" s="13"/>
      <c r="O178" s="127">
        <f t="shared" si="31"/>
        <v>12000</v>
      </c>
      <c r="P178" s="13"/>
      <c r="Q178" s="127">
        <f t="shared" si="32"/>
        <v>12000</v>
      </c>
      <c r="R178" s="13">
        <v>485215</v>
      </c>
      <c r="S178" s="131">
        <f t="shared" si="33"/>
        <v>18662.115384615383</v>
      </c>
      <c r="T178" s="13" t="s">
        <v>25</v>
      </c>
      <c r="U178" s="15"/>
      <c r="V178" s="42"/>
    </row>
    <row r="179" spans="1:22" s="12" customFormat="1" ht="21.95" customHeight="1" x14ac:dyDescent="0.25">
      <c r="A179" s="269"/>
      <c r="B179" s="63">
        <v>17</v>
      </c>
      <c r="C179" s="125" t="s">
        <v>343</v>
      </c>
      <c r="D179" s="126" t="s">
        <v>344</v>
      </c>
      <c r="E179" s="129" t="s">
        <v>32</v>
      </c>
      <c r="F179" s="128">
        <v>42486</v>
      </c>
      <c r="G179" s="127">
        <f t="shared" si="30"/>
        <v>26</v>
      </c>
      <c r="H179" s="129"/>
      <c r="I179" s="127">
        <v>5</v>
      </c>
      <c r="J179" s="129"/>
      <c r="K179" s="129">
        <v>31</v>
      </c>
      <c r="L179" s="130">
        <v>10500</v>
      </c>
      <c r="M179" s="13"/>
      <c r="N179" s="13"/>
      <c r="O179" s="127">
        <f t="shared" si="31"/>
        <v>10500</v>
      </c>
      <c r="P179" s="13"/>
      <c r="Q179" s="127">
        <f t="shared" si="32"/>
        <v>10500</v>
      </c>
      <c r="R179" s="13">
        <v>190524</v>
      </c>
      <c r="S179" s="131">
        <f t="shared" si="33"/>
        <v>7327.8461538461543</v>
      </c>
      <c r="T179" s="13" t="s">
        <v>56</v>
      </c>
      <c r="U179" s="15"/>
      <c r="V179" s="42"/>
    </row>
    <row r="180" spans="1:22" s="12" customFormat="1" ht="21.95" customHeight="1" x14ac:dyDescent="0.25">
      <c r="A180" s="269"/>
      <c r="B180" s="64">
        <v>18</v>
      </c>
      <c r="C180" s="125" t="s">
        <v>345</v>
      </c>
      <c r="D180" s="126" t="s">
        <v>53</v>
      </c>
      <c r="E180" s="129" t="s">
        <v>32</v>
      </c>
      <c r="F180" s="128">
        <v>42700</v>
      </c>
      <c r="G180" s="127">
        <f t="shared" si="30"/>
        <v>26</v>
      </c>
      <c r="H180" s="129"/>
      <c r="I180" s="127">
        <v>5</v>
      </c>
      <c r="J180" s="129"/>
      <c r="K180" s="129">
        <v>31</v>
      </c>
      <c r="L180" s="130">
        <v>11000</v>
      </c>
      <c r="M180" s="13"/>
      <c r="N180" s="13"/>
      <c r="O180" s="127">
        <f t="shared" si="31"/>
        <v>11000</v>
      </c>
      <c r="P180" s="13"/>
      <c r="Q180" s="127">
        <f t="shared" si="32"/>
        <v>11000</v>
      </c>
      <c r="R180" s="13">
        <v>369437</v>
      </c>
      <c r="S180" s="131">
        <f t="shared" si="33"/>
        <v>14209.115384615385</v>
      </c>
      <c r="T180" s="13" t="s">
        <v>26</v>
      </c>
      <c r="U180" s="15"/>
      <c r="V180" s="42"/>
    </row>
    <row r="181" spans="1:22" s="140" customFormat="1" ht="21.95" customHeight="1" x14ac:dyDescent="0.25">
      <c r="A181" s="269"/>
      <c r="B181" s="255">
        <v>19</v>
      </c>
      <c r="C181" s="125" t="s">
        <v>346</v>
      </c>
      <c r="D181" s="132" t="s">
        <v>347</v>
      </c>
      <c r="E181" s="137" t="s">
        <v>32</v>
      </c>
      <c r="F181" s="128">
        <v>43065</v>
      </c>
      <c r="G181" s="127">
        <f t="shared" si="30"/>
        <v>8</v>
      </c>
      <c r="H181" s="137"/>
      <c r="I181" s="127">
        <v>5</v>
      </c>
      <c r="J181" s="137">
        <v>18</v>
      </c>
      <c r="K181" s="137">
        <v>14</v>
      </c>
      <c r="L181" s="130">
        <v>10500</v>
      </c>
      <c r="M181" s="136"/>
      <c r="N181" s="136">
        <v>5067</v>
      </c>
      <c r="O181" s="127">
        <f t="shared" si="31"/>
        <v>5433</v>
      </c>
      <c r="P181" s="136"/>
      <c r="Q181" s="127">
        <f t="shared" si="32"/>
        <v>5433</v>
      </c>
      <c r="R181" s="136">
        <v>98670</v>
      </c>
      <c r="S181" s="131">
        <f t="shared" si="33"/>
        <v>12333.75</v>
      </c>
      <c r="T181" s="136" t="s">
        <v>27</v>
      </c>
      <c r="U181" s="138"/>
      <c r="V181" s="139"/>
    </row>
    <row r="182" spans="1:22" s="140" customFormat="1" ht="21.95" customHeight="1" x14ac:dyDescent="0.25">
      <c r="A182" s="269"/>
      <c r="B182" s="255">
        <v>20</v>
      </c>
      <c r="C182" s="137" t="s">
        <v>86</v>
      </c>
      <c r="D182" s="141" t="s">
        <v>65</v>
      </c>
      <c r="E182" s="137" t="s">
        <v>32</v>
      </c>
      <c r="F182" s="128">
        <v>43764</v>
      </c>
      <c r="G182" s="127">
        <f t="shared" si="30"/>
        <v>25</v>
      </c>
      <c r="H182" s="137">
        <v>1</v>
      </c>
      <c r="I182" s="127">
        <v>5</v>
      </c>
      <c r="J182" s="137"/>
      <c r="K182" s="137">
        <v>31</v>
      </c>
      <c r="L182" s="142">
        <v>10500</v>
      </c>
      <c r="M182" s="136"/>
      <c r="N182" s="136"/>
      <c r="O182" s="127">
        <f t="shared" si="31"/>
        <v>10500</v>
      </c>
      <c r="P182" s="136"/>
      <c r="Q182" s="127">
        <f t="shared" si="32"/>
        <v>10500</v>
      </c>
      <c r="R182" s="136">
        <v>289286</v>
      </c>
      <c r="S182" s="131">
        <f t="shared" si="33"/>
        <v>11571.44</v>
      </c>
      <c r="T182" s="136" t="s">
        <v>27</v>
      </c>
      <c r="U182" s="138"/>
      <c r="V182" s="139"/>
    </row>
    <row r="183" spans="1:22" s="140" customFormat="1" ht="21.95" customHeight="1" x14ac:dyDescent="0.25">
      <c r="A183" s="269"/>
      <c r="B183" s="255">
        <v>21</v>
      </c>
      <c r="C183" s="137" t="s">
        <v>86</v>
      </c>
      <c r="D183" s="132" t="s">
        <v>348</v>
      </c>
      <c r="E183" s="137" t="s">
        <v>32</v>
      </c>
      <c r="F183" s="128">
        <v>43774</v>
      </c>
      <c r="G183" s="127">
        <f t="shared" si="30"/>
        <v>25</v>
      </c>
      <c r="H183" s="137">
        <v>1</v>
      </c>
      <c r="I183" s="127">
        <v>5</v>
      </c>
      <c r="J183" s="137"/>
      <c r="K183" s="137">
        <v>31</v>
      </c>
      <c r="L183" s="142">
        <v>10000</v>
      </c>
      <c r="M183" s="136"/>
      <c r="N183" s="136"/>
      <c r="O183" s="127">
        <f t="shared" si="31"/>
        <v>10000</v>
      </c>
      <c r="P183" s="136"/>
      <c r="Q183" s="127">
        <f t="shared" si="32"/>
        <v>10000</v>
      </c>
      <c r="R183" s="136">
        <v>290207</v>
      </c>
      <c r="S183" s="131">
        <f t="shared" si="33"/>
        <v>11608.28</v>
      </c>
      <c r="T183" s="136" t="s">
        <v>27</v>
      </c>
      <c r="U183" s="138"/>
      <c r="V183" s="139"/>
    </row>
    <row r="184" spans="1:22" s="140" customFormat="1" ht="21.95" customHeight="1" x14ac:dyDescent="0.25">
      <c r="A184" s="269"/>
      <c r="B184" s="255">
        <v>22</v>
      </c>
      <c r="C184" s="137" t="s">
        <v>86</v>
      </c>
      <c r="D184" s="132" t="s">
        <v>349</v>
      </c>
      <c r="E184" s="137" t="s">
        <v>32</v>
      </c>
      <c r="F184" s="128">
        <v>43764</v>
      </c>
      <c r="G184" s="127">
        <f t="shared" si="30"/>
        <v>26</v>
      </c>
      <c r="H184" s="137"/>
      <c r="I184" s="127">
        <v>5</v>
      </c>
      <c r="J184" s="137"/>
      <c r="K184" s="137">
        <v>31</v>
      </c>
      <c r="L184" s="130">
        <v>10500</v>
      </c>
      <c r="M184" s="136"/>
      <c r="N184" s="136"/>
      <c r="O184" s="127">
        <f t="shared" si="31"/>
        <v>10500</v>
      </c>
      <c r="P184" s="136"/>
      <c r="Q184" s="127">
        <f t="shared" si="32"/>
        <v>10500</v>
      </c>
      <c r="R184" s="136">
        <v>326400</v>
      </c>
      <c r="S184" s="131">
        <f t="shared" si="33"/>
        <v>12553.846153846154</v>
      </c>
      <c r="T184" s="136" t="s">
        <v>27</v>
      </c>
      <c r="U184" s="138"/>
      <c r="V184" s="139"/>
    </row>
    <row r="185" spans="1:22" s="140" customFormat="1" ht="21.95" customHeight="1" x14ac:dyDescent="0.25">
      <c r="A185" s="269"/>
      <c r="B185" s="255">
        <v>23</v>
      </c>
      <c r="C185" s="137" t="s">
        <v>86</v>
      </c>
      <c r="D185" s="132" t="s">
        <v>350</v>
      </c>
      <c r="E185" s="137" t="s">
        <v>32</v>
      </c>
      <c r="F185" s="128">
        <v>43764</v>
      </c>
      <c r="G185" s="127">
        <f t="shared" si="30"/>
        <v>26</v>
      </c>
      <c r="H185" s="137"/>
      <c r="I185" s="127">
        <v>5</v>
      </c>
      <c r="J185" s="137"/>
      <c r="K185" s="137">
        <v>31</v>
      </c>
      <c r="L185" s="130">
        <v>10500</v>
      </c>
      <c r="M185" s="136"/>
      <c r="N185" s="136"/>
      <c r="O185" s="127">
        <f t="shared" si="31"/>
        <v>10500</v>
      </c>
      <c r="P185" s="136"/>
      <c r="Q185" s="127">
        <f t="shared" si="32"/>
        <v>10500</v>
      </c>
      <c r="R185" s="136">
        <v>349767</v>
      </c>
      <c r="S185" s="131">
        <f t="shared" si="33"/>
        <v>13452.576923076924</v>
      </c>
      <c r="T185" s="136" t="s">
        <v>27</v>
      </c>
      <c r="U185" s="138"/>
      <c r="V185" s="139"/>
    </row>
    <row r="186" spans="1:22" s="140" customFormat="1" ht="21.95" customHeight="1" x14ac:dyDescent="0.25">
      <c r="A186" s="269"/>
      <c r="B186" s="255">
        <v>24</v>
      </c>
      <c r="C186" s="137" t="s">
        <v>86</v>
      </c>
      <c r="D186" s="132" t="s">
        <v>351</v>
      </c>
      <c r="E186" s="137" t="s">
        <v>32</v>
      </c>
      <c r="F186" s="128">
        <v>43800</v>
      </c>
      <c r="G186" s="127">
        <f t="shared" si="30"/>
        <v>5</v>
      </c>
      <c r="H186" s="137"/>
      <c r="I186" s="127">
        <v>5</v>
      </c>
      <c r="J186" s="137">
        <v>21</v>
      </c>
      <c r="K186" s="137">
        <v>6</v>
      </c>
      <c r="L186" s="130">
        <v>9000</v>
      </c>
      <c r="M186" s="136"/>
      <c r="N186" s="136">
        <v>7200</v>
      </c>
      <c r="O186" s="127">
        <f t="shared" si="31"/>
        <v>1800</v>
      </c>
      <c r="P186" s="136"/>
      <c r="Q186" s="127">
        <f t="shared" si="32"/>
        <v>1800</v>
      </c>
      <c r="R186" s="136">
        <v>40329</v>
      </c>
      <c r="S186" s="131">
        <f t="shared" si="33"/>
        <v>8065.8</v>
      </c>
      <c r="T186" s="136" t="s">
        <v>56</v>
      </c>
      <c r="U186" s="138"/>
      <c r="V186" s="139"/>
    </row>
    <row r="187" spans="1:22" s="12" customFormat="1" ht="21.95" customHeight="1" x14ac:dyDescent="0.25">
      <c r="A187" s="269"/>
      <c r="B187" s="64">
        <v>25</v>
      </c>
      <c r="C187" s="129" t="s">
        <v>21</v>
      </c>
      <c r="D187" s="132" t="s">
        <v>352</v>
      </c>
      <c r="E187" s="129" t="s">
        <v>32</v>
      </c>
      <c r="F187" s="128">
        <v>43831</v>
      </c>
      <c r="G187" s="127">
        <f t="shared" si="30"/>
        <v>26</v>
      </c>
      <c r="H187" s="129"/>
      <c r="I187" s="127">
        <v>5</v>
      </c>
      <c r="J187" s="129"/>
      <c r="K187" s="129">
        <v>31</v>
      </c>
      <c r="L187" s="130">
        <v>10000</v>
      </c>
      <c r="M187" s="13"/>
      <c r="N187" s="13"/>
      <c r="O187" s="127">
        <f t="shared" si="31"/>
        <v>10000</v>
      </c>
      <c r="P187" s="13"/>
      <c r="Q187" s="127">
        <f t="shared" si="32"/>
        <v>10000</v>
      </c>
      <c r="R187" s="13">
        <v>49741</v>
      </c>
      <c r="S187" s="131">
        <f t="shared" si="33"/>
        <v>1913.1153846153845</v>
      </c>
      <c r="T187" s="13" t="s">
        <v>56</v>
      </c>
      <c r="U187" s="15"/>
      <c r="V187" s="42"/>
    </row>
    <row r="188" spans="1:22" s="31" customFormat="1" ht="27" customHeight="1" x14ac:dyDescent="0.25">
      <c r="A188" s="269"/>
      <c r="B188" s="267" t="s">
        <v>12</v>
      </c>
      <c r="C188" s="267"/>
      <c r="D188" s="267"/>
      <c r="E188" s="267"/>
      <c r="F188" s="267"/>
      <c r="G188" s="267"/>
      <c r="H188" s="267"/>
      <c r="I188" s="267"/>
      <c r="J188" s="267"/>
      <c r="K188" s="268"/>
      <c r="L188" s="143">
        <f t="shared" ref="L188:R188" si="34">SUM(L163:L187)</f>
        <v>332000</v>
      </c>
      <c r="M188" s="143">
        <f t="shared" si="34"/>
        <v>14496</v>
      </c>
      <c r="N188" s="143">
        <f t="shared" si="34"/>
        <v>12267</v>
      </c>
      <c r="O188" s="143">
        <f t="shared" si="34"/>
        <v>334229</v>
      </c>
      <c r="P188" s="143">
        <f t="shared" si="34"/>
        <v>13200</v>
      </c>
      <c r="Q188" s="143">
        <f t="shared" si="34"/>
        <v>347429</v>
      </c>
      <c r="R188" s="143">
        <f t="shared" si="34"/>
        <v>9332204</v>
      </c>
      <c r="S188" s="144">
        <f>SUM(S163:S187)</f>
        <v>377877.2778671328</v>
      </c>
      <c r="T188" s="15"/>
      <c r="U188" s="15"/>
    </row>
    <row r="189" spans="1:22" s="31" customFormat="1" ht="25.5" customHeight="1" x14ac:dyDescent="0.25">
      <c r="A189" s="269"/>
      <c r="B189" s="265" t="s">
        <v>353</v>
      </c>
      <c r="C189" s="265"/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  <c r="U189" s="266"/>
    </row>
    <row r="190" spans="1:22" s="12" customFormat="1" ht="41.25" customHeight="1" x14ac:dyDescent="0.25">
      <c r="A190" s="269"/>
      <c r="B190" s="62" t="s">
        <v>0</v>
      </c>
      <c r="C190" s="9" t="s">
        <v>1</v>
      </c>
      <c r="D190" s="8" t="s">
        <v>2</v>
      </c>
      <c r="E190" s="10" t="s">
        <v>3</v>
      </c>
      <c r="F190" s="10" t="s">
        <v>17</v>
      </c>
      <c r="G190" s="10" t="s">
        <v>4</v>
      </c>
      <c r="H190" s="10" t="s">
        <v>5</v>
      </c>
      <c r="I190" s="10" t="s">
        <v>6</v>
      </c>
      <c r="J190" s="10" t="s">
        <v>7</v>
      </c>
      <c r="K190" s="11" t="s">
        <v>16</v>
      </c>
      <c r="L190" s="10" t="s">
        <v>8</v>
      </c>
      <c r="M190" s="10" t="s">
        <v>20</v>
      </c>
      <c r="N190" s="10" t="s">
        <v>9</v>
      </c>
      <c r="O190" s="10" t="s">
        <v>18</v>
      </c>
      <c r="P190" s="10" t="s">
        <v>19</v>
      </c>
      <c r="Q190" s="10" t="s">
        <v>10</v>
      </c>
      <c r="R190" s="10" t="s">
        <v>14</v>
      </c>
      <c r="S190" s="10" t="s">
        <v>15</v>
      </c>
      <c r="T190" s="10" t="s">
        <v>13</v>
      </c>
      <c r="U190" s="10" t="s">
        <v>11</v>
      </c>
    </row>
    <row r="191" spans="1:22" s="12" customFormat="1" ht="15.75" x14ac:dyDescent="0.25">
      <c r="A191" s="269"/>
      <c r="B191" s="256">
        <v>1</v>
      </c>
      <c r="C191" s="145">
        <v>35544</v>
      </c>
      <c r="D191" s="146" t="s">
        <v>354</v>
      </c>
      <c r="E191" s="145" t="s">
        <v>23</v>
      </c>
      <c r="F191" s="147" t="s">
        <v>48</v>
      </c>
      <c r="G191" s="147">
        <f t="shared" ref="G191:G226" si="35">31-H191-I191-J191</f>
        <v>26</v>
      </c>
      <c r="H191" s="147"/>
      <c r="I191" s="147" t="s">
        <v>355</v>
      </c>
      <c r="J191" s="147"/>
      <c r="K191" s="148">
        <f t="shared" ref="K191:K226" si="36">G191+H191+I191</f>
        <v>31</v>
      </c>
      <c r="L191" s="145">
        <v>24000</v>
      </c>
      <c r="M191" s="145">
        <v>7000</v>
      </c>
      <c r="N191" s="145">
        <f t="shared" ref="N191:N226" si="37">(L191/30)*J191</f>
        <v>0</v>
      </c>
      <c r="O191" s="145">
        <f t="shared" ref="O191:O226" si="38">L191+M191-N191</f>
        <v>31000</v>
      </c>
      <c r="P191" s="145"/>
      <c r="Q191" s="145">
        <f t="shared" ref="Q191:Q226" si="39">O191+P191</f>
        <v>31000</v>
      </c>
      <c r="R191" s="145"/>
      <c r="S191" s="20"/>
      <c r="T191" s="20"/>
      <c r="U191" s="20"/>
    </row>
    <row r="192" spans="1:22" s="12" customFormat="1" ht="15.75" x14ac:dyDescent="0.25">
      <c r="A192" s="269"/>
      <c r="B192" s="257">
        <v>2</v>
      </c>
      <c r="C192" s="149">
        <v>37767</v>
      </c>
      <c r="D192" s="146" t="s">
        <v>356</v>
      </c>
      <c r="E192" s="149" t="s">
        <v>30</v>
      </c>
      <c r="F192" s="147" t="s">
        <v>81</v>
      </c>
      <c r="G192" s="147">
        <f t="shared" si="35"/>
        <v>26</v>
      </c>
      <c r="H192" s="150"/>
      <c r="I192" s="147" t="s">
        <v>355</v>
      </c>
      <c r="J192" s="147"/>
      <c r="K192" s="148">
        <f t="shared" si="36"/>
        <v>31</v>
      </c>
      <c r="L192" s="149">
        <v>13500</v>
      </c>
      <c r="M192" s="149"/>
      <c r="N192" s="151">
        <f t="shared" si="37"/>
        <v>0</v>
      </c>
      <c r="O192" s="145">
        <f t="shared" si="38"/>
        <v>13500</v>
      </c>
      <c r="P192" s="149">
        <v>2200</v>
      </c>
      <c r="Q192" s="145">
        <f t="shared" si="39"/>
        <v>15700</v>
      </c>
      <c r="R192" s="149">
        <v>938150</v>
      </c>
      <c r="S192" s="152">
        <f t="shared" ref="S192:S226" si="40">R192/G192</f>
        <v>36082.692307692305</v>
      </c>
      <c r="T192" s="19" t="s">
        <v>26</v>
      </c>
      <c r="U192" s="21"/>
    </row>
    <row r="193" spans="1:22" s="12" customFormat="1" ht="27" customHeight="1" x14ac:dyDescent="0.25">
      <c r="A193" s="269"/>
      <c r="B193" s="256">
        <v>3</v>
      </c>
      <c r="C193" s="149" t="s">
        <v>21</v>
      </c>
      <c r="D193" s="146" t="s">
        <v>357</v>
      </c>
      <c r="E193" s="149" t="s">
        <v>30</v>
      </c>
      <c r="F193" s="147" t="s">
        <v>87</v>
      </c>
      <c r="G193" s="147">
        <f t="shared" si="35"/>
        <v>22</v>
      </c>
      <c r="H193" s="150" t="s">
        <v>358</v>
      </c>
      <c r="I193" s="147" t="s">
        <v>355</v>
      </c>
      <c r="J193" s="147"/>
      <c r="K193" s="148">
        <f t="shared" si="36"/>
        <v>31</v>
      </c>
      <c r="L193" s="149">
        <v>12000</v>
      </c>
      <c r="M193" s="149"/>
      <c r="N193" s="151">
        <f t="shared" si="37"/>
        <v>0</v>
      </c>
      <c r="O193" s="145">
        <f t="shared" si="38"/>
        <v>12000</v>
      </c>
      <c r="P193" s="149">
        <v>2200</v>
      </c>
      <c r="Q193" s="145">
        <f t="shared" si="39"/>
        <v>14200</v>
      </c>
      <c r="R193" s="149">
        <v>452954</v>
      </c>
      <c r="S193" s="152">
        <f t="shared" si="40"/>
        <v>20588.81818181818</v>
      </c>
      <c r="T193" s="19" t="s">
        <v>27</v>
      </c>
      <c r="U193" s="21"/>
    </row>
    <row r="194" spans="1:22" s="12" customFormat="1" ht="15.75" x14ac:dyDescent="0.25">
      <c r="A194" s="269"/>
      <c r="B194" s="256">
        <v>4</v>
      </c>
      <c r="C194" s="149">
        <v>15625</v>
      </c>
      <c r="D194" s="146" t="s">
        <v>70</v>
      </c>
      <c r="E194" s="149" t="s">
        <v>30</v>
      </c>
      <c r="F194" s="147" t="s">
        <v>359</v>
      </c>
      <c r="G194" s="147">
        <f t="shared" si="35"/>
        <v>26</v>
      </c>
      <c r="H194" s="150"/>
      <c r="I194" s="147" t="s">
        <v>355</v>
      </c>
      <c r="J194" s="147"/>
      <c r="K194" s="148">
        <f t="shared" si="36"/>
        <v>31</v>
      </c>
      <c r="L194" s="149">
        <v>15000</v>
      </c>
      <c r="M194" s="149"/>
      <c r="N194" s="151">
        <f t="shared" si="37"/>
        <v>0</v>
      </c>
      <c r="O194" s="145">
        <f t="shared" si="38"/>
        <v>15000</v>
      </c>
      <c r="P194" s="149">
        <v>2200</v>
      </c>
      <c r="Q194" s="145">
        <f t="shared" si="39"/>
        <v>17200</v>
      </c>
      <c r="R194" s="149">
        <v>1321539</v>
      </c>
      <c r="S194" s="152">
        <f t="shared" si="40"/>
        <v>50828.423076923078</v>
      </c>
      <c r="T194" s="19" t="s">
        <v>25</v>
      </c>
      <c r="U194" s="21"/>
    </row>
    <row r="195" spans="1:22" s="12" customFormat="1" ht="15.75" x14ac:dyDescent="0.25">
      <c r="A195" s="269"/>
      <c r="B195" s="257">
        <v>5</v>
      </c>
      <c r="C195" s="149">
        <v>33620</v>
      </c>
      <c r="D195" s="146" t="s">
        <v>360</v>
      </c>
      <c r="E195" s="149" t="s">
        <v>30</v>
      </c>
      <c r="F195" s="147" t="s">
        <v>57</v>
      </c>
      <c r="G195" s="147">
        <f t="shared" si="35"/>
        <v>25</v>
      </c>
      <c r="H195" s="150" t="s">
        <v>361</v>
      </c>
      <c r="I195" s="147" t="s">
        <v>355</v>
      </c>
      <c r="J195" s="147"/>
      <c r="K195" s="148">
        <f t="shared" si="36"/>
        <v>31</v>
      </c>
      <c r="L195" s="26">
        <v>15000</v>
      </c>
      <c r="M195" s="26"/>
      <c r="N195" s="151">
        <f t="shared" si="37"/>
        <v>0</v>
      </c>
      <c r="O195" s="145">
        <f t="shared" si="38"/>
        <v>15000</v>
      </c>
      <c r="P195" s="149">
        <v>2200</v>
      </c>
      <c r="Q195" s="145">
        <f t="shared" si="39"/>
        <v>17200</v>
      </c>
      <c r="R195" s="149">
        <v>1280563</v>
      </c>
      <c r="S195" s="152">
        <f t="shared" si="40"/>
        <v>51222.52</v>
      </c>
      <c r="T195" s="19" t="s">
        <v>25</v>
      </c>
      <c r="U195" s="21"/>
    </row>
    <row r="196" spans="1:22" s="12" customFormat="1" ht="15.75" x14ac:dyDescent="0.25">
      <c r="A196" s="269"/>
      <c r="B196" s="256">
        <v>6</v>
      </c>
      <c r="C196" s="149">
        <v>25481</v>
      </c>
      <c r="D196" s="146" t="s">
        <v>65</v>
      </c>
      <c r="E196" s="149" t="s">
        <v>30</v>
      </c>
      <c r="F196" s="147" t="s">
        <v>362</v>
      </c>
      <c r="G196" s="147">
        <f t="shared" si="35"/>
        <v>24</v>
      </c>
      <c r="H196" s="150" t="s">
        <v>363</v>
      </c>
      <c r="I196" s="147" t="s">
        <v>355</v>
      </c>
      <c r="J196" s="147"/>
      <c r="K196" s="148">
        <f t="shared" si="36"/>
        <v>31</v>
      </c>
      <c r="L196" s="26">
        <v>13000</v>
      </c>
      <c r="M196" s="153"/>
      <c r="N196" s="151">
        <f t="shared" si="37"/>
        <v>0</v>
      </c>
      <c r="O196" s="145">
        <f t="shared" si="38"/>
        <v>13000</v>
      </c>
      <c r="P196" s="149">
        <v>2200</v>
      </c>
      <c r="Q196" s="145">
        <f t="shared" si="39"/>
        <v>15200</v>
      </c>
      <c r="R196" s="149">
        <v>509561</v>
      </c>
      <c r="S196" s="152">
        <f t="shared" si="40"/>
        <v>21231.708333333332</v>
      </c>
      <c r="T196" s="19" t="s">
        <v>27</v>
      </c>
      <c r="U196" s="21"/>
    </row>
    <row r="197" spans="1:22" s="12" customFormat="1" ht="15.75" x14ac:dyDescent="0.25">
      <c r="A197" s="269"/>
      <c r="B197" s="256">
        <v>7</v>
      </c>
      <c r="C197" s="149">
        <v>15622</v>
      </c>
      <c r="D197" s="146" t="s">
        <v>364</v>
      </c>
      <c r="E197" s="149" t="s">
        <v>32</v>
      </c>
      <c r="F197" s="147" t="s">
        <v>365</v>
      </c>
      <c r="G197" s="147">
        <f t="shared" si="35"/>
        <v>26</v>
      </c>
      <c r="H197" s="150"/>
      <c r="I197" s="147" t="s">
        <v>355</v>
      </c>
      <c r="J197" s="147"/>
      <c r="K197" s="148">
        <f t="shared" si="36"/>
        <v>31</v>
      </c>
      <c r="L197" s="26">
        <v>11000</v>
      </c>
      <c r="M197" s="153"/>
      <c r="N197" s="151">
        <f t="shared" si="37"/>
        <v>0</v>
      </c>
      <c r="O197" s="145">
        <f t="shared" si="38"/>
        <v>11000</v>
      </c>
      <c r="P197" s="145"/>
      <c r="Q197" s="145">
        <f t="shared" si="39"/>
        <v>11000</v>
      </c>
      <c r="R197" s="149">
        <v>375435</v>
      </c>
      <c r="S197" s="152">
        <f t="shared" si="40"/>
        <v>14439.807692307691</v>
      </c>
      <c r="T197" s="19" t="s">
        <v>26</v>
      </c>
      <c r="U197" s="21"/>
    </row>
    <row r="198" spans="1:22" s="12" customFormat="1" ht="15.75" x14ac:dyDescent="0.25">
      <c r="A198" s="269"/>
      <c r="B198" s="257">
        <v>8</v>
      </c>
      <c r="C198" s="149">
        <v>20779</v>
      </c>
      <c r="D198" s="146" t="s">
        <v>52</v>
      </c>
      <c r="E198" s="149" t="s">
        <v>32</v>
      </c>
      <c r="F198" s="147" t="s">
        <v>366</v>
      </c>
      <c r="G198" s="147">
        <f t="shared" si="35"/>
        <v>26</v>
      </c>
      <c r="H198" s="150"/>
      <c r="I198" s="147" t="s">
        <v>355</v>
      </c>
      <c r="J198" s="147"/>
      <c r="K198" s="148">
        <f t="shared" si="36"/>
        <v>31</v>
      </c>
      <c r="L198" s="26">
        <v>10500</v>
      </c>
      <c r="M198" s="153"/>
      <c r="N198" s="151">
        <f t="shared" si="37"/>
        <v>0</v>
      </c>
      <c r="O198" s="145">
        <f t="shared" si="38"/>
        <v>10500</v>
      </c>
      <c r="P198" s="145"/>
      <c r="Q198" s="145">
        <f t="shared" si="39"/>
        <v>10500</v>
      </c>
      <c r="R198" s="149">
        <v>302519</v>
      </c>
      <c r="S198" s="152">
        <f t="shared" si="40"/>
        <v>11635.346153846154</v>
      </c>
      <c r="T198" s="19" t="s">
        <v>27</v>
      </c>
      <c r="U198" s="21"/>
    </row>
    <row r="199" spans="1:22" s="12" customFormat="1" ht="15.75" x14ac:dyDescent="0.25">
      <c r="A199" s="269"/>
      <c r="B199" s="256">
        <v>9</v>
      </c>
      <c r="C199" s="149">
        <v>28058</v>
      </c>
      <c r="D199" s="146" t="s">
        <v>367</v>
      </c>
      <c r="E199" s="149" t="s">
        <v>32</v>
      </c>
      <c r="F199" s="147" t="s">
        <v>88</v>
      </c>
      <c r="G199" s="147">
        <f t="shared" si="35"/>
        <v>26</v>
      </c>
      <c r="H199" s="150"/>
      <c r="I199" s="147" t="s">
        <v>355</v>
      </c>
      <c r="J199" s="147"/>
      <c r="K199" s="148">
        <f t="shared" si="36"/>
        <v>31</v>
      </c>
      <c r="L199" s="26">
        <v>10500</v>
      </c>
      <c r="M199" s="153"/>
      <c r="N199" s="151">
        <f t="shared" si="37"/>
        <v>0</v>
      </c>
      <c r="O199" s="145">
        <f t="shared" si="38"/>
        <v>10500</v>
      </c>
      <c r="P199" s="145"/>
      <c r="Q199" s="145">
        <f t="shared" si="39"/>
        <v>10500</v>
      </c>
      <c r="R199" s="149">
        <v>303713</v>
      </c>
      <c r="S199" s="152">
        <f t="shared" si="40"/>
        <v>11681.26923076923</v>
      </c>
      <c r="T199" s="19" t="s">
        <v>27</v>
      </c>
      <c r="U199" s="21"/>
    </row>
    <row r="200" spans="1:22" s="12" customFormat="1" ht="15.75" x14ac:dyDescent="0.25">
      <c r="A200" s="269"/>
      <c r="B200" s="256">
        <v>10</v>
      </c>
      <c r="C200" s="149">
        <v>30654</v>
      </c>
      <c r="D200" s="146" t="s">
        <v>368</v>
      </c>
      <c r="E200" s="149" t="s">
        <v>32</v>
      </c>
      <c r="F200" s="147" t="s">
        <v>369</v>
      </c>
      <c r="G200" s="147">
        <f t="shared" si="35"/>
        <v>26</v>
      </c>
      <c r="H200" s="150"/>
      <c r="I200" s="147" t="s">
        <v>355</v>
      </c>
      <c r="J200" s="147"/>
      <c r="K200" s="148">
        <f t="shared" si="36"/>
        <v>31</v>
      </c>
      <c r="L200" s="26">
        <v>10500</v>
      </c>
      <c r="M200" s="153"/>
      <c r="N200" s="151">
        <f t="shared" si="37"/>
        <v>0</v>
      </c>
      <c r="O200" s="145">
        <f t="shared" si="38"/>
        <v>10500</v>
      </c>
      <c r="P200" s="145"/>
      <c r="Q200" s="145">
        <f t="shared" si="39"/>
        <v>10500</v>
      </c>
      <c r="R200" s="149">
        <v>303553</v>
      </c>
      <c r="S200" s="152">
        <f t="shared" si="40"/>
        <v>11675.115384615385</v>
      </c>
      <c r="T200" s="19" t="s">
        <v>27</v>
      </c>
      <c r="U200" s="21"/>
    </row>
    <row r="201" spans="1:22" s="12" customFormat="1" ht="15.75" x14ac:dyDescent="0.25">
      <c r="A201" s="269"/>
      <c r="B201" s="257">
        <v>11</v>
      </c>
      <c r="C201" s="149">
        <v>15642</v>
      </c>
      <c r="D201" s="146" t="s">
        <v>370</v>
      </c>
      <c r="E201" s="149" t="s">
        <v>32</v>
      </c>
      <c r="F201" s="147" t="s">
        <v>371</v>
      </c>
      <c r="G201" s="147">
        <f t="shared" si="35"/>
        <v>26</v>
      </c>
      <c r="H201" s="150"/>
      <c r="I201" s="147" t="s">
        <v>355</v>
      </c>
      <c r="J201" s="147"/>
      <c r="K201" s="148">
        <f t="shared" si="36"/>
        <v>31</v>
      </c>
      <c r="L201" s="26">
        <v>10500</v>
      </c>
      <c r="M201" s="153"/>
      <c r="N201" s="151">
        <f t="shared" si="37"/>
        <v>0</v>
      </c>
      <c r="O201" s="145">
        <f t="shared" si="38"/>
        <v>10500</v>
      </c>
      <c r="P201" s="145"/>
      <c r="Q201" s="145">
        <f t="shared" si="39"/>
        <v>10500</v>
      </c>
      <c r="R201" s="149">
        <v>304544</v>
      </c>
      <c r="S201" s="152">
        <f t="shared" si="40"/>
        <v>11713.23076923077</v>
      </c>
      <c r="T201" s="19" t="s">
        <v>27</v>
      </c>
      <c r="U201" s="21"/>
    </row>
    <row r="202" spans="1:22" s="12" customFormat="1" ht="15.75" x14ac:dyDescent="0.25">
      <c r="A202" s="269"/>
      <c r="B202" s="256">
        <v>12</v>
      </c>
      <c r="C202" s="149">
        <v>15629</v>
      </c>
      <c r="D202" s="146" t="s">
        <v>372</v>
      </c>
      <c r="E202" s="149" t="s">
        <v>32</v>
      </c>
      <c r="F202" s="147" t="s">
        <v>373</v>
      </c>
      <c r="G202" s="147">
        <f t="shared" si="35"/>
        <v>26</v>
      </c>
      <c r="H202" s="150"/>
      <c r="I202" s="147" t="s">
        <v>355</v>
      </c>
      <c r="J202" s="147"/>
      <c r="K202" s="148">
        <f t="shared" si="36"/>
        <v>31</v>
      </c>
      <c r="L202" s="26">
        <v>11000</v>
      </c>
      <c r="M202" s="153"/>
      <c r="N202" s="151">
        <f t="shared" si="37"/>
        <v>0</v>
      </c>
      <c r="O202" s="145">
        <f t="shared" si="38"/>
        <v>11000</v>
      </c>
      <c r="P202" s="145"/>
      <c r="Q202" s="145">
        <f t="shared" si="39"/>
        <v>11000</v>
      </c>
      <c r="R202" s="149">
        <v>382434</v>
      </c>
      <c r="S202" s="152">
        <f t="shared" si="40"/>
        <v>14709</v>
      </c>
      <c r="T202" s="19" t="s">
        <v>26</v>
      </c>
      <c r="U202" s="21"/>
      <c r="V202" s="42"/>
    </row>
    <row r="203" spans="1:22" s="12" customFormat="1" ht="15.75" x14ac:dyDescent="0.25">
      <c r="A203" s="269"/>
      <c r="B203" s="256">
        <v>13</v>
      </c>
      <c r="C203" s="149">
        <v>15624</v>
      </c>
      <c r="D203" s="146" t="s">
        <v>374</v>
      </c>
      <c r="E203" s="149" t="s">
        <v>32</v>
      </c>
      <c r="F203" s="147" t="s">
        <v>375</v>
      </c>
      <c r="G203" s="147">
        <f t="shared" si="35"/>
        <v>26</v>
      </c>
      <c r="H203" s="150"/>
      <c r="I203" s="147" t="s">
        <v>355</v>
      </c>
      <c r="J203" s="147"/>
      <c r="K203" s="148">
        <f t="shared" si="36"/>
        <v>31</v>
      </c>
      <c r="L203" s="26">
        <v>10500</v>
      </c>
      <c r="M203" s="153"/>
      <c r="N203" s="151">
        <f t="shared" si="37"/>
        <v>0</v>
      </c>
      <c r="O203" s="145">
        <f t="shared" si="38"/>
        <v>10500</v>
      </c>
      <c r="P203" s="145"/>
      <c r="Q203" s="145">
        <f t="shared" si="39"/>
        <v>10500</v>
      </c>
      <c r="R203" s="149">
        <v>306807</v>
      </c>
      <c r="S203" s="152">
        <f t="shared" si="40"/>
        <v>11800.26923076923</v>
      </c>
      <c r="T203" s="19" t="s">
        <v>27</v>
      </c>
      <c r="U203" s="21"/>
      <c r="V203" s="42"/>
    </row>
    <row r="204" spans="1:22" s="12" customFormat="1" ht="15.75" x14ac:dyDescent="0.25">
      <c r="A204" s="269"/>
      <c r="B204" s="257">
        <v>14</v>
      </c>
      <c r="C204" s="149">
        <v>37905</v>
      </c>
      <c r="D204" s="146" t="s">
        <v>376</v>
      </c>
      <c r="E204" s="149" t="s">
        <v>32</v>
      </c>
      <c r="F204" s="147" t="s">
        <v>46</v>
      </c>
      <c r="G204" s="147">
        <f t="shared" si="35"/>
        <v>26</v>
      </c>
      <c r="H204" s="150"/>
      <c r="I204" s="147" t="s">
        <v>355</v>
      </c>
      <c r="J204" s="147"/>
      <c r="K204" s="148">
        <f t="shared" si="36"/>
        <v>31</v>
      </c>
      <c r="L204" s="26">
        <v>10000</v>
      </c>
      <c r="M204" s="153"/>
      <c r="N204" s="151">
        <f t="shared" si="37"/>
        <v>0</v>
      </c>
      <c r="O204" s="145">
        <f t="shared" si="38"/>
        <v>10000</v>
      </c>
      <c r="P204" s="145"/>
      <c r="Q204" s="145">
        <f t="shared" si="39"/>
        <v>10000</v>
      </c>
      <c r="R204" s="149">
        <v>304419</v>
      </c>
      <c r="S204" s="152">
        <f t="shared" si="40"/>
        <v>11708.423076923076</v>
      </c>
      <c r="T204" s="19" t="s">
        <v>27</v>
      </c>
      <c r="U204" s="21"/>
      <c r="V204" s="42"/>
    </row>
    <row r="205" spans="1:22" s="12" customFormat="1" ht="15.75" x14ac:dyDescent="0.25">
      <c r="A205" s="269"/>
      <c r="B205" s="256">
        <v>15</v>
      </c>
      <c r="C205" s="149">
        <v>25530</v>
      </c>
      <c r="D205" s="146" t="s">
        <v>377</v>
      </c>
      <c r="E205" s="149" t="s">
        <v>32</v>
      </c>
      <c r="F205" s="147" t="s">
        <v>378</v>
      </c>
      <c r="G205" s="147">
        <f t="shared" si="35"/>
        <v>26</v>
      </c>
      <c r="H205" s="150"/>
      <c r="I205" s="147" t="s">
        <v>355</v>
      </c>
      <c r="J205" s="147"/>
      <c r="K205" s="148">
        <f t="shared" si="36"/>
        <v>31</v>
      </c>
      <c r="L205" s="26">
        <v>10500</v>
      </c>
      <c r="M205" s="153"/>
      <c r="N205" s="151">
        <f t="shared" si="37"/>
        <v>0</v>
      </c>
      <c r="O205" s="145">
        <f t="shared" si="38"/>
        <v>10500</v>
      </c>
      <c r="P205" s="145"/>
      <c r="Q205" s="145">
        <f t="shared" si="39"/>
        <v>10500</v>
      </c>
      <c r="R205" s="149">
        <v>303383</v>
      </c>
      <c r="S205" s="152">
        <f t="shared" si="40"/>
        <v>11668.576923076924</v>
      </c>
      <c r="T205" s="19" t="s">
        <v>27</v>
      </c>
      <c r="U205" s="21"/>
      <c r="V205" s="42"/>
    </row>
    <row r="206" spans="1:22" s="12" customFormat="1" ht="15.75" x14ac:dyDescent="0.25">
      <c r="A206" s="269"/>
      <c r="B206" s="256">
        <v>16</v>
      </c>
      <c r="C206" s="26">
        <v>25479</v>
      </c>
      <c r="D206" s="154" t="s">
        <v>379</v>
      </c>
      <c r="E206" s="145" t="s">
        <v>32</v>
      </c>
      <c r="F206" s="147" t="s">
        <v>378</v>
      </c>
      <c r="G206" s="147">
        <f t="shared" si="35"/>
        <v>26</v>
      </c>
      <c r="H206" s="150"/>
      <c r="I206" s="147" t="s">
        <v>355</v>
      </c>
      <c r="J206" s="147"/>
      <c r="K206" s="148">
        <f t="shared" si="36"/>
        <v>31</v>
      </c>
      <c r="L206" s="26">
        <v>10500</v>
      </c>
      <c r="M206" s="153"/>
      <c r="N206" s="151">
        <f t="shared" si="37"/>
        <v>0</v>
      </c>
      <c r="O206" s="145">
        <f t="shared" si="38"/>
        <v>10500</v>
      </c>
      <c r="P206" s="145"/>
      <c r="Q206" s="145">
        <f t="shared" si="39"/>
        <v>10500</v>
      </c>
      <c r="R206" s="149">
        <v>301994</v>
      </c>
      <c r="S206" s="152">
        <f t="shared" si="40"/>
        <v>11615.153846153846</v>
      </c>
      <c r="T206" s="19" t="s">
        <v>27</v>
      </c>
      <c r="U206" s="21"/>
      <c r="V206" s="42"/>
    </row>
    <row r="207" spans="1:22" s="12" customFormat="1" ht="15.75" x14ac:dyDescent="0.25">
      <c r="A207" s="269"/>
      <c r="B207" s="257">
        <v>17</v>
      </c>
      <c r="C207" s="145">
        <v>34106</v>
      </c>
      <c r="D207" s="155" t="s">
        <v>380</v>
      </c>
      <c r="E207" s="145" t="s">
        <v>32</v>
      </c>
      <c r="F207" s="147" t="s">
        <v>381</v>
      </c>
      <c r="G207" s="147">
        <f t="shared" si="35"/>
        <v>19</v>
      </c>
      <c r="H207" s="150" t="s">
        <v>382</v>
      </c>
      <c r="I207" s="147" t="s">
        <v>355</v>
      </c>
      <c r="J207" s="147" t="s">
        <v>358</v>
      </c>
      <c r="K207" s="148">
        <f t="shared" si="36"/>
        <v>27</v>
      </c>
      <c r="L207" s="156">
        <v>10000</v>
      </c>
      <c r="M207" s="153"/>
      <c r="N207" s="151">
        <f t="shared" si="37"/>
        <v>1333.3333333333333</v>
      </c>
      <c r="O207" s="151">
        <f t="shared" si="38"/>
        <v>8666.6666666666661</v>
      </c>
      <c r="P207" s="145"/>
      <c r="Q207" s="151">
        <f t="shared" si="39"/>
        <v>8666.6666666666661</v>
      </c>
      <c r="R207" s="149">
        <v>153326</v>
      </c>
      <c r="S207" s="152">
        <f t="shared" si="40"/>
        <v>8069.7894736842109</v>
      </c>
      <c r="T207" s="19" t="s">
        <v>56</v>
      </c>
      <c r="U207" s="21"/>
      <c r="V207" s="42"/>
    </row>
    <row r="208" spans="1:22" s="12" customFormat="1" ht="15.75" x14ac:dyDescent="0.25">
      <c r="A208" s="269"/>
      <c r="B208" s="256">
        <v>18</v>
      </c>
      <c r="C208" s="149">
        <v>34140</v>
      </c>
      <c r="D208" s="146" t="s">
        <v>51</v>
      </c>
      <c r="E208" s="145" t="s">
        <v>32</v>
      </c>
      <c r="F208" s="147" t="s">
        <v>381</v>
      </c>
      <c r="G208" s="147">
        <f t="shared" si="35"/>
        <v>26</v>
      </c>
      <c r="H208" s="150"/>
      <c r="I208" s="147" t="s">
        <v>355</v>
      </c>
      <c r="J208" s="147"/>
      <c r="K208" s="148">
        <f t="shared" si="36"/>
        <v>31</v>
      </c>
      <c r="L208" s="26">
        <v>10000</v>
      </c>
      <c r="M208" s="153"/>
      <c r="N208" s="151">
        <f t="shared" si="37"/>
        <v>0</v>
      </c>
      <c r="O208" s="145">
        <f t="shared" si="38"/>
        <v>10000</v>
      </c>
      <c r="P208" s="145"/>
      <c r="Q208" s="145">
        <f t="shared" si="39"/>
        <v>10000</v>
      </c>
      <c r="R208" s="149">
        <v>306055</v>
      </c>
      <c r="S208" s="152">
        <f t="shared" si="40"/>
        <v>11771.346153846154</v>
      </c>
      <c r="T208" s="19" t="s">
        <v>27</v>
      </c>
      <c r="U208" s="21"/>
      <c r="V208" s="42"/>
    </row>
    <row r="209" spans="1:22" s="140" customFormat="1" ht="15.75" x14ac:dyDescent="0.25">
      <c r="A209" s="269"/>
      <c r="B209" s="256">
        <v>19</v>
      </c>
      <c r="C209" s="149" t="s">
        <v>21</v>
      </c>
      <c r="D209" s="146" t="s">
        <v>383</v>
      </c>
      <c r="E209" s="145" t="s">
        <v>32</v>
      </c>
      <c r="F209" s="147" t="s">
        <v>87</v>
      </c>
      <c r="G209" s="147">
        <f t="shared" si="35"/>
        <v>26</v>
      </c>
      <c r="H209" s="150"/>
      <c r="I209" s="147" t="s">
        <v>355</v>
      </c>
      <c r="J209" s="147"/>
      <c r="K209" s="148">
        <f t="shared" si="36"/>
        <v>31</v>
      </c>
      <c r="L209" s="26">
        <v>9500</v>
      </c>
      <c r="M209" s="153"/>
      <c r="N209" s="151">
        <f t="shared" si="37"/>
        <v>0</v>
      </c>
      <c r="O209" s="145">
        <f t="shared" si="38"/>
        <v>9500</v>
      </c>
      <c r="P209" s="145"/>
      <c r="Q209" s="145">
        <f t="shared" si="39"/>
        <v>9500</v>
      </c>
      <c r="R209" s="149">
        <v>213613</v>
      </c>
      <c r="S209" s="152">
        <f t="shared" si="40"/>
        <v>8215.8846153846152</v>
      </c>
      <c r="T209" s="19" t="s">
        <v>56</v>
      </c>
      <c r="U209" s="21"/>
      <c r="V209" s="139"/>
    </row>
    <row r="210" spans="1:22" s="140" customFormat="1" ht="15.75" x14ac:dyDescent="0.25">
      <c r="A210" s="269"/>
      <c r="B210" s="257">
        <v>20</v>
      </c>
      <c r="C210" s="149">
        <v>30021</v>
      </c>
      <c r="D210" s="146" t="s">
        <v>384</v>
      </c>
      <c r="E210" s="145" t="s">
        <v>32</v>
      </c>
      <c r="F210" s="147" t="s">
        <v>385</v>
      </c>
      <c r="G210" s="147">
        <f t="shared" si="35"/>
        <v>26</v>
      </c>
      <c r="H210" s="150"/>
      <c r="I210" s="147" t="s">
        <v>355</v>
      </c>
      <c r="J210" s="147"/>
      <c r="K210" s="148">
        <f t="shared" si="36"/>
        <v>31</v>
      </c>
      <c r="L210" s="26">
        <v>10500</v>
      </c>
      <c r="M210" s="153"/>
      <c r="N210" s="151">
        <f t="shared" si="37"/>
        <v>0</v>
      </c>
      <c r="O210" s="145">
        <f t="shared" si="38"/>
        <v>10500</v>
      </c>
      <c r="P210" s="145"/>
      <c r="Q210" s="145">
        <f t="shared" si="39"/>
        <v>10500</v>
      </c>
      <c r="R210" s="149">
        <v>300701</v>
      </c>
      <c r="S210" s="152">
        <f t="shared" si="40"/>
        <v>11565.423076923076</v>
      </c>
      <c r="T210" s="19" t="s">
        <v>27</v>
      </c>
      <c r="U210" s="21"/>
      <c r="V210" s="139"/>
    </row>
    <row r="211" spans="1:22" s="140" customFormat="1" ht="15.75" x14ac:dyDescent="0.25">
      <c r="A211" s="269"/>
      <c r="B211" s="256">
        <v>21</v>
      </c>
      <c r="C211" s="149">
        <v>31262</v>
      </c>
      <c r="D211" s="157" t="s">
        <v>95</v>
      </c>
      <c r="E211" s="145" t="s">
        <v>32</v>
      </c>
      <c r="F211" s="147" t="s">
        <v>386</v>
      </c>
      <c r="G211" s="147">
        <f t="shared" si="35"/>
        <v>26</v>
      </c>
      <c r="H211" s="150"/>
      <c r="I211" s="147" t="s">
        <v>355</v>
      </c>
      <c r="J211" s="147"/>
      <c r="K211" s="148">
        <f t="shared" si="36"/>
        <v>31</v>
      </c>
      <c r="L211" s="26">
        <v>10000</v>
      </c>
      <c r="M211" s="153"/>
      <c r="N211" s="151">
        <f t="shared" si="37"/>
        <v>0</v>
      </c>
      <c r="O211" s="145">
        <f t="shared" si="38"/>
        <v>10000</v>
      </c>
      <c r="P211" s="145"/>
      <c r="Q211" s="145">
        <f t="shared" si="39"/>
        <v>10000</v>
      </c>
      <c r="R211" s="149">
        <v>300847</v>
      </c>
      <c r="S211" s="152">
        <f t="shared" si="40"/>
        <v>11571.038461538461</v>
      </c>
      <c r="T211" s="19" t="s">
        <v>27</v>
      </c>
      <c r="U211" s="21"/>
      <c r="V211" s="139"/>
    </row>
    <row r="212" spans="1:22" s="140" customFormat="1" ht="15.75" x14ac:dyDescent="0.25">
      <c r="A212" s="269"/>
      <c r="B212" s="256">
        <v>22</v>
      </c>
      <c r="C212" s="149">
        <v>15882</v>
      </c>
      <c r="D212" s="146" t="s">
        <v>387</v>
      </c>
      <c r="E212" s="145" t="s">
        <v>32</v>
      </c>
      <c r="F212" s="147" t="s">
        <v>388</v>
      </c>
      <c r="G212" s="147">
        <f t="shared" si="35"/>
        <v>26</v>
      </c>
      <c r="H212" s="150"/>
      <c r="I212" s="147" t="s">
        <v>355</v>
      </c>
      <c r="J212" s="147"/>
      <c r="K212" s="148">
        <f t="shared" si="36"/>
        <v>31</v>
      </c>
      <c r="L212" s="26">
        <v>10500</v>
      </c>
      <c r="M212" s="153"/>
      <c r="N212" s="151">
        <f t="shared" si="37"/>
        <v>0</v>
      </c>
      <c r="O212" s="145">
        <f t="shared" si="38"/>
        <v>10500</v>
      </c>
      <c r="P212" s="145"/>
      <c r="Q212" s="145">
        <f t="shared" si="39"/>
        <v>10500</v>
      </c>
      <c r="R212" s="145">
        <v>176307</v>
      </c>
      <c r="S212" s="152">
        <f t="shared" si="40"/>
        <v>6781.0384615384619</v>
      </c>
      <c r="T212" s="19" t="s">
        <v>56</v>
      </c>
      <c r="U212" s="21"/>
      <c r="V212" s="139"/>
    </row>
    <row r="213" spans="1:22" s="140" customFormat="1" ht="15.75" x14ac:dyDescent="0.25">
      <c r="A213" s="269"/>
      <c r="B213" s="257">
        <v>23</v>
      </c>
      <c r="C213" s="149">
        <v>15645</v>
      </c>
      <c r="D213" s="146" t="s">
        <v>389</v>
      </c>
      <c r="E213" s="145" t="s">
        <v>32</v>
      </c>
      <c r="F213" s="147" t="s">
        <v>371</v>
      </c>
      <c r="G213" s="147">
        <f t="shared" si="35"/>
        <v>26</v>
      </c>
      <c r="H213" s="150"/>
      <c r="I213" s="147" t="s">
        <v>355</v>
      </c>
      <c r="J213" s="147"/>
      <c r="K213" s="148">
        <f t="shared" si="36"/>
        <v>31</v>
      </c>
      <c r="L213" s="26">
        <v>10500</v>
      </c>
      <c r="M213" s="153"/>
      <c r="N213" s="151">
        <f t="shared" si="37"/>
        <v>0</v>
      </c>
      <c r="O213" s="145">
        <f t="shared" si="38"/>
        <v>10500</v>
      </c>
      <c r="P213" s="145"/>
      <c r="Q213" s="145">
        <f t="shared" si="39"/>
        <v>10500</v>
      </c>
      <c r="R213" s="149">
        <v>208357</v>
      </c>
      <c r="S213" s="152">
        <f t="shared" si="40"/>
        <v>8013.7307692307695</v>
      </c>
      <c r="T213" s="19" t="s">
        <v>56</v>
      </c>
      <c r="U213" s="21"/>
      <c r="V213" s="139"/>
    </row>
    <row r="214" spans="1:22" s="140" customFormat="1" ht="15.75" x14ac:dyDescent="0.25">
      <c r="A214" s="269"/>
      <c r="B214" s="256">
        <v>24</v>
      </c>
      <c r="C214" s="149">
        <v>15646</v>
      </c>
      <c r="D214" s="146" t="s">
        <v>278</v>
      </c>
      <c r="E214" s="145" t="s">
        <v>32</v>
      </c>
      <c r="F214" s="147" t="s">
        <v>371</v>
      </c>
      <c r="G214" s="147">
        <f t="shared" si="35"/>
        <v>26</v>
      </c>
      <c r="H214" s="150"/>
      <c r="I214" s="147" t="s">
        <v>355</v>
      </c>
      <c r="J214" s="147"/>
      <c r="K214" s="148">
        <f t="shared" si="36"/>
        <v>31</v>
      </c>
      <c r="L214" s="26">
        <v>10500</v>
      </c>
      <c r="M214" s="153"/>
      <c r="N214" s="151">
        <f t="shared" si="37"/>
        <v>0</v>
      </c>
      <c r="O214" s="145">
        <f t="shared" si="38"/>
        <v>10500</v>
      </c>
      <c r="P214" s="145"/>
      <c r="Q214" s="145">
        <f t="shared" si="39"/>
        <v>10500</v>
      </c>
      <c r="R214" s="149">
        <v>208357</v>
      </c>
      <c r="S214" s="152">
        <f t="shared" si="40"/>
        <v>8013.7307692307695</v>
      </c>
      <c r="T214" s="19" t="s">
        <v>56</v>
      </c>
      <c r="U214" s="21"/>
      <c r="V214" s="139"/>
    </row>
    <row r="215" spans="1:22" s="140" customFormat="1" ht="15.75" x14ac:dyDescent="0.25">
      <c r="A215" s="269"/>
      <c r="B215" s="257">
        <v>25</v>
      </c>
      <c r="C215" s="149">
        <v>15636</v>
      </c>
      <c r="D215" s="157" t="s">
        <v>390</v>
      </c>
      <c r="E215" s="145" t="s">
        <v>32</v>
      </c>
      <c r="F215" s="147" t="s">
        <v>391</v>
      </c>
      <c r="G215" s="147">
        <f t="shared" si="35"/>
        <v>26</v>
      </c>
      <c r="H215" s="150"/>
      <c r="I215" s="147" t="s">
        <v>355</v>
      </c>
      <c r="J215" s="147"/>
      <c r="K215" s="148">
        <f t="shared" si="36"/>
        <v>31</v>
      </c>
      <c r="L215" s="26">
        <v>10500</v>
      </c>
      <c r="M215" s="153"/>
      <c r="N215" s="151">
        <f t="shared" si="37"/>
        <v>0</v>
      </c>
      <c r="O215" s="145">
        <f t="shared" si="38"/>
        <v>10500</v>
      </c>
      <c r="P215" s="145"/>
      <c r="Q215" s="145">
        <f t="shared" si="39"/>
        <v>10500</v>
      </c>
      <c r="R215" s="145">
        <v>160602</v>
      </c>
      <c r="S215" s="152">
        <f t="shared" si="40"/>
        <v>6177</v>
      </c>
      <c r="T215" s="19" t="s">
        <v>56</v>
      </c>
      <c r="U215" s="21"/>
      <c r="V215" s="139"/>
    </row>
    <row r="216" spans="1:22" s="140" customFormat="1" ht="15.75" x14ac:dyDescent="0.25">
      <c r="A216" s="269"/>
      <c r="B216" s="256">
        <v>26</v>
      </c>
      <c r="C216" s="145">
        <v>15641</v>
      </c>
      <c r="D216" s="146" t="s">
        <v>68</v>
      </c>
      <c r="E216" s="145" t="s">
        <v>32</v>
      </c>
      <c r="F216" s="147" t="s">
        <v>392</v>
      </c>
      <c r="G216" s="147">
        <f t="shared" si="35"/>
        <v>6</v>
      </c>
      <c r="H216" s="147"/>
      <c r="I216" s="147" t="s">
        <v>355</v>
      </c>
      <c r="J216" s="147" t="s">
        <v>393</v>
      </c>
      <c r="K216" s="148">
        <f t="shared" si="36"/>
        <v>11</v>
      </c>
      <c r="L216" s="156">
        <v>10500</v>
      </c>
      <c r="M216" s="158"/>
      <c r="N216" s="151">
        <f t="shared" si="37"/>
        <v>7000</v>
      </c>
      <c r="O216" s="145">
        <f t="shared" si="38"/>
        <v>3500</v>
      </c>
      <c r="P216" s="145"/>
      <c r="Q216" s="145">
        <f t="shared" si="39"/>
        <v>3500</v>
      </c>
      <c r="R216" s="145">
        <v>52272</v>
      </c>
      <c r="S216" s="152">
        <f t="shared" si="40"/>
        <v>8712</v>
      </c>
      <c r="T216" s="19" t="s">
        <v>56</v>
      </c>
      <c r="U216" s="21"/>
      <c r="V216" s="139"/>
    </row>
    <row r="217" spans="1:22" s="140" customFormat="1" ht="15.75" x14ac:dyDescent="0.25">
      <c r="A217" s="269"/>
      <c r="B217" s="256">
        <v>27</v>
      </c>
      <c r="C217" s="149">
        <v>15626</v>
      </c>
      <c r="D217" s="146" t="s">
        <v>394</v>
      </c>
      <c r="E217" s="145" t="s">
        <v>32</v>
      </c>
      <c r="F217" s="147" t="s">
        <v>395</v>
      </c>
      <c r="G217" s="147">
        <f t="shared" si="35"/>
        <v>26</v>
      </c>
      <c r="H217" s="150"/>
      <c r="I217" s="147" t="s">
        <v>355</v>
      </c>
      <c r="J217" s="147"/>
      <c r="K217" s="148">
        <f t="shared" si="36"/>
        <v>31</v>
      </c>
      <c r="L217" s="26">
        <v>10500</v>
      </c>
      <c r="M217" s="153"/>
      <c r="N217" s="151">
        <f t="shared" si="37"/>
        <v>0</v>
      </c>
      <c r="O217" s="145">
        <f t="shared" si="38"/>
        <v>10500</v>
      </c>
      <c r="P217" s="145"/>
      <c r="Q217" s="145">
        <f t="shared" si="39"/>
        <v>10500</v>
      </c>
      <c r="R217" s="149">
        <v>292601</v>
      </c>
      <c r="S217" s="152">
        <f t="shared" si="40"/>
        <v>11253.884615384615</v>
      </c>
      <c r="T217" s="19" t="s">
        <v>27</v>
      </c>
      <c r="U217" s="21"/>
      <c r="V217" s="139"/>
    </row>
    <row r="218" spans="1:22" s="140" customFormat="1" ht="15.75" x14ac:dyDescent="0.25">
      <c r="A218" s="269"/>
      <c r="B218" s="257">
        <v>28</v>
      </c>
      <c r="C218" s="149">
        <v>15627</v>
      </c>
      <c r="D218" s="146" t="s">
        <v>396</v>
      </c>
      <c r="E218" s="145" t="s">
        <v>32</v>
      </c>
      <c r="F218" s="147" t="s">
        <v>397</v>
      </c>
      <c r="G218" s="147">
        <f t="shared" si="35"/>
        <v>26</v>
      </c>
      <c r="H218" s="150"/>
      <c r="I218" s="147" t="s">
        <v>355</v>
      </c>
      <c r="J218" s="147"/>
      <c r="K218" s="148">
        <f t="shared" si="36"/>
        <v>31</v>
      </c>
      <c r="L218" s="26">
        <v>10500</v>
      </c>
      <c r="M218" s="153"/>
      <c r="N218" s="151">
        <f t="shared" si="37"/>
        <v>0</v>
      </c>
      <c r="O218" s="145">
        <f t="shared" si="38"/>
        <v>10500</v>
      </c>
      <c r="P218" s="145"/>
      <c r="Q218" s="145">
        <f t="shared" si="39"/>
        <v>10500</v>
      </c>
      <c r="R218" s="149">
        <v>249565</v>
      </c>
      <c r="S218" s="152">
        <f t="shared" si="40"/>
        <v>9598.6538461538457</v>
      </c>
      <c r="T218" s="19" t="s">
        <v>56</v>
      </c>
      <c r="U218" s="21"/>
      <c r="V218" s="139"/>
    </row>
    <row r="219" spans="1:22" s="140" customFormat="1" ht="15.75" x14ac:dyDescent="0.25">
      <c r="A219" s="269"/>
      <c r="B219" s="256">
        <v>29</v>
      </c>
      <c r="C219" s="149">
        <v>15635</v>
      </c>
      <c r="D219" s="146" t="s">
        <v>398</v>
      </c>
      <c r="E219" s="145" t="s">
        <v>32</v>
      </c>
      <c r="F219" s="147" t="s">
        <v>399</v>
      </c>
      <c r="G219" s="147">
        <f t="shared" si="35"/>
        <v>26</v>
      </c>
      <c r="H219" s="150"/>
      <c r="I219" s="147" t="s">
        <v>355</v>
      </c>
      <c r="J219" s="147"/>
      <c r="K219" s="148">
        <f t="shared" si="36"/>
        <v>31</v>
      </c>
      <c r="L219" s="26">
        <v>10500</v>
      </c>
      <c r="M219" s="153"/>
      <c r="N219" s="151">
        <f t="shared" si="37"/>
        <v>0</v>
      </c>
      <c r="O219" s="145">
        <f t="shared" si="38"/>
        <v>10500</v>
      </c>
      <c r="P219" s="145"/>
      <c r="Q219" s="145">
        <f t="shared" si="39"/>
        <v>10500</v>
      </c>
      <c r="R219" s="149">
        <v>252648</v>
      </c>
      <c r="S219" s="152">
        <f t="shared" si="40"/>
        <v>9717.2307692307695</v>
      </c>
      <c r="T219" s="19" t="s">
        <v>56</v>
      </c>
      <c r="U219" s="21"/>
      <c r="V219" s="139"/>
    </row>
    <row r="220" spans="1:22" s="140" customFormat="1" ht="15.75" x14ac:dyDescent="0.25">
      <c r="A220" s="269"/>
      <c r="B220" s="257">
        <v>30</v>
      </c>
      <c r="C220" s="149">
        <v>15653</v>
      </c>
      <c r="D220" s="146" t="s">
        <v>400</v>
      </c>
      <c r="E220" s="145" t="s">
        <v>32</v>
      </c>
      <c r="F220" s="147" t="s">
        <v>401</v>
      </c>
      <c r="G220" s="147">
        <f t="shared" si="35"/>
        <v>26</v>
      </c>
      <c r="H220" s="150"/>
      <c r="I220" s="147" t="s">
        <v>355</v>
      </c>
      <c r="J220" s="147"/>
      <c r="K220" s="148">
        <f t="shared" si="36"/>
        <v>31</v>
      </c>
      <c r="L220" s="26">
        <v>10500</v>
      </c>
      <c r="M220" s="153"/>
      <c r="N220" s="151">
        <f t="shared" si="37"/>
        <v>0</v>
      </c>
      <c r="O220" s="145">
        <f t="shared" si="38"/>
        <v>10500</v>
      </c>
      <c r="P220" s="145"/>
      <c r="Q220" s="145">
        <f t="shared" si="39"/>
        <v>10500</v>
      </c>
      <c r="R220" s="149">
        <v>297436</v>
      </c>
      <c r="S220" s="152">
        <f t="shared" si="40"/>
        <v>11439.846153846154</v>
      </c>
      <c r="T220" s="19" t="s">
        <v>27</v>
      </c>
      <c r="U220" s="21"/>
      <c r="V220" s="139"/>
    </row>
    <row r="221" spans="1:22" s="140" customFormat="1" ht="15.75" x14ac:dyDescent="0.25">
      <c r="A221" s="269"/>
      <c r="B221" s="256">
        <v>31</v>
      </c>
      <c r="C221" s="149">
        <v>34320</v>
      </c>
      <c r="D221" s="146" t="s">
        <v>402</v>
      </c>
      <c r="E221" s="145" t="s">
        <v>32</v>
      </c>
      <c r="F221" s="147" t="s">
        <v>403</v>
      </c>
      <c r="G221" s="147">
        <f t="shared" si="35"/>
        <v>23</v>
      </c>
      <c r="H221" s="150"/>
      <c r="I221" s="147" t="s">
        <v>355</v>
      </c>
      <c r="J221" s="147" t="s">
        <v>382</v>
      </c>
      <c r="K221" s="148">
        <f t="shared" si="36"/>
        <v>28</v>
      </c>
      <c r="L221" s="26">
        <v>10000</v>
      </c>
      <c r="M221" s="153"/>
      <c r="N221" s="151">
        <f t="shared" si="37"/>
        <v>1000</v>
      </c>
      <c r="O221" s="145">
        <f t="shared" si="38"/>
        <v>9000</v>
      </c>
      <c r="P221" s="145"/>
      <c r="Q221" s="145">
        <f t="shared" si="39"/>
        <v>9000</v>
      </c>
      <c r="R221" s="149">
        <v>262400</v>
      </c>
      <c r="S221" s="152">
        <f t="shared" si="40"/>
        <v>11408.695652173914</v>
      </c>
      <c r="T221" s="19" t="s">
        <v>27</v>
      </c>
      <c r="U221" s="21"/>
      <c r="V221" s="139"/>
    </row>
    <row r="222" spans="1:22" s="140" customFormat="1" ht="15.75" x14ac:dyDescent="0.25">
      <c r="A222" s="269"/>
      <c r="B222" s="256">
        <v>32</v>
      </c>
      <c r="C222" s="149">
        <v>34319</v>
      </c>
      <c r="D222" s="146" t="s">
        <v>404</v>
      </c>
      <c r="E222" s="145" t="s">
        <v>32</v>
      </c>
      <c r="F222" s="147" t="s">
        <v>403</v>
      </c>
      <c r="G222" s="147">
        <f t="shared" si="35"/>
        <v>26</v>
      </c>
      <c r="H222" s="150"/>
      <c r="I222" s="147" t="s">
        <v>355</v>
      </c>
      <c r="J222" s="147"/>
      <c r="K222" s="148">
        <f t="shared" si="36"/>
        <v>31</v>
      </c>
      <c r="L222" s="26">
        <v>10000</v>
      </c>
      <c r="M222" s="153"/>
      <c r="N222" s="151">
        <f t="shared" si="37"/>
        <v>0</v>
      </c>
      <c r="O222" s="145">
        <f t="shared" si="38"/>
        <v>10000</v>
      </c>
      <c r="P222" s="145"/>
      <c r="Q222" s="145">
        <f t="shared" si="39"/>
        <v>10000</v>
      </c>
      <c r="R222" s="149">
        <v>291891</v>
      </c>
      <c r="S222" s="152">
        <f t="shared" si="40"/>
        <v>11226.576923076924</v>
      </c>
      <c r="T222" s="19" t="s">
        <v>27</v>
      </c>
      <c r="U222" s="21"/>
      <c r="V222" s="139"/>
    </row>
    <row r="223" spans="1:22" s="140" customFormat="1" ht="15.75" x14ac:dyDescent="0.25">
      <c r="A223" s="269"/>
      <c r="B223" s="257">
        <v>33</v>
      </c>
      <c r="C223" s="149" t="s">
        <v>21</v>
      </c>
      <c r="D223" s="146" t="s">
        <v>405</v>
      </c>
      <c r="E223" s="145" t="s">
        <v>32</v>
      </c>
      <c r="F223" s="147" t="s">
        <v>41</v>
      </c>
      <c r="G223" s="147">
        <f t="shared" si="35"/>
        <v>26</v>
      </c>
      <c r="H223" s="150"/>
      <c r="I223" s="147" t="s">
        <v>355</v>
      </c>
      <c r="J223" s="147"/>
      <c r="K223" s="148">
        <f t="shared" si="36"/>
        <v>31</v>
      </c>
      <c r="L223" s="26">
        <v>9500</v>
      </c>
      <c r="M223" s="153"/>
      <c r="N223" s="151">
        <f t="shared" si="37"/>
        <v>0</v>
      </c>
      <c r="O223" s="145">
        <f t="shared" si="38"/>
        <v>9500</v>
      </c>
      <c r="P223" s="145"/>
      <c r="Q223" s="145">
        <f t="shared" si="39"/>
        <v>9500</v>
      </c>
      <c r="R223" s="149">
        <v>247620</v>
      </c>
      <c r="S223" s="152">
        <f t="shared" si="40"/>
        <v>9523.8461538461543</v>
      </c>
      <c r="T223" s="19" t="s">
        <v>56</v>
      </c>
      <c r="U223" s="21"/>
      <c r="V223" s="139"/>
    </row>
    <row r="224" spans="1:22" s="140" customFormat="1" ht="15.75" x14ac:dyDescent="0.25">
      <c r="A224" s="269"/>
      <c r="B224" s="256">
        <v>34</v>
      </c>
      <c r="C224" s="149" t="s">
        <v>21</v>
      </c>
      <c r="D224" s="146" t="s">
        <v>406</v>
      </c>
      <c r="E224" s="145" t="s">
        <v>32</v>
      </c>
      <c r="F224" s="147" t="s">
        <v>407</v>
      </c>
      <c r="G224" s="147">
        <f t="shared" si="35"/>
        <v>26</v>
      </c>
      <c r="H224" s="150"/>
      <c r="I224" s="147" t="s">
        <v>355</v>
      </c>
      <c r="J224" s="147"/>
      <c r="K224" s="148">
        <f t="shared" si="36"/>
        <v>31</v>
      </c>
      <c r="L224" s="26">
        <v>9500</v>
      </c>
      <c r="M224" s="153"/>
      <c r="N224" s="151">
        <f t="shared" si="37"/>
        <v>0</v>
      </c>
      <c r="O224" s="145">
        <f t="shared" si="38"/>
        <v>9500</v>
      </c>
      <c r="P224" s="145"/>
      <c r="Q224" s="145">
        <f t="shared" si="39"/>
        <v>9500</v>
      </c>
      <c r="R224" s="149">
        <v>240133</v>
      </c>
      <c r="S224" s="152">
        <f t="shared" si="40"/>
        <v>9235.8846153846152</v>
      </c>
      <c r="T224" s="19" t="s">
        <v>56</v>
      </c>
      <c r="U224" s="21"/>
      <c r="V224" s="139"/>
    </row>
    <row r="225" spans="1:22" s="140" customFormat="1" x14ac:dyDescent="0.25">
      <c r="A225" s="269"/>
      <c r="B225" s="257">
        <v>35</v>
      </c>
      <c r="C225" s="19" t="s">
        <v>21</v>
      </c>
      <c r="D225" s="19" t="s">
        <v>408</v>
      </c>
      <c r="E225" s="145" t="s">
        <v>32</v>
      </c>
      <c r="F225" s="147" t="s">
        <v>44</v>
      </c>
      <c r="G225" s="147">
        <f t="shared" si="35"/>
        <v>26</v>
      </c>
      <c r="H225" s="19"/>
      <c r="I225" s="147" t="s">
        <v>355</v>
      </c>
      <c r="J225" s="19"/>
      <c r="K225" s="148">
        <f t="shared" si="36"/>
        <v>31</v>
      </c>
      <c r="L225" s="159">
        <v>9500</v>
      </c>
      <c r="M225" s="160"/>
      <c r="N225" s="151">
        <f t="shared" si="37"/>
        <v>0</v>
      </c>
      <c r="O225" s="145">
        <f t="shared" si="38"/>
        <v>9500</v>
      </c>
      <c r="P225" s="145"/>
      <c r="Q225" s="145">
        <f t="shared" si="39"/>
        <v>9500</v>
      </c>
      <c r="R225" s="19">
        <v>218538</v>
      </c>
      <c r="S225" s="152">
        <f t="shared" si="40"/>
        <v>8405.3076923076915</v>
      </c>
      <c r="T225" s="19" t="s">
        <v>56</v>
      </c>
      <c r="U225" s="21"/>
      <c r="V225" s="139"/>
    </row>
    <row r="226" spans="1:22" s="140" customFormat="1" ht="15.75" x14ac:dyDescent="0.25">
      <c r="A226" s="269"/>
      <c r="B226" s="257">
        <v>36</v>
      </c>
      <c r="C226" s="26">
        <v>34744</v>
      </c>
      <c r="D226" s="155" t="s">
        <v>409</v>
      </c>
      <c r="E226" s="145" t="s">
        <v>32</v>
      </c>
      <c r="F226" s="147" t="s">
        <v>410</v>
      </c>
      <c r="G226" s="147">
        <f t="shared" si="35"/>
        <v>26</v>
      </c>
      <c r="H226" s="150"/>
      <c r="I226" s="147" t="s">
        <v>355</v>
      </c>
      <c r="J226" s="147"/>
      <c r="K226" s="148">
        <f t="shared" si="36"/>
        <v>31</v>
      </c>
      <c r="L226" s="149">
        <v>10000</v>
      </c>
      <c r="M226" s="149"/>
      <c r="N226" s="151">
        <f t="shared" si="37"/>
        <v>0</v>
      </c>
      <c r="O226" s="145">
        <f t="shared" si="38"/>
        <v>10000</v>
      </c>
      <c r="P226" s="19"/>
      <c r="Q226" s="145">
        <f t="shared" si="39"/>
        <v>10000</v>
      </c>
      <c r="R226" s="19">
        <v>248080</v>
      </c>
      <c r="S226" s="152">
        <f t="shared" si="40"/>
        <v>9541.538461538461</v>
      </c>
      <c r="T226" s="19" t="s">
        <v>56</v>
      </c>
      <c r="U226" s="21"/>
      <c r="V226" s="139"/>
    </row>
    <row r="227" spans="1:22" s="31" customFormat="1" ht="25.5" customHeight="1" x14ac:dyDescent="0.25">
      <c r="A227" s="269"/>
      <c r="B227" s="267" t="s">
        <v>12</v>
      </c>
      <c r="C227" s="267"/>
      <c r="D227" s="267"/>
      <c r="E227" s="267"/>
      <c r="F227" s="267"/>
      <c r="G227" s="267"/>
      <c r="H227" s="267"/>
      <c r="I227" s="267"/>
      <c r="J227" s="267"/>
      <c r="K227" s="268"/>
      <c r="L227" s="143">
        <f t="shared" ref="L227:S227" si="41">SUM(L191:L226)</f>
        <v>401000</v>
      </c>
      <c r="M227" s="143">
        <f t="shared" si="41"/>
        <v>7000</v>
      </c>
      <c r="N227" s="144">
        <f t="shared" si="41"/>
        <v>9333.3333333333339</v>
      </c>
      <c r="O227" s="144">
        <f t="shared" si="41"/>
        <v>398666.66666666663</v>
      </c>
      <c r="P227" s="143">
        <f t="shared" si="41"/>
        <v>11000</v>
      </c>
      <c r="Q227" s="144">
        <f t="shared" si="41"/>
        <v>409666.66666666663</v>
      </c>
      <c r="R227" s="143">
        <f t="shared" si="41"/>
        <v>12372917</v>
      </c>
      <c r="S227" s="144">
        <f t="shared" si="41"/>
        <v>492842.80087177875</v>
      </c>
      <c r="T227" s="15"/>
      <c r="U227" s="15"/>
    </row>
    <row r="228" spans="1:22" s="31" customFormat="1" ht="25.5" customHeight="1" x14ac:dyDescent="0.25">
      <c r="A228" s="269"/>
      <c r="B228" s="265" t="s">
        <v>411</v>
      </c>
      <c r="C228" s="265"/>
      <c r="D228" s="265"/>
      <c r="E228" s="265"/>
      <c r="F228" s="265"/>
      <c r="G228" s="265"/>
      <c r="H228" s="265"/>
      <c r="I228" s="265"/>
      <c r="J228" s="265"/>
      <c r="K228" s="265"/>
      <c r="L228" s="265"/>
      <c r="M228" s="265"/>
      <c r="N228" s="265"/>
      <c r="O228" s="265"/>
      <c r="P228" s="265"/>
      <c r="Q228" s="265"/>
      <c r="R228" s="265"/>
      <c r="S228" s="265"/>
      <c r="T228" s="265"/>
      <c r="U228" s="266"/>
    </row>
    <row r="229" spans="1:22" s="12" customFormat="1" ht="41.25" customHeight="1" x14ac:dyDescent="0.25">
      <c r="A229" s="269"/>
      <c r="B229" s="62" t="s">
        <v>0</v>
      </c>
      <c r="C229" s="9" t="s">
        <v>1</v>
      </c>
      <c r="D229" s="8" t="s">
        <v>2</v>
      </c>
      <c r="E229" s="10" t="s">
        <v>3</v>
      </c>
      <c r="F229" s="10" t="s">
        <v>17</v>
      </c>
      <c r="G229" s="10" t="s">
        <v>4</v>
      </c>
      <c r="H229" s="10" t="s">
        <v>5</v>
      </c>
      <c r="I229" s="10" t="s">
        <v>6</v>
      </c>
      <c r="J229" s="10" t="s">
        <v>7</v>
      </c>
      <c r="K229" s="11" t="s">
        <v>16</v>
      </c>
      <c r="L229" s="10" t="s">
        <v>8</v>
      </c>
      <c r="M229" s="10" t="s">
        <v>20</v>
      </c>
      <c r="N229" s="10" t="s">
        <v>9</v>
      </c>
      <c r="O229" s="10" t="s">
        <v>18</v>
      </c>
      <c r="P229" s="10" t="s">
        <v>19</v>
      </c>
      <c r="Q229" s="10" t="s">
        <v>10</v>
      </c>
      <c r="R229" s="10" t="s">
        <v>14</v>
      </c>
      <c r="S229" s="10" t="s">
        <v>15</v>
      </c>
      <c r="T229" s="10" t="s">
        <v>13</v>
      </c>
      <c r="U229" s="10" t="s">
        <v>11</v>
      </c>
    </row>
    <row r="230" spans="1:22" s="12" customFormat="1" ht="24.75" customHeight="1" x14ac:dyDescent="0.25">
      <c r="A230" s="269"/>
      <c r="B230" s="63">
        <v>1</v>
      </c>
      <c r="C230" s="18">
        <v>27963</v>
      </c>
      <c r="D230" s="19" t="s">
        <v>412</v>
      </c>
      <c r="E230" s="20" t="s">
        <v>74</v>
      </c>
      <c r="F230" s="23">
        <v>42511</v>
      </c>
      <c r="G230" s="20">
        <v>27</v>
      </c>
      <c r="H230" s="20"/>
      <c r="I230" s="20">
        <v>4</v>
      </c>
      <c r="J230" s="20"/>
      <c r="K230" s="20">
        <f t="shared" ref="K230:K241" si="42">G230+H230+I230</f>
        <v>31</v>
      </c>
      <c r="L230" s="20">
        <v>26000</v>
      </c>
      <c r="M230" s="20">
        <v>5800</v>
      </c>
      <c r="N230" s="20" t="s">
        <v>39</v>
      </c>
      <c r="O230" s="20">
        <v>31800</v>
      </c>
      <c r="P230" s="20" t="s">
        <v>39</v>
      </c>
      <c r="Q230" s="20">
        <v>31800</v>
      </c>
      <c r="R230" s="20"/>
      <c r="S230" s="20">
        <f t="shared" ref="S230:S241" si="43">R230/G230</f>
        <v>0</v>
      </c>
      <c r="T230" s="20" t="s">
        <v>39</v>
      </c>
      <c r="U230" s="14"/>
    </row>
    <row r="231" spans="1:22" s="12" customFormat="1" ht="24.75" customHeight="1" x14ac:dyDescent="0.25">
      <c r="A231" s="269"/>
      <c r="B231" s="64">
        <v>2</v>
      </c>
      <c r="C231" s="18">
        <v>31121</v>
      </c>
      <c r="D231" s="19" t="s">
        <v>413</v>
      </c>
      <c r="E231" s="19" t="s">
        <v>30</v>
      </c>
      <c r="F231" s="24">
        <v>42792</v>
      </c>
      <c r="G231" s="19">
        <f t="shared" ref="G231:G241" si="44">31-H231-I231-J231</f>
        <v>26</v>
      </c>
      <c r="H231" s="20"/>
      <c r="I231" s="19">
        <v>5</v>
      </c>
      <c r="J231" s="20"/>
      <c r="K231" s="20">
        <f t="shared" si="42"/>
        <v>31</v>
      </c>
      <c r="L231" s="19">
        <v>13500</v>
      </c>
      <c r="M231" s="19" t="s">
        <v>39</v>
      </c>
      <c r="N231" s="21" t="s">
        <v>39</v>
      </c>
      <c r="O231" s="19">
        <v>13500</v>
      </c>
      <c r="P231" s="19">
        <v>2200</v>
      </c>
      <c r="Q231" s="19">
        <v>15700</v>
      </c>
      <c r="R231" s="19">
        <v>832431</v>
      </c>
      <c r="S231" s="161">
        <f t="shared" si="43"/>
        <v>32016.576923076922</v>
      </c>
      <c r="T231" s="19" t="s">
        <v>26</v>
      </c>
      <c r="U231" s="15"/>
    </row>
    <row r="232" spans="1:22" s="12" customFormat="1" ht="24.75" customHeight="1" x14ac:dyDescent="0.25">
      <c r="A232" s="269"/>
      <c r="B232" s="63">
        <v>3</v>
      </c>
      <c r="C232" s="25">
        <v>36990</v>
      </c>
      <c r="D232" s="19" t="s">
        <v>414</v>
      </c>
      <c r="E232" s="162" t="s">
        <v>30</v>
      </c>
      <c r="F232" s="24">
        <v>43490</v>
      </c>
      <c r="G232" s="19">
        <f t="shared" si="44"/>
        <v>26</v>
      </c>
      <c r="H232" s="20"/>
      <c r="I232" s="19">
        <v>5</v>
      </c>
      <c r="J232" s="20"/>
      <c r="K232" s="20">
        <f t="shared" si="42"/>
        <v>31</v>
      </c>
      <c r="L232" s="19">
        <v>12000</v>
      </c>
      <c r="M232" s="19" t="s">
        <v>39</v>
      </c>
      <c r="N232" s="21" t="s">
        <v>39</v>
      </c>
      <c r="O232" s="19">
        <v>12000</v>
      </c>
      <c r="P232" s="19">
        <v>2200</v>
      </c>
      <c r="Q232" s="19">
        <v>14200</v>
      </c>
      <c r="R232" s="19">
        <v>593320</v>
      </c>
      <c r="S232" s="161">
        <f t="shared" si="43"/>
        <v>22820</v>
      </c>
      <c r="T232" s="19" t="s">
        <v>27</v>
      </c>
      <c r="U232" s="15"/>
    </row>
    <row r="233" spans="1:22" s="12" customFormat="1" ht="24.75" customHeight="1" x14ac:dyDescent="0.25">
      <c r="A233" s="269"/>
      <c r="B233" s="64">
        <v>4</v>
      </c>
      <c r="C233" s="18">
        <v>34726</v>
      </c>
      <c r="D233" s="163" t="s">
        <v>415</v>
      </c>
      <c r="E233" s="22" t="s">
        <v>32</v>
      </c>
      <c r="F233" s="24">
        <v>43185</v>
      </c>
      <c r="G233" s="19">
        <f t="shared" si="44"/>
        <v>26</v>
      </c>
      <c r="H233" s="20"/>
      <c r="I233" s="19">
        <v>5</v>
      </c>
      <c r="J233" s="20"/>
      <c r="K233" s="20">
        <f t="shared" si="42"/>
        <v>31</v>
      </c>
      <c r="L233" s="19">
        <v>11000</v>
      </c>
      <c r="M233" s="19" t="s">
        <v>39</v>
      </c>
      <c r="N233" s="21" t="s">
        <v>39</v>
      </c>
      <c r="O233" s="19">
        <v>11000</v>
      </c>
      <c r="P233" s="19" t="s">
        <v>39</v>
      </c>
      <c r="Q233" s="19">
        <v>11000</v>
      </c>
      <c r="R233" s="19">
        <v>371852</v>
      </c>
      <c r="S233" s="161">
        <f t="shared" si="43"/>
        <v>14302</v>
      </c>
      <c r="T233" s="19" t="s">
        <v>26</v>
      </c>
      <c r="U233" s="15"/>
    </row>
    <row r="234" spans="1:22" s="12" customFormat="1" ht="24.75" customHeight="1" x14ac:dyDescent="0.25">
      <c r="A234" s="269"/>
      <c r="B234" s="63">
        <v>5</v>
      </c>
      <c r="C234" s="18">
        <v>15607</v>
      </c>
      <c r="D234" s="163" t="s">
        <v>78</v>
      </c>
      <c r="E234" s="22" t="s">
        <v>32</v>
      </c>
      <c r="F234" s="24">
        <v>40404</v>
      </c>
      <c r="G234" s="19">
        <f t="shared" si="44"/>
        <v>26</v>
      </c>
      <c r="H234" s="20"/>
      <c r="I234" s="19">
        <v>5</v>
      </c>
      <c r="J234" s="20"/>
      <c r="K234" s="20">
        <f t="shared" si="42"/>
        <v>31</v>
      </c>
      <c r="L234" s="19">
        <v>10000</v>
      </c>
      <c r="M234" s="19" t="s">
        <v>39</v>
      </c>
      <c r="N234" s="21" t="s">
        <v>39</v>
      </c>
      <c r="O234" s="19">
        <v>10000</v>
      </c>
      <c r="P234" s="19" t="s">
        <v>39</v>
      </c>
      <c r="Q234" s="19">
        <v>10000</v>
      </c>
      <c r="R234" s="19">
        <v>299550</v>
      </c>
      <c r="S234" s="161">
        <f t="shared" si="43"/>
        <v>11521.153846153846</v>
      </c>
      <c r="T234" s="19" t="s">
        <v>27</v>
      </c>
      <c r="U234" s="15"/>
    </row>
    <row r="235" spans="1:22" s="12" customFormat="1" ht="24.75" customHeight="1" x14ac:dyDescent="0.25">
      <c r="A235" s="269"/>
      <c r="B235" s="64">
        <v>6</v>
      </c>
      <c r="C235" s="18">
        <v>15616</v>
      </c>
      <c r="D235" s="163" t="s">
        <v>416</v>
      </c>
      <c r="E235" s="22" t="s">
        <v>32</v>
      </c>
      <c r="F235" s="24">
        <v>41694</v>
      </c>
      <c r="G235" s="19">
        <f t="shared" si="44"/>
        <v>24</v>
      </c>
      <c r="H235" s="20"/>
      <c r="I235" s="19">
        <v>5</v>
      </c>
      <c r="J235" s="20">
        <v>2</v>
      </c>
      <c r="K235" s="20">
        <f t="shared" si="42"/>
        <v>29</v>
      </c>
      <c r="L235" s="19">
        <v>10000</v>
      </c>
      <c r="M235" s="19" t="s">
        <v>39</v>
      </c>
      <c r="N235" s="21">
        <v>769</v>
      </c>
      <c r="O235" s="19">
        <v>9231</v>
      </c>
      <c r="P235" s="19" t="s">
        <v>39</v>
      </c>
      <c r="Q235" s="19">
        <v>9231</v>
      </c>
      <c r="R235" s="19">
        <v>274947</v>
      </c>
      <c r="S235" s="161">
        <f t="shared" si="43"/>
        <v>11456.125</v>
      </c>
      <c r="T235" s="19" t="s">
        <v>27</v>
      </c>
      <c r="U235" s="15"/>
    </row>
    <row r="236" spans="1:22" s="12" customFormat="1" ht="24.75" customHeight="1" x14ac:dyDescent="0.25">
      <c r="A236" s="269"/>
      <c r="B236" s="63">
        <v>7</v>
      </c>
      <c r="C236" s="18">
        <v>30014</v>
      </c>
      <c r="D236" s="163" t="s">
        <v>417</v>
      </c>
      <c r="E236" s="22" t="s">
        <v>32</v>
      </c>
      <c r="F236" s="24">
        <v>42658</v>
      </c>
      <c r="G236" s="19">
        <f t="shared" si="44"/>
        <v>26</v>
      </c>
      <c r="H236" s="20"/>
      <c r="I236" s="19">
        <v>5</v>
      </c>
      <c r="J236" s="20"/>
      <c r="K236" s="20">
        <f t="shared" si="42"/>
        <v>31</v>
      </c>
      <c r="L236" s="19">
        <v>10000</v>
      </c>
      <c r="M236" s="19" t="s">
        <v>39</v>
      </c>
      <c r="N236" s="21" t="s">
        <v>39</v>
      </c>
      <c r="O236" s="19">
        <v>10000</v>
      </c>
      <c r="P236" s="19" t="s">
        <v>39</v>
      </c>
      <c r="Q236" s="19">
        <v>10000</v>
      </c>
      <c r="R236" s="19">
        <v>292357</v>
      </c>
      <c r="S236" s="161">
        <f t="shared" si="43"/>
        <v>11244.5</v>
      </c>
      <c r="T236" s="19" t="s">
        <v>27</v>
      </c>
      <c r="U236" s="15"/>
    </row>
    <row r="237" spans="1:22" s="12" customFormat="1" ht="24.75" customHeight="1" x14ac:dyDescent="0.25">
      <c r="A237" s="269"/>
      <c r="B237" s="64">
        <v>8</v>
      </c>
      <c r="C237" s="18" t="s">
        <v>21</v>
      </c>
      <c r="D237" s="163" t="s">
        <v>418</v>
      </c>
      <c r="E237" s="22" t="s">
        <v>32</v>
      </c>
      <c r="F237" s="24">
        <v>43736</v>
      </c>
      <c r="G237" s="19">
        <f t="shared" si="44"/>
        <v>26</v>
      </c>
      <c r="H237" s="20"/>
      <c r="I237" s="19">
        <v>5</v>
      </c>
      <c r="J237" s="20"/>
      <c r="K237" s="20">
        <f t="shared" si="42"/>
        <v>31</v>
      </c>
      <c r="L237" s="19">
        <v>10000</v>
      </c>
      <c r="M237" s="19" t="s">
        <v>39</v>
      </c>
      <c r="N237" s="21" t="s">
        <v>39</v>
      </c>
      <c r="O237" s="19">
        <v>10000</v>
      </c>
      <c r="P237" s="19" t="s">
        <v>39</v>
      </c>
      <c r="Q237" s="19">
        <v>10000</v>
      </c>
      <c r="R237" s="19">
        <v>323060</v>
      </c>
      <c r="S237" s="161">
        <f t="shared" si="43"/>
        <v>12425.384615384615</v>
      </c>
      <c r="T237" s="19" t="s">
        <v>27</v>
      </c>
      <c r="U237" s="15"/>
    </row>
    <row r="238" spans="1:22" s="12" customFormat="1" ht="24.75" customHeight="1" x14ac:dyDescent="0.25">
      <c r="A238" s="269"/>
      <c r="B238" s="63">
        <v>9</v>
      </c>
      <c r="C238" s="18" t="s">
        <v>21</v>
      </c>
      <c r="D238" s="163" t="s">
        <v>419</v>
      </c>
      <c r="E238" s="22" t="s">
        <v>32</v>
      </c>
      <c r="F238" s="24">
        <v>43772</v>
      </c>
      <c r="G238" s="19">
        <f t="shared" si="44"/>
        <v>26</v>
      </c>
      <c r="H238" s="20"/>
      <c r="I238" s="19">
        <v>5</v>
      </c>
      <c r="J238" s="20"/>
      <c r="K238" s="20">
        <f t="shared" si="42"/>
        <v>31</v>
      </c>
      <c r="L238" s="19">
        <v>9500</v>
      </c>
      <c r="M238" s="19" t="s">
        <v>39</v>
      </c>
      <c r="N238" s="21" t="s">
        <v>39</v>
      </c>
      <c r="O238" s="19">
        <v>9500</v>
      </c>
      <c r="P238" s="19" t="s">
        <v>39</v>
      </c>
      <c r="Q238" s="19">
        <v>9500</v>
      </c>
      <c r="R238" s="19">
        <v>158660</v>
      </c>
      <c r="S238" s="161">
        <f t="shared" si="43"/>
        <v>6102.3076923076924</v>
      </c>
      <c r="T238" s="19" t="s">
        <v>56</v>
      </c>
      <c r="U238" s="134" t="s">
        <v>420</v>
      </c>
    </row>
    <row r="239" spans="1:22" s="12" customFormat="1" ht="24.75" customHeight="1" x14ac:dyDescent="0.25">
      <c r="A239" s="269"/>
      <c r="B239" s="64">
        <v>10</v>
      </c>
      <c r="C239" s="18" t="s">
        <v>21</v>
      </c>
      <c r="D239" s="163" t="s">
        <v>421</v>
      </c>
      <c r="E239" s="22" t="s">
        <v>32</v>
      </c>
      <c r="F239" s="24">
        <v>43782</v>
      </c>
      <c r="G239" s="19">
        <f t="shared" si="44"/>
        <v>26</v>
      </c>
      <c r="H239" s="20"/>
      <c r="I239" s="19">
        <v>5</v>
      </c>
      <c r="J239" s="20"/>
      <c r="K239" s="20">
        <f t="shared" si="42"/>
        <v>31</v>
      </c>
      <c r="L239" s="19">
        <v>9500</v>
      </c>
      <c r="M239" s="19" t="s">
        <v>39</v>
      </c>
      <c r="N239" s="21" t="s">
        <v>39</v>
      </c>
      <c r="O239" s="19">
        <v>9500</v>
      </c>
      <c r="P239" s="19" t="s">
        <v>39</v>
      </c>
      <c r="Q239" s="19">
        <v>9500</v>
      </c>
      <c r="R239" s="19">
        <v>156396</v>
      </c>
      <c r="S239" s="161">
        <f t="shared" si="43"/>
        <v>6015.2307692307695</v>
      </c>
      <c r="T239" s="19" t="s">
        <v>56</v>
      </c>
      <c r="U239" s="15"/>
    </row>
    <row r="240" spans="1:22" s="12" customFormat="1" ht="24.75" customHeight="1" x14ac:dyDescent="0.25">
      <c r="A240" s="269"/>
      <c r="B240" s="63">
        <v>11</v>
      </c>
      <c r="C240" s="18" t="s">
        <v>21</v>
      </c>
      <c r="D240" s="19" t="s">
        <v>422</v>
      </c>
      <c r="E240" s="164" t="s">
        <v>32</v>
      </c>
      <c r="F240" s="24">
        <v>43851</v>
      </c>
      <c r="G240" s="19">
        <f t="shared" si="44"/>
        <v>10</v>
      </c>
      <c r="H240" s="20"/>
      <c r="I240" s="19">
        <v>4</v>
      </c>
      <c r="J240" s="19">
        <v>17</v>
      </c>
      <c r="K240" s="20">
        <f t="shared" si="42"/>
        <v>14</v>
      </c>
      <c r="L240" s="19">
        <v>9500</v>
      </c>
      <c r="M240" s="19" t="s">
        <v>39</v>
      </c>
      <c r="N240" s="19">
        <v>6016</v>
      </c>
      <c r="O240" s="19">
        <v>3484</v>
      </c>
      <c r="P240" s="19" t="s">
        <v>39</v>
      </c>
      <c r="Q240" s="19">
        <v>3484</v>
      </c>
      <c r="R240" s="19">
        <v>58358</v>
      </c>
      <c r="S240" s="161">
        <f t="shared" si="43"/>
        <v>5835.8</v>
      </c>
      <c r="T240" s="19" t="s">
        <v>56</v>
      </c>
      <c r="U240" s="15"/>
    </row>
    <row r="241" spans="1:22" s="12" customFormat="1" ht="24.75" customHeight="1" x14ac:dyDescent="0.25">
      <c r="A241" s="269"/>
      <c r="B241" s="64">
        <v>12</v>
      </c>
      <c r="C241" s="20" t="s">
        <v>21</v>
      </c>
      <c r="D241" s="19" t="s">
        <v>423</v>
      </c>
      <c r="E241" s="19" t="s">
        <v>30</v>
      </c>
      <c r="F241" s="24">
        <v>43851</v>
      </c>
      <c r="G241" s="19">
        <f t="shared" si="44"/>
        <v>10</v>
      </c>
      <c r="H241" s="20"/>
      <c r="I241" s="19">
        <v>4</v>
      </c>
      <c r="J241" s="19">
        <v>17</v>
      </c>
      <c r="K241" s="20">
        <f t="shared" si="42"/>
        <v>14</v>
      </c>
      <c r="L241" s="19">
        <v>11500</v>
      </c>
      <c r="M241" s="19" t="s">
        <v>39</v>
      </c>
      <c r="N241" s="19">
        <v>7284</v>
      </c>
      <c r="O241" s="19">
        <v>4216</v>
      </c>
      <c r="P241" s="19">
        <v>806</v>
      </c>
      <c r="Q241" s="19">
        <v>5022</v>
      </c>
      <c r="R241" s="19">
        <v>107903</v>
      </c>
      <c r="S241" s="161">
        <f t="shared" si="43"/>
        <v>10790.3</v>
      </c>
      <c r="T241" s="19" t="s">
        <v>56</v>
      </c>
      <c r="U241" s="15"/>
      <c r="V241" s="42"/>
    </row>
    <row r="242" spans="1:22" s="31" customFormat="1" ht="21" customHeight="1" x14ac:dyDescent="0.25">
      <c r="A242" s="269"/>
      <c r="B242" s="267" t="s">
        <v>12</v>
      </c>
      <c r="C242" s="267"/>
      <c r="D242" s="267"/>
      <c r="E242" s="267"/>
      <c r="F242" s="267"/>
      <c r="G242" s="267"/>
      <c r="H242" s="267"/>
      <c r="I242" s="267"/>
      <c r="J242" s="267"/>
      <c r="K242" s="268"/>
      <c r="L242" s="143">
        <f t="shared" ref="L242:S242" si="45">SUM(L230:L241)</f>
        <v>142500</v>
      </c>
      <c r="M242" s="143">
        <f t="shared" si="45"/>
        <v>5800</v>
      </c>
      <c r="N242" s="143">
        <f t="shared" si="45"/>
        <v>14069</v>
      </c>
      <c r="O242" s="143">
        <f t="shared" si="45"/>
        <v>134231</v>
      </c>
      <c r="P242" s="143">
        <f t="shared" si="45"/>
        <v>5206</v>
      </c>
      <c r="Q242" s="143">
        <f t="shared" si="45"/>
        <v>139437</v>
      </c>
      <c r="R242" s="143">
        <f t="shared" si="45"/>
        <v>3468834</v>
      </c>
      <c r="S242" s="144">
        <f t="shared" si="45"/>
        <v>144529.37884615382</v>
      </c>
      <c r="T242" s="15"/>
      <c r="U242" s="15"/>
    </row>
    <row r="243" spans="1:22" s="31" customFormat="1" ht="25.5" customHeight="1" x14ac:dyDescent="0.25">
      <c r="A243" s="269"/>
      <c r="B243" s="262" t="s">
        <v>672</v>
      </c>
      <c r="C243" s="265"/>
      <c r="D243" s="265"/>
      <c r="E243" s="265"/>
      <c r="F243" s="265"/>
      <c r="G243" s="265"/>
      <c r="H243" s="265"/>
      <c r="I243" s="265"/>
      <c r="J243" s="265"/>
      <c r="K243" s="265"/>
      <c r="L243" s="265"/>
      <c r="M243" s="265"/>
      <c r="N243" s="265"/>
      <c r="O243" s="265"/>
      <c r="P243" s="265"/>
      <c r="Q243" s="265"/>
      <c r="R243" s="265"/>
      <c r="S243" s="265"/>
      <c r="T243" s="265"/>
      <c r="U243" s="266"/>
    </row>
    <row r="244" spans="1:22" s="12" customFormat="1" ht="41.25" customHeight="1" x14ac:dyDescent="0.25">
      <c r="A244" s="269"/>
      <c r="B244" s="62" t="s">
        <v>0</v>
      </c>
      <c r="C244" s="9" t="s">
        <v>1</v>
      </c>
      <c r="D244" s="8" t="s">
        <v>2</v>
      </c>
      <c r="E244" s="10" t="s">
        <v>3</v>
      </c>
      <c r="F244" s="10" t="s">
        <v>17</v>
      </c>
      <c r="G244" s="10" t="s">
        <v>4</v>
      </c>
      <c r="H244" s="10" t="s">
        <v>5</v>
      </c>
      <c r="I244" s="10" t="s">
        <v>6</v>
      </c>
      <c r="J244" s="10" t="s">
        <v>7</v>
      </c>
      <c r="K244" s="11" t="s">
        <v>16</v>
      </c>
      <c r="L244" s="10" t="s">
        <v>8</v>
      </c>
      <c r="M244" s="10" t="s">
        <v>20</v>
      </c>
      <c r="N244" s="10" t="s">
        <v>9</v>
      </c>
      <c r="O244" s="10" t="s">
        <v>18</v>
      </c>
      <c r="P244" s="10" t="s">
        <v>19</v>
      </c>
      <c r="Q244" s="10" t="s">
        <v>10</v>
      </c>
      <c r="R244" s="10" t="s">
        <v>14</v>
      </c>
      <c r="S244" s="10" t="s">
        <v>15</v>
      </c>
      <c r="T244" s="10" t="s">
        <v>13</v>
      </c>
      <c r="U244" s="10" t="s">
        <v>11</v>
      </c>
    </row>
    <row r="245" spans="1:22" s="12" customFormat="1" ht="24.75" customHeight="1" x14ac:dyDescent="0.25">
      <c r="A245" s="269"/>
      <c r="B245" s="63">
        <v>1</v>
      </c>
      <c r="C245" s="165">
        <v>15515</v>
      </c>
      <c r="D245" s="166" t="s">
        <v>424</v>
      </c>
      <c r="E245" s="20" t="s">
        <v>23</v>
      </c>
      <c r="F245" s="167">
        <v>40720</v>
      </c>
      <c r="G245" s="20">
        <f t="shared" ref="G245:G259" si="46">31-H245-I245-J245</f>
        <v>26</v>
      </c>
      <c r="H245" s="20"/>
      <c r="I245" s="20">
        <v>5</v>
      </c>
      <c r="J245" s="20"/>
      <c r="K245" s="19">
        <f t="shared" ref="K245:K259" si="47">G245+H245+I245</f>
        <v>31</v>
      </c>
      <c r="L245" s="20">
        <v>28000</v>
      </c>
      <c r="M245" s="20">
        <v>4000</v>
      </c>
      <c r="N245" s="20">
        <f t="shared" ref="N245:N259" si="48">(L245/30)*J245</f>
        <v>0</v>
      </c>
      <c r="O245" s="20">
        <f t="shared" ref="O245:O259" si="49">L245+M245-N245</f>
        <v>32000</v>
      </c>
      <c r="P245" s="20"/>
      <c r="Q245" s="20">
        <f t="shared" ref="Q245:Q259" si="50">O245+P245</f>
        <v>32000</v>
      </c>
      <c r="R245" s="20"/>
      <c r="S245" s="20">
        <f t="shared" ref="S245:S259" si="51">R245/G245</f>
        <v>0</v>
      </c>
      <c r="T245" s="20"/>
      <c r="U245" s="20"/>
    </row>
    <row r="246" spans="1:22" s="12" customFormat="1" ht="24.75" customHeight="1" x14ac:dyDescent="0.25">
      <c r="A246" s="269"/>
      <c r="B246" s="64">
        <v>2</v>
      </c>
      <c r="C246" s="165">
        <v>28318</v>
      </c>
      <c r="D246" s="166" t="s">
        <v>425</v>
      </c>
      <c r="E246" s="19" t="s">
        <v>30</v>
      </c>
      <c r="F246" s="167">
        <v>42547</v>
      </c>
      <c r="G246" s="20">
        <f t="shared" si="46"/>
        <v>24</v>
      </c>
      <c r="H246" s="19">
        <v>2</v>
      </c>
      <c r="I246" s="20">
        <v>5</v>
      </c>
      <c r="J246" s="19"/>
      <c r="K246" s="19">
        <f t="shared" si="47"/>
        <v>31</v>
      </c>
      <c r="L246" s="19">
        <v>15000</v>
      </c>
      <c r="M246" s="19"/>
      <c r="N246" s="161">
        <f t="shared" si="48"/>
        <v>0</v>
      </c>
      <c r="O246" s="161">
        <f t="shared" si="49"/>
        <v>15000</v>
      </c>
      <c r="P246" s="19">
        <v>2200</v>
      </c>
      <c r="Q246" s="161">
        <f t="shared" si="50"/>
        <v>17200</v>
      </c>
      <c r="R246" s="19">
        <v>1212053</v>
      </c>
      <c r="S246" s="161">
        <f t="shared" si="51"/>
        <v>50502.208333333336</v>
      </c>
      <c r="T246" s="19" t="s">
        <v>25</v>
      </c>
      <c r="U246" s="21"/>
    </row>
    <row r="247" spans="1:22" s="12" customFormat="1" ht="24.75" customHeight="1" x14ac:dyDescent="0.25">
      <c r="A247" s="269"/>
      <c r="B247" s="63">
        <v>3</v>
      </c>
      <c r="C247" s="165">
        <v>15576</v>
      </c>
      <c r="D247" s="166" t="s">
        <v>426</v>
      </c>
      <c r="E247" s="19" t="s">
        <v>30</v>
      </c>
      <c r="F247" s="167">
        <v>41640</v>
      </c>
      <c r="G247" s="20">
        <f t="shared" si="46"/>
        <v>26</v>
      </c>
      <c r="H247" s="19"/>
      <c r="I247" s="20">
        <v>5</v>
      </c>
      <c r="J247" s="19"/>
      <c r="K247" s="19">
        <f t="shared" si="47"/>
        <v>31</v>
      </c>
      <c r="L247" s="19">
        <v>15000</v>
      </c>
      <c r="M247" s="19"/>
      <c r="N247" s="161">
        <f t="shared" si="48"/>
        <v>0</v>
      </c>
      <c r="O247" s="161">
        <f t="shared" si="49"/>
        <v>15000</v>
      </c>
      <c r="P247" s="19">
        <v>2200</v>
      </c>
      <c r="Q247" s="161">
        <f t="shared" si="50"/>
        <v>17200</v>
      </c>
      <c r="R247" s="19">
        <v>1402346</v>
      </c>
      <c r="S247" s="161">
        <f t="shared" si="51"/>
        <v>53936.384615384617</v>
      </c>
      <c r="T247" s="19" t="s">
        <v>25</v>
      </c>
      <c r="U247" s="21"/>
    </row>
    <row r="248" spans="1:22" s="12" customFormat="1" ht="24.75" customHeight="1" x14ac:dyDescent="0.25">
      <c r="A248" s="269"/>
      <c r="B248" s="64">
        <v>4</v>
      </c>
      <c r="C248" s="165">
        <v>29192</v>
      </c>
      <c r="D248" s="166" t="s">
        <v>427</v>
      </c>
      <c r="E248" s="22" t="s">
        <v>32</v>
      </c>
      <c r="F248" s="167">
        <v>42608</v>
      </c>
      <c r="G248" s="20">
        <f t="shared" si="46"/>
        <v>26</v>
      </c>
      <c r="H248" s="19"/>
      <c r="I248" s="20">
        <v>5</v>
      </c>
      <c r="J248" s="19"/>
      <c r="K248" s="19">
        <f t="shared" si="47"/>
        <v>31</v>
      </c>
      <c r="L248" s="19">
        <v>11000</v>
      </c>
      <c r="M248" s="19"/>
      <c r="N248" s="161">
        <f t="shared" si="48"/>
        <v>0</v>
      </c>
      <c r="O248" s="161">
        <f t="shared" si="49"/>
        <v>11000</v>
      </c>
      <c r="P248" s="19"/>
      <c r="Q248" s="161">
        <f t="shared" si="50"/>
        <v>11000</v>
      </c>
      <c r="R248" s="19">
        <v>385936</v>
      </c>
      <c r="S248" s="161">
        <f t="shared" si="51"/>
        <v>14843.692307692309</v>
      </c>
      <c r="T248" s="19" t="s">
        <v>26</v>
      </c>
      <c r="U248" s="21"/>
    </row>
    <row r="249" spans="1:22" s="12" customFormat="1" ht="24.75" customHeight="1" x14ac:dyDescent="0.25">
      <c r="A249" s="269"/>
      <c r="B249" s="63">
        <v>5</v>
      </c>
      <c r="C249" s="165">
        <v>15565</v>
      </c>
      <c r="D249" s="166" t="s">
        <v>428</v>
      </c>
      <c r="E249" s="22" t="s">
        <v>32</v>
      </c>
      <c r="F249" s="167">
        <v>35463</v>
      </c>
      <c r="G249" s="20">
        <f t="shared" si="46"/>
        <v>26</v>
      </c>
      <c r="H249" s="19"/>
      <c r="I249" s="20">
        <v>5</v>
      </c>
      <c r="J249" s="19"/>
      <c r="K249" s="19">
        <f t="shared" si="47"/>
        <v>31</v>
      </c>
      <c r="L249" s="19">
        <v>11000</v>
      </c>
      <c r="M249" s="19"/>
      <c r="N249" s="161">
        <f t="shared" si="48"/>
        <v>0</v>
      </c>
      <c r="O249" s="161">
        <f t="shared" si="49"/>
        <v>11000</v>
      </c>
      <c r="P249" s="19"/>
      <c r="Q249" s="161">
        <f t="shared" si="50"/>
        <v>11000</v>
      </c>
      <c r="R249" s="19">
        <v>389326</v>
      </c>
      <c r="S249" s="161">
        <f t="shared" si="51"/>
        <v>14974.076923076924</v>
      </c>
      <c r="T249" s="19" t="s">
        <v>26</v>
      </c>
      <c r="U249" s="21"/>
    </row>
    <row r="250" spans="1:22" s="12" customFormat="1" ht="24.75" customHeight="1" x14ac:dyDescent="0.25">
      <c r="A250" s="269"/>
      <c r="B250" s="64">
        <v>6</v>
      </c>
      <c r="C250" s="165">
        <v>15567</v>
      </c>
      <c r="D250" s="166" t="s">
        <v>429</v>
      </c>
      <c r="E250" s="22" t="s">
        <v>32</v>
      </c>
      <c r="F250" s="167">
        <v>40873</v>
      </c>
      <c r="G250" s="20">
        <f t="shared" si="46"/>
        <v>26</v>
      </c>
      <c r="H250" s="19"/>
      <c r="I250" s="20">
        <v>5</v>
      </c>
      <c r="J250" s="19"/>
      <c r="K250" s="19">
        <f t="shared" si="47"/>
        <v>31</v>
      </c>
      <c r="L250" s="19">
        <v>10500</v>
      </c>
      <c r="M250" s="19"/>
      <c r="N250" s="161">
        <f t="shared" si="48"/>
        <v>0</v>
      </c>
      <c r="O250" s="161">
        <f t="shared" si="49"/>
        <v>10500</v>
      </c>
      <c r="P250" s="19"/>
      <c r="Q250" s="161">
        <f t="shared" si="50"/>
        <v>10500</v>
      </c>
      <c r="R250" s="19">
        <v>313781</v>
      </c>
      <c r="S250" s="161">
        <f t="shared" si="51"/>
        <v>12068.5</v>
      </c>
      <c r="T250" s="19" t="s">
        <v>27</v>
      </c>
      <c r="U250" s="21"/>
    </row>
    <row r="251" spans="1:22" s="12" customFormat="1" ht="24.75" customHeight="1" x14ac:dyDescent="0.25">
      <c r="A251" s="269"/>
      <c r="B251" s="63">
        <v>7</v>
      </c>
      <c r="C251" s="165">
        <v>15568</v>
      </c>
      <c r="D251" s="166" t="s">
        <v>430</v>
      </c>
      <c r="E251" s="22" t="s">
        <v>32</v>
      </c>
      <c r="F251" s="167">
        <v>41094</v>
      </c>
      <c r="G251" s="20">
        <f t="shared" si="46"/>
        <v>26</v>
      </c>
      <c r="H251" s="19"/>
      <c r="I251" s="20">
        <v>5</v>
      </c>
      <c r="J251" s="19"/>
      <c r="K251" s="19">
        <f t="shared" si="47"/>
        <v>31</v>
      </c>
      <c r="L251" s="19">
        <v>11000</v>
      </c>
      <c r="M251" s="19"/>
      <c r="N251" s="161">
        <f t="shared" si="48"/>
        <v>0</v>
      </c>
      <c r="O251" s="161">
        <f t="shared" si="49"/>
        <v>11000</v>
      </c>
      <c r="P251" s="19"/>
      <c r="Q251" s="161">
        <f t="shared" si="50"/>
        <v>11000</v>
      </c>
      <c r="R251" s="19">
        <v>386134</v>
      </c>
      <c r="S251" s="161">
        <f t="shared" si="51"/>
        <v>14851.307692307691</v>
      </c>
      <c r="T251" s="19" t="s">
        <v>26</v>
      </c>
      <c r="U251" s="21"/>
    </row>
    <row r="252" spans="1:22" s="12" customFormat="1" ht="24.75" customHeight="1" x14ac:dyDescent="0.25">
      <c r="A252" s="269"/>
      <c r="B252" s="64">
        <v>8</v>
      </c>
      <c r="C252" s="165">
        <v>15572</v>
      </c>
      <c r="D252" s="166" t="s">
        <v>431</v>
      </c>
      <c r="E252" s="22" t="s">
        <v>32</v>
      </c>
      <c r="F252" s="167">
        <v>41390</v>
      </c>
      <c r="G252" s="20">
        <f t="shared" si="46"/>
        <v>26</v>
      </c>
      <c r="H252" s="19"/>
      <c r="I252" s="20">
        <v>5</v>
      </c>
      <c r="J252" s="19"/>
      <c r="K252" s="19">
        <f t="shared" si="47"/>
        <v>31</v>
      </c>
      <c r="L252" s="19">
        <v>10500</v>
      </c>
      <c r="M252" s="19"/>
      <c r="N252" s="161">
        <f t="shared" si="48"/>
        <v>0</v>
      </c>
      <c r="O252" s="161">
        <f t="shared" si="49"/>
        <v>10500</v>
      </c>
      <c r="P252" s="19"/>
      <c r="Q252" s="161">
        <f t="shared" si="50"/>
        <v>10500</v>
      </c>
      <c r="R252" s="19">
        <v>289791</v>
      </c>
      <c r="S252" s="161">
        <f t="shared" si="51"/>
        <v>11145.807692307691</v>
      </c>
      <c r="T252" s="19" t="s">
        <v>27</v>
      </c>
      <c r="U252" s="21"/>
    </row>
    <row r="253" spans="1:22" s="12" customFormat="1" ht="24.75" customHeight="1" x14ac:dyDescent="0.25">
      <c r="A253" s="269"/>
      <c r="B253" s="63">
        <v>9</v>
      </c>
      <c r="C253" s="165">
        <v>26632</v>
      </c>
      <c r="D253" s="166" t="s">
        <v>432</v>
      </c>
      <c r="E253" s="22" t="s">
        <v>32</v>
      </c>
      <c r="F253" s="167">
        <v>42334</v>
      </c>
      <c r="G253" s="20">
        <f t="shared" si="46"/>
        <v>26</v>
      </c>
      <c r="H253" s="19"/>
      <c r="I253" s="20">
        <v>5</v>
      </c>
      <c r="J253" s="19"/>
      <c r="K253" s="19">
        <f t="shared" si="47"/>
        <v>31</v>
      </c>
      <c r="L253" s="19">
        <v>11000</v>
      </c>
      <c r="M253" s="19"/>
      <c r="N253" s="161">
        <f t="shared" si="48"/>
        <v>0</v>
      </c>
      <c r="O253" s="161">
        <f t="shared" si="49"/>
        <v>11000</v>
      </c>
      <c r="P253" s="19"/>
      <c r="Q253" s="161">
        <f t="shared" si="50"/>
        <v>11000</v>
      </c>
      <c r="R253" s="19">
        <v>407715</v>
      </c>
      <c r="S253" s="161">
        <f t="shared" si="51"/>
        <v>15681.346153846154</v>
      </c>
      <c r="T253" s="19" t="s">
        <v>26</v>
      </c>
      <c r="U253" s="21"/>
    </row>
    <row r="254" spans="1:22" s="12" customFormat="1" ht="24.75" customHeight="1" x14ac:dyDescent="0.25">
      <c r="A254" s="269"/>
      <c r="B254" s="64">
        <v>10</v>
      </c>
      <c r="C254" s="165">
        <v>24747</v>
      </c>
      <c r="D254" s="166" t="s">
        <v>433</v>
      </c>
      <c r="E254" s="22" t="s">
        <v>32</v>
      </c>
      <c r="F254" s="167">
        <v>42088</v>
      </c>
      <c r="G254" s="20">
        <f t="shared" si="46"/>
        <v>26</v>
      </c>
      <c r="H254" s="19"/>
      <c r="I254" s="20">
        <v>5</v>
      </c>
      <c r="J254" s="19"/>
      <c r="K254" s="19">
        <f t="shared" si="47"/>
        <v>31</v>
      </c>
      <c r="L254" s="19">
        <v>10500</v>
      </c>
      <c r="M254" s="19"/>
      <c r="N254" s="161">
        <f t="shared" si="48"/>
        <v>0</v>
      </c>
      <c r="O254" s="161">
        <f t="shared" si="49"/>
        <v>10500</v>
      </c>
      <c r="P254" s="19"/>
      <c r="Q254" s="161">
        <f t="shared" si="50"/>
        <v>10500</v>
      </c>
      <c r="R254" s="19">
        <v>290558</v>
      </c>
      <c r="S254" s="161">
        <f t="shared" si="51"/>
        <v>11175.307692307691</v>
      </c>
      <c r="T254" s="19" t="s">
        <v>27</v>
      </c>
      <c r="U254" s="21"/>
    </row>
    <row r="255" spans="1:22" s="12" customFormat="1" ht="24.75" customHeight="1" x14ac:dyDescent="0.25">
      <c r="A255" s="269"/>
      <c r="B255" s="63">
        <v>11</v>
      </c>
      <c r="C255" s="165" t="s">
        <v>55</v>
      </c>
      <c r="D255" s="166" t="s">
        <v>434</v>
      </c>
      <c r="E255" s="19" t="s">
        <v>30</v>
      </c>
      <c r="F255" s="24">
        <v>43825</v>
      </c>
      <c r="G255" s="20">
        <f t="shared" si="46"/>
        <v>26</v>
      </c>
      <c r="H255" s="19"/>
      <c r="I255" s="20">
        <v>5</v>
      </c>
      <c r="J255" s="19"/>
      <c r="K255" s="19">
        <f t="shared" si="47"/>
        <v>31</v>
      </c>
      <c r="L255" s="19">
        <v>12000</v>
      </c>
      <c r="M255" s="19"/>
      <c r="N255" s="161">
        <f t="shared" si="48"/>
        <v>0</v>
      </c>
      <c r="O255" s="161">
        <f t="shared" si="49"/>
        <v>12000</v>
      </c>
      <c r="P255" s="19">
        <v>2200</v>
      </c>
      <c r="Q255" s="161">
        <f t="shared" si="50"/>
        <v>14200</v>
      </c>
      <c r="R255" s="19">
        <v>634944</v>
      </c>
      <c r="S255" s="161">
        <f t="shared" si="51"/>
        <v>24420.923076923078</v>
      </c>
      <c r="T255" s="19" t="s">
        <v>27</v>
      </c>
      <c r="U255" s="21"/>
    </row>
    <row r="256" spans="1:22" s="12" customFormat="1" ht="24.75" customHeight="1" x14ac:dyDescent="0.25">
      <c r="A256" s="269"/>
      <c r="B256" s="64">
        <v>12</v>
      </c>
      <c r="C256" s="165" t="s">
        <v>55</v>
      </c>
      <c r="D256" s="166" t="s">
        <v>435</v>
      </c>
      <c r="E256" s="19" t="s">
        <v>30</v>
      </c>
      <c r="F256" s="24">
        <v>43825</v>
      </c>
      <c r="G256" s="20">
        <f t="shared" si="46"/>
        <v>26</v>
      </c>
      <c r="H256" s="19"/>
      <c r="I256" s="20">
        <v>5</v>
      </c>
      <c r="J256" s="19"/>
      <c r="K256" s="19">
        <f t="shared" si="47"/>
        <v>31</v>
      </c>
      <c r="L256" s="19">
        <v>12000</v>
      </c>
      <c r="M256" s="19"/>
      <c r="N256" s="161">
        <f t="shared" si="48"/>
        <v>0</v>
      </c>
      <c r="O256" s="161">
        <f t="shared" si="49"/>
        <v>12000</v>
      </c>
      <c r="P256" s="19">
        <v>2200</v>
      </c>
      <c r="Q256" s="161">
        <f t="shared" si="50"/>
        <v>14200</v>
      </c>
      <c r="R256" s="19">
        <v>630740</v>
      </c>
      <c r="S256" s="161">
        <f t="shared" si="51"/>
        <v>24259.23076923077</v>
      </c>
      <c r="T256" s="19" t="s">
        <v>27</v>
      </c>
      <c r="U256" s="21"/>
      <c r="V256" s="42"/>
    </row>
    <row r="257" spans="1:22" s="12" customFormat="1" ht="24.75" customHeight="1" x14ac:dyDescent="0.25">
      <c r="A257" s="269"/>
      <c r="B257" s="63">
        <v>13</v>
      </c>
      <c r="C257" s="165" t="s">
        <v>55</v>
      </c>
      <c r="D257" s="166" t="s">
        <v>436</v>
      </c>
      <c r="E257" s="22" t="s">
        <v>32</v>
      </c>
      <c r="F257" s="24">
        <v>43781</v>
      </c>
      <c r="G257" s="20">
        <f t="shared" si="46"/>
        <v>25</v>
      </c>
      <c r="H257" s="19"/>
      <c r="I257" s="20">
        <v>5</v>
      </c>
      <c r="J257" s="19">
        <v>1</v>
      </c>
      <c r="K257" s="19">
        <f t="shared" si="47"/>
        <v>30</v>
      </c>
      <c r="L257" s="19">
        <v>11000</v>
      </c>
      <c r="M257" s="19"/>
      <c r="N257" s="161">
        <f t="shared" si="48"/>
        <v>366.66666666666669</v>
      </c>
      <c r="O257" s="161">
        <f t="shared" si="49"/>
        <v>10633.333333333334</v>
      </c>
      <c r="P257" s="19"/>
      <c r="Q257" s="161">
        <f t="shared" si="50"/>
        <v>10633.333333333334</v>
      </c>
      <c r="R257" s="19">
        <v>350928</v>
      </c>
      <c r="S257" s="161">
        <f t="shared" si="51"/>
        <v>14037.12</v>
      </c>
      <c r="T257" s="19" t="s">
        <v>26</v>
      </c>
      <c r="U257" s="21"/>
      <c r="V257" s="42"/>
    </row>
    <row r="258" spans="1:22" s="12" customFormat="1" ht="24.75" customHeight="1" x14ac:dyDescent="0.25">
      <c r="A258" s="269"/>
      <c r="B258" s="64">
        <v>14</v>
      </c>
      <c r="C258" s="165" t="s">
        <v>55</v>
      </c>
      <c r="D258" s="168" t="s">
        <v>437</v>
      </c>
      <c r="E258" s="22" t="s">
        <v>32</v>
      </c>
      <c r="F258" s="24">
        <v>43795</v>
      </c>
      <c r="G258" s="20">
        <f t="shared" si="46"/>
        <v>26</v>
      </c>
      <c r="H258" s="19"/>
      <c r="I258" s="20">
        <v>5</v>
      </c>
      <c r="J258" s="19"/>
      <c r="K258" s="19">
        <f t="shared" si="47"/>
        <v>31</v>
      </c>
      <c r="L258" s="19">
        <v>10500</v>
      </c>
      <c r="M258" s="19"/>
      <c r="N258" s="161">
        <f t="shared" si="48"/>
        <v>0</v>
      </c>
      <c r="O258" s="161">
        <f t="shared" si="49"/>
        <v>10500</v>
      </c>
      <c r="P258" s="19"/>
      <c r="Q258" s="161">
        <f t="shared" si="50"/>
        <v>10500</v>
      </c>
      <c r="R258" s="19">
        <v>333162</v>
      </c>
      <c r="S258" s="161">
        <f t="shared" si="51"/>
        <v>12813.923076923076</v>
      </c>
      <c r="T258" s="19" t="s">
        <v>27</v>
      </c>
      <c r="U258" s="21"/>
      <c r="V258" s="42"/>
    </row>
    <row r="259" spans="1:22" s="12" customFormat="1" ht="24.75" customHeight="1" x14ac:dyDescent="0.25">
      <c r="A259" s="269"/>
      <c r="B259" s="63">
        <v>15</v>
      </c>
      <c r="C259" s="165" t="s">
        <v>55</v>
      </c>
      <c r="D259" s="168" t="s">
        <v>438</v>
      </c>
      <c r="E259" s="22" t="s">
        <v>32</v>
      </c>
      <c r="F259" s="24">
        <v>43795</v>
      </c>
      <c r="G259" s="20">
        <f t="shared" si="46"/>
        <v>25</v>
      </c>
      <c r="H259" s="19"/>
      <c r="I259" s="20">
        <v>5</v>
      </c>
      <c r="J259" s="19">
        <v>1</v>
      </c>
      <c r="K259" s="19">
        <f t="shared" si="47"/>
        <v>30</v>
      </c>
      <c r="L259" s="19">
        <v>11000</v>
      </c>
      <c r="M259" s="19"/>
      <c r="N259" s="161">
        <f t="shared" si="48"/>
        <v>366.66666666666669</v>
      </c>
      <c r="O259" s="161">
        <f t="shared" si="49"/>
        <v>10633.333333333334</v>
      </c>
      <c r="P259" s="19"/>
      <c r="Q259" s="161">
        <f t="shared" si="50"/>
        <v>10633.333333333334</v>
      </c>
      <c r="R259" s="19">
        <v>362302</v>
      </c>
      <c r="S259" s="161">
        <f t="shared" si="51"/>
        <v>14492.08</v>
      </c>
      <c r="T259" s="19" t="s">
        <v>26</v>
      </c>
      <c r="U259" s="21"/>
      <c r="V259" s="42"/>
    </row>
    <row r="260" spans="1:22" s="31" customFormat="1" ht="21" customHeight="1" x14ac:dyDescent="0.25">
      <c r="A260" s="269"/>
      <c r="B260" s="267" t="s">
        <v>12</v>
      </c>
      <c r="C260" s="267"/>
      <c r="D260" s="267"/>
      <c r="E260" s="267"/>
      <c r="F260" s="267"/>
      <c r="G260" s="267"/>
      <c r="H260" s="267"/>
      <c r="I260" s="267"/>
      <c r="J260" s="267"/>
      <c r="K260" s="268"/>
      <c r="L260" s="143">
        <f t="shared" ref="L260:S260" si="52">SUM(L245:L259)</f>
        <v>190000</v>
      </c>
      <c r="M260" s="143">
        <f t="shared" si="52"/>
        <v>4000</v>
      </c>
      <c r="N260" s="144">
        <f t="shared" si="52"/>
        <v>733.33333333333337</v>
      </c>
      <c r="O260" s="144">
        <f t="shared" si="52"/>
        <v>193266.66666666669</v>
      </c>
      <c r="P260" s="143">
        <f t="shared" si="52"/>
        <v>8800</v>
      </c>
      <c r="Q260" s="144">
        <f t="shared" si="52"/>
        <v>202066.66666666669</v>
      </c>
      <c r="R260" s="143">
        <f t="shared" si="52"/>
        <v>7389716</v>
      </c>
      <c r="S260" s="144">
        <f t="shared" si="52"/>
        <v>289201.90833333338</v>
      </c>
      <c r="T260" s="15"/>
      <c r="U260" s="15"/>
    </row>
    <row r="261" spans="1:22" s="48" customFormat="1" ht="25.5" customHeight="1" x14ac:dyDescent="0.25">
      <c r="A261" s="269"/>
      <c r="B261" s="262" t="s">
        <v>439</v>
      </c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3"/>
    </row>
    <row r="262" spans="1:22" s="51" customFormat="1" ht="41.25" customHeight="1" x14ac:dyDescent="0.25">
      <c r="A262" s="269"/>
      <c r="B262" s="60" t="s">
        <v>0</v>
      </c>
      <c r="C262" s="50" t="s">
        <v>1</v>
      </c>
      <c r="D262" s="169" t="s">
        <v>2</v>
      </c>
      <c r="E262" s="54" t="s">
        <v>3</v>
      </c>
      <c r="F262" s="54" t="s">
        <v>17</v>
      </c>
      <c r="G262" s="54" t="s">
        <v>4</v>
      </c>
      <c r="H262" s="54" t="s">
        <v>5</v>
      </c>
      <c r="I262" s="54" t="s">
        <v>6</v>
      </c>
      <c r="J262" s="54" t="s">
        <v>7</v>
      </c>
      <c r="K262" s="55" t="s">
        <v>16</v>
      </c>
      <c r="L262" s="54" t="s">
        <v>8</v>
      </c>
      <c r="M262" s="54" t="s">
        <v>20</v>
      </c>
      <c r="N262" s="54" t="s">
        <v>9</v>
      </c>
      <c r="O262" s="54" t="s">
        <v>18</v>
      </c>
      <c r="P262" s="54" t="s">
        <v>19</v>
      </c>
      <c r="Q262" s="54" t="s">
        <v>10</v>
      </c>
      <c r="R262" s="54" t="s">
        <v>14</v>
      </c>
      <c r="S262" s="54" t="s">
        <v>15</v>
      </c>
      <c r="T262" s="54" t="s">
        <v>13</v>
      </c>
      <c r="U262" s="54" t="s">
        <v>11</v>
      </c>
    </row>
    <row r="263" spans="1:22" s="51" customFormat="1" ht="24.75" customHeight="1" x14ac:dyDescent="0.25">
      <c r="A263" s="269"/>
      <c r="B263" s="253">
        <v>1</v>
      </c>
      <c r="C263" s="7">
        <v>16088</v>
      </c>
      <c r="D263" s="170" t="s">
        <v>440</v>
      </c>
      <c r="E263" s="7" t="s">
        <v>82</v>
      </c>
      <c r="F263" s="29" t="s">
        <v>441</v>
      </c>
      <c r="G263" s="49">
        <v>28</v>
      </c>
      <c r="H263" s="49"/>
      <c r="I263" s="49">
        <v>3</v>
      </c>
      <c r="J263" s="49"/>
      <c r="K263" s="47">
        <v>31</v>
      </c>
      <c r="L263" s="65">
        <v>64000</v>
      </c>
      <c r="M263" s="171">
        <v>8000</v>
      </c>
      <c r="N263" s="49">
        <v>0</v>
      </c>
      <c r="O263" s="47">
        <f>L263+M263-N263</f>
        <v>72000</v>
      </c>
      <c r="P263" s="49"/>
      <c r="Q263" s="49">
        <f>O263+P263</f>
        <v>72000</v>
      </c>
      <c r="R263" s="49"/>
      <c r="S263" s="49"/>
      <c r="T263" s="49"/>
      <c r="U263" s="49"/>
    </row>
    <row r="264" spans="1:22" s="51" customFormat="1" x14ac:dyDescent="0.25">
      <c r="A264" s="269"/>
      <c r="B264" s="253">
        <v>2</v>
      </c>
      <c r="C264" s="172">
        <v>16861</v>
      </c>
      <c r="D264" s="3" t="s">
        <v>442</v>
      </c>
      <c r="E264" s="36" t="s">
        <v>42</v>
      </c>
      <c r="F264" s="57" t="s">
        <v>443</v>
      </c>
      <c r="G264" s="49">
        <v>28</v>
      </c>
      <c r="H264" s="49"/>
      <c r="I264" s="49">
        <v>3</v>
      </c>
      <c r="J264" s="49"/>
      <c r="K264" s="47">
        <v>31</v>
      </c>
      <c r="L264" s="173">
        <v>40000</v>
      </c>
      <c r="M264" s="49">
        <v>6000</v>
      </c>
      <c r="N264" s="49">
        <v>0</v>
      </c>
      <c r="O264" s="47">
        <f t="shared" ref="O264:O293" si="53">L264+M264-N264</f>
        <v>46000</v>
      </c>
      <c r="P264" s="49"/>
      <c r="Q264" s="49">
        <f t="shared" ref="Q264:Q265" si="54">O264+P264</f>
        <v>46000</v>
      </c>
      <c r="R264" s="49"/>
      <c r="S264" s="49"/>
      <c r="T264" s="49"/>
      <c r="U264" s="49"/>
    </row>
    <row r="265" spans="1:22" s="51" customFormat="1" x14ac:dyDescent="0.25">
      <c r="A265" s="269"/>
      <c r="B265" s="253">
        <v>3</v>
      </c>
      <c r="C265" s="36">
        <v>33149</v>
      </c>
      <c r="D265" s="3" t="s">
        <v>444</v>
      </c>
      <c r="E265" s="27" t="s">
        <v>23</v>
      </c>
      <c r="F265" s="1" t="s">
        <v>64</v>
      </c>
      <c r="G265" s="49">
        <v>28</v>
      </c>
      <c r="H265" s="47"/>
      <c r="I265" s="49">
        <v>3</v>
      </c>
      <c r="J265" s="47"/>
      <c r="K265" s="47">
        <v>31</v>
      </c>
      <c r="L265" s="173">
        <v>26000</v>
      </c>
      <c r="M265" s="47">
        <v>4000</v>
      </c>
      <c r="N265" s="47">
        <v>0</v>
      </c>
      <c r="O265" s="47">
        <f t="shared" si="53"/>
        <v>30000</v>
      </c>
      <c r="P265" s="47"/>
      <c r="Q265" s="49">
        <f t="shared" si="54"/>
        <v>30000</v>
      </c>
      <c r="R265" s="47"/>
      <c r="S265" s="47"/>
      <c r="T265" s="47"/>
      <c r="U265" s="44"/>
    </row>
    <row r="266" spans="1:22" s="51" customFormat="1" x14ac:dyDescent="0.25">
      <c r="A266" s="269"/>
      <c r="B266" s="253">
        <v>4</v>
      </c>
      <c r="C266" s="174" t="s">
        <v>445</v>
      </c>
      <c r="D266" s="175" t="s">
        <v>446</v>
      </c>
      <c r="E266" s="27" t="s">
        <v>30</v>
      </c>
      <c r="F266" s="176">
        <v>39870</v>
      </c>
      <c r="G266" s="49">
        <v>27</v>
      </c>
      <c r="H266" s="47"/>
      <c r="I266" s="49">
        <v>4</v>
      </c>
      <c r="J266" s="47"/>
      <c r="K266" s="47">
        <v>31</v>
      </c>
      <c r="L266" s="47">
        <v>13500</v>
      </c>
      <c r="M266" s="47"/>
      <c r="N266" s="47">
        <v>0</v>
      </c>
      <c r="O266" s="47">
        <f t="shared" si="53"/>
        <v>13500</v>
      </c>
      <c r="P266" s="47">
        <v>2200</v>
      </c>
      <c r="Q266" s="47">
        <f>O266+P266</f>
        <v>15700</v>
      </c>
      <c r="R266" s="47">
        <v>1076712</v>
      </c>
      <c r="S266" s="47">
        <f>R266/27</f>
        <v>39878.222222222219</v>
      </c>
      <c r="T266" s="47" t="s">
        <v>26</v>
      </c>
      <c r="U266" s="44"/>
    </row>
    <row r="267" spans="1:22" s="51" customFormat="1" x14ac:dyDescent="0.25">
      <c r="A267" s="269"/>
      <c r="B267" s="253">
        <v>5</v>
      </c>
      <c r="C267" s="174" t="s">
        <v>447</v>
      </c>
      <c r="D267" s="254" t="s">
        <v>669</v>
      </c>
      <c r="E267" s="177" t="s">
        <v>30</v>
      </c>
      <c r="F267" s="176">
        <v>40628</v>
      </c>
      <c r="G267" s="49">
        <v>27</v>
      </c>
      <c r="H267" s="47"/>
      <c r="I267" s="49">
        <v>4</v>
      </c>
      <c r="J267" s="47"/>
      <c r="K267" s="47">
        <v>31</v>
      </c>
      <c r="L267" s="47">
        <v>13500</v>
      </c>
      <c r="M267" s="47"/>
      <c r="N267" s="47">
        <v>0</v>
      </c>
      <c r="O267" s="47">
        <f t="shared" si="53"/>
        <v>13500</v>
      </c>
      <c r="P267" s="47">
        <v>2200</v>
      </c>
      <c r="Q267" s="47">
        <f t="shared" ref="Q267:Q293" si="55">O267+P267</f>
        <v>15700</v>
      </c>
      <c r="R267" s="47">
        <v>929338</v>
      </c>
      <c r="S267" s="47">
        <f t="shared" ref="S267:S293" si="56">R267/27</f>
        <v>34419.925925925927</v>
      </c>
      <c r="T267" s="47" t="s">
        <v>26</v>
      </c>
      <c r="U267" s="44"/>
    </row>
    <row r="268" spans="1:22" s="51" customFormat="1" x14ac:dyDescent="0.25">
      <c r="A268" s="269"/>
      <c r="B268" s="253">
        <v>6</v>
      </c>
      <c r="C268" s="174" t="s">
        <v>448</v>
      </c>
      <c r="D268" s="175" t="s">
        <v>449</v>
      </c>
      <c r="E268" s="27" t="s">
        <v>30</v>
      </c>
      <c r="F268" s="178">
        <v>39264</v>
      </c>
      <c r="G268" s="49">
        <v>27</v>
      </c>
      <c r="H268" s="47"/>
      <c r="I268" s="49">
        <v>4</v>
      </c>
      <c r="J268" s="47"/>
      <c r="K268" s="47">
        <v>31</v>
      </c>
      <c r="L268" s="47">
        <v>13500</v>
      </c>
      <c r="M268" s="47"/>
      <c r="N268" s="47">
        <v>0</v>
      </c>
      <c r="O268" s="47">
        <f t="shared" si="53"/>
        <v>13500</v>
      </c>
      <c r="P268" s="47">
        <v>2200</v>
      </c>
      <c r="Q268" s="47">
        <f t="shared" si="55"/>
        <v>15700</v>
      </c>
      <c r="R268" s="47">
        <v>989019</v>
      </c>
      <c r="S268" s="47">
        <f t="shared" si="56"/>
        <v>36630.333333333336</v>
      </c>
      <c r="T268" s="47" t="s">
        <v>26</v>
      </c>
      <c r="U268" s="44"/>
    </row>
    <row r="269" spans="1:22" s="51" customFormat="1" x14ac:dyDescent="0.25">
      <c r="A269" s="269"/>
      <c r="B269" s="253">
        <v>7</v>
      </c>
      <c r="C269" s="174" t="s">
        <v>450</v>
      </c>
      <c r="D269" s="175" t="s">
        <v>451</v>
      </c>
      <c r="E269" s="27" t="s">
        <v>30</v>
      </c>
      <c r="F269" s="178">
        <v>42089</v>
      </c>
      <c r="G269" s="49">
        <v>27</v>
      </c>
      <c r="H269" s="47"/>
      <c r="I269" s="49">
        <v>4</v>
      </c>
      <c r="J269" s="47"/>
      <c r="K269" s="47">
        <v>31</v>
      </c>
      <c r="L269" s="47">
        <v>15000</v>
      </c>
      <c r="M269" s="47"/>
      <c r="N269" s="47">
        <v>0</v>
      </c>
      <c r="O269" s="47">
        <f t="shared" si="53"/>
        <v>15000</v>
      </c>
      <c r="P269" s="47">
        <v>2200</v>
      </c>
      <c r="Q269" s="47">
        <f t="shared" si="55"/>
        <v>17200</v>
      </c>
      <c r="R269" s="47">
        <v>1438477</v>
      </c>
      <c r="S269" s="47">
        <f t="shared" si="56"/>
        <v>53276.925925925927</v>
      </c>
      <c r="T269" s="47" t="s">
        <v>25</v>
      </c>
      <c r="U269" s="44"/>
    </row>
    <row r="270" spans="1:22" s="51" customFormat="1" x14ac:dyDescent="0.25">
      <c r="A270" s="269"/>
      <c r="B270" s="253">
        <v>8</v>
      </c>
      <c r="C270" s="174" t="s">
        <v>452</v>
      </c>
      <c r="D270" s="175" t="s">
        <v>85</v>
      </c>
      <c r="E270" s="27" t="s">
        <v>30</v>
      </c>
      <c r="F270" s="178" t="s">
        <v>47</v>
      </c>
      <c r="G270" s="49">
        <v>27</v>
      </c>
      <c r="H270" s="47"/>
      <c r="I270" s="49">
        <v>4</v>
      </c>
      <c r="J270" s="47"/>
      <c r="K270" s="47">
        <v>31</v>
      </c>
      <c r="L270" s="47">
        <v>13500</v>
      </c>
      <c r="M270" s="47"/>
      <c r="N270" s="47">
        <v>0</v>
      </c>
      <c r="O270" s="47">
        <f t="shared" si="53"/>
        <v>13500</v>
      </c>
      <c r="P270" s="47">
        <v>2200</v>
      </c>
      <c r="Q270" s="47">
        <f t="shared" si="55"/>
        <v>15700</v>
      </c>
      <c r="R270" s="47">
        <v>991376</v>
      </c>
      <c r="S270" s="47">
        <f t="shared" si="56"/>
        <v>36717.629629629628</v>
      </c>
      <c r="T270" s="47" t="s">
        <v>26</v>
      </c>
      <c r="U270" s="44"/>
    </row>
    <row r="271" spans="1:22" s="51" customFormat="1" ht="25.5" customHeight="1" x14ac:dyDescent="0.25">
      <c r="A271" s="269"/>
      <c r="B271" s="253">
        <v>9</v>
      </c>
      <c r="C271" s="174" t="s">
        <v>453</v>
      </c>
      <c r="D271" s="175" t="s">
        <v>454</v>
      </c>
      <c r="E271" s="27" t="s">
        <v>30</v>
      </c>
      <c r="F271" s="178" t="s">
        <v>455</v>
      </c>
      <c r="G271" s="49">
        <v>27</v>
      </c>
      <c r="H271" s="47"/>
      <c r="I271" s="49">
        <v>4</v>
      </c>
      <c r="J271" s="47"/>
      <c r="K271" s="47">
        <v>31</v>
      </c>
      <c r="L271" s="47">
        <v>13500</v>
      </c>
      <c r="M271" s="47">
        <v>2200</v>
      </c>
      <c r="N271" s="47">
        <v>0</v>
      </c>
      <c r="O271" s="47">
        <f t="shared" si="53"/>
        <v>15700</v>
      </c>
      <c r="P271" s="47">
        <v>2200</v>
      </c>
      <c r="Q271" s="47">
        <f t="shared" si="55"/>
        <v>17900</v>
      </c>
      <c r="R271" s="47">
        <v>957762</v>
      </c>
      <c r="S271" s="47">
        <f t="shared" si="56"/>
        <v>35472.666666666664</v>
      </c>
      <c r="T271" s="47" t="s">
        <v>26</v>
      </c>
      <c r="U271" s="44" t="s">
        <v>456</v>
      </c>
    </row>
    <row r="272" spans="1:22" s="51" customFormat="1" x14ac:dyDescent="0.25">
      <c r="A272" s="269"/>
      <c r="B272" s="253">
        <v>10</v>
      </c>
      <c r="C272" s="174" t="s">
        <v>457</v>
      </c>
      <c r="D272" s="175" t="s">
        <v>458</v>
      </c>
      <c r="E272" s="27" t="s">
        <v>30</v>
      </c>
      <c r="F272" s="178">
        <v>39854</v>
      </c>
      <c r="G272" s="49">
        <v>27</v>
      </c>
      <c r="H272" s="47"/>
      <c r="I272" s="49">
        <v>4</v>
      </c>
      <c r="J272" s="47"/>
      <c r="K272" s="47">
        <v>31</v>
      </c>
      <c r="L272" s="47">
        <v>15000</v>
      </c>
      <c r="M272" s="47"/>
      <c r="N272" s="47">
        <v>0</v>
      </c>
      <c r="O272" s="47">
        <f t="shared" si="53"/>
        <v>15000</v>
      </c>
      <c r="P272" s="47">
        <v>2200</v>
      </c>
      <c r="Q272" s="47">
        <f t="shared" si="55"/>
        <v>17200</v>
      </c>
      <c r="R272" s="47">
        <v>1366638</v>
      </c>
      <c r="S272" s="47">
        <f t="shared" si="56"/>
        <v>50616.222222222219</v>
      </c>
      <c r="T272" s="47" t="s">
        <v>25</v>
      </c>
      <c r="U272" s="44"/>
    </row>
    <row r="273" spans="1:21" s="51" customFormat="1" x14ac:dyDescent="0.25">
      <c r="A273" s="269"/>
      <c r="B273" s="253">
        <v>11</v>
      </c>
      <c r="C273" s="174" t="s">
        <v>459</v>
      </c>
      <c r="D273" s="175" t="s">
        <v>460</v>
      </c>
      <c r="E273" s="27" t="s">
        <v>32</v>
      </c>
      <c r="F273" s="178">
        <v>39737</v>
      </c>
      <c r="G273" s="49">
        <v>27</v>
      </c>
      <c r="H273" s="47"/>
      <c r="I273" s="49">
        <v>4</v>
      </c>
      <c r="J273" s="47"/>
      <c r="K273" s="47">
        <v>31</v>
      </c>
      <c r="L273" s="47">
        <v>9500</v>
      </c>
      <c r="M273" s="47"/>
      <c r="N273" s="47">
        <v>0</v>
      </c>
      <c r="O273" s="47">
        <f t="shared" si="53"/>
        <v>9500</v>
      </c>
      <c r="P273" s="47"/>
      <c r="Q273" s="47">
        <f t="shared" si="55"/>
        <v>9500</v>
      </c>
      <c r="R273" s="47">
        <v>176884</v>
      </c>
      <c r="S273" s="47">
        <f t="shared" si="56"/>
        <v>6551.2592592592591</v>
      </c>
      <c r="T273" s="47"/>
      <c r="U273" s="44"/>
    </row>
    <row r="274" spans="1:21" s="51" customFormat="1" x14ac:dyDescent="0.25">
      <c r="A274" s="269"/>
      <c r="B274" s="253">
        <v>12</v>
      </c>
      <c r="C274" s="174" t="s">
        <v>461</v>
      </c>
      <c r="D274" s="175" t="s">
        <v>83</v>
      </c>
      <c r="E274" s="27" t="s">
        <v>32</v>
      </c>
      <c r="F274" s="178">
        <v>40330</v>
      </c>
      <c r="G274" s="49">
        <v>27</v>
      </c>
      <c r="H274" s="47"/>
      <c r="I274" s="49">
        <v>4</v>
      </c>
      <c r="J274" s="47"/>
      <c r="K274" s="47">
        <v>31</v>
      </c>
      <c r="L274" s="47">
        <v>9500</v>
      </c>
      <c r="M274" s="47"/>
      <c r="N274" s="47">
        <v>0</v>
      </c>
      <c r="O274" s="47">
        <f t="shared" si="53"/>
        <v>9500</v>
      </c>
      <c r="P274" s="47"/>
      <c r="Q274" s="47">
        <f t="shared" si="55"/>
        <v>9500</v>
      </c>
      <c r="R274" s="47">
        <v>184181</v>
      </c>
      <c r="S274" s="47">
        <f t="shared" si="56"/>
        <v>6821.5185185185182</v>
      </c>
      <c r="T274" s="47"/>
      <c r="U274" s="44"/>
    </row>
    <row r="275" spans="1:21" s="51" customFormat="1" x14ac:dyDescent="0.25">
      <c r="A275" s="269"/>
      <c r="B275" s="253">
        <v>13</v>
      </c>
      <c r="C275" s="174" t="s">
        <v>462</v>
      </c>
      <c r="D275" s="175" t="s">
        <v>463</v>
      </c>
      <c r="E275" s="27" t="s">
        <v>32</v>
      </c>
      <c r="F275" s="179">
        <v>42546</v>
      </c>
      <c r="G275" s="49">
        <v>27</v>
      </c>
      <c r="H275" s="47"/>
      <c r="I275" s="49">
        <v>4</v>
      </c>
      <c r="J275" s="47"/>
      <c r="K275" s="47">
        <v>31</v>
      </c>
      <c r="L275" s="47">
        <v>11000</v>
      </c>
      <c r="M275" s="47"/>
      <c r="N275" s="47">
        <v>0</v>
      </c>
      <c r="O275" s="47">
        <f t="shared" si="53"/>
        <v>11000</v>
      </c>
      <c r="P275" s="47"/>
      <c r="Q275" s="47">
        <f t="shared" si="55"/>
        <v>11000</v>
      </c>
      <c r="R275" s="47">
        <v>389635</v>
      </c>
      <c r="S275" s="47">
        <f t="shared" si="56"/>
        <v>14430.925925925925</v>
      </c>
      <c r="T275" s="47" t="s">
        <v>26</v>
      </c>
      <c r="U275" s="44"/>
    </row>
    <row r="276" spans="1:21" s="51" customFormat="1" x14ac:dyDescent="0.25">
      <c r="A276" s="269"/>
      <c r="B276" s="253">
        <v>14</v>
      </c>
      <c r="C276" s="174" t="s">
        <v>464</v>
      </c>
      <c r="D276" s="175" t="s">
        <v>398</v>
      </c>
      <c r="E276" s="27" t="s">
        <v>32</v>
      </c>
      <c r="F276" s="178">
        <v>39978</v>
      </c>
      <c r="G276" s="49">
        <v>27</v>
      </c>
      <c r="H276" s="47"/>
      <c r="I276" s="49">
        <v>4</v>
      </c>
      <c r="J276" s="47"/>
      <c r="K276" s="47">
        <v>31</v>
      </c>
      <c r="L276" s="47">
        <v>9500</v>
      </c>
      <c r="M276" s="47"/>
      <c r="N276" s="47">
        <v>0</v>
      </c>
      <c r="O276" s="47">
        <f t="shared" si="53"/>
        <v>9500</v>
      </c>
      <c r="P276" s="47"/>
      <c r="Q276" s="47">
        <f t="shared" si="55"/>
        <v>9500</v>
      </c>
      <c r="R276" s="47">
        <v>173949</v>
      </c>
      <c r="S276" s="47">
        <f t="shared" si="56"/>
        <v>6442.5555555555557</v>
      </c>
      <c r="T276" s="47"/>
      <c r="U276" s="44"/>
    </row>
    <row r="277" spans="1:21" s="51" customFormat="1" x14ac:dyDescent="0.25">
      <c r="A277" s="269"/>
      <c r="B277" s="253">
        <v>15</v>
      </c>
      <c r="C277" s="174" t="s">
        <v>465</v>
      </c>
      <c r="D277" s="175" t="s">
        <v>466</v>
      </c>
      <c r="E277" s="27" t="s">
        <v>32</v>
      </c>
      <c r="F277" s="176">
        <v>40506</v>
      </c>
      <c r="G277" s="49">
        <v>27</v>
      </c>
      <c r="H277" s="47"/>
      <c r="I277" s="49">
        <v>4</v>
      </c>
      <c r="J277" s="47"/>
      <c r="K277" s="47">
        <v>31</v>
      </c>
      <c r="L277" s="47">
        <v>9500</v>
      </c>
      <c r="M277" s="47"/>
      <c r="N277" s="47">
        <v>0</v>
      </c>
      <c r="O277" s="47">
        <f t="shared" si="53"/>
        <v>9500</v>
      </c>
      <c r="P277" s="47"/>
      <c r="Q277" s="47">
        <f t="shared" si="55"/>
        <v>9500</v>
      </c>
      <c r="R277" s="47">
        <v>176373</v>
      </c>
      <c r="S277" s="47">
        <f t="shared" si="56"/>
        <v>6532.333333333333</v>
      </c>
      <c r="T277" s="47"/>
      <c r="U277" s="44"/>
    </row>
    <row r="278" spans="1:21" s="51" customFormat="1" x14ac:dyDescent="0.25">
      <c r="A278" s="269"/>
      <c r="B278" s="253">
        <v>16</v>
      </c>
      <c r="C278" s="174" t="s">
        <v>467</v>
      </c>
      <c r="D278" s="175" t="s">
        <v>468</v>
      </c>
      <c r="E278" s="27" t="s">
        <v>32</v>
      </c>
      <c r="F278" s="176">
        <v>36753</v>
      </c>
      <c r="G278" s="49">
        <v>27</v>
      </c>
      <c r="H278" s="47"/>
      <c r="I278" s="49">
        <v>4</v>
      </c>
      <c r="J278" s="47"/>
      <c r="K278" s="47">
        <v>31</v>
      </c>
      <c r="L278" s="47">
        <v>10500</v>
      </c>
      <c r="M278" s="47"/>
      <c r="N278" s="47">
        <v>0</v>
      </c>
      <c r="O278" s="47">
        <f t="shared" si="53"/>
        <v>10500</v>
      </c>
      <c r="P278" s="47"/>
      <c r="Q278" s="47">
        <f t="shared" si="55"/>
        <v>10500</v>
      </c>
      <c r="R278" s="47">
        <v>341683</v>
      </c>
      <c r="S278" s="47">
        <f t="shared" si="56"/>
        <v>12654.925925925925</v>
      </c>
      <c r="T278" s="47" t="s">
        <v>27</v>
      </c>
      <c r="U278" s="44"/>
    </row>
    <row r="279" spans="1:21" s="51" customFormat="1" x14ac:dyDescent="0.25">
      <c r="A279" s="269"/>
      <c r="B279" s="253">
        <v>17</v>
      </c>
      <c r="C279" s="174" t="s">
        <v>469</v>
      </c>
      <c r="D279" s="175" t="s">
        <v>470</v>
      </c>
      <c r="E279" s="27" t="s">
        <v>32</v>
      </c>
      <c r="F279" s="176">
        <v>41708</v>
      </c>
      <c r="G279" s="49">
        <v>27</v>
      </c>
      <c r="H279" s="47"/>
      <c r="I279" s="49">
        <v>4</v>
      </c>
      <c r="J279" s="47"/>
      <c r="K279" s="47">
        <v>31</v>
      </c>
      <c r="L279" s="47">
        <v>11000</v>
      </c>
      <c r="M279" s="47"/>
      <c r="N279" s="47">
        <v>0</v>
      </c>
      <c r="O279" s="47">
        <f t="shared" si="53"/>
        <v>11000</v>
      </c>
      <c r="P279" s="47"/>
      <c r="Q279" s="47">
        <f t="shared" si="55"/>
        <v>11000</v>
      </c>
      <c r="R279" s="47">
        <v>404885</v>
      </c>
      <c r="S279" s="47">
        <f t="shared" si="56"/>
        <v>14995.740740740741</v>
      </c>
      <c r="T279" s="47" t="s">
        <v>26</v>
      </c>
      <c r="U279" s="44"/>
    </row>
    <row r="280" spans="1:21" s="51" customFormat="1" x14ac:dyDescent="0.25">
      <c r="A280" s="269"/>
      <c r="B280" s="253">
        <v>18</v>
      </c>
      <c r="C280" s="174" t="s">
        <v>471</v>
      </c>
      <c r="D280" s="175" t="s">
        <v>472</v>
      </c>
      <c r="E280" s="27" t="s">
        <v>32</v>
      </c>
      <c r="F280" s="176">
        <v>41671</v>
      </c>
      <c r="G280" s="49">
        <v>27</v>
      </c>
      <c r="H280" s="47"/>
      <c r="I280" s="49">
        <v>4</v>
      </c>
      <c r="J280" s="47"/>
      <c r="K280" s="47">
        <v>31</v>
      </c>
      <c r="L280" s="47">
        <v>9500</v>
      </c>
      <c r="M280" s="47"/>
      <c r="N280" s="47">
        <v>0</v>
      </c>
      <c r="O280" s="47">
        <f t="shared" si="53"/>
        <v>9500</v>
      </c>
      <c r="P280" s="47"/>
      <c r="Q280" s="47">
        <f t="shared" si="55"/>
        <v>9500</v>
      </c>
      <c r="R280" s="47">
        <v>166759</v>
      </c>
      <c r="S280" s="47">
        <f t="shared" si="56"/>
        <v>6176.2592592592591</v>
      </c>
      <c r="T280" s="47"/>
      <c r="U280" s="44"/>
    </row>
    <row r="281" spans="1:21" s="51" customFormat="1" x14ac:dyDescent="0.25">
      <c r="A281" s="269"/>
      <c r="B281" s="253">
        <v>19</v>
      </c>
      <c r="C281" s="174" t="s">
        <v>473</v>
      </c>
      <c r="D281" s="175" t="s">
        <v>474</v>
      </c>
      <c r="E281" s="27" t="s">
        <v>32</v>
      </c>
      <c r="F281" s="176">
        <v>42546</v>
      </c>
      <c r="G281" s="49">
        <v>27</v>
      </c>
      <c r="H281" s="47"/>
      <c r="I281" s="49">
        <v>4</v>
      </c>
      <c r="J281" s="47"/>
      <c r="K281" s="47">
        <v>31</v>
      </c>
      <c r="L281" s="47">
        <v>11000</v>
      </c>
      <c r="M281" s="47"/>
      <c r="N281" s="47">
        <v>0</v>
      </c>
      <c r="O281" s="47">
        <f t="shared" si="53"/>
        <v>11000</v>
      </c>
      <c r="P281" s="47"/>
      <c r="Q281" s="47">
        <f t="shared" si="55"/>
        <v>11000</v>
      </c>
      <c r="R281" s="47">
        <v>384952</v>
      </c>
      <c r="S281" s="47">
        <f t="shared" si="56"/>
        <v>14257.481481481482</v>
      </c>
      <c r="T281" s="47" t="s">
        <v>26</v>
      </c>
      <c r="U281" s="44"/>
    </row>
    <row r="282" spans="1:21" s="51" customFormat="1" x14ac:dyDescent="0.25">
      <c r="A282" s="269"/>
      <c r="B282" s="253">
        <v>20</v>
      </c>
      <c r="C282" s="174" t="s">
        <v>475</v>
      </c>
      <c r="D282" s="175" t="s">
        <v>90</v>
      </c>
      <c r="E282" s="27" t="s">
        <v>32</v>
      </c>
      <c r="F282" s="176">
        <v>43004</v>
      </c>
      <c r="G282" s="49">
        <v>27</v>
      </c>
      <c r="H282" s="47"/>
      <c r="I282" s="49">
        <v>4</v>
      </c>
      <c r="J282" s="47"/>
      <c r="K282" s="47">
        <v>31</v>
      </c>
      <c r="L282" s="47">
        <v>9500</v>
      </c>
      <c r="M282" s="47"/>
      <c r="N282" s="47">
        <v>0</v>
      </c>
      <c r="O282" s="47">
        <f t="shared" si="53"/>
        <v>9500</v>
      </c>
      <c r="P282" s="47"/>
      <c r="Q282" s="47">
        <f t="shared" si="55"/>
        <v>9500</v>
      </c>
      <c r="R282" s="47">
        <v>186353</v>
      </c>
      <c r="S282" s="47">
        <f t="shared" si="56"/>
        <v>6901.9629629629626</v>
      </c>
      <c r="T282" s="47"/>
      <c r="U282" s="44"/>
    </row>
    <row r="283" spans="1:21" s="51" customFormat="1" x14ac:dyDescent="0.25">
      <c r="A283" s="269"/>
      <c r="B283" s="253">
        <v>21</v>
      </c>
      <c r="C283" s="174" t="s">
        <v>476</v>
      </c>
      <c r="D283" s="175" t="s">
        <v>477</v>
      </c>
      <c r="E283" s="27" t="s">
        <v>32</v>
      </c>
      <c r="F283" s="179">
        <v>42851</v>
      </c>
      <c r="G283" s="49">
        <v>27</v>
      </c>
      <c r="H283" s="47"/>
      <c r="I283" s="49">
        <v>4</v>
      </c>
      <c r="J283" s="47"/>
      <c r="K283" s="47">
        <v>31</v>
      </c>
      <c r="L283" s="47">
        <v>9500</v>
      </c>
      <c r="M283" s="47"/>
      <c r="N283" s="47">
        <v>0</v>
      </c>
      <c r="O283" s="47">
        <f t="shared" si="53"/>
        <v>9500</v>
      </c>
      <c r="P283" s="47"/>
      <c r="Q283" s="47">
        <f t="shared" si="55"/>
        <v>9500</v>
      </c>
      <c r="R283" s="47">
        <v>152384</v>
      </c>
      <c r="S283" s="47">
        <f t="shared" si="56"/>
        <v>5643.8518518518522</v>
      </c>
      <c r="T283" s="47"/>
      <c r="U283" s="44"/>
    </row>
    <row r="284" spans="1:21" s="51" customFormat="1" x14ac:dyDescent="0.25">
      <c r="A284" s="269"/>
      <c r="B284" s="253">
        <v>22</v>
      </c>
      <c r="C284" s="174" t="s">
        <v>478</v>
      </c>
      <c r="D284" s="175" t="s">
        <v>65</v>
      </c>
      <c r="E284" s="27" t="s">
        <v>32</v>
      </c>
      <c r="F284" s="178">
        <v>42919</v>
      </c>
      <c r="G284" s="49">
        <v>27</v>
      </c>
      <c r="H284" s="47"/>
      <c r="I284" s="49">
        <v>4</v>
      </c>
      <c r="J284" s="47"/>
      <c r="K284" s="47">
        <v>31</v>
      </c>
      <c r="L284" s="47">
        <v>9500</v>
      </c>
      <c r="M284" s="47"/>
      <c r="N284" s="47">
        <v>0</v>
      </c>
      <c r="O284" s="47">
        <f t="shared" si="53"/>
        <v>9500</v>
      </c>
      <c r="P284" s="47"/>
      <c r="Q284" s="47">
        <f t="shared" si="55"/>
        <v>9500</v>
      </c>
      <c r="R284" s="47">
        <v>133591</v>
      </c>
      <c r="S284" s="47">
        <f t="shared" si="56"/>
        <v>4947.8148148148148</v>
      </c>
      <c r="T284" s="47"/>
      <c r="U284" s="44"/>
    </row>
    <row r="285" spans="1:21" s="51" customFormat="1" x14ac:dyDescent="0.25">
      <c r="A285" s="269"/>
      <c r="B285" s="253">
        <v>23</v>
      </c>
      <c r="C285" s="174" t="s">
        <v>479</v>
      </c>
      <c r="D285" s="175" t="s">
        <v>480</v>
      </c>
      <c r="E285" s="27" t="s">
        <v>32</v>
      </c>
      <c r="F285" s="47" t="s">
        <v>91</v>
      </c>
      <c r="G285" s="49">
        <v>27</v>
      </c>
      <c r="H285" s="47"/>
      <c r="I285" s="49">
        <v>4</v>
      </c>
      <c r="J285" s="47"/>
      <c r="K285" s="47">
        <v>31</v>
      </c>
      <c r="L285" s="47">
        <v>9500</v>
      </c>
      <c r="M285" s="47"/>
      <c r="N285" s="47">
        <v>0</v>
      </c>
      <c r="O285" s="47">
        <f t="shared" si="53"/>
        <v>9500</v>
      </c>
      <c r="P285" s="47"/>
      <c r="Q285" s="47">
        <f t="shared" si="55"/>
        <v>9500</v>
      </c>
      <c r="R285" s="47">
        <v>120788</v>
      </c>
      <c r="S285" s="47">
        <f t="shared" si="56"/>
        <v>4473.6296296296296</v>
      </c>
      <c r="T285" s="47"/>
      <c r="U285" s="44"/>
    </row>
    <row r="286" spans="1:21" s="51" customFormat="1" x14ac:dyDescent="0.25">
      <c r="A286" s="269"/>
      <c r="B286" s="253">
        <v>24</v>
      </c>
      <c r="C286" s="174" t="s">
        <v>481</v>
      </c>
      <c r="D286" s="175" t="s">
        <v>482</v>
      </c>
      <c r="E286" s="27" t="s">
        <v>32</v>
      </c>
      <c r="F286" s="30">
        <v>43477</v>
      </c>
      <c r="G286" s="49">
        <v>27</v>
      </c>
      <c r="H286" s="47"/>
      <c r="I286" s="49">
        <v>4</v>
      </c>
      <c r="J286" s="47"/>
      <c r="K286" s="47">
        <v>31</v>
      </c>
      <c r="L286" s="47">
        <v>9500</v>
      </c>
      <c r="M286" s="47"/>
      <c r="N286" s="47">
        <v>0</v>
      </c>
      <c r="O286" s="47">
        <f t="shared" si="53"/>
        <v>9500</v>
      </c>
      <c r="P286" s="47"/>
      <c r="Q286" s="47">
        <f t="shared" si="55"/>
        <v>9500</v>
      </c>
      <c r="R286" s="47">
        <v>174560</v>
      </c>
      <c r="S286" s="47">
        <f t="shared" si="56"/>
        <v>6465.1851851851852</v>
      </c>
      <c r="T286" s="47"/>
      <c r="U286" s="44"/>
    </row>
    <row r="287" spans="1:21" s="51" customFormat="1" x14ac:dyDescent="0.25">
      <c r="A287" s="269"/>
      <c r="B287" s="253">
        <v>25</v>
      </c>
      <c r="C287" s="174" t="s">
        <v>483</v>
      </c>
      <c r="D287" s="175" t="s">
        <v>484</v>
      </c>
      <c r="E287" s="27" t="s">
        <v>32</v>
      </c>
      <c r="F287" s="30">
        <v>43952</v>
      </c>
      <c r="G287" s="49">
        <v>27</v>
      </c>
      <c r="H287" s="47"/>
      <c r="I287" s="49">
        <v>4</v>
      </c>
      <c r="J287" s="47"/>
      <c r="K287" s="47">
        <v>31</v>
      </c>
      <c r="L287" s="47">
        <v>9500</v>
      </c>
      <c r="M287" s="47"/>
      <c r="N287" s="47">
        <v>0</v>
      </c>
      <c r="O287" s="47">
        <f t="shared" si="53"/>
        <v>9500</v>
      </c>
      <c r="P287" s="47"/>
      <c r="Q287" s="47">
        <f t="shared" si="55"/>
        <v>9500</v>
      </c>
      <c r="R287" s="47">
        <v>163019</v>
      </c>
      <c r="S287" s="47">
        <f t="shared" si="56"/>
        <v>6037.7407407407409</v>
      </c>
      <c r="T287" s="47"/>
      <c r="U287" s="44"/>
    </row>
    <row r="288" spans="1:21" s="51" customFormat="1" ht="19.5" customHeight="1" x14ac:dyDescent="0.25">
      <c r="A288" s="269"/>
      <c r="B288" s="253">
        <v>26</v>
      </c>
      <c r="C288" s="174" t="s">
        <v>485</v>
      </c>
      <c r="D288" s="175" t="s">
        <v>486</v>
      </c>
      <c r="E288" s="27" t="s">
        <v>32</v>
      </c>
      <c r="F288" s="30">
        <v>43749</v>
      </c>
      <c r="G288" s="49">
        <v>15</v>
      </c>
      <c r="H288" s="47"/>
      <c r="I288" s="49">
        <v>2</v>
      </c>
      <c r="J288" s="47"/>
      <c r="K288" s="47">
        <v>17</v>
      </c>
      <c r="L288" s="47">
        <v>9500</v>
      </c>
      <c r="M288" s="47">
        <v>0</v>
      </c>
      <c r="N288" s="47">
        <v>4290</v>
      </c>
      <c r="O288" s="47">
        <f t="shared" si="53"/>
        <v>5210</v>
      </c>
      <c r="P288" s="47"/>
      <c r="Q288" s="47">
        <f t="shared" si="55"/>
        <v>5210</v>
      </c>
      <c r="R288" s="47">
        <v>37305</v>
      </c>
      <c r="S288" s="47">
        <f t="shared" si="56"/>
        <v>1381.6666666666667</v>
      </c>
      <c r="T288" s="47"/>
      <c r="U288" s="44" t="s">
        <v>487</v>
      </c>
    </row>
    <row r="289" spans="1:21" s="51" customFormat="1" x14ac:dyDescent="0.25">
      <c r="A289" s="269"/>
      <c r="B289" s="253">
        <v>27</v>
      </c>
      <c r="C289" s="174" t="s">
        <v>488</v>
      </c>
      <c r="D289" s="175" t="s">
        <v>58</v>
      </c>
      <c r="E289" s="27" t="s">
        <v>32</v>
      </c>
      <c r="F289" s="179">
        <v>40210</v>
      </c>
      <c r="G289" s="49">
        <v>27</v>
      </c>
      <c r="H289" s="47"/>
      <c r="I289" s="49">
        <v>4</v>
      </c>
      <c r="J289" s="47"/>
      <c r="K289" s="47">
        <v>31</v>
      </c>
      <c r="L289" s="47">
        <v>12000</v>
      </c>
      <c r="M289" s="47"/>
      <c r="N289" s="47">
        <v>0</v>
      </c>
      <c r="O289" s="47">
        <f t="shared" si="53"/>
        <v>12000</v>
      </c>
      <c r="P289" s="47"/>
      <c r="Q289" s="47">
        <f t="shared" si="55"/>
        <v>12000</v>
      </c>
      <c r="R289" s="47">
        <v>462074</v>
      </c>
      <c r="S289" s="47">
        <f t="shared" si="56"/>
        <v>17113.85185185185</v>
      </c>
      <c r="T289" s="47" t="s">
        <v>25</v>
      </c>
      <c r="U289" s="44"/>
    </row>
    <row r="290" spans="1:21" s="51" customFormat="1" x14ac:dyDescent="0.25">
      <c r="A290" s="269"/>
      <c r="B290" s="253">
        <v>28</v>
      </c>
      <c r="C290" s="174" t="s">
        <v>489</v>
      </c>
      <c r="D290" s="175" t="s">
        <v>490</v>
      </c>
      <c r="E290" s="27" t="s">
        <v>32</v>
      </c>
      <c r="F290" s="178">
        <v>41521</v>
      </c>
      <c r="G290" s="49">
        <v>27</v>
      </c>
      <c r="H290" s="47"/>
      <c r="I290" s="49">
        <v>4</v>
      </c>
      <c r="J290" s="47"/>
      <c r="K290" s="47">
        <v>31</v>
      </c>
      <c r="L290" s="47">
        <v>10500</v>
      </c>
      <c r="M290" s="47"/>
      <c r="N290" s="47">
        <v>0</v>
      </c>
      <c r="O290" s="47">
        <f t="shared" si="53"/>
        <v>10500</v>
      </c>
      <c r="P290" s="47"/>
      <c r="Q290" s="47">
        <f t="shared" si="55"/>
        <v>10500</v>
      </c>
      <c r="R290" s="47">
        <v>313641</v>
      </c>
      <c r="S290" s="47">
        <f t="shared" si="56"/>
        <v>11616.333333333334</v>
      </c>
      <c r="T290" s="47" t="s">
        <v>27</v>
      </c>
      <c r="U290" s="44"/>
    </row>
    <row r="291" spans="1:21" s="51" customFormat="1" x14ac:dyDescent="0.25">
      <c r="A291" s="269"/>
      <c r="B291" s="253">
        <v>29</v>
      </c>
      <c r="C291" s="180" t="s">
        <v>491</v>
      </c>
      <c r="D291" s="181" t="s">
        <v>71</v>
      </c>
      <c r="E291" s="27" t="s">
        <v>32</v>
      </c>
      <c r="F291" s="182">
        <v>42730</v>
      </c>
      <c r="G291" s="49">
        <v>27</v>
      </c>
      <c r="H291" s="47"/>
      <c r="I291" s="49">
        <v>4</v>
      </c>
      <c r="J291" s="47"/>
      <c r="K291" s="47">
        <v>31</v>
      </c>
      <c r="L291" s="47">
        <v>10500</v>
      </c>
      <c r="M291" s="47"/>
      <c r="N291" s="47">
        <v>0</v>
      </c>
      <c r="O291" s="47">
        <f t="shared" si="53"/>
        <v>10500</v>
      </c>
      <c r="P291" s="47"/>
      <c r="Q291" s="47">
        <f t="shared" si="55"/>
        <v>10500</v>
      </c>
      <c r="R291" s="47">
        <v>313774</v>
      </c>
      <c r="S291" s="47">
        <f t="shared" si="56"/>
        <v>11621.259259259259</v>
      </c>
      <c r="T291" s="47" t="s">
        <v>27</v>
      </c>
      <c r="U291" s="44"/>
    </row>
    <row r="292" spans="1:21" s="51" customFormat="1" x14ac:dyDescent="0.25">
      <c r="A292" s="269"/>
      <c r="B292" s="253">
        <v>30</v>
      </c>
      <c r="C292" s="174" t="s">
        <v>492</v>
      </c>
      <c r="D292" s="175" t="s">
        <v>493</v>
      </c>
      <c r="E292" s="27" t="s">
        <v>32</v>
      </c>
      <c r="F292" s="47" t="s">
        <v>494</v>
      </c>
      <c r="G292" s="49">
        <v>27</v>
      </c>
      <c r="H292" s="47"/>
      <c r="I292" s="49">
        <v>4</v>
      </c>
      <c r="J292" s="47"/>
      <c r="K292" s="47">
        <v>31</v>
      </c>
      <c r="L292" s="47">
        <v>9500</v>
      </c>
      <c r="M292" s="47"/>
      <c r="N292" s="47">
        <v>0</v>
      </c>
      <c r="O292" s="47">
        <f t="shared" si="53"/>
        <v>9500</v>
      </c>
      <c r="P292" s="47"/>
      <c r="Q292" s="47">
        <f t="shared" si="55"/>
        <v>9500</v>
      </c>
      <c r="R292" s="47">
        <v>230566</v>
      </c>
      <c r="S292" s="47">
        <f t="shared" si="56"/>
        <v>8539.4814814814818</v>
      </c>
      <c r="T292" s="47"/>
      <c r="U292" s="44"/>
    </row>
    <row r="293" spans="1:21" s="51" customFormat="1" x14ac:dyDescent="0.25">
      <c r="A293" s="269"/>
      <c r="B293" s="253">
        <v>31</v>
      </c>
      <c r="C293" s="174" t="s">
        <v>495</v>
      </c>
      <c r="D293" s="175" t="s">
        <v>496</v>
      </c>
      <c r="E293" s="27" t="s">
        <v>32</v>
      </c>
      <c r="F293" s="47" t="s">
        <v>497</v>
      </c>
      <c r="G293" s="49">
        <v>27</v>
      </c>
      <c r="H293" s="47"/>
      <c r="I293" s="49">
        <v>4</v>
      </c>
      <c r="J293" s="47"/>
      <c r="K293" s="47">
        <v>31</v>
      </c>
      <c r="L293" s="47">
        <v>10500</v>
      </c>
      <c r="M293" s="47"/>
      <c r="N293" s="47">
        <v>0</v>
      </c>
      <c r="O293" s="47">
        <f t="shared" si="53"/>
        <v>10500</v>
      </c>
      <c r="P293" s="47"/>
      <c r="Q293" s="47">
        <f t="shared" si="55"/>
        <v>10500</v>
      </c>
      <c r="R293" s="47">
        <v>302146</v>
      </c>
      <c r="S293" s="47">
        <f t="shared" si="56"/>
        <v>11190.592592592593</v>
      </c>
      <c r="T293" s="47" t="s">
        <v>27</v>
      </c>
      <c r="U293" s="44"/>
    </row>
    <row r="294" spans="1:21" s="51" customFormat="1" x14ac:dyDescent="0.25">
      <c r="A294" s="269"/>
      <c r="B294" s="251"/>
      <c r="C294" s="183"/>
      <c r="D294" s="184" t="s">
        <v>477</v>
      </c>
      <c r="E294" s="47" t="s">
        <v>498</v>
      </c>
      <c r="F294" s="47"/>
      <c r="G294" s="49"/>
      <c r="H294" s="47"/>
      <c r="I294" s="49"/>
      <c r="J294" s="47"/>
      <c r="K294" s="47"/>
      <c r="L294" s="47">
        <v>12000</v>
      </c>
      <c r="M294" s="47"/>
      <c r="N294" s="47"/>
      <c r="O294" s="47">
        <v>12000</v>
      </c>
      <c r="P294" s="47"/>
      <c r="Q294" s="47">
        <v>12000</v>
      </c>
      <c r="R294" s="47"/>
      <c r="S294" s="47"/>
      <c r="T294" s="47"/>
      <c r="U294" s="44"/>
    </row>
    <row r="295" spans="1:21" ht="15.75" x14ac:dyDescent="0.25">
      <c r="A295" s="269"/>
      <c r="B295" s="258" t="s">
        <v>12</v>
      </c>
      <c r="C295" s="258"/>
      <c r="D295" s="258"/>
      <c r="E295" s="258"/>
      <c r="F295" s="258"/>
      <c r="G295" s="258"/>
      <c r="H295" s="258"/>
      <c r="I295" s="258"/>
      <c r="J295" s="258"/>
      <c r="K295" s="259"/>
      <c r="L295" s="46">
        <f t="shared" ref="L295:Q295" si="57">SUM(L263:L294)</f>
        <v>450000</v>
      </c>
      <c r="M295" s="46">
        <f t="shared" si="57"/>
        <v>20200</v>
      </c>
      <c r="N295" s="46">
        <f t="shared" si="57"/>
        <v>4290</v>
      </c>
      <c r="O295" s="46">
        <f t="shared" si="57"/>
        <v>465910</v>
      </c>
      <c r="P295" s="46">
        <f t="shared" si="57"/>
        <v>15400</v>
      </c>
      <c r="Q295" s="46">
        <f t="shared" si="57"/>
        <v>481310</v>
      </c>
      <c r="R295" s="46"/>
      <c r="S295" s="46"/>
      <c r="T295" s="46"/>
      <c r="U295" s="44"/>
    </row>
    <row r="296" spans="1:21" ht="15.75" x14ac:dyDescent="0.25">
      <c r="A296" s="269"/>
      <c r="B296" s="262" t="s">
        <v>499</v>
      </c>
      <c r="C296" s="262"/>
      <c r="D296" s="262"/>
      <c r="E296" s="262"/>
      <c r="F296" s="262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3"/>
    </row>
    <row r="297" spans="1:21" ht="36" x14ac:dyDescent="0.25">
      <c r="A297" s="269"/>
      <c r="B297" s="60" t="s">
        <v>0</v>
      </c>
      <c r="C297" s="50" t="s">
        <v>1</v>
      </c>
      <c r="D297" s="53" t="s">
        <v>2</v>
      </c>
      <c r="E297" s="54" t="s">
        <v>3</v>
      </c>
      <c r="F297" s="54" t="s">
        <v>17</v>
      </c>
      <c r="G297" s="54" t="s">
        <v>4</v>
      </c>
      <c r="H297" s="54" t="s">
        <v>5</v>
      </c>
      <c r="I297" s="54" t="s">
        <v>6</v>
      </c>
      <c r="J297" s="54" t="s">
        <v>7</v>
      </c>
      <c r="K297" s="55" t="s">
        <v>16</v>
      </c>
      <c r="L297" s="54" t="s">
        <v>8</v>
      </c>
      <c r="M297" s="54" t="s">
        <v>20</v>
      </c>
      <c r="N297" s="54" t="s">
        <v>9</v>
      </c>
      <c r="O297" s="54" t="s">
        <v>18</v>
      </c>
      <c r="P297" s="54" t="s">
        <v>19</v>
      </c>
      <c r="Q297" s="54" t="s">
        <v>10</v>
      </c>
      <c r="R297" s="69" t="s">
        <v>14</v>
      </c>
      <c r="S297" s="54" t="s">
        <v>15</v>
      </c>
      <c r="T297" s="54" t="s">
        <v>13</v>
      </c>
      <c r="U297" s="54" t="s">
        <v>11</v>
      </c>
    </row>
    <row r="298" spans="1:21" x14ac:dyDescent="0.25">
      <c r="A298" s="269"/>
      <c r="B298" s="249">
        <v>1</v>
      </c>
      <c r="C298" s="17">
        <v>33153</v>
      </c>
      <c r="D298" s="17" t="s">
        <v>500</v>
      </c>
      <c r="E298" s="185" t="s">
        <v>23</v>
      </c>
      <c r="F298" s="186">
        <v>43027</v>
      </c>
      <c r="G298" s="34">
        <v>28</v>
      </c>
      <c r="H298" s="34">
        <v>0</v>
      </c>
      <c r="I298" s="34">
        <v>3</v>
      </c>
      <c r="J298" s="34">
        <v>0</v>
      </c>
      <c r="K298" s="17">
        <v>31</v>
      </c>
      <c r="L298" s="34">
        <v>24000</v>
      </c>
      <c r="M298" s="34">
        <v>4000</v>
      </c>
      <c r="N298" s="34">
        <v>0</v>
      </c>
      <c r="O298" s="34">
        <v>28000</v>
      </c>
      <c r="P298" s="34">
        <v>0</v>
      </c>
      <c r="Q298" s="34">
        <v>28000</v>
      </c>
      <c r="R298" s="34">
        <v>0</v>
      </c>
      <c r="S298" s="34">
        <v>0</v>
      </c>
      <c r="T298" s="34">
        <v>0</v>
      </c>
      <c r="U298" s="34"/>
    </row>
    <row r="299" spans="1:21" x14ac:dyDescent="0.25">
      <c r="A299" s="269"/>
      <c r="B299" s="249">
        <v>2</v>
      </c>
      <c r="C299" s="187" t="s">
        <v>501</v>
      </c>
      <c r="D299" s="187" t="s">
        <v>502</v>
      </c>
      <c r="E299" s="188" t="s">
        <v>30</v>
      </c>
      <c r="F299" s="189">
        <v>40705</v>
      </c>
      <c r="G299" s="34">
        <v>27</v>
      </c>
      <c r="H299" s="17">
        <v>0</v>
      </c>
      <c r="I299" s="34">
        <v>4</v>
      </c>
      <c r="J299" s="17">
        <v>0</v>
      </c>
      <c r="K299" s="17">
        <v>31</v>
      </c>
      <c r="L299" s="17">
        <v>13000</v>
      </c>
      <c r="M299" s="17">
        <v>0</v>
      </c>
      <c r="N299" s="17">
        <v>0</v>
      </c>
      <c r="O299" s="17">
        <v>13000</v>
      </c>
      <c r="P299" s="17">
        <v>2200</v>
      </c>
      <c r="Q299" s="17">
        <v>15200</v>
      </c>
      <c r="R299" s="190">
        <v>631508.5</v>
      </c>
      <c r="S299" s="17">
        <v>23390</v>
      </c>
      <c r="T299" s="17" t="s">
        <v>27</v>
      </c>
      <c r="U299" s="191"/>
    </row>
    <row r="300" spans="1:21" x14ac:dyDescent="0.25">
      <c r="A300" s="269"/>
      <c r="B300" s="249">
        <v>3</v>
      </c>
      <c r="C300" s="187" t="s">
        <v>503</v>
      </c>
      <c r="D300" s="187" t="s">
        <v>504</v>
      </c>
      <c r="E300" s="188" t="s">
        <v>30</v>
      </c>
      <c r="F300" s="189">
        <v>39817</v>
      </c>
      <c r="G300" s="34">
        <v>27</v>
      </c>
      <c r="H300" s="17">
        <v>0</v>
      </c>
      <c r="I300" s="34">
        <v>4</v>
      </c>
      <c r="J300" s="17">
        <v>0</v>
      </c>
      <c r="K300" s="17">
        <v>31</v>
      </c>
      <c r="L300" s="17">
        <v>13000</v>
      </c>
      <c r="M300" s="17">
        <v>0</v>
      </c>
      <c r="N300" s="17">
        <v>0</v>
      </c>
      <c r="O300" s="17">
        <v>13000</v>
      </c>
      <c r="P300" s="17">
        <v>2200</v>
      </c>
      <c r="Q300" s="17">
        <v>15200</v>
      </c>
      <c r="R300" s="192">
        <v>655098.1</v>
      </c>
      <c r="S300" s="17">
        <v>24263</v>
      </c>
      <c r="T300" s="17" t="s">
        <v>27</v>
      </c>
      <c r="U300" s="191"/>
    </row>
    <row r="301" spans="1:21" x14ac:dyDescent="0.25">
      <c r="A301" s="269"/>
      <c r="B301" s="249">
        <v>4</v>
      </c>
      <c r="C301" s="187" t="s">
        <v>505</v>
      </c>
      <c r="D301" s="187" t="s">
        <v>506</v>
      </c>
      <c r="E301" s="188" t="s">
        <v>30</v>
      </c>
      <c r="F301" s="189">
        <v>41750</v>
      </c>
      <c r="G301" s="34">
        <v>27</v>
      </c>
      <c r="H301" s="17">
        <v>0</v>
      </c>
      <c r="I301" s="34">
        <v>4</v>
      </c>
      <c r="J301" s="17">
        <v>0</v>
      </c>
      <c r="K301" s="17">
        <v>31</v>
      </c>
      <c r="L301" s="17">
        <v>13000</v>
      </c>
      <c r="M301" s="17">
        <v>0</v>
      </c>
      <c r="N301" s="17">
        <v>0</v>
      </c>
      <c r="O301" s="17">
        <v>13000</v>
      </c>
      <c r="P301" s="17">
        <v>2200</v>
      </c>
      <c r="Q301" s="17">
        <v>15200</v>
      </c>
      <c r="R301" s="192">
        <v>598107.19999999995</v>
      </c>
      <c r="S301" s="17">
        <v>22153</v>
      </c>
      <c r="T301" s="17" t="s">
        <v>27</v>
      </c>
      <c r="U301" s="191"/>
    </row>
    <row r="302" spans="1:21" x14ac:dyDescent="0.25">
      <c r="A302" s="269"/>
      <c r="B302" s="249">
        <v>5</v>
      </c>
      <c r="C302" s="187" t="s">
        <v>507</v>
      </c>
      <c r="D302" s="187" t="s">
        <v>508</v>
      </c>
      <c r="E302" s="188" t="s">
        <v>30</v>
      </c>
      <c r="F302" s="189">
        <v>42313</v>
      </c>
      <c r="G302" s="34">
        <v>27</v>
      </c>
      <c r="H302" s="17">
        <v>0</v>
      </c>
      <c r="I302" s="34">
        <v>4</v>
      </c>
      <c r="J302" s="17">
        <v>0</v>
      </c>
      <c r="K302" s="17">
        <v>31</v>
      </c>
      <c r="L302" s="17">
        <v>13500</v>
      </c>
      <c r="M302" s="17">
        <v>0</v>
      </c>
      <c r="N302" s="17">
        <v>0</v>
      </c>
      <c r="O302" s="17">
        <v>13500</v>
      </c>
      <c r="P302" s="17">
        <v>2200</v>
      </c>
      <c r="Q302" s="17">
        <v>15700</v>
      </c>
      <c r="R302" s="193">
        <v>861241.5</v>
      </c>
      <c r="S302" s="17">
        <v>31898</v>
      </c>
      <c r="T302" s="17" t="s">
        <v>26</v>
      </c>
      <c r="U302" s="191"/>
    </row>
    <row r="303" spans="1:21" x14ac:dyDescent="0.25">
      <c r="A303" s="269"/>
      <c r="B303" s="249">
        <v>6</v>
      </c>
      <c r="C303" s="187" t="s">
        <v>509</v>
      </c>
      <c r="D303" s="187" t="s">
        <v>510</v>
      </c>
      <c r="E303" s="194" t="s">
        <v>32</v>
      </c>
      <c r="F303" s="189">
        <v>40159</v>
      </c>
      <c r="G303" s="34">
        <v>27</v>
      </c>
      <c r="H303" s="17">
        <v>0</v>
      </c>
      <c r="I303" s="34">
        <v>4</v>
      </c>
      <c r="J303" s="17">
        <v>0</v>
      </c>
      <c r="K303" s="17">
        <v>31</v>
      </c>
      <c r="L303" s="17">
        <v>10500</v>
      </c>
      <c r="M303" s="17">
        <v>0</v>
      </c>
      <c r="N303" s="17">
        <v>0</v>
      </c>
      <c r="O303" s="17">
        <v>10500</v>
      </c>
      <c r="P303" s="17">
        <v>0</v>
      </c>
      <c r="Q303" s="17">
        <v>10500</v>
      </c>
      <c r="R303" s="192">
        <v>154164.6</v>
      </c>
      <c r="S303" s="17">
        <v>5710</v>
      </c>
      <c r="T303" s="17" t="s">
        <v>27</v>
      </c>
      <c r="U303" s="191"/>
    </row>
    <row r="304" spans="1:21" x14ac:dyDescent="0.25">
      <c r="A304" s="269"/>
      <c r="B304" s="249">
        <v>7</v>
      </c>
      <c r="C304" s="187" t="s">
        <v>511</v>
      </c>
      <c r="D304" s="187" t="s">
        <v>512</v>
      </c>
      <c r="E304" s="194" t="s">
        <v>32</v>
      </c>
      <c r="F304" s="189">
        <v>39959</v>
      </c>
      <c r="G304" s="34">
        <v>27</v>
      </c>
      <c r="H304" s="17">
        <v>0</v>
      </c>
      <c r="I304" s="34">
        <v>4</v>
      </c>
      <c r="J304" s="17">
        <v>0</v>
      </c>
      <c r="K304" s="17">
        <v>31</v>
      </c>
      <c r="L304" s="17">
        <v>10500</v>
      </c>
      <c r="M304" s="17">
        <v>0</v>
      </c>
      <c r="N304" s="17">
        <v>0</v>
      </c>
      <c r="O304" s="17">
        <v>10500</v>
      </c>
      <c r="P304" s="17">
        <v>0</v>
      </c>
      <c r="Q304" s="17">
        <v>10500</v>
      </c>
      <c r="R304" s="192">
        <v>177983.8</v>
      </c>
      <c r="S304" s="17">
        <v>6592</v>
      </c>
      <c r="T304" s="17" t="s">
        <v>27</v>
      </c>
      <c r="U304" s="191"/>
    </row>
    <row r="305" spans="1:21" x14ac:dyDescent="0.25">
      <c r="A305" s="269"/>
      <c r="B305" s="249">
        <v>8</v>
      </c>
      <c r="C305" s="187" t="s">
        <v>513</v>
      </c>
      <c r="D305" s="187" t="s">
        <v>514</v>
      </c>
      <c r="E305" s="194" t="s">
        <v>32</v>
      </c>
      <c r="F305" s="189">
        <v>40149</v>
      </c>
      <c r="G305" s="34">
        <v>10</v>
      </c>
      <c r="H305" s="17">
        <v>0</v>
      </c>
      <c r="I305" s="34">
        <v>4</v>
      </c>
      <c r="J305" s="17">
        <v>17</v>
      </c>
      <c r="K305" s="17">
        <v>10</v>
      </c>
      <c r="L305" s="17">
        <v>10500</v>
      </c>
      <c r="M305" s="17">
        <v>0</v>
      </c>
      <c r="N305" s="17">
        <v>7000</v>
      </c>
      <c r="O305" s="17">
        <v>3500</v>
      </c>
      <c r="P305" s="17">
        <v>0</v>
      </c>
      <c r="Q305" s="17">
        <v>3500</v>
      </c>
      <c r="R305" s="193">
        <v>52042.7</v>
      </c>
      <c r="S305" s="17">
        <v>5204</v>
      </c>
      <c r="T305" s="17" t="s">
        <v>27</v>
      </c>
      <c r="U305" s="191"/>
    </row>
    <row r="306" spans="1:21" x14ac:dyDescent="0.25">
      <c r="A306" s="269"/>
      <c r="B306" s="249">
        <v>9</v>
      </c>
      <c r="C306" s="187" t="s">
        <v>515</v>
      </c>
      <c r="D306" s="187" t="s">
        <v>516</v>
      </c>
      <c r="E306" s="194" t="s">
        <v>32</v>
      </c>
      <c r="F306" s="189">
        <v>41043</v>
      </c>
      <c r="G306" s="34">
        <v>27</v>
      </c>
      <c r="H306" s="17">
        <v>0</v>
      </c>
      <c r="I306" s="34">
        <v>4</v>
      </c>
      <c r="J306" s="17">
        <v>0</v>
      </c>
      <c r="K306" s="17">
        <v>31</v>
      </c>
      <c r="L306" s="17">
        <v>10500</v>
      </c>
      <c r="M306" s="17">
        <v>0</v>
      </c>
      <c r="N306" s="17">
        <v>0</v>
      </c>
      <c r="O306" s="17">
        <v>10500</v>
      </c>
      <c r="P306" s="17">
        <v>0</v>
      </c>
      <c r="Q306" s="17">
        <v>10500</v>
      </c>
      <c r="R306" s="192">
        <v>94182.6</v>
      </c>
      <c r="S306" s="17">
        <v>3489</v>
      </c>
      <c r="T306" s="17" t="s">
        <v>27</v>
      </c>
      <c r="U306" s="191"/>
    </row>
    <row r="307" spans="1:21" x14ac:dyDescent="0.25">
      <c r="A307" s="269"/>
      <c r="B307" s="249">
        <v>10</v>
      </c>
      <c r="C307" s="187" t="s">
        <v>517</v>
      </c>
      <c r="D307" s="187" t="s">
        <v>518</v>
      </c>
      <c r="E307" s="194" t="s">
        <v>32</v>
      </c>
      <c r="F307" s="189">
        <v>41835</v>
      </c>
      <c r="G307" s="34">
        <v>27</v>
      </c>
      <c r="H307" s="17">
        <v>0</v>
      </c>
      <c r="I307" s="34">
        <v>4</v>
      </c>
      <c r="J307" s="17">
        <v>0</v>
      </c>
      <c r="K307" s="17">
        <v>31</v>
      </c>
      <c r="L307" s="17">
        <v>10500</v>
      </c>
      <c r="M307" s="17">
        <v>0</v>
      </c>
      <c r="N307" s="17">
        <v>0</v>
      </c>
      <c r="O307" s="17">
        <v>10500</v>
      </c>
      <c r="P307" s="17">
        <v>0</v>
      </c>
      <c r="Q307" s="17">
        <v>10500</v>
      </c>
      <c r="R307" s="192">
        <v>143136</v>
      </c>
      <c r="S307" s="17">
        <v>5302</v>
      </c>
      <c r="T307" s="17" t="s">
        <v>27</v>
      </c>
      <c r="U307" s="191"/>
    </row>
    <row r="308" spans="1:21" x14ac:dyDescent="0.25">
      <c r="A308" s="269"/>
      <c r="B308" s="249">
        <v>11</v>
      </c>
      <c r="C308" s="187" t="s">
        <v>519</v>
      </c>
      <c r="D308" s="187" t="s">
        <v>520</v>
      </c>
      <c r="E308" s="194" t="s">
        <v>32</v>
      </c>
      <c r="F308" s="195">
        <v>42639</v>
      </c>
      <c r="G308" s="34">
        <v>27</v>
      </c>
      <c r="H308" s="17">
        <v>0</v>
      </c>
      <c r="I308" s="34">
        <v>4</v>
      </c>
      <c r="J308" s="17">
        <v>0</v>
      </c>
      <c r="K308" s="17">
        <v>31</v>
      </c>
      <c r="L308" s="17">
        <v>10500</v>
      </c>
      <c r="M308" s="17">
        <v>0</v>
      </c>
      <c r="N308" s="17">
        <v>0</v>
      </c>
      <c r="O308" s="17">
        <v>10500</v>
      </c>
      <c r="P308" s="17">
        <v>0</v>
      </c>
      <c r="Q308" s="17">
        <v>10500</v>
      </c>
      <c r="R308" s="192">
        <v>125362.5</v>
      </c>
      <c r="S308" s="17">
        <v>4644</v>
      </c>
      <c r="T308" s="17" t="s">
        <v>27</v>
      </c>
      <c r="U308" s="191"/>
    </row>
    <row r="309" spans="1:21" x14ac:dyDescent="0.25">
      <c r="A309" s="269"/>
      <c r="B309" s="249">
        <v>12</v>
      </c>
      <c r="C309" s="187" t="s">
        <v>521</v>
      </c>
      <c r="D309" s="187" t="s">
        <v>522</v>
      </c>
      <c r="E309" s="194" t="s">
        <v>32</v>
      </c>
      <c r="F309" s="189">
        <v>41999</v>
      </c>
      <c r="G309" s="34">
        <v>27</v>
      </c>
      <c r="H309" s="17">
        <v>0</v>
      </c>
      <c r="I309" s="34">
        <v>4</v>
      </c>
      <c r="J309" s="17">
        <v>0</v>
      </c>
      <c r="K309" s="17">
        <v>31</v>
      </c>
      <c r="L309" s="17">
        <v>10500</v>
      </c>
      <c r="M309" s="17">
        <v>0</v>
      </c>
      <c r="N309" s="17">
        <v>0</v>
      </c>
      <c r="O309" s="17">
        <v>10500</v>
      </c>
      <c r="P309" s="17">
        <v>0</v>
      </c>
      <c r="Q309" s="17">
        <v>10500</v>
      </c>
      <c r="R309" s="192">
        <v>79220</v>
      </c>
      <c r="S309" s="17">
        <v>2934</v>
      </c>
      <c r="T309" s="17" t="s">
        <v>27</v>
      </c>
      <c r="U309" s="191"/>
    </row>
    <row r="310" spans="1:21" x14ac:dyDescent="0.25">
      <c r="A310" s="269"/>
      <c r="B310" s="249">
        <v>13</v>
      </c>
      <c r="C310" s="187">
        <v>28798</v>
      </c>
      <c r="D310" s="187" t="s">
        <v>523</v>
      </c>
      <c r="E310" s="194" t="s">
        <v>32</v>
      </c>
      <c r="F310" s="189">
        <v>42577</v>
      </c>
      <c r="G310" s="34">
        <v>27</v>
      </c>
      <c r="H310" s="17">
        <v>0</v>
      </c>
      <c r="I310" s="34">
        <v>4</v>
      </c>
      <c r="J310" s="17">
        <v>0</v>
      </c>
      <c r="K310" s="17">
        <v>31</v>
      </c>
      <c r="L310" s="17">
        <v>10500</v>
      </c>
      <c r="M310" s="17">
        <v>0</v>
      </c>
      <c r="N310" s="17">
        <v>0</v>
      </c>
      <c r="O310" s="17">
        <v>10500</v>
      </c>
      <c r="P310" s="17">
        <v>0</v>
      </c>
      <c r="Q310" s="17">
        <v>10500</v>
      </c>
      <c r="R310" s="192">
        <v>152234.5</v>
      </c>
      <c r="S310" s="17">
        <v>5639</v>
      </c>
      <c r="T310" s="17" t="s">
        <v>27</v>
      </c>
      <c r="U310" s="191"/>
    </row>
    <row r="311" spans="1:21" x14ac:dyDescent="0.25">
      <c r="A311" s="269"/>
      <c r="B311" s="249">
        <v>14</v>
      </c>
      <c r="C311" s="187" t="s">
        <v>524</v>
      </c>
      <c r="D311" s="187" t="s">
        <v>525</v>
      </c>
      <c r="E311" s="194" t="s">
        <v>32</v>
      </c>
      <c r="F311" s="189">
        <v>42640</v>
      </c>
      <c r="G311" s="34">
        <v>27</v>
      </c>
      <c r="H311" s="17">
        <v>0</v>
      </c>
      <c r="I311" s="34">
        <v>4</v>
      </c>
      <c r="J311" s="17">
        <v>0</v>
      </c>
      <c r="K311" s="17">
        <v>31</v>
      </c>
      <c r="L311" s="17">
        <v>10000</v>
      </c>
      <c r="M311" s="17">
        <v>0</v>
      </c>
      <c r="N311" s="17">
        <v>0</v>
      </c>
      <c r="O311" s="17">
        <v>10000</v>
      </c>
      <c r="P311" s="17">
        <v>0</v>
      </c>
      <c r="Q311" s="17">
        <v>10000</v>
      </c>
      <c r="R311" s="192">
        <v>108642</v>
      </c>
      <c r="S311" s="17">
        <v>4024</v>
      </c>
      <c r="T311" s="17" t="s">
        <v>27</v>
      </c>
      <c r="U311" s="191"/>
    </row>
    <row r="312" spans="1:21" x14ac:dyDescent="0.25">
      <c r="A312" s="269"/>
      <c r="B312" s="249">
        <v>15</v>
      </c>
      <c r="C312" s="187" t="s">
        <v>526</v>
      </c>
      <c r="D312" s="187" t="s">
        <v>527</v>
      </c>
      <c r="E312" s="194" t="s">
        <v>32</v>
      </c>
      <c r="F312" s="189">
        <v>42742</v>
      </c>
      <c r="G312" s="34">
        <v>27</v>
      </c>
      <c r="H312" s="17">
        <v>0</v>
      </c>
      <c r="I312" s="34">
        <v>4</v>
      </c>
      <c r="J312" s="17">
        <v>0</v>
      </c>
      <c r="K312" s="17">
        <v>31</v>
      </c>
      <c r="L312" s="17">
        <v>10500</v>
      </c>
      <c r="M312" s="17">
        <v>0</v>
      </c>
      <c r="N312" s="17">
        <v>0</v>
      </c>
      <c r="O312" s="17">
        <v>10500</v>
      </c>
      <c r="P312" s="17">
        <v>0</v>
      </c>
      <c r="Q312" s="17">
        <v>10500</v>
      </c>
      <c r="R312" s="193">
        <v>272230.40000000002</v>
      </c>
      <c r="S312" s="17">
        <v>10083</v>
      </c>
      <c r="T312" s="17" t="s">
        <v>27</v>
      </c>
      <c r="U312" s="191"/>
    </row>
    <row r="313" spans="1:21" x14ac:dyDescent="0.25">
      <c r="A313" s="269"/>
      <c r="B313" s="249">
        <v>16</v>
      </c>
      <c r="C313" s="187">
        <v>37696</v>
      </c>
      <c r="D313" s="187" t="s">
        <v>84</v>
      </c>
      <c r="E313" s="194" t="s">
        <v>32</v>
      </c>
      <c r="F313" s="196" t="s">
        <v>528</v>
      </c>
      <c r="G313" s="34">
        <v>27</v>
      </c>
      <c r="H313" s="17">
        <v>0</v>
      </c>
      <c r="I313" s="34">
        <v>4</v>
      </c>
      <c r="J313" s="17">
        <v>0</v>
      </c>
      <c r="K313" s="17">
        <v>31</v>
      </c>
      <c r="L313" s="17">
        <v>9500</v>
      </c>
      <c r="M313" s="17">
        <v>0</v>
      </c>
      <c r="N313" s="17">
        <v>0</v>
      </c>
      <c r="O313" s="17">
        <v>9500</v>
      </c>
      <c r="P313" s="17">
        <v>0</v>
      </c>
      <c r="Q313" s="17">
        <v>9500</v>
      </c>
      <c r="R313" s="192">
        <v>124559</v>
      </c>
      <c r="S313" s="17">
        <v>4614</v>
      </c>
      <c r="T313" s="17" t="s">
        <v>27</v>
      </c>
      <c r="U313" s="191"/>
    </row>
    <row r="314" spans="1:21" x14ac:dyDescent="0.25">
      <c r="A314" s="269"/>
      <c r="B314" s="249">
        <v>17</v>
      </c>
      <c r="C314" s="187" t="s">
        <v>529</v>
      </c>
      <c r="D314" s="187" t="s">
        <v>530</v>
      </c>
      <c r="E314" s="194" t="s">
        <v>32</v>
      </c>
      <c r="F314" s="189">
        <v>36640</v>
      </c>
      <c r="G314" s="34">
        <v>22</v>
      </c>
      <c r="H314" s="17">
        <v>0</v>
      </c>
      <c r="I314" s="34">
        <v>4</v>
      </c>
      <c r="J314" s="17">
        <v>5</v>
      </c>
      <c r="K314" s="17">
        <v>26</v>
      </c>
      <c r="L314" s="17">
        <v>10500</v>
      </c>
      <c r="M314" s="17">
        <v>0</v>
      </c>
      <c r="N314" s="17">
        <v>1400</v>
      </c>
      <c r="O314" s="17">
        <v>9100</v>
      </c>
      <c r="P314" s="17">
        <v>0</v>
      </c>
      <c r="Q314" s="17">
        <v>9100</v>
      </c>
      <c r="R314" s="192">
        <v>79721</v>
      </c>
      <c r="S314" s="17">
        <v>3624</v>
      </c>
      <c r="T314" s="17" t="s">
        <v>27</v>
      </c>
      <c r="U314" s="191"/>
    </row>
    <row r="315" spans="1:21" x14ac:dyDescent="0.25">
      <c r="A315" s="269"/>
      <c r="B315" s="249">
        <v>18</v>
      </c>
      <c r="C315" s="187" t="s">
        <v>531</v>
      </c>
      <c r="D315" s="187" t="s">
        <v>532</v>
      </c>
      <c r="E315" s="194" t="s">
        <v>32</v>
      </c>
      <c r="F315" s="195">
        <v>42743</v>
      </c>
      <c r="G315" s="34">
        <v>20</v>
      </c>
      <c r="H315" s="17">
        <v>0</v>
      </c>
      <c r="I315" s="34">
        <v>4</v>
      </c>
      <c r="J315" s="17">
        <v>7</v>
      </c>
      <c r="K315" s="17">
        <v>24</v>
      </c>
      <c r="L315" s="17">
        <v>10000</v>
      </c>
      <c r="M315" s="17">
        <v>0</v>
      </c>
      <c r="N315" s="17">
        <v>2000</v>
      </c>
      <c r="O315" s="17">
        <v>8000</v>
      </c>
      <c r="P315" s="17">
        <v>0</v>
      </c>
      <c r="Q315" s="17">
        <v>8000</v>
      </c>
      <c r="R315" s="192">
        <v>72094.5</v>
      </c>
      <c r="S315" s="17">
        <v>3605</v>
      </c>
      <c r="T315" s="17" t="s">
        <v>27</v>
      </c>
      <c r="U315" s="191"/>
    </row>
    <row r="316" spans="1:21" x14ac:dyDescent="0.25">
      <c r="A316" s="269"/>
      <c r="B316" s="249">
        <v>19</v>
      </c>
      <c r="C316" s="187" t="s">
        <v>21</v>
      </c>
      <c r="D316" s="187" t="s">
        <v>533</v>
      </c>
      <c r="E316" s="194" t="s">
        <v>32</v>
      </c>
      <c r="F316" s="197">
        <v>43795</v>
      </c>
      <c r="G316" s="34">
        <v>8</v>
      </c>
      <c r="H316" s="17">
        <v>0</v>
      </c>
      <c r="I316" s="34">
        <v>4</v>
      </c>
      <c r="J316" s="17">
        <v>19</v>
      </c>
      <c r="K316" s="17">
        <v>8</v>
      </c>
      <c r="L316" s="17">
        <v>10500</v>
      </c>
      <c r="M316" s="17">
        <v>0</v>
      </c>
      <c r="N316" s="17">
        <v>7700</v>
      </c>
      <c r="O316" s="17">
        <v>2800</v>
      </c>
      <c r="P316" s="17">
        <v>0</v>
      </c>
      <c r="Q316" s="17">
        <v>2800</v>
      </c>
      <c r="R316" s="192">
        <v>31297.5</v>
      </c>
      <c r="S316" s="17">
        <v>3913</v>
      </c>
      <c r="T316" s="17" t="s">
        <v>27</v>
      </c>
      <c r="U316" s="191"/>
    </row>
    <row r="317" spans="1:21" x14ac:dyDescent="0.25">
      <c r="A317" s="269"/>
      <c r="B317" s="249">
        <v>20</v>
      </c>
      <c r="C317" s="187" t="s">
        <v>21</v>
      </c>
      <c r="D317" s="187" t="s">
        <v>534</v>
      </c>
      <c r="E317" s="194" t="s">
        <v>32</v>
      </c>
      <c r="F317" s="197">
        <v>43818</v>
      </c>
      <c r="G317" s="34">
        <v>27</v>
      </c>
      <c r="H317" s="17">
        <v>0</v>
      </c>
      <c r="I317" s="34">
        <v>4</v>
      </c>
      <c r="J317" s="17">
        <v>0</v>
      </c>
      <c r="K317" s="17">
        <v>31</v>
      </c>
      <c r="L317" s="17">
        <v>10500</v>
      </c>
      <c r="M317" s="17">
        <v>0</v>
      </c>
      <c r="N317" s="17">
        <v>0</v>
      </c>
      <c r="O317" s="17">
        <v>10500</v>
      </c>
      <c r="P317" s="17">
        <v>0</v>
      </c>
      <c r="Q317" s="17">
        <v>10500</v>
      </c>
      <c r="R317" s="192">
        <v>81162.100000000006</v>
      </c>
      <c r="S317" s="17">
        <v>3006</v>
      </c>
      <c r="T317" s="17" t="s">
        <v>27</v>
      </c>
      <c r="U317" s="191"/>
    </row>
    <row r="318" spans="1:21" x14ac:dyDescent="0.25">
      <c r="A318" s="269"/>
      <c r="B318" s="249">
        <v>21</v>
      </c>
      <c r="C318" s="187" t="s">
        <v>21</v>
      </c>
      <c r="D318" s="187" t="s">
        <v>535</v>
      </c>
      <c r="E318" s="194" t="s">
        <v>32</v>
      </c>
      <c r="F318" s="197">
        <v>43819</v>
      </c>
      <c r="G318" s="34">
        <v>6</v>
      </c>
      <c r="H318" s="17">
        <v>0</v>
      </c>
      <c r="I318" s="34">
        <v>4</v>
      </c>
      <c r="J318" s="17">
        <v>21</v>
      </c>
      <c r="K318" s="17">
        <v>6</v>
      </c>
      <c r="L318" s="17">
        <v>10500</v>
      </c>
      <c r="M318" s="17">
        <v>0</v>
      </c>
      <c r="N318" s="17">
        <v>8400</v>
      </c>
      <c r="O318" s="17">
        <v>2100</v>
      </c>
      <c r="P318" s="17">
        <v>0</v>
      </c>
      <c r="Q318" s="17">
        <v>2100</v>
      </c>
      <c r="R318" s="192">
        <v>15120</v>
      </c>
      <c r="S318" s="17">
        <v>2520</v>
      </c>
      <c r="T318" s="17" t="s">
        <v>27</v>
      </c>
      <c r="U318" s="191"/>
    </row>
    <row r="319" spans="1:21" x14ac:dyDescent="0.25">
      <c r="A319" s="269"/>
      <c r="B319" s="249">
        <v>22</v>
      </c>
      <c r="C319" s="188" t="s">
        <v>536</v>
      </c>
      <c r="D319" s="188" t="s">
        <v>537</v>
      </c>
      <c r="E319" s="194" t="s">
        <v>32</v>
      </c>
      <c r="F319" s="195">
        <v>43748</v>
      </c>
      <c r="G319" s="34">
        <v>7</v>
      </c>
      <c r="H319" s="17">
        <v>0</v>
      </c>
      <c r="I319" s="34">
        <v>4</v>
      </c>
      <c r="J319" s="17">
        <v>20</v>
      </c>
      <c r="K319" s="17">
        <v>7</v>
      </c>
      <c r="L319" s="17">
        <v>10500</v>
      </c>
      <c r="M319" s="17">
        <v>0</v>
      </c>
      <c r="N319" s="17">
        <v>8050</v>
      </c>
      <c r="O319" s="17">
        <v>2450</v>
      </c>
      <c r="P319" s="17">
        <v>0</v>
      </c>
      <c r="Q319" s="17">
        <v>2450</v>
      </c>
      <c r="R319" s="192">
        <v>15120</v>
      </c>
      <c r="S319" s="17">
        <v>2160</v>
      </c>
      <c r="T319" s="17" t="s">
        <v>27</v>
      </c>
      <c r="U319" s="191"/>
    </row>
    <row r="320" spans="1:21" x14ac:dyDescent="0.25">
      <c r="A320" s="269"/>
      <c r="B320" s="249">
        <v>23</v>
      </c>
      <c r="C320" s="188" t="s">
        <v>538</v>
      </c>
      <c r="D320" s="198" t="s">
        <v>539</v>
      </c>
      <c r="E320" s="194" t="s">
        <v>32</v>
      </c>
      <c r="F320" s="195">
        <v>43748</v>
      </c>
      <c r="G320" s="34">
        <v>23</v>
      </c>
      <c r="H320" s="17">
        <v>0</v>
      </c>
      <c r="I320" s="34">
        <v>4</v>
      </c>
      <c r="J320" s="17">
        <v>4</v>
      </c>
      <c r="K320" s="17">
        <v>27</v>
      </c>
      <c r="L320" s="17">
        <v>10500</v>
      </c>
      <c r="M320" s="17">
        <v>0</v>
      </c>
      <c r="N320" s="17">
        <v>1050</v>
      </c>
      <c r="O320" s="17">
        <v>9450</v>
      </c>
      <c r="P320" s="17">
        <v>0</v>
      </c>
      <c r="Q320" s="17">
        <v>9450</v>
      </c>
      <c r="R320" s="193">
        <v>107078.8</v>
      </c>
      <c r="S320" s="17">
        <v>4656</v>
      </c>
      <c r="T320" s="17" t="s">
        <v>27</v>
      </c>
      <c r="U320" s="191"/>
    </row>
    <row r="321" spans="1:21" x14ac:dyDescent="0.25">
      <c r="A321" s="269"/>
      <c r="B321" s="249">
        <v>24</v>
      </c>
      <c r="C321" s="199" t="s">
        <v>21</v>
      </c>
      <c r="D321" s="199" t="s">
        <v>540</v>
      </c>
      <c r="E321" s="194" t="s">
        <v>32</v>
      </c>
      <c r="F321" s="197">
        <v>43770</v>
      </c>
      <c r="G321" s="34">
        <v>27</v>
      </c>
      <c r="H321" s="17">
        <v>0</v>
      </c>
      <c r="I321" s="34">
        <v>4</v>
      </c>
      <c r="J321" s="17">
        <v>0</v>
      </c>
      <c r="K321" s="17">
        <v>31</v>
      </c>
      <c r="L321" s="17">
        <v>10500</v>
      </c>
      <c r="M321" s="17">
        <v>0</v>
      </c>
      <c r="N321" s="17">
        <v>0</v>
      </c>
      <c r="O321" s="17">
        <v>10500</v>
      </c>
      <c r="P321" s="17">
        <v>0</v>
      </c>
      <c r="Q321" s="17">
        <v>10500</v>
      </c>
      <c r="R321" s="192">
        <v>184762</v>
      </c>
      <c r="S321" s="17">
        <v>6843</v>
      </c>
      <c r="T321" s="17" t="s">
        <v>27</v>
      </c>
      <c r="U321" s="191"/>
    </row>
    <row r="322" spans="1:21" x14ac:dyDescent="0.25">
      <c r="A322" s="269"/>
      <c r="B322" s="249">
        <v>25</v>
      </c>
      <c r="C322" s="199" t="s">
        <v>21</v>
      </c>
      <c r="D322" s="199" t="s">
        <v>541</v>
      </c>
      <c r="E322" s="194" t="s">
        <v>32</v>
      </c>
      <c r="F322" s="197">
        <v>43773</v>
      </c>
      <c r="G322" s="34">
        <v>27</v>
      </c>
      <c r="H322" s="17">
        <v>0</v>
      </c>
      <c r="I322" s="34">
        <v>4</v>
      </c>
      <c r="J322" s="17">
        <v>0</v>
      </c>
      <c r="K322" s="17">
        <v>31</v>
      </c>
      <c r="L322" s="17">
        <v>10500</v>
      </c>
      <c r="M322" s="17">
        <v>0</v>
      </c>
      <c r="N322" s="17">
        <v>0</v>
      </c>
      <c r="O322" s="17">
        <v>10500</v>
      </c>
      <c r="P322" s="17">
        <v>0</v>
      </c>
      <c r="Q322" s="17">
        <v>10500</v>
      </c>
      <c r="R322" s="192">
        <v>89730</v>
      </c>
      <c r="S322" s="17">
        <v>3324</v>
      </c>
      <c r="T322" s="17" t="s">
        <v>27</v>
      </c>
      <c r="U322" s="191"/>
    </row>
    <row r="323" spans="1:21" x14ac:dyDescent="0.25">
      <c r="A323" s="269"/>
      <c r="B323" s="249">
        <v>26</v>
      </c>
      <c r="C323" s="187" t="s">
        <v>542</v>
      </c>
      <c r="D323" s="187" t="s">
        <v>31</v>
      </c>
      <c r="E323" s="194" t="s">
        <v>32</v>
      </c>
      <c r="F323" s="200">
        <v>43185</v>
      </c>
      <c r="G323" s="34">
        <v>27</v>
      </c>
      <c r="H323" s="17">
        <v>0</v>
      </c>
      <c r="I323" s="34">
        <v>4</v>
      </c>
      <c r="J323" s="17">
        <v>0</v>
      </c>
      <c r="K323" s="17">
        <v>31</v>
      </c>
      <c r="L323" s="17">
        <v>10500</v>
      </c>
      <c r="M323" s="17">
        <v>0</v>
      </c>
      <c r="N323" s="17">
        <v>0</v>
      </c>
      <c r="O323" s="17">
        <v>10500</v>
      </c>
      <c r="P323" s="17">
        <v>0</v>
      </c>
      <c r="Q323" s="17">
        <v>10500</v>
      </c>
      <c r="R323" s="192">
        <v>135992</v>
      </c>
      <c r="S323" s="17">
        <v>5037</v>
      </c>
      <c r="T323" s="17" t="s">
        <v>27</v>
      </c>
      <c r="U323" s="191"/>
    </row>
    <row r="324" spans="1:21" x14ac:dyDescent="0.25">
      <c r="A324" s="269"/>
      <c r="B324" s="249">
        <v>27</v>
      </c>
      <c r="C324" s="194">
        <v>37700</v>
      </c>
      <c r="D324" s="187" t="s">
        <v>543</v>
      </c>
      <c r="E324" s="194" t="s">
        <v>32</v>
      </c>
      <c r="F324" s="196">
        <v>43716</v>
      </c>
      <c r="G324" s="34">
        <v>27</v>
      </c>
      <c r="H324" s="17">
        <v>0</v>
      </c>
      <c r="I324" s="34">
        <v>4</v>
      </c>
      <c r="J324" s="17">
        <v>0</v>
      </c>
      <c r="K324" s="17">
        <v>31</v>
      </c>
      <c r="L324" s="17">
        <v>10500</v>
      </c>
      <c r="M324" s="17">
        <v>0</v>
      </c>
      <c r="N324" s="17">
        <v>0</v>
      </c>
      <c r="O324" s="17">
        <v>10500</v>
      </c>
      <c r="P324" s="17">
        <v>0</v>
      </c>
      <c r="Q324" s="17">
        <v>10500</v>
      </c>
      <c r="R324" s="192">
        <v>340159.8</v>
      </c>
      <c r="S324" s="17">
        <v>12599</v>
      </c>
      <c r="T324" s="17" t="s">
        <v>27</v>
      </c>
      <c r="U324" s="191"/>
    </row>
    <row r="325" spans="1:21" ht="15.75" x14ac:dyDescent="0.25">
      <c r="A325" s="269"/>
      <c r="B325" s="260" t="s">
        <v>12</v>
      </c>
      <c r="C325" s="260"/>
      <c r="D325" s="260"/>
      <c r="E325" s="260"/>
      <c r="F325" s="260"/>
      <c r="G325" s="260"/>
      <c r="H325" s="260"/>
      <c r="I325" s="260"/>
      <c r="J325" s="260"/>
      <c r="K325" s="261"/>
      <c r="L325" s="201">
        <f>L298+L299+L300+L301+L302+L303+L304+L305+L306+L307+L308+L309+L310+L311+L312+L313+L314+L315+L316+L317+L318+L319+L320+L321+L322+L323+L324</f>
        <v>305500</v>
      </c>
      <c r="M325" s="201">
        <v>4000</v>
      </c>
      <c r="N325" s="201">
        <v>35600</v>
      </c>
      <c r="O325" s="201">
        <v>273900</v>
      </c>
      <c r="P325" s="201">
        <v>8800</v>
      </c>
      <c r="Q325" s="201">
        <v>282700</v>
      </c>
      <c r="R325" s="202">
        <v>5381951.0499999998</v>
      </c>
      <c r="S325" s="203"/>
      <c r="T325" s="203"/>
      <c r="U325" s="191"/>
    </row>
    <row r="326" spans="1:21" ht="15.75" x14ac:dyDescent="0.25">
      <c r="A326" s="269"/>
      <c r="B326" s="262" t="s">
        <v>544</v>
      </c>
      <c r="C326" s="262"/>
      <c r="D326" s="262"/>
      <c r="E326" s="262"/>
      <c r="F326" s="262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3"/>
    </row>
    <row r="327" spans="1:21" ht="36" x14ac:dyDescent="0.25">
      <c r="A327" s="269"/>
      <c r="B327" s="60" t="s">
        <v>0</v>
      </c>
      <c r="C327" s="50" t="s">
        <v>1</v>
      </c>
      <c r="D327" s="53" t="s">
        <v>2</v>
      </c>
      <c r="E327" s="54" t="s">
        <v>3</v>
      </c>
      <c r="F327" s="54" t="s">
        <v>17</v>
      </c>
      <c r="G327" s="54" t="s">
        <v>4</v>
      </c>
      <c r="H327" s="54" t="s">
        <v>5</v>
      </c>
      <c r="I327" s="54" t="s">
        <v>6</v>
      </c>
      <c r="J327" s="54" t="s">
        <v>7</v>
      </c>
      <c r="K327" s="55" t="s">
        <v>16</v>
      </c>
      <c r="L327" s="54" t="s">
        <v>8</v>
      </c>
      <c r="M327" s="54" t="s">
        <v>20</v>
      </c>
      <c r="N327" s="54" t="s">
        <v>9</v>
      </c>
      <c r="O327" s="54" t="s">
        <v>18</v>
      </c>
      <c r="P327" s="54" t="s">
        <v>19</v>
      </c>
      <c r="Q327" s="54" t="s">
        <v>10</v>
      </c>
      <c r="R327" s="54" t="s">
        <v>14</v>
      </c>
      <c r="S327" s="54" t="s">
        <v>15</v>
      </c>
      <c r="T327" s="54" t="s">
        <v>13</v>
      </c>
      <c r="U327" s="54" t="s">
        <v>11</v>
      </c>
    </row>
    <row r="328" spans="1:21" x14ac:dyDescent="0.25">
      <c r="A328" s="269"/>
      <c r="B328" s="251">
        <v>1</v>
      </c>
      <c r="C328" s="204">
        <v>16108</v>
      </c>
      <c r="D328" s="204" t="s">
        <v>545</v>
      </c>
      <c r="E328" s="204" t="s">
        <v>23</v>
      </c>
      <c r="F328" s="178" t="s">
        <v>546</v>
      </c>
      <c r="G328" s="49">
        <v>27</v>
      </c>
      <c r="H328" s="49"/>
      <c r="I328" s="49">
        <v>4</v>
      </c>
      <c r="J328" s="49"/>
      <c r="K328" s="47">
        <v>31</v>
      </c>
      <c r="L328" s="49">
        <v>28000</v>
      </c>
      <c r="M328" s="49">
        <v>4000</v>
      </c>
      <c r="N328" s="49"/>
      <c r="O328" s="49">
        <v>32000</v>
      </c>
      <c r="P328" s="49"/>
      <c r="Q328" s="49">
        <v>32000</v>
      </c>
      <c r="R328" s="49"/>
      <c r="S328" s="49"/>
      <c r="T328" s="49"/>
      <c r="U328" s="49"/>
    </row>
    <row r="329" spans="1:21" x14ac:dyDescent="0.25">
      <c r="A329" s="269"/>
      <c r="B329" s="251">
        <v>2</v>
      </c>
      <c r="C329" s="204" t="s">
        <v>547</v>
      </c>
      <c r="D329" s="204" t="s">
        <v>472</v>
      </c>
      <c r="E329" s="204" t="s">
        <v>30</v>
      </c>
      <c r="F329" s="178">
        <v>38473</v>
      </c>
      <c r="G329" s="49">
        <v>27</v>
      </c>
      <c r="H329" s="49"/>
      <c r="I329" s="49">
        <v>4</v>
      </c>
      <c r="J329" s="49"/>
      <c r="K329" s="47">
        <v>31</v>
      </c>
      <c r="L329" s="49">
        <v>13500</v>
      </c>
      <c r="M329" s="49"/>
      <c r="N329" s="49"/>
      <c r="O329" s="49">
        <v>13500</v>
      </c>
      <c r="P329" s="49">
        <v>2200</v>
      </c>
      <c r="Q329" s="49">
        <f>P329+O329</f>
        <v>15700</v>
      </c>
      <c r="R329" s="49">
        <v>1755043</v>
      </c>
      <c r="S329" s="49">
        <f>R329/27</f>
        <v>65001.592592592591</v>
      </c>
      <c r="T329" s="49" t="s">
        <v>25</v>
      </c>
      <c r="U329" s="49"/>
    </row>
    <row r="330" spans="1:21" x14ac:dyDescent="0.25">
      <c r="A330" s="269"/>
      <c r="B330" s="251">
        <v>3</v>
      </c>
      <c r="C330" s="204" t="s">
        <v>548</v>
      </c>
      <c r="D330" s="204" t="s">
        <v>549</v>
      </c>
      <c r="E330" s="204" t="s">
        <v>43</v>
      </c>
      <c r="F330" s="76">
        <v>43192</v>
      </c>
      <c r="G330" s="49">
        <v>27</v>
      </c>
      <c r="H330" s="47"/>
      <c r="I330" s="49">
        <v>4</v>
      </c>
      <c r="J330" s="49"/>
      <c r="K330" s="47">
        <v>31</v>
      </c>
      <c r="L330" s="47">
        <v>16500</v>
      </c>
      <c r="M330" s="47"/>
      <c r="N330" s="47"/>
      <c r="O330" s="47">
        <v>16500</v>
      </c>
      <c r="P330" s="49"/>
      <c r="Q330" s="47">
        <v>16500</v>
      </c>
      <c r="R330" s="47">
        <v>669848</v>
      </c>
      <c r="S330" s="49">
        <f t="shared" ref="S330:S372" si="58">R330/27</f>
        <v>24809.185185185186</v>
      </c>
      <c r="T330" s="47" t="s">
        <v>27</v>
      </c>
      <c r="U330" s="44"/>
    </row>
    <row r="331" spans="1:21" x14ac:dyDescent="0.25">
      <c r="A331" s="269"/>
      <c r="B331" s="251">
        <v>4</v>
      </c>
      <c r="C331" s="38" t="s">
        <v>550</v>
      </c>
      <c r="D331" s="204" t="s">
        <v>45</v>
      </c>
      <c r="E331" s="204" t="s">
        <v>30</v>
      </c>
      <c r="F331" s="176">
        <v>42669</v>
      </c>
      <c r="G331" s="49">
        <v>27</v>
      </c>
      <c r="H331" s="47"/>
      <c r="I331" s="49">
        <v>4</v>
      </c>
      <c r="J331" s="49"/>
      <c r="K331" s="47">
        <v>31</v>
      </c>
      <c r="L331" s="47">
        <v>13500</v>
      </c>
      <c r="M331" s="47"/>
      <c r="N331" s="47"/>
      <c r="O331" s="47">
        <v>13500</v>
      </c>
      <c r="P331" s="49">
        <v>2200</v>
      </c>
      <c r="Q331" s="47">
        <f>P331+O331</f>
        <v>15700</v>
      </c>
      <c r="R331" s="47">
        <v>1194999</v>
      </c>
      <c r="S331" s="49">
        <f t="shared" si="58"/>
        <v>44259.222222222219</v>
      </c>
      <c r="T331" s="47" t="s">
        <v>26</v>
      </c>
      <c r="U331" s="44"/>
    </row>
    <row r="332" spans="1:21" x14ac:dyDescent="0.25">
      <c r="A332" s="269"/>
      <c r="B332" s="251">
        <v>5</v>
      </c>
      <c r="C332" s="204" t="s">
        <v>551</v>
      </c>
      <c r="D332" s="204" t="s">
        <v>552</v>
      </c>
      <c r="E332" s="204" t="s">
        <v>30</v>
      </c>
      <c r="F332" s="178">
        <v>42742</v>
      </c>
      <c r="G332" s="49">
        <v>27</v>
      </c>
      <c r="H332" s="47"/>
      <c r="I332" s="49">
        <v>4</v>
      </c>
      <c r="J332" s="49"/>
      <c r="K332" s="47">
        <v>31</v>
      </c>
      <c r="L332" s="47">
        <v>13500</v>
      </c>
      <c r="M332" s="47"/>
      <c r="N332" s="47"/>
      <c r="O332" s="47">
        <v>13500</v>
      </c>
      <c r="P332" s="49">
        <v>2200</v>
      </c>
      <c r="Q332" s="47">
        <f t="shared" ref="Q332:Q337" si="59">P332+O332</f>
        <v>15700</v>
      </c>
      <c r="R332" s="47">
        <v>686958.7</v>
      </c>
      <c r="S332" s="49">
        <f t="shared" si="58"/>
        <v>25442.914814814812</v>
      </c>
      <c r="T332" s="47" t="s">
        <v>27</v>
      </c>
      <c r="U332" s="44"/>
    </row>
    <row r="333" spans="1:21" x14ac:dyDescent="0.25">
      <c r="A333" s="269"/>
      <c r="B333" s="251">
        <v>6</v>
      </c>
      <c r="C333" s="205" t="s">
        <v>553</v>
      </c>
      <c r="D333" s="204" t="s">
        <v>554</v>
      </c>
      <c r="E333" s="206" t="s">
        <v>30</v>
      </c>
      <c r="F333" s="207" t="s">
        <v>34</v>
      </c>
      <c r="G333" s="49">
        <v>27</v>
      </c>
      <c r="H333" s="47"/>
      <c r="I333" s="49">
        <v>4</v>
      </c>
      <c r="J333" s="49"/>
      <c r="K333" s="47">
        <v>31</v>
      </c>
      <c r="L333" s="47">
        <v>11500</v>
      </c>
      <c r="M333" s="47"/>
      <c r="N333" s="47"/>
      <c r="O333" s="47">
        <v>11500</v>
      </c>
      <c r="P333" s="49">
        <v>2200</v>
      </c>
      <c r="Q333" s="47">
        <f t="shared" si="59"/>
        <v>13700</v>
      </c>
      <c r="R333" s="47">
        <v>624872</v>
      </c>
      <c r="S333" s="49">
        <f t="shared" si="58"/>
        <v>23143.407407407409</v>
      </c>
      <c r="T333" s="47" t="s">
        <v>27</v>
      </c>
      <c r="U333" s="44"/>
    </row>
    <row r="334" spans="1:21" x14ac:dyDescent="0.25">
      <c r="A334" s="269"/>
      <c r="B334" s="251">
        <v>7</v>
      </c>
      <c r="C334" s="38" t="s">
        <v>555</v>
      </c>
      <c r="D334" s="208" t="s">
        <v>556</v>
      </c>
      <c r="E334" s="204" t="s">
        <v>30</v>
      </c>
      <c r="F334" s="176">
        <v>40860</v>
      </c>
      <c r="G334" s="49">
        <v>27</v>
      </c>
      <c r="H334" s="47"/>
      <c r="I334" s="49">
        <v>4</v>
      </c>
      <c r="J334" s="49"/>
      <c r="K334" s="47">
        <v>31</v>
      </c>
      <c r="L334" s="47">
        <v>13500</v>
      </c>
      <c r="M334" s="47"/>
      <c r="N334" s="47"/>
      <c r="O334" s="47">
        <v>13500</v>
      </c>
      <c r="P334" s="49">
        <v>2200</v>
      </c>
      <c r="Q334" s="47">
        <f t="shared" si="59"/>
        <v>15700</v>
      </c>
      <c r="R334" s="47">
        <v>1155216</v>
      </c>
      <c r="S334" s="49">
        <f t="shared" si="58"/>
        <v>42785.777777777781</v>
      </c>
      <c r="T334" s="47" t="s">
        <v>26</v>
      </c>
      <c r="U334" s="44"/>
    </row>
    <row r="335" spans="1:21" x14ac:dyDescent="0.25">
      <c r="A335" s="269"/>
      <c r="B335" s="251">
        <v>8</v>
      </c>
      <c r="C335" s="205" t="s">
        <v>557</v>
      </c>
      <c r="D335" s="204" t="s">
        <v>558</v>
      </c>
      <c r="E335" s="206" t="s">
        <v>30</v>
      </c>
      <c r="F335" s="207" t="s">
        <v>559</v>
      </c>
      <c r="G335" s="49">
        <v>27</v>
      </c>
      <c r="H335" s="47"/>
      <c r="I335" s="49">
        <v>4</v>
      </c>
      <c r="J335" s="49"/>
      <c r="K335" s="47">
        <v>31</v>
      </c>
      <c r="L335" s="47">
        <v>11500</v>
      </c>
      <c r="M335" s="47"/>
      <c r="N335" s="47"/>
      <c r="O335" s="47">
        <v>11500</v>
      </c>
      <c r="P335" s="49">
        <v>2200</v>
      </c>
      <c r="Q335" s="47">
        <f t="shared" si="59"/>
        <v>13700</v>
      </c>
      <c r="R335" s="47">
        <v>747275</v>
      </c>
      <c r="S335" s="49">
        <f t="shared" si="58"/>
        <v>27676.85185185185</v>
      </c>
      <c r="T335" s="47" t="s">
        <v>27</v>
      </c>
      <c r="U335" s="44"/>
    </row>
    <row r="336" spans="1:21" x14ac:dyDescent="0.25">
      <c r="A336" s="269"/>
      <c r="B336" s="251">
        <v>9</v>
      </c>
      <c r="C336" s="209">
        <v>37197</v>
      </c>
      <c r="D336" s="210" t="s">
        <v>560</v>
      </c>
      <c r="E336" s="211" t="s">
        <v>30</v>
      </c>
      <c r="F336" s="182" t="s">
        <v>561</v>
      </c>
      <c r="G336" s="49">
        <v>27</v>
      </c>
      <c r="H336" s="47"/>
      <c r="I336" s="49">
        <v>4</v>
      </c>
      <c r="J336" s="49"/>
      <c r="K336" s="47">
        <v>31</v>
      </c>
      <c r="L336" s="47">
        <v>11500</v>
      </c>
      <c r="M336" s="47"/>
      <c r="N336" s="47"/>
      <c r="O336" s="47">
        <v>11500</v>
      </c>
      <c r="P336" s="49">
        <v>2200</v>
      </c>
      <c r="Q336" s="47">
        <f t="shared" si="59"/>
        <v>13700</v>
      </c>
      <c r="R336" s="47">
        <v>1475003</v>
      </c>
      <c r="S336" s="49">
        <f t="shared" si="58"/>
        <v>54629.740740740737</v>
      </c>
      <c r="T336" s="47" t="s">
        <v>25</v>
      </c>
      <c r="U336" s="44"/>
    </row>
    <row r="337" spans="1:21" x14ac:dyDescent="0.25">
      <c r="A337" s="269"/>
      <c r="B337" s="251">
        <v>10</v>
      </c>
      <c r="C337" s="206" t="s">
        <v>40</v>
      </c>
      <c r="D337" s="206" t="s">
        <v>562</v>
      </c>
      <c r="E337" s="206" t="s">
        <v>30</v>
      </c>
      <c r="F337" s="176">
        <v>43952</v>
      </c>
      <c r="G337" s="37">
        <v>27</v>
      </c>
      <c r="H337" s="38"/>
      <c r="I337" s="37">
        <v>4</v>
      </c>
      <c r="J337" s="37"/>
      <c r="K337" s="38">
        <v>31</v>
      </c>
      <c r="L337" s="38">
        <v>11500</v>
      </c>
      <c r="M337" s="38"/>
      <c r="N337" s="38"/>
      <c r="O337" s="38">
        <v>11500</v>
      </c>
      <c r="P337" s="37">
        <v>2200</v>
      </c>
      <c r="Q337" s="38">
        <f t="shared" si="59"/>
        <v>13700</v>
      </c>
      <c r="R337" s="38">
        <v>18320</v>
      </c>
      <c r="S337" s="37">
        <f t="shared" si="58"/>
        <v>678.51851851851848</v>
      </c>
      <c r="T337" s="38" t="s">
        <v>59</v>
      </c>
      <c r="U337" s="212"/>
    </row>
    <row r="338" spans="1:21" x14ac:dyDescent="0.25">
      <c r="A338" s="269"/>
      <c r="B338" s="251">
        <v>11</v>
      </c>
      <c r="C338" s="213" t="s">
        <v>563</v>
      </c>
      <c r="D338" s="214" t="s">
        <v>564</v>
      </c>
      <c r="E338" s="215" t="s">
        <v>29</v>
      </c>
      <c r="F338" s="216">
        <v>43748</v>
      </c>
      <c r="G338" s="49">
        <v>27</v>
      </c>
      <c r="H338" s="47"/>
      <c r="I338" s="49">
        <v>4</v>
      </c>
      <c r="J338" s="49"/>
      <c r="K338" s="47">
        <v>31</v>
      </c>
      <c r="L338" s="47">
        <v>10500</v>
      </c>
      <c r="M338" s="47"/>
      <c r="N338" s="47"/>
      <c r="O338" s="47">
        <v>10500</v>
      </c>
      <c r="P338" s="47"/>
      <c r="Q338" s="47">
        <v>10500</v>
      </c>
      <c r="R338" s="47">
        <v>519494</v>
      </c>
      <c r="S338" s="49">
        <f t="shared" si="58"/>
        <v>19240.518518518518</v>
      </c>
      <c r="T338" s="47" t="s">
        <v>25</v>
      </c>
      <c r="U338" s="44"/>
    </row>
    <row r="339" spans="1:21" x14ac:dyDescent="0.25">
      <c r="A339" s="269"/>
      <c r="B339" s="251">
        <v>12</v>
      </c>
      <c r="C339" s="217" t="s">
        <v>565</v>
      </c>
      <c r="D339" s="205" t="s">
        <v>66</v>
      </c>
      <c r="E339" s="204" t="s">
        <v>29</v>
      </c>
      <c r="F339" s="76">
        <v>43748</v>
      </c>
      <c r="G339" s="49">
        <v>27</v>
      </c>
      <c r="H339" s="47"/>
      <c r="I339" s="49">
        <v>4</v>
      </c>
      <c r="J339" s="49"/>
      <c r="K339" s="47">
        <v>31</v>
      </c>
      <c r="L339" s="47">
        <v>10500</v>
      </c>
      <c r="M339" s="47"/>
      <c r="N339" s="47"/>
      <c r="O339" s="47">
        <v>10500</v>
      </c>
      <c r="P339" s="47"/>
      <c r="Q339" s="47">
        <v>10500</v>
      </c>
      <c r="R339" s="47">
        <v>530890</v>
      </c>
      <c r="S339" s="49">
        <f t="shared" si="58"/>
        <v>19662.592592592591</v>
      </c>
      <c r="T339" s="47" t="s">
        <v>25</v>
      </c>
      <c r="U339" s="44"/>
    </row>
    <row r="340" spans="1:21" x14ac:dyDescent="0.25">
      <c r="A340" s="269"/>
      <c r="B340" s="251">
        <v>13</v>
      </c>
      <c r="C340" s="218" t="s">
        <v>566</v>
      </c>
      <c r="D340" s="219" t="s">
        <v>567</v>
      </c>
      <c r="E340" s="219" t="s">
        <v>32</v>
      </c>
      <c r="F340" s="182">
        <v>40603</v>
      </c>
      <c r="G340" s="49">
        <v>27</v>
      </c>
      <c r="H340" s="47"/>
      <c r="I340" s="49">
        <v>4</v>
      </c>
      <c r="J340" s="49"/>
      <c r="K340" s="47">
        <v>31</v>
      </c>
      <c r="L340" s="47">
        <v>10500</v>
      </c>
      <c r="M340" s="47"/>
      <c r="N340" s="47"/>
      <c r="O340" s="47">
        <v>10500</v>
      </c>
      <c r="P340" s="47"/>
      <c r="Q340" s="47">
        <v>10500</v>
      </c>
      <c r="R340" s="47">
        <v>234052</v>
      </c>
      <c r="S340" s="49">
        <f t="shared" si="58"/>
        <v>8668.5925925925931</v>
      </c>
      <c r="T340" s="47" t="s">
        <v>27</v>
      </c>
      <c r="U340" s="44"/>
    </row>
    <row r="341" spans="1:21" ht="25.5" x14ac:dyDescent="0.25">
      <c r="A341" s="269"/>
      <c r="B341" s="251">
        <v>14</v>
      </c>
      <c r="C341" s="204" t="s">
        <v>568</v>
      </c>
      <c r="D341" s="204" t="s">
        <v>76</v>
      </c>
      <c r="E341" s="204" t="s">
        <v>32</v>
      </c>
      <c r="F341" s="220">
        <v>43681</v>
      </c>
      <c r="G341" s="49">
        <v>27</v>
      </c>
      <c r="H341" s="47"/>
      <c r="I341" s="49">
        <v>4</v>
      </c>
      <c r="J341" s="49"/>
      <c r="K341" s="47">
        <v>31</v>
      </c>
      <c r="L341" s="47">
        <v>10500</v>
      </c>
      <c r="M341" s="47"/>
      <c r="N341" s="47"/>
      <c r="O341" s="47">
        <v>10500</v>
      </c>
      <c r="P341" s="47"/>
      <c r="Q341" s="47">
        <v>10500</v>
      </c>
      <c r="R341" s="47">
        <v>126330</v>
      </c>
      <c r="S341" s="49">
        <f t="shared" si="58"/>
        <v>4678.8888888888887</v>
      </c>
      <c r="T341" s="47" t="s">
        <v>27</v>
      </c>
      <c r="U341" s="44"/>
    </row>
    <row r="342" spans="1:21" x14ac:dyDescent="0.25">
      <c r="A342" s="269"/>
      <c r="B342" s="251">
        <v>15</v>
      </c>
      <c r="C342" s="221" t="s">
        <v>569</v>
      </c>
      <c r="D342" s="204" t="s">
        <v>570</v>
      </c>
      <c r="E342" s="204" t="s">
        <v>32</v>
      </c>
      <c r="F342" s="76">
        <v>43020</v>
      </c>
      <c r="G342" s="49">
        <v>27</v>
      </c>
      <c r="H342" s="47"/>
      <c r="I342" s="49">
        <v>4</v>
      </c>
      <c r="J342" s="49"/>
      <c r="K342" s="47">
        <v>31</v>
      </c>
      <c r="L342" s="47">
        <v>10500</v>
      </c>
      <c r="M342" s="47"/>
      <c r="N342" s="47"/>
      <c r="O342" s="47">
        <v>10500</v>
      </c>
      <c r="P342" s="47"/>
      <c r="Q342" s="47">
        <v>10500</v>
      </c>
      <c r="R342" s="47">
        <v>124003</v>
      </c>
      <c r="S342" s="49">
        <f t="shared" si="58"/>
        <v>4592.7037037037035</v>
      </c>
      <c r="T342" s="47" t="s">
        <v>27</v>
      </c>
      <c r="U342" s="44"/>
    </row>
    <row r="343" spans="1:21" x14ac:dyDescent="0.25">
      <c r="A343" s="269"/>
      <c r="B343" s="251">
        <v>16</v>
      </c>
      <c r="C343" s="38" t="s">
        <v>571</v>
      </c>
      <c r="D343" s="204" t="s">
        <v>58</v>
      </c>
      <c r="E343" s="204" t="s">
        <v>32</v>
      </c>
      <c r="F343" s="176">
        <v>41332</v>
      </c>
      <c r="G343" s="49">
        <v>27</v>
      </c>
      <c r="H343" s="47"/>
      <c r="I343" s="49">
        <v>4</v>
      </c>
      <c r="J343" s="49"/>
      <c r="K343" s="47">
        <v>31</v>
      </c>
      <c r="L343" s="47">
        <v>10500</v>
      </c>
      <c r="M343" s="47"/>
      <c r="N343" s="47"/>
      <c r="O343" s="47">
        <v>10500</v>
      </c>
      <c r="P343" s="47"/>
      <c r="Q343" s="47">
        <v>10500</v>
      </c>
      <c r="R343" s="47">
        <v>289111</v>
      </c>
      <c r="S343" s="49">
        <f t="shared" si="58"/>
        <v>10707.814814814816</v>
      </c>
      <c r="T343" s="47" t="s">
        <v>27</v>
      </c>
      <c r="U343" s="44"/>
    </row>
    <row r="344" spans="1:21" x14ac:dyDescent="0.25">
      <c r="A344" s="269"/>
      <c r="B344" s="251">
        <v>17</v>
      </c>
      <c r="C344" s="38" t="s">
        <v>572</v>
      </c>
      <c r="D344" s="204" t="s">
        <v>573</v>
      </c>
      <c r="E344" s="204" t="s">
        <v>32</v>
      </c>
      <c r="F344" s="176">
        <v>41766</v>
      </c>
      <c r="G344" s="49">
        <v>27</v>
      </c>
      <c r="H344" s="47"/>
      <c r="I344" s="49">
        <v>4</v>
      </c>
      <c r="J344" s="49"/>
      <c r="K344" s="47">
        <v>31</v>
      </c>
      <c r="L344" s="47">
        <v>10500</v>
      </c>
      <c r="M344" s="47"/>
      <c r="N344" s="47"/>
      <c r="O344" s="47">
        <v>10500</v>
      </c>
      <c r="P344" s="47"/>
      <c r="Q344" s="47">
        <v>10500</v>
      </c>
      <c r="R344" s="47">
        <v>373715</v>
      </c>
      <c r="S344" s="49">
        <f t="shared" si="58"/>
        <v>13841.296296296296</v>
      </c>
      <c r="T344" s="47" t="s">
        <v>26</v>
      </c>
      <c r="U344" s="44"/>
    </row>
    <row r="345" spans="1:21" x14ac:dyDescent="0.25">
      <c r="A345" s="269"/>
      <c r="B345" s="251">
        <v>18</v>
      </c>
      <c r="C345" s="38" t="s">
        <v>574</v>
      </c>
      <c r="D345" s="204" t="s">
        <v>575</v>
      </c>
      <c r="E345" s="204" t="s">
        <v>32</v>
      </c>
      <c r="F345" s="176">
        <v>41374</v>
      </c>
      <c r="G345" s="49">
        <v>27</v>
      </c>
      <c r="H345" s="47"/>
      <c r="I345" s="49">
        <v>4</v>
      </c>
      <c r="J345" s="49"/>
      <c r="K345" s="47">
        <v>31</v>
      </c>
      <c r="L345" s="47">
        <v>10500</v>
      </c>
      <c r="M345" s="47"/>
      <c r="N345" s="47"/>
      <c r="O345" s="47">
        <v>10500</v>
      </c>
      <c r="P345" s="47"/>
      <c r="Q345" s="47">
        <v>10500</v>
      </c>
      <c r="R345" s="47">
        <v>134830</v>
      </c>
      <c r="S345" s="49">
        <f t="shared" si="58"/>
        <v>4993.7037037037035</v>
      </c>
      <c r="T345" s="47" t="s">
        <v>59</v>
      </c>
      <c r="U345" s="44"/>
    </row>
    <row r="346" spans="1:21" x14ac:dyDescent="0.25">
      <c r="A346" s="269"/>
      <c r="B346" s="251">
        <v>19</v>
      </c>
      <c r="C346" s="38" t="s">
        <v>576</v>
      </c>
      <c r="D346" s="204" t="s">
        <v>577</v>
      </c>
      <c r="E346" s="204" t="s">
        <v>32</v>
      </c>
      <c r="F346" s="176">
        <v>41864</v>
      </c>
      <c r="G346" s="49">
        <v>27</v>
      </c>
      <c r="H346" s="47"/>
      <c r="I346" s="49">
        <v>4</v>
      </c>
      <c r="J346" s="49"/>
      <c r="K346" s="47">
        <v>31</v>
      </c>
      <c r="L346" s="47">
        <v>10500</v>
      </c>
      <c r="M346" s="47"/>
      <c r="N346" s="47"/>
      <c r="O346" s="47">
        <v>10500</v>
      </c>
      <c r="P346" s="47"/>
      <c r="Q346" s="47">
        <v>10500</v>
      </c>
      <c r="R346" s="47">
        <v>102790</v>
      </c>
      <c r="S346" s="49">
        <f t="shared" si="58"/>
        <v>3807.037037037037</v>
      </c>
      <c r="T346" s="47" t="s">
        <v>59</v>
      </c>
      <c r="U346" s="44"/>
    </row>
    <row r="347" spans="1:21" x14ac:dyDescent="0.25">
      <c r="A347" s="269"/>
      <c r="B347" s="251">
        <v>20</v>
      </c>
      <c r="C347" s="221" t="s">
        <v>578</v>
      </c>
      <c r="D347" s="204" t="s">
        <v>350</v>
      </c>
      <c r="E347" s="204" t="s">
        <v>32</v>
      </c>
      <c r="F347" s="222">
        <v>41760</v>
      </c>
      <c r="G347" s="49">
        <v>27</v>
      </c>
      <c r="H347" s="47"/>
      <c r="I347" s="49">
        <v>4</v>
      </c>
      <c r="J347" s="49"/>
      <c r="K347" s="47">
        <v>31</v>
      </c>
      <c r="L347" s="47">
        <v>10500</v>
      </c>
      <c r="M347" s="47"/>
      <c r="N347" s="47"/>
      <c r="O347" s="47">
        <v>10500</v>
      </c>
      <c r="P347" s="47"/>
      <c r="Q347" s="47">
        <v>10500</v>
      </c>
      <c r="R347" s="47">
        <v>132928</v>
      </c>
      <c r="S347" s="49">
        <f t="shared" si="58"/>
        <v>4923.2592592592591</v>
      </c>
      <c r="T347" s="47" t="s">
        <v>59</v>
      </c>
      <c r="U347" s="44"/>
    </row>
    <row r="348" spans="1:21" x14ac:dyDescent="0.25">
      <c r="A348" s="269"/>
      <c r="B348" s="251">
        <v>21</v>
      </c>
      <c r="C348" s="204" t="s">
        <v>579</v>
      </c>
      <c r="D348" s="204" t="s">
        <v>580</v>
      </c>
      <c r="E348" s="204" t="s">
        <v>32</v>
      </c>
      <c r="F348" s="178">
        <v>41372</v>
      </c>
      <c r="G348" s="49">
        <v>27</v>
      </c>
      <c r="H348" s="47"/>
      <c r="I348" s="49">
        <v>4</v>
      </c>
      <c r="J348" s="49"/>
      <c r="K348" s="47">
        <v>31</v>
      </c>
      <c r="L348" s="47">
        <v>10500</v>
      </c>
      <c r="M348" s="47"/>
      <c r="N348" s="47"/>
      <c r="O348" s="47">
        <v>10500</v>
      </c>
      <c r="P348" s="47"/>
      <c r="Q348" s="47">
        <v>10500</v>
      </c>
      <c r="R348" s="47">
        <v>131510</v>
      </c>
      <c r="S348" s="49">
        <f t="shared" si="58"/>
        <v>4870.7407407407409</v>
      </c>
      <c r="T348" s="47" t="s">
        <v>59</v>
      </c>
      <c r="U348" s="44"/>
    </row>
    <row r="349" spans="1:21" x14ac:dyDescent="0.25">
      <c r="A349" s="269"/>
      <c r="B349" s="251">
        <v>22</v>
      </c>
      <c r="C349" s="38" t="s">
        <v>581</v>
      </c>
      <c r="D349" s="204" t="s">
        <v>582</v>
      </c>
      <c r="E349" s="204" t="s">
        <v>32</v>
      </c>
      <c r="F349" s="76">
        <v>43126</v>
      </c>
      <c r="G349" s="49">
        <v>27</v>
      </c>
      <c r="H349" s="47"/>
      <c r="I349" s="49">
        <v>4</v>
      </c>
      <c r="J349" s="49"/>
      <c r="K349" s="47">
        <v>31</v>
      </c>
      <c r="L349" s="47">
        <v>10500</v>
      </c>
      <c r="M349" s="47"/>
      <c r="N349" s="47"/>
      <c r="O349" s="47">
        <v>10500</v>
      </c>
      <c r="P349" s="47"/>
      <c r="Q349" s="47">
        <v>10500</v>
      </c>
      <c r="R349" s="47">
        <v>125535</v>
      </c>
      <c r="S349" s="49">
        <f t="shared" si="58"/>
        <v>4649.4444444444443</v>
      </c>
      <c r="T349" s="47" t="s">
        <v>59</v>
      </c>
      <c r="U349" s="44"/>
    </row>
    <row r="350" spans="1:21" x14ac:dyDescent="0.25">
      <c r="A350" s="269"/>
      <c r="B350" s="251">
        <v>23</v>
      </c>
      <c r="C350" s="38" t="s">
        <v>583</v>
      </c>
      <c r="D350" s="204" t="s">
        <v>584</v>
      </c>
      <c r="E350" s="204" t="s">
        <v>32</v>
      </c>
      <c r="F350" s="76">
        <v>43131</v>
      </c>
      <c r="G350" s="49">
        <v>27</v>
      </c>
      <c r="H350" s="47"/>
      <c r="I350" s="49">
        <v>4</v>
      </c>
      <c r="J350" s="49"/>
      <c r="K350" s="47">
        <v>31</v>
      </c>
      <c r="L350" s="47">
        <v>10500</v>
      </c>
      <c r="M350" s="47"/>
      <c r="N350" s="47"/>
      <c r="O350" s="47">
        <v>10500</v>
      </c>
      <c r="P350" s="47"/>
      <c r="Q350" s="47">
        <v>10500</v>
      </c>
      <c r="R350" s="47">
        <v>89200</v>
      </c>
      <c r="S350" s="49">
        <f t="shared" si="58"/>
        <v>3303.7037037037039</v>
      </c>
      <c r="T350" s="47" t="s">
        <v>59</v>
      </c>
      <c r="U350" s="44"/>
    </row>
    <row r="351" spans="1:21" x14ac:dyDescent="0.25">
      <c r="A351" s="269"/>
      <c r="B351" s="251">
        <v>24</v>
      </c>
      <c r="C351" s="204" t="s">
        <v>585</v>
      </c>
      <c r="D351" s="204" t="s">
        <v>586</v>
      </c>
      <c r="E351" s="217" t="s">
        <v>32</v>
      </c>
      <c r="F351" s="76">
        <v>43715</v>
      </c>
      <c r="G351" s="49">
        <v>27</v>
      </c>
      <c r="H351" s="47"/>
      <c r="I351" s="49">
        <v>4</v>
      </c>
      <c r="J351" s="49"/>
      <c r="K351" s="47">
        <v>31</v>
      </c>
      <c r="L351" s="47">
        <v>10500</v>
      </c>
      <c r="M351" s="47"/>
      <c r="N351" s="47"/>
      <c r="O351" s="47">
        <v>10500</v>
      </c>
      <c r="P351" s="47"/>
      <c r="Q351" s="47">
        <v>10500</v>
      </c>
      <c r="R351" s="47">
        <v>119600</v>
      </c>
      <c r="S351" s="49">
        <f t="shared" si="58"/>
        <v>4429.6296296296296</v>
      </c>
      <c r="T351" s="47" t="s">
        <v>59</v>
      </c>
      <c r="U351" s="44"/>
    </row>
    <row r="352" spans="1:21" x14ac:dyDescent="0.25">
      <c r="A352" s="269"/>
      <c r="B352" s="251">
        <v>25</v>
      </c>
      <c r="C352" s="223" t="s">
        <v>587</v>
      </c>
      <c r="D352" s="224" t="s">
        <v>62</v>
      </c>
      <c r="E352" s="206" t="s">
        <v>29</v>
      </c>
      <c r="F352" s="178">
        <v>43476</v>
      </c>
      <c r="G352" s="49">
        <v>27</v>
      </c>
      <c r="H352" s="47"/>
      <c r="I352" s="49">
        <v>4</v>
      </c>
      <c r="J352" s="49"/>
      <c r="K352" s="47">
        <v>31</v>
      </c>
      <c r="L352" s="47">
        <v>10500</v>
      </c>
      <c r="M352" s="47"/>
      <c r="N352" s="47"/>
      <c r="O352" s="47">
        <v>10500</v>
      </c>
      <c r="P352" s="47"/>
      <c r="Q352" s="47">
        <v>10500</v>
      </c>
      <c r="R352" s="47">
        <v>89917</v>
      </c>
      <c r="S352" s="49">
        <f t="shared" si="58"/>
        <v>3330.2592592592591</v>
      </c>
      <c r="T352" s="47" t="s">
        <v>59</v>
      </c>
      <c r="U352" s="44"/>
    </row>
    <row r="353" spans="1:21" x14ac:dyDescent="0.25">
      <c r="A353" s="269"/>
      <c r="B353" s="251">
        <v>26</v>
      </c>
      <c r="C353" s="225" t="s">
        <v>588</v>
      </c>
      <c r="D353" s="226" t="s">
        <v>589</v>
      </c>
      <c r="E353" s="204" t="s">
        <v>29</v>
      </c>
      <c r="F353" s="76">
        <v>43739</v>
      </c>
      <c r="G353" s="49">
        <v>27</v>
      </c>
      <c r="H353" s="47"/>
      <c r="I353" s="49">
        <v>4</v>
      </c>
      <c r="J353" s="49"/>
      <c r="K353" s="47">
        <v>31</v>
      </c>
      <c r="L353" s="47">
        <v>10500</v>
      </c>
      <c r="M353" s="47"/>
      <c r="N353" s="47"/>
      <c r="O353" s="47">
        <v>10500</v>
      </c>
      <c r="P353" s="47"/>
      <c r="Q353" s="47">
        <v>10500</v>
      </c>
      <c r="R353" s="47">
        <v>96924</v>
      </c>
      <c r="S353" s="49">
        <f t="shared" si="58"/>
        <v>3589.7777777777778</v>
      </c>
      <c r="T353" s="47" t="s">
        <v>59</v>
      </c>
      <c r="U353" s="44"/>
    </row>
    <row r="354" spans="1:21" x14ac:dyDescent="0.25">
      <c r="A354" s="269"/>
      <c r="B354" s="251">
        <v>27</v>
      </c>
      <c r="C354" s="227" t="s">
        <v>590</v>
      </c>
      <c r="D354" s="228" t="s">
        <v>591</v>
      </c>
      <c r="E354" s="206" t="s">
        <v>29</v>
      </c>
      <c r="F354" s="206" t="s">
        <v>592</v>
      </c>
      <c r="G354" s="49">
        <v>27</v>
      </c>
      <c r="H354" s="47"/>
      <c r="I354" s="49">
        <v>4</v>
      </c>
      <c r="J354" s="49"/>
      <c r="K354" s="47">
        <v>31</v>
      </c>
      <c r="L354" s="47">
        <v>10500</v>
      </c>
      <c r="M354" s="47"/>
      <c r="N354" s="47"/>
      <c r="O354" s="47">
        <v>10500</v>
      </c>
      <c r="P354" s="47"/>
      <c r="Q354" s="47">
        <v>10500</v>
      </c>
      <c r="R354" s="47">
        <v>123765</v>
      </c>
      <c r="S354" s="49">
        <f t="shared" si="58"/>
        <v>4583.8888888888887</v>
      </c>
      <c r="T354" s="47" t="s">
        <v>59</v>
      </c>
      <c r="U354" s="44"/>
    </row>
    <row r="355" spans="1:21" x14ac:dyDescent="0.25">
      <c r="A355" s="269"/>
      <c r="B355" s="251">
        <v>28</v>
      </c>
      <c r="C355" s="229" t="s">
        <v>593</v>
      </c>
      <c r="D355" s="226" t="s">
        <v>594</v>
      </c>
      <c r="E355" s="204" t="s">
        <v>29</v>
      </c>
      <c r="F355" s="76">
        <v>43739</v>
      </c>
      <c r="G355" s="49">
        <v>27</v>
      </c>
      <c r="H355" s="47"/>
      <c r="I355" s="49">
        <v>4</v>
      </c>
      <c r="J355" s="49"/>
      <c r="K355" s="47">
        <v>31</v>
      </c>
      <c r="L355" s="47">
        <v>10500</v>
      </c>
      <c r="M355" s="47"/>
      <c r="N355" s="47"/>
      <c r="O355" s="47">
        <v>10500</v>
      </c>
      <c r="P355" s="47"/>
      <c r="Q355" s="47">
        <v>10500</v>
      </c>
      <c r="R355" s="47">
        <v>103068</v>
      </c>
      <c r="S355" s="49">
        <f t="shared" si="58"/>
        <v>3817.3333333333335</v>
      </c>
      <c r="T355" s="47" t="s">
        <v>59</v>
      </c>
      <c r="U355" s="44"/>
    </row>
    <row r="356" spans="1:21" x14ac:dyDescent="0.25">
      <c r="A356" s="269"/>
      <c r="B356" s="251">
        <v>29</v>
      </c>
      <c r="C356" s="225" t="s">
        <v>595</v>
      </c>
      <c r="D356" s="226" t="s">
        <v>596</v>
      </c>
      <c r="E356" s="204" t="s">
        <v>29</v>
      </c>
      <c r="F356" s="230">
        <v>43738</v>
      </c>
      <c r="G356" s="49">
        <v>27</v>
      </c>
      <c r="H356" s="47"/>
      <c r="I356" s="49">
        <v>4</v>
      </c>
      <c r="J356" s="49"/>
      <c r="K356" s="47">
        <v>31</v>
      </c>
      <c r="L356" s="47">
        <v>10500</v>
      </c>
      <c r="M356" s="47"/>
      <c r="N356" s="47"/>
      <c r="O356" s="47">
        <v>10500</v>
      </c>
      <c r="P356" s="47"/>
      <c r="Q356" s="47">
        <v>10500</v>
      </c>
      <c r="R356" s="47">
        <v>211910</v>
      </c>
      <c r="S356" s="49">
        <f t="shared" si="58"/>
        <v>7848.5185185185182</v>
      </c>
      <c r="T356" s="47" t="s">
        <v>59</v>
      </c>
      <c r="U356" s="44"/>
    </row>
    <row r="357" spans="1:21" x14ac:dyDescent="0.25">
      <c r="A357" s="269"/>
      <c r="B357" s="251">
        <v>30</v>
      </c>
      <c r="C357" s="229" t="s">
        <v>597</v>
      </c>
      <c r="D357" s="226" t="s">
        <v>598</v>
      </c>
      <c r="E357" s="204" t="s">
        <v>29</v>
      </c>
      <c r="F357" s="76">
        <v>43738</v>
      </c>
      <c r="G357" s="49">
        <v>27</v>
      </c>
      <c r="H357" s="47"/>
      <c r="I357" s="49">
        <v>4</v>
      </c>
      <c r="J357" s="49"/>
      <c r="K357" s="47">
        <v>31</v>
      </c>
      <c r="L357" s="47">
        <v>10500</v>
      </c>
      <c r="M357" s="47"/>
      <c r="N357" s="47"/>
      <c r="O357" s="47">
        <v>10500</v>
      </c>
      <c r="P357" s="47"/>
      <c r="Q357" s="47">
        <v>10500</v>
      </c>
      <c r="R357" s="47">
        <v>208475</v>
      </c>
      <c r="S357" s="49">
        <f t="shared" si="58"/>
        <v>7721.2962962962965</v>
      </c>
      <c r="T357" s="47" t="s">
        <v>59</v>
      </c>
      <c r="U357" s="44"/>
    </row>
    <row r="358" spans="1:21" x14ac:dyDescent="0.25">
      <c r="A358" s="269"/>
      <c r="B358" s="251">
        <v>31</v>
      </c>
      <c r="C358" s="229" t="s">
        <v>599</v>
      </c>
      <c r="D358" s="226" t="s">
        <v>600</v>
      </c>
      <c r="E358" s="204" t="s">
        <v>29</v>
      </c>
      <c r="F358" s="76">
        <v>43750</v>
      </c>
      <c r="G358" s="49">
        <v>27</v>
      </c>
      <c r="H358" s="47"/>
      <c r="I358" s="49">
        <v>4</v>
      </c>
      <c r="J358" s="49"/>
      <c r="K358" s="47">
        <v>31</v>
      </c>
      <c r="L358" s="47">
        <v>10500</v>
      </c>
      <c r="M358" s="47"/>
      <c r="N358" s="47"/>
      <c r="O358" s="47">
        <v>10500</v>
      </c>
      <c r="P358" s="47"/>
      <c r="Q358" s="47">
        <v>10500</v>
      </c>
      <c r="R358" s="47">
        <v>250110</v>
      </c>
      <c r="S358" s="49">
        <f t="shared" si="58"/>
        <v>9263.3333333333339</v>
      </c>
      <c r="T358" s="47" t="s">
        <v>27</v>
      </c>
      <c r="U358" s="44"/>
    </row>
    <row r="359" spans="1:21" x14ac:dyDescent="0.25">
      <c r="A359" s="269"/>
      <c r="B359" s="251">
        <v>32</v>
      </c>
      <c r="C359" s="229" t="s">
        <v>601</v>
      </c>
      <c r="D359" s="226" t="s">
        <v>602</v>
      </c>
      <c r="E359" s="204" t="s">
        <v>29</v>
      </c>
      <c r="F359" s="76">
        <v>43739</v>
      </c>
      <c r="G359" s="49">
        <v>27</v>
      </c>
      <c r="H359" s="47"/>
      <c r="I359" s="49">
        <v>4</v>
      </c>
      <c r="J359" s="49"/>
      <c r="K359" s="47">
        <v>31</v>
      </c>
      <c r="L359" s="47">
        <v>10500</v>
      </c>
      <c r="M359" s="47"/>
      <c r="N359" s="47"/>
      <c r="O359" s="47">
        <v>10500</v>
      </c>
      <c r="P359" s="47"/>
      <c r="Q359" s="47">
        <v>10500</v>
      </c>
      <c r="R359" s="47">
        <v>249420</v>
      </c>
      <c r="S359" s="49">
        <f t="shared" si="58"/>
        <v>9237.7777777777774</v>
      </c>
      <c r="T359" s="47" t="s">
        <v>27</v>
      </c>
      <c r="U359" s="44"/>
    </row>
    <row r="360" spans="1:21" x14ac:dyDescent="0.25">
      <c r="A360" s="269"/>
      <c r="B360" s="251">
        <v>33</v>
      </c>
      <c r="C360" s="229" t="s">
        <v>603</v>
      </c>
      <c r="D360" s="226" t="s">
        <v>604</v>
      </c>
      <c r="E360" s="204" t="s">
        <v>29</v>
      </c>
      <c r="F360" s="76">
        <v>43739</v>
      </c>
      <c r="G360" s="49">
        <v>27</v>
      </c>
      <c r="H360" s="47"/>
      <c r="I360" s="49">
        <v>4</v>
      </c>
      <c r="J360" s="49"/>
      <c r="K360" s="47">
        <v>31</v>
      </c>
      <c r="L360" s="47">
        <v>10500</v>
      </c>
      <c r="M360" s="47"/>
      <c r="N360" s="47"/>
      <c r="O360" s="47">
        <v>10500</v>
      </c>
      <c r="P360" s="47"/>
      <c r="Q360" s="47">
        <v>10500</v>
      </c>
      <c r="R360" s="47">
        <v>106940</v>
      </c>
      <c r="S360" s="49">
        <f t="shared" si="58"/>
        <v>3960.7407407407409</v>
      </c>
      <c r="T360" s="47" t="s">
        <v>59</v>
      </c>
      <c r="U360" s="44"/>
    </row>
    <row r="361" spans="1:21" x14ac:dyDescent="0.25">
      <c r="A361" s="269"/>
      <c r="B361" s="251">
        <v>34</v>
      </c>
      <c r="C361" s="231" t="s">
        <v>605</v>
      </c>
      <c r="D361" s="228" t="s">
        <v>606</v>
      </c>
      <c r="E361" s="204" t="s">
        <v>29</v>
      </c>
      <c r="F361" s="76" t="s">
        <v>592</v>
      </c>
      <c r="G361" s="49">
        <v>27</v>
      </c>
      <c r="H361" s="47"/>
      <c r="I361" s="49">
        <v>4</v>
      </c>
      <c r="J361" s="49"/>
      <c r="K361" s="47">
        <v>31</v>
      </c>
      <c r="L361" s="47">
        <v>10500</v>
      </c>
      <c r="M361" s="47"/>
      <c r="N361" s="47"/>
      <c r="O361" s="47">
        <v>10500</v>
      </c>
      <c r="P361" s="47"/>
      <c r="Q361" s="47">
        <v>10500</v>
      </c>
      <c r="R361" s="47">
        <v>106990</v>
      </c>
      <c r="S361" s="49">
        <f t="shared" si="58"/>
        <v>3962.5925925925926</v>
      </c>
      <c r="T361" s="47" t="s">
        <v>59</v>
      </c>
      <c r="U361" s="44"/>
    </row>
    <row r="362" spans="1:21" x14ac:dyDescent="0.25">
      <c r="A362" s="269"/>
      <c r="B362" s="251">
        <v>35</v>
      </c>
      <c r="C362" s="204" t="s">
        <v>607</v>
      </c>
      <c r="D362" s="204" t="s">
        <v>608</v>
      </c>
      <c r="E362" s="204" t="s">
        <v>29</v>
      </c>
      <c r="F362" s="76" t="s">
        <v>592</v>
      </c>
      <c r="G362" s="49">
        <v>27</v>
      </c>
      <c r="H362" s="47"/>
      <c r="I362" s="49">
        <v>4</v>
      </c>
      <c r="J362" s="49"/>
      <c r="K362" s="47">
        <v>31</v>
      </c>
      <c r="L362" s="47">
        <v>10500</v>
      </c>
      <c r="M362" s="47"/>
      <c r="N362" s="47"/>
      <c r="O362" s="47">
        <v>10500</v>
      </c>
      <c r="P362" s="47"/>
      <c r="Q362" s="47">
        <v>10500</v>
      </c>
      <c r="R362" s="47">
        <v>84810</v>
      </c>
      <c r="S362" s="49">
        <f t="shared" si="58"/>
        <v>3141.1111111111113</v>
      </c>
      <c r="T362" s="47" t="s">
        <v>59</v>
      </c>
      <c r="U362" s="44"/>
    </row>
    <row r="363" spans="1:21" x14ac:dyDescent="0.25">
      <c r="A363" s="269"/>
      <c r="B363" s="251">
        <v>36</v>
      </c>
      <c r="C363" s="232" t="s">
        <v>609</v>
      </c>
      <c r="D363" s="232" t="s">
        <v>610</v>
      </c>
      <c r="E363" s="232" t="s">
        <v>29</v>
      </c>
      <c r="F363" s="76">
        <v>43507</v>
      </c>
      <c r="G363" s="49">
        <v>27</v>
      </c>
      <c r="H363" s="47"/>
      <c r="I363" s="49">
        <v>4</v>
      </c>
      <c r="J363" s="49"/>
      <c r="K363" s="47">
        <v>31</v>
      </c>
      <c r="L363" s="47">
        <v>10500</v>
      </c>
      <c r="M363" s="47"/>
      <c r="N363" s="47"/>
      <c r="O363" s="47">
        <v>10500</v>
      </c>
      <c r="P363" s="47"/>
      <c r="Q363" s="47">
        <v>10500</v>
      </c>
      <c r="R363" s="47">
        <v>140182</v>
      </c>
      <c r="S363" s="49">
        <f t="shared" si="58"/>
        <v>5191.9259259259261</v>
      </c>
      <c r="T363" s="47" t="s">
        <v>59</v>
      </c>
      <c r="U363" s="44"/>
    </row>
    <row r="364" spans="1:21" x14ac:dyDescent="0.25">
      <c r="A364" s="269"/>
      <c r="B364" s="251">
        <v>37</v>
      </c>
      <c r="C364" s="204" t="s">
        <v>611</v>
      </c>
      <c r="D364" s="206" t="s">
        <v>612</v>
      </c>
      <c r="E364" s="206" t="s">
        <v>32</v>
      </c>
      <c r="F364" s="233">
        <v>41331</v>
      </c>
      <c r="G364" s="49">
        <v>27</v>
      </c>
      <c r="H364" s="47"/>
      <c r="I364" s="49">
        <v>4</v>
      </c>
      <c r="J364" s="49"/>
      <c r="K364" s="47">
        <v>31</v>
      </c>
      <c r="L364" s="47">
        <v>10500</v>
      </c>
      <c r="M364" s="47"/>
      <c r="N364" s="47"/>
      <c r="O364" s="47">
        <v>10500</v>
      </c>
      <c r="P364" s="47"/>
      <c r="Q364" s="47">
        <v>10500</v>
      </c>
      <c r="R364" s="47">
        <v>237585</v>
      </c>
      <c r="S364" s="49">
        <f t="shared" si="58"/>
        <v>8799.4444444444453</v>
      </c>
      <c r="T364" s="47" t="s">
        <v>27</v>
      </c>
      <c r="U364" s="44"/>
    </row>
    <row r="365" spans="1:21" x14ac:dyDescent="0.25">
      <c r="A365" s="269"/>
      <c r="B365" s="251">
        <v>38</v>
      </c>
      <c r="C365" s="204" t="s">
        <v>613</v>
      </c>
      <c r="D365" s="206" t="s">
        <v>614</v>
      </c>
      <c r="E365" s="206" t="s">
        <v>32</v>
      </c>
      <c r="F365" s="76">
        <v>42150</v>
      </c>
      <c r="G365" s="49">
        <v>27</v>
      </c>
      <c r="H365" s="47"/>
      <c r="I365" s="49">
        <v>4</v>
      </c>
      <c r="J365" s="49"/>
      <c r="K365" s="47">
        <v>31</v>
      </c>
      <c r="L365" s="47">
        <v>10500</v>
      </c>
      <c r="M365" s="47"/>
      <c r="N365" s="47"/>
      <c r="O365" s="47">
        <v>10500</v>
      </c>
      <c r="P365" s="47"/>
      <c r="Q365" s="47">
        <v>10500</v>
      </c>
      <c r="R365" s="47">
        <v>337640</v>
      </c>
      <c r="S365" s="49">
        <f t="shared" si="58"/>
        <v>12505.185185185184</v>
      </c>
      <c r="T365" s="47" t="s">
        <v>26</v>
      </c>
      <c r="U365" s="44"/>
    </row>
    <row r="366" spans="1:21" x14ac:dyDescent="0.25">
      <c r="A366" s="269"/>
      <c r="B366" s="251">
        <v>39</v>
      </c>
      <c r="C366" s="219" t="s">
        <v>615</v>
      </c>
      <c r="D366" s="205" t="s">
        <v>185</v>
      </c>
      <c r="E366" s="219" t="s">
        <v>29</v>
      </c>
      <c r="F366" s="230">
        <v>43737</v>
      </c>
      <c r="G366" s="49">
        <v>27</v>
      </c>
      <c r="H366" s="47"/>
      <c r="I366" s="49">
        <v>4</v>
      </c>
      <c r="J366" s="49"/>
      <c r="K366" s="47">
        <v>31</v>
      </c>
      <c r="L366" s="47">
        <v>10500</v>
      </c>
      <c r="M366" s="47"/>
      <c r="N366" s="47"/>
      <c r="O366" s="47">
        <v>10500</v>
      </c>
      <c r="P366" s="47"/>
      <c r="Q366" s="47">
        <v>10500</v>
      </c>
      <c r="R366" s="47">
        <v>144090</v>
      </c>
      <c r="S366" s="49">
        <f t="shared" si="58"/>
        <v>5336.666666666667</v>
      </c>
      <c r="T366" s="47" t="s">
        <v>59</v>
      </c>
      <c r="U366" s="44"/>
    </row>
    <row r="367" spans="1:21" x14ac:dyDescent="0.25">
      <c r="A367" s="269"/>
      <c r="B367" s="251">
        <v>40</v>
      </c>
      <c r="C367" s="219" t="s">
        <v>616</v>
      </c>
      <c r="D367" s="219" t="s">
        <v>617</v>
      </c>
      <c r="E367" s="219" t="s">
        <v>32</v>
      </c>
      <c r="F367" s="230">
        <v>41674</v>
      </c>
      <c r="G367" s="49">
        <v>27</v>
      </c>
      <c r="H367" s="47"/>
      <c r="I367" s="49">
        <v>4</v>
      </c>
      <c r="J367" s="49"/>
      <c r="K367" s="47">
        <v>31</v>
      </c>
      <c r="L367" s="47">
        <v>10500</v>
      </c>
      <c r="M367" s="47"/>
      <c r="N367" s="47"/>
      <c r="O367" s="47">
        <v>10500</v>
      </c>
      <c r="P367" s="47"/>
      <c r="Q367" s="47">
        <v>10500</v>
      </c>
      <c r="R367" s="47">
        <v>225175</v>
      </c>
      <c r="S367" s="49">
        <f t="shared" si="58"/>
        <v>8339.8148148148157</v>
      </c>
      <c r="T367" s="47" t="s">
        <v>27</v>
      </c>
      <c r="U367" s="44"/>
    </row>
    <row r="368" spans="1:21" x14ac:dyDescent="0.25">
      <c r="A368" s="269"/>
      <c r="B368" s="251">
        <v>41</v>
      </c>
      <c r="C368" s="219" t="s">
        <v>618</v>
      </c>
      <c r="D368" s="219" t="s">
        <v>619</v>
      </c>
      <c r="E368" s="219" t="s">
        <v>32</v>
      </c>
      <c r="F368" s="230">
        <v>41025</v>
      </c>
      <c r="G368" s="49">
        <v>27</v>
      </c>
      <c r="H368" s="47"/>
      <c r="I368" s="49">
        <v>4</v>
      </c>
      <c r="J368" s="49"/>
      <c r="K368" s="47">
        <v>31</v>
      </c>
      <c r="L368" s="47">
        <v>10500</v>
      </c>
      <c r="M368" s="47"/>
      <c r="N368" s="47"/>
      <c r="O368" s="47">
        <v>10500</v>
      </c>
      <c r="P368" s="47"/>
      <c r="Q368" s="47">
        <v>10500</v>
      </c>
      <c r="R368" s="47">
        <v>250982</v>
      </c>
      <c r="S368" s="49">
        <f t="shared" si="58"/>
        <v>9295.6296296296296</v>
      </c>
      <c r="T368" s="47" t="s">
        <v>27</v>
      </c>
      <c r="U368" s="44"/>
    </row>
    <row r="369" spans="1:21" x14ac:dyDescent="0.25">
      <c r="A369" s="269"/>
      <c r="B369" s="251">
        <v>42</v>
      </c>
      <c r="C369" s="232" t="s">
        <v>620</v>
      </c>
      <c r="D369" s="232" t="s">
        <v>621</v>
      </c>
      <c r="E369" s="232" t="s">
        <v>29</v>
      </c>
      <c r="F369" s="230">
        <v>43749</v>
      </c>
      <c r="G369" s="49">
        <v>27</v>
      </c>
      <c r="H369" s="47"/>
      <c r="I369" s="49">
        <v>4</v>
      </c>
      <c r="J369" s="49"/>
      <c r="K369" s="47">
        <v>31</v>
      </c>
      <c r="L369" s="47">
        <v>10500</v>
      </c>
      <c r="M369" s="47"/>
      <c r="N369" s="47"/>
      <c r="O369" s="47">
        <v>10500</v>
      </c>
      <c r="P369" s="47"/>
      <c r="Q369" s="47">
        <v>10500</v>
      </c>
      <c r="R369" s="47">
        <v>200350</v>
      </c>
      <c r="S369" s="49">
        <f t="shared" si="58"/>
        <v>7420.3703703703704</v>
      </c>
      <c r="T369" s="47" t="s">
        <v>59</v>
      </c>
      <c r="U369" s="44"/>
    </row>
    <row r="370" spans="1:21" x14ac:dyDescent="0.25">
      <c r="A370" s="269"/>
      <c r="B370" s="251">
        <v>43</v>
      </c>
      <c r="C370" s="206" t="s">
        <v>622</v>
      </c>
      <c r="D370" s="206" t="s">
        <v>94</v>
      </c>
      <c r="E370" s="206" t="s">
        <v>32</v>
      </c>
      <c r="F370" s="178">
        <v>41999</v>
      </c>
      <c r="G370" s="37">
        <v>27</v>
      </c>
      <c r="H370" s="38"/>
      <c r="I370" s="37">
        <v>4</v>
      </c>
      <c r="J370" s="37"/>
      <c r="K370" s="38">
        <v>31</v>
      </c>
      <c r="L370" s="38">
        <v>10500</v>
      </c>
      <c r="M370" s="38"/>
      <c r="N370" s="38"/>
      <c r="O370" s="38">
        <v>10500</v>
      </c>
      <c r="P370" s="38"/>
      <c r="Q370" s="38">
        <v>10500</v>
      </c>
      <c r="R370" s="38">
        <v>147762</v>
      </c>
      <c r="S370" s="37">
        <f t="shared" si="58"/>
        <v>5472.666666666667</v>
      </c>
      <c r="T370" s="38" t="s">
        <v>59</v>
      </c>
      <c r="U370" s="212"/>
    </row>
    <row r="371" spans="1:21" x14ac:dyDescent="0.25">
      <c r="A371" s="269"/>
      <c r="B371" s="251">
        <v>44</v>
      </c>
      <c r="C371" s="38">
        <v>16920</v>
      </c>
      <c r="D371" s="206" t="s">
        <v>623</v>
      </c>
      <c r="E371" s="206" t="s">
        <v>32</v>
      </c>
      <c r="F371" s="220">
        <v>41426</v>
      </c>
      <c r="G371" s="37">
        <v>27</v>
      </c>
      <c r="H371" s="38"/>
      <c r="I371" s="37">
        <v>4</v>
      </c>
      <c r="J371" s="37"/>
      <c r="K371" s="38">
        <v>31</v>
      </c>
      <c r="L371" s="38">
        <v>10500</v>
      </c>
      <c r="M371" s="38"/>
      <c r="N371" s="38"/>
      <c r="O371" s="38">
        <v>10500</v>
      </c>
      <c r="P371" s="38"/>
      <c r="Q371" s="38">
        <v>10500</v>
      </c>
      <c r="R371" s="38">
        <v>12375</v>
      </c>
      <c r="S371" s="37">
        <f t="shared" si="58"/>
        <v>458.33333333333331</v>
      </c>
      <c r="T371" s="38" t="s">
        <v>59</v>
      </c>
      <c r="U371" s="212"/>
    </row>
    <row r="372" spans="1:21" x14ac:dyDescent="0.25">
      <c r="A372" s="269"/>
      <c r="B372" s="251">
        <v>45</v>
      </c>
      <c r="C372" s="38" t="s">
        <v>21</v>
      </c>
      <c r="D372" s="38" t="s">
        <v>68</v>
      </c>
      <c r="E372" s="38" t="s">
        <v>32</v>
      </c>
      <c r="F372" s="38" t="s">
        <v>49</v>
      </c>
      <c r="G372" s="37">
        <v>27</v>
      </c>
      <c r="H372" s="38"/>
      <c r="I372" s="37">
        <v>4</v>
      </c>
      <c r="J372" s="37"/>
      <c r="K372" s="38">
        <v>31</v>
      </c>
      <c r="L372" s="38">
        <v>10500</v>
      </c>
      <c r="M372" s="38"/>
      <c r="N372" s="38"/>
      <c r="O372" s="38">
        <v>10500</v>
      </c>
      <c r="P372" s="38"/>
      <c r="Q372" s="38">
        <v>10500</v>
      </c>
      <c r="R372" s="38">
        <v>60251</v>
      </c>
      <c r="S372" s="37">
        <f t="shared" si="58"/>
        <v>2231.5185185185187</v>
      </c>
      <c r="T372" s="38" t="s">
        <v>59</v>
      </c>
      <c r="U372" s="212"/>
    </row>
    <row r="373" spans="1:21" ht="15.75" x14ac:dyDescent="0.25">
      <c r="A373" s="269"/>
      <c r="B373" s="258" t="s">
        <v>12</v>
      </c>
      <c r="C373" s="258"/>
      <c r="D373" s="258"/>
      <c r="E373" s="258"/>
      <c r="F373" s="258"/>
      <c r="G373" s="258"/>
      <c r="H373" s="258"/>
      <c r="I373" s="258"/>
      <c r="J373" s="258"/>
      <c r="K373" s="259"/>
      <c r="L373" s="46">
        <f>L372+L371+L370+L369+L368+L367+L366+L365+L364+L363+L362+L361+L360+L359+L358+L357+L356+L355+L354+L353+L352+L351+L350+L349+L348+L347+L346+L345+L344+L343+L342+L341+L340+L339+L338+L337+L336+L335+L332+L331+L330+L329+L328</f>
        <v>487000</v>
      </c>
      <c r="M373" s="46">
        <f t="shared" ref="M373:S373" si="60">M372+M371+M370+M369+M368+M367+M366+M365+M364+M363+M362+M361+M360+M359+M358+M357+M356+M355+M354+M353+M352+M351+M350+M349+M348+M347+M346+M345+M344+M343+M342+M341+M340+M339+M338+M337+M336+M335+M332+M331+M330+M329+M328</f>
        <v>4000</v>
      </c>
      <c r="N373" s="46"/>
      <c r="O373" s="46">
        <f t="shared" si="60"/>
        <v>491000</v>
      </c>
      <c r="P373" s="46">
        <f t="shared" si="60"/>
        <v>13200</v>
      </c>
      <c r="Q373" s="46">
        <f t="shared" si="60"/>
        <v>504200</v>
      </c>
      <c r="R373" s="46">
        <f t="shared" si="60"/>
        <v>12970155.699999999</v>
      </c>
      <c r="S373" s="46">
        <f t="shared" si="60"/>
        <v>480376.13703703694</v>
      </c>
      <c r="T373" s="46"/>
      <c r="U373" s="44"/>
    </row>
    <row r="374" spans="1:21" x14ac:dyDescent="0.25">
      <c r="A374" s="269"/>
      <c r="B374" s="273" t="s">
        <v>624</v>
      </c>
      <c r="C374" s="273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</row>
    <row r="375" spans="1:21" ht="36" x14ac:dyDescent="0.25">
      <c r="A375" s="269"/>
      <c r="B375" s="60" t="s">
        <v>0</v>
      </c>
      <c r="C375" s="50" t="s">
        <v>1</v>
      </c>
      <c r="D375" s="53" t="s">
        <v>2</v>
      </c>
      <c r="E375" s="54" t="s">
        <v>3</v>
      </c>
      <c r="F375" s="54"/>
      <c r="G375" s="54" t="s">
        <v>4</v>
      </c>
      <c r="H375" s="54" t="s">
        <v>5</v>
      </c>
      <c r="I375" s="54" t="s">
        <v>6</v>
      </c>
      <c r="J375" s="54" t="s">
        <v>7</v>
      </c>
      <c r="K375" s="55" t="s">
        <v>16</v>
      </c>
      <c r="L375" s="54" t="s">
        <v>8</v>
      </c>
      <c r="M375" s="54" t="s">
        <v>35</v>
      </c>
      <c r="N375" s="54" t="s">
        <v>9</v>
      </c>
      <c r="O375" s="54" t="s">
        <v>36</v>
      </c>
      <c r="P375" s="54" t="s">
        <v>37</v>
      </c>
      <c r="Q375" s="54" t="s">
        <v>10</v>
      </c>
      <c r="R375" s="54" t="s">
        <v>38</v>
      </c>
      <c r="S375" s="54" t="s">
        <v>15</v>
      </c>
      <c r="T375" s="54" t="s">
        <v>13</v>
      </c>
      <c r="U375" s="54" t="s">
        <v>11</v>
      </c>
    </row>
    <row r="376" spans="1:21" x14ac:dyDescent="0.25">
      <c r="A376" s="269"/>
      <c r="B376" s="60">
        <v>1</v>
      </c>
      <c r="C376" s="50">
        <v>33144</v>
      </c>
      <c r="D376" s="234" t="s">
        <v>625</v>
      </c>
      <c r="E376" s="54" t="s">
        <v>23</v>
      </c>
      <c r="F376" s="54"/>
      <c r="G376" s="54">
        <v>27</v>
      </c>
      <c r="H376" s="54"/>
      <c r="I376" s="54">
        <v>4</v>
      </c>
      <c r="J376" s="54"/>
      <c r="K376" s="55">
        <v>30</v>
      </c>
      <c r="L376" s="54">
        <v>24000</v>
      </c>
      <c r="M376" s="54">
        <v>4000</v>
      </c>
      <c r="N376" s="54"/>
      <c r="O376" s="54">
        <v>28000</v>
      </c>
      <c r="P376" s="54"/>
      <c r="Q376" s="54">
        <v>28000</v>
      </c>
      <c r="R376" s="54"/>
      <c r="S376" s="54"/>
      <c r="T376" s="54"/>
      <c r="U376" s="54"/>
    </row>
    <row r="377" spans="1:21" x14ac:dyDescent="0.25">
      <c r="A377" s="269"/>
      <c r="B377" s="251">
        <v>2</v>
      </c>
      <c r="C377" s="38" t="s">
        <v>626</v>
      </c>
      <c r="D377" s="235" t="s">
        <v>627</v>
      </c>
      <c r="E377" s="206" t="s">
        <v>30</v>
      </c>
      <c r="F377" s="206"/>
      <c r="G377" s="54">
        <v>27</v>
      </c>
      <c r="H377" s="49"/>
      <c r="I377" s="54">
        <v>4</v>
      </c>
      <c r="J377" s="49"/>
      <c r="K377" s="55">
        <v>30</v>
      </c>
      <c r="L377" s="49">
        <v>13000</v>
      </c>
      <c r="M377" s="49"/>
      <c r="N377" s="49"/>
      <c r="O377" s="49">
        <v>13000</v>
      </c>
      <c r="P377" s="49">
        <v>2200</v>
      </c>
      <c r="Q377" s="49">
        <v>15200</v>
      </c>
      <c r="R377" s="236"/>
      <c r="S377" s="237"/>
      <c r="T377" s="49" t="s">
        <v>25</v>
      </c>
      <c r="U377" s="49"/>
    </row>
    <row r="378" spans="1:21" x14ac:dyDescent="0.25">
      <c r="A378" s="269"/>
      <c r="B378" s="60">
        <v>3</v>
      </c>
      <c r="C378" s="206" t="s">
        <v>628</v>
      </c>
      <c r="D378" s="235" t="s">
        <v>629</v>
      </c>
      <c r="E378" s="206" t="s">
        <v>30</v>
      </c>
      <c r="F378" s="206"/>
      <c r="G378" s="54">
        <v>27</v>
      </c>
      <c r="H378" s="49"/>
      <c r="I378" s="54">
        <v>4</v>
      </c>
      <c r="J378" s="49"/>
      <c r="K378" s="55">
        <v>30</v>
      </c>
      <c r="L378" s="49">
        <v>12000</v>
      </c>
      <c r="M378" s="49"/>
      <c r="N378" s="49"/>
      <c r="O378" s="49">
        <v>12000</v>
      </c>
      <c r="P378" s="49">
        <v>2200</v>
      </c>
      <c r="Q378" s="49">
        <v>14200</v>
      </c>
      <c r="R378" s="236"/>
      <c r="S378" s="237"/>
      <c r="T378" s="49" t="s">
        <v>33</v>
      </c>
      <c r="U378" s="49"/>
    </row>
    <row r="379" spans="1:21" x14ac:dyDescent="0.25">
      <c r="A379" s="269"/>
      <c r="B379" s="251">
        <v>4</v>
      </c>
      <c r="C379" s="206" t="s">
        <v>630</v>
      </c>
      <c r="D379" s="235" t="s">
        <v>631</v>
      </c>
      <c r="E379" s="206" t="s">
        <v>30</v>
      </c>
      <c r="F379" s="206"/>
      <c r="G379" s="54">
        <v>27</v>
      </c>
      <c r="H379" s="49"/>
      <c r="I379" s="54">
        <v>4</v>
      </c>
      <c r="J379" s="49"/>
      <c r="K379" s="55">
        <v>30</v>
      </c>
      <c r="L379" s="49">
        <v>12000</v>
      </c>
      <c r="M379" s="49"/>
      <c r="N379" s="49"/>
      <c r="O379" s="49">
        <v>12000</v>
      </c>
      <c r="P379" s="49">
        <v>2200</v>
      </c>
      <c r="Q379" s="49">
        <v>14200</v>
      </c>
      <c r="R379" s="236"/>
      <c r="S379" s="237"/>
      <c r="T379" s="49" t="s">
        <v>33</v>
      </c>
      <c r="U379" s="49"/>
    </row>
    <row r="380" spans="1:21" x14ac:dyDescent="0.25">
      <c r="A380" s="269"/>
      <c r="B380" s="60">
        <v>5</v>
      </c>
      <c r="C380" s="38" t="s">
        <v>632</v>
      </c>
      <c r="D380" s="235" t="s">
        <v>633</v>
      </c>
      <c r="E380" s="206" t="s">
        <v>30</v>
      </c>
      <c r="F380" s="206"/>
      <c r="G380" s="54">
        <v>27</v>
      </c>
      <c r="H380" s="47"/>
      <c r="I380" s="54">
        <v>4</v>
      </c>
      <c r="J380" s="47"/>
      <c r="K380" s="55">
        <v>30</v>
      </c>
      <c r="L380" s="49">
        <v>12000</v>
      </c>
      <c r="M380" s="47"/>
      <c r="N380" s="47"/>
      <c r="O380" s="49">
        <v>12000</v>
      </c>
      <c r="P380" s="49">
        <v>2200</v>
      </c>
      <c r="Q380" s="49">
        <v>14200</v>
      </c>
      <c r="R380" s="236"/>
      <c r="S380" s="237"/>
      <c r="T380" s="49" t="s">
        <v>33</v>
      </c>
      <c r="U380" s="44"/>
    </row>
    <row r="381" spans="1:21" x14ac:dyDescent="0.25">
      <c r="A381" s="269"/>
      <c r="B381" s="251">
        <v>6</v>
      </c>
      <c r="C381" s="104" t="s">
        <v>63</v>
      </c>
      <c r="D381" s="235" t="s">
        <v>634</v>
      </c>
      <c r="E381" s="206" t="s">
        <v>30</v>
      </c>
      <c r="F381" s="206"/>
      <c r="G381" s="54">
        <v>27</v>
      </c>
      <c r="H381" s="47"/>
      <c r="I381" s="54">
        <v>4</v>
      </c>
      <c r="J381" s="47"/>
      <c r="K381" s="55">
        <v>30</v>
      </c>
      <c r="L381" s="47">
        <v>12000</v>
      </c>
      <c r="M381" s="47"/>
      <c r="N381" s="47"/>
      <c r="O381" s="47">
        <v>12000</v>
      </c>
      <c r="P381" s="49">
        <v>2200</v>
      </c>
      <c r="Q381" s="49">
        <v>14200</v>
      </c>
      <c r="R381" s="236"/>
      <c r="S381" s="237"/>
      <c r="T381" s="49" t="s">
        <v>33</v>
      </c>
      <c r="U381" s="44"/>
    </row>
    <row r="382" spans="1:21" x14ac:dyDescent="0.25">
      <c r="A382" s="269"/>
      <c r="B382" s="60">
        <v>7</v>
      </c>
      <c r="C382" s="206" t="s">
        <v>635</v>
      </c>
      <c r="D382" s="235" t="s">
        <v>636</v>
      </c>
      <c r="E382" s="206" t="s">
        <v>32</v>
      </c>
      <c r="F382" s="206"/>
      <c r="G382" s="54">
        <v>27</v>
      </c>
      <c r="H382" s="47"/>
      <c r="I382" s="54">
        <v>4</v>
      </c>
      <c r="J382" s="47"/>
      <c r="K382" s="55">
        <v>30</v>
      </c>
      <c r="L382" s="47">
        <v>10000</v>
      </c>
      <c r="M382" s="47"/>
      <c r="N382" s="47"/>
      <c r="O382" s="47">
        <v>10000</v>
      </c>
      <c r="P382" s="47"/>
      <c r="Q382" s="47">
        <v>10000</v>
      </c>
      <c r="R382" s="236"/>
      <c r="S382" s="237"/>
      <c r="T382" s="49" t="s">
        <v>33</v>
      </c>
      <c r="U382" s="44"/>
    </row>
    <row r="383" spans="1:21" x14ac:dyDescent="0.25">
      <c r="A383" s="269"/>
      <c r="B383" s="251">
        <v>8</v>
      </c>
      <c r="C383" s="206" t="s">
        <v>637</v>
      </c>
      <c r="D383" s="235" t="s">
        <v>638</v>
      </c>
      <c r="E383" s="206" t="s">
        <v>32</v>
      </c>
      <c r="F383" s="206"/>
      <c r="G383" s="54">
        <v>27</v>
      </c>
      <c r="H383" s="47"/>
      <c r="I383" s="54">
        <v>4</v>
      </c>
      <c r="J383" s="47"/>
      <c r="K383" s="55">
        <v>30</v>
      </c>
      <c r="L383" s="47">
        <v>10000</v>
      </c>
      <c r="M383" s="47"/>
      <c r="N383" s="47"/>
      <c r="O383" s="47">
        <v>10000</v>
      </c>
      <c r="P383" s="47"/>
      <c r="Q383" s="47">
        <v>10000</v>
      </c>
      <c r="R383" s="236"/>
      <c r="S383" s="237"/>
      <c r="T383" s="49" t="s">
        <v>33</v>
      </c>
      <c r="U383" s="44"/>
    </row>
    <row r="384" spans="1:21" x14ac:dyDescent="0.25">
      <c r="A384" s="269"/>
      <c r="B384" s="60">
        <v>9</v>
      </c>
      <c r="C384" s="206" t="s">
        <v>639</v>
      </c>
      <c r="D384" s="235" t="s">
        <v>640</v>
      </c>
      <c r="E384" s="206" t="s">
        <v>32</v>
      </c>
      <c r="F384" s="206"/>
      <c r="G384" s="54">
        <v>27</v>
      </c>
      <c r="H384" s="47"/>
      <c r="I384" s="54">
        <v>4</v>
      </c>
      <c r="J384" s="47"/>
      <c r="K384" s="55">
        <v>30</v>
      </c>
      <c r="L384" s="47">
        <v>10000</v>
      </c>
      <c r="M384" s="47"/>
      <c r="N384" s="47"/>
      <c r="O384" s="47">
        <v>10000</v>
      </c>
      <c r="P384" s="47"/>
      <c r="Q384" s="47">
        <v>10000</v>
      </c>
      <c r="R384" s="236"/>
      <c r="S384" s="237"/>
      <c r="T384" s="49" t="s">
        <v>33</v>
      </c>
      <c r="U384" s="44"/>
    </row>
    <row r="385" spans="1:21" x14ac:dyDescent="0.25">
      <c r="A385" s="269"/>
      <c r="B385" s="251">
        <v>10</v>
      </c>
      <c r="C385" s="206" t="s">
        <v>641</v>
      </c>
      <c r="D385" s="235" t="s">
        <v>642</v>
      </c>
      <c r="E385" s="206" t="s">
        <v>32</v>
      </c>
      <c r="F385" s="206"/>
      <c r="G385" s="54">
        <v>27</v>
      </c>
      <c r="H385" s="47"/>
      <c r="I385" s="54">
        <v>4</v>
      </c>
      <c r="J385" s="47"/>
      <c r="K385" s="55">
        <v>30</v>
      </c>
      <c r="L385" s="47">
        <v>10000</v>
      </c>
      <c r="M385" s="47"/>
      <c r="N385" s="47"/>
      <c r="O385" s="47">
        <v>10000</v>
      </c>
      <c r="P385" s="47"/>
      <c r="Q385" s="47">
        <v>10000</v>
      </c>
      <c r="R385" s="236"/>
      <c r="S385" s="237"/>
      <c r="T385" s="49" t="s">
        <v>33</v>
      </c>
      <c r="U385" s="44"/>
    </row>
    <row r="386" spans="1:21" x14ac:dyDescent="0.25">
      <c r="A386" s="269"/>
      <c r="B386" s="60">
        <v>11</v>
      </c>
      <c r="C386" s="238" t="s">
        <v>643</v>
      </c>
      <c r="D386" s="235" t="s">
        <v>644</v>
      </c>
      <c r="E386" s="206" t="s">
        <v>32</v>
      </c>
      <c r="F386" s="206"/>
      <c r="G386" s="54">
        <v>27</v>
      </c>
      <c r="H386" s="47"/>
      <c r="I386" s="54">
        <v>4</v>
      </c>
      <c r="J386" s="47"/>
      <c r="K386" s="55">
        <v>30</v>
      </c>
      <c r="L386" s="47">
        <v>10000</v>
      </c>
      <c r="M386" s="47"/>
      <c r="N386" s="47"/>
      <c r="O386" s="47">
        <v>10000</v>
      </c>
      <c r="P386" s="47"/>
      <c r="Q386" s="47">
        <v>10000</v>
      </c>
      <c r="R386" s="236"/>
      <c r="S386" s="237"/>
      <c r="T386" s="49" t="s">
        <v>33</v>
      </c>
      <c r="U386" s="44"/>
    </row>
    <row r="387" spans="1:21" x14ac:dyDescent="0.25">
      <c r="A387" s="269"/>
      <c r="B387" s="251">
        <v>12</v>
      </c>
      <c r="C387" s="238" t="s">
        <v>645</v>
      </c>
      <c r="D387" s="235" t="s">
        <v>646</v>
      </c>
      <c r="E387" s="206" t="s">
        <v>32</v>
      </c>
      <c r="F387" s="206"/>
      <c r="G387" s="54">
        <v>27</v>
      </c>
      <c r="H387" s="47"/>
      <c r="I387" s="54">
        <v>4</v>
      </c>
      <c r="J387" s="47"/>
      <c r="K387" s="55">
        <v>30</v>
      </c>
      <c r="L387" s="47">
        <v>10000</v>
      </c>
      <c r="M387" s="47"/>
      <c r="N387" s="47"/>
      <c r="O387" s="47">
        <v>10000</v>
      </c>
      <c r="P387" s="47"/>
      <c r="Q387" s="47">
        <v>10000</v>
      </c>
      <c r="R387" s="236"/>
      <c r="S387" s="237"/>
      <c r="T387" s="49" t="s">
        <v>33</v>
      </c>
      <c r="U387" s="44"/>
    </row>
    <row r="388" spans="1:21" x14ac:dyDescent="0.25">
      <c r="A388" s="269"/>
      <c r="B388" s="60">
        <v>13</v>
      </c>
      <c r="C388" s="38" t="s">
        <v>647</v>
      </c>
      <c r="D388" s="235" t="s">
        <v>648</v>
      </c>
      <c r="E388" s="206" t="s">
        <v>32</v>
      </c>
      <c r="F388" s="206"/>
      <c r="G388" s="54">
        <v>27</v>
      </c>
      <c r="H388" s="47"/>
      <c r="I388" s="54">
        <v>4</v>
      </c>
      <c r="J388" s="47"/>
      <c r="K388" s="55">
        <v>30</v>
      </c>
      <c r="L388" s="47">
        <v>10000</v>
      </c>
      <c r="M388" s="47"/>
      <c r="N388" s="47"/>
      <c r="O388" s="47">
        <v>10000</v>
      </c>
      <c r="P388" s="47"/>
      <c r="Q388" s="47">
        <v>10000</v>
      </c>
      <c r="R388" s="236"/>
      <c r="S388" s="237"/>
      <c r="T388" s="49" t="s">
        <v>33</v>
      </c>
      <c r="U388" s="44"/>
    </row>
    <row r="389" spans="1:21" x14ac:dyDescent="0.25">
      <c r="A389" s="269"/>
      <c r="B389" s="251">
        <v>14</v>
      </c>
      <c r="C389" s="206" t="s">
        <v>649</v>
      </c>
      <c r="D389" s="235" t="s">
        <v>650</v>
      </c>
      <c r="E389" s="206" t="s">
        <v>32</v>
      </c>
      <c r="F389" s="206"/>
      <c r="G389" s="54">
        <v>27</v>
      </c>
      <c r="H389" s="47"/>
      <c r="I389" s="54">
        <v>4</v>
      </c>
      <c r="J389" s="47"/>
      <c r="K389" s="55">
        <v>30</v>
      </c>
      <c r="L389" s="47">
        <v>10000</v>
      </c>
      <c r="M389" s="47"/>
      <c r="N389" s="47"/>
      <c r="O389" s="47">
        <v>10000</v>
      </c>
      <c r="P389" s="47"/>
      <c r="Q389" s="47">
        <v>10000</v>
      </c>
      <c r="R389" s="236"/>
      <c r="S389" s="237"/>
      <c r="T389" s="49" t="s">
        <v>33</v>
      </c>
      <c r="U389" s="44"/>
    </row>
    <row r="390" spans="1:21" x14ac:dyDescent="0.25">
      <c r="A390" s="269"/>
      <c r="B390" s="60">
        <v>15</v>
      </c>
      <c r="C390" s="38" t="s">
        <v>651</v>
      </c>
      <c r="D390" s="235" t="s">
        <v>69</v>
      </c>
      <c r="E390" s="206" t="s">
        <v>32</v>
      </c>
      <c r="F390" s="206"/>
      <c r="G390" s="54">
        <v>27</v>
      </c>
      <c r="H390" s="47"/>
      <c r="I390" s="54">
        <v>4</v>
      </c>
      <c r="J390" s="47"/>
      <c r="K390" s="55">
        <v>30</v>
      </c>
      <c r="L390" s="47">
        <v>10000</v>
      </c>
      <c r="M390" s="47"/>
      <c r="N390" s="47"/>
      <c r="O390" s="47">
        <v>10000</v>
      </c>
      <c r="P390" s="47"/>
      <c r="Q390" s="47">
        <v>10000</v>
      </c>
      <c r="R390" s="236"/>
      <c r="S390" s="237"/>
      <c r="T390" s="49" t="s">
        <v>33</v>
      </c>
      <c r="U390" s="44"/>
    </row>
    <row r="391" spans="1:21" x14ac:dyDescent="0.25">
      <c r="A391" s="269"/>
      <c r="B391" s="251">
        <v>16</v>
      </c>
      <c r="C391" s="38" t="s">
        <v>652</v>
      </c>
      <c r="D391" s="235" t="s">
        <v>653</v>
      </c>
      <c r="E391" s="206" t="s">
        <v>32</v>
      </c>
      <c r="F391" s="206"/>
      <c r="G391" s="54">
        <v>27</v>
      </c>
      <c r="H391" s="47"/>
      <c r="I391" s="54">
        <v>4</v>
      </c>
      <c r="J391" s="47"/>
      <c r="K391" s="55">
        <v>30</v>
      </c>
      <c r="L391" s="47">
        <v>10000</v>
      </c>
      <c r="M391" s="47"/>
      <c r="N391" s="47"/>
      <c r="O391" s="47">
        <v>10000</v>
      </c>
      <c r="P391" s="47"/>
      <c r="Q391" s="47">
        <v>10000</v>
      </c>
      <c r="R391" s="236"/>
      <c r="S391" s="237"/>
      <c r="T391" s="49" t="s">
        <v>33</v>
      </c>
      <c r="U391" s="44"/>
    </row>
    <row r="392" spans="1:21" x14ac:dyDescent="0.25">
      <c r="A392" s="269"/>
      <c r="B392" s="60">
        <v>17</v>
      </c>
      <c r="C392" s="206" t="s">
        <v>654</v>
      </c>
      <c r="D392" s="239" t="s">
        <v>655</v>
      </c>
      <c r="E392" s="206" t="s">
        <v>32</v>
      </c>
      <c r="F392" s="206"/>
      <c r="G392" s="54">
        <v>27</v>
      </c>
      <c r="H392" s="47"/>
      <c r="I392" s="54">
        <v>4</v>
      </c>
      <c r="J392" s="47"/>
      <c r="K392" s="55">
        <v>30</v>
      </c>
      <c r="L392" s="47">
        <v>10000</v>
      </c>
      <c r="M392" s="47"/>
      <c r="N392" s="47"/>
      <c r="O392" s="47">
        <v>10000</v>
      </c>
      <c r="P392" s="47"/>
      <c r="Q392" s="47">
        <v>10000</v>
      </c>
      <c r="R392" s="236"/>
      <c r="S392" s="237"/>
      <c r="T392" s="49" t="s">
        <v>33</v>
      </c>
      <c r="U392" s="44"/>
    </row>
    <row r="393" spans="1:21" x14ac:dyDescent="0.25">
      <c r="A393" s="269"/>
      <c r="B393" s="251">
        <v>18</v>
      </c>
      <c r="C393" s="240" t="s">
        <v>21</v>
      </c>
      <c r="D393" s="240" t="s">
        <v>656</v>
      </c>
      <c r="E393" s="206" t="s">
        <v>32</v>
      </c>
      <c r="F393" s="206"/>
      <c r="G393" s="54">
        <v>27</v>
      </c>
      <c r="H393" s="47"/>
      <c r="I393" s="54">
        <v>4</v>
      </c>
      <c r="J393" s="47"/>
      <c r="K393" s="55">
        <v>30</v>
      </c>
      <c r="L393" s="47">
        <v>10000</v>
      </c>
      <c r="M393" s="47"/>
      <c r="N393" s="47"/>
      <c r="O393" s="47">
        <v>10000</v>
      </c>
      <c r="P393" s="47"/>
      <c r="Q393" s="47">
        <v>10000</v>
      </c>
      <c r="R393" s="236"/>
      <c r="S393" s="237"/>
      <c r="T393" s="49" t="s">
        <v>33</v>
      </c>
      <c r="U393" s="44"/>
    </row>
    <row r="394" spans="1:21" x14ac:dyDescent="0.25">
      <c r="A394" s="269"/>
      <c r="B394" s="60">
        <v>19</v>
      </c>
      <c r="C394" s="240" t="s">
        <v>21</v>
      </c>
      <c r="D394" s="235" t="s">
        <v>657</v>
      </c>
      <c r="E394" s="206" t="s">
        <v>32</v>
      </c>
      <c r="F394" s="206"/>
      <c r="G394" s="54">
        <v>27</v>
      </c>
      <c r="H394" s="47"/>
      <c r="I394" s="54">
        <v>4</v>
      </c>
      <c r="J394" s="47"/>
      <c r="K394" s="55">
        <v>30</v>
      </c>
      <c r="L394" s="47">
        <v>10000</v>
      </c>
      <c r="M394" s="47"/>
      <c r="N394" s="47"/>
      <c r="O394" s="47">
        <v>10000</v>
      </c>
      <c r="P394" s="47"/>
      <c r="Q394" s="47">
        <v>10000</v>
      </c>
      <c r="R394" s="236"/>
      <c r="S394" s="237"/>
      <c r="T394" s="49" t="s">
        <v>33</v>
      </c>
      <c r="U394" s="44"/>
    </row>
    <row r="395" spans="1:21" x14ac:dyDescent="0.25">
      <c r="A395" s="269"/>
      <c r="B395" s="251">
        <v>20</v>
      </c>
      <c r="C395" s="241" t="s">
        <v>21</v>
      </c>
      <c r="D395" s="239" t="s">
        <v>658</v>
      </c>
      <c r="E395" s="219" t="s">
        <v>32</v>
      </c>
      <c r="F395" s="219"/>
      <c r="G395" s="242">
        <v>27</v>
      </c>
      <c r="H395" s="113"/>
      <c r="I395" s="242">
        <v>4</v>
      </c>
      <c r="J395" s="113"/>
      <c r="K395" s="243">
        <v>30</v>
      </c>
      <c r="L395" s="113">
        <v>10000</v>
      </c>
      <c r="M395" s="113"/>
      <c r="N395" s="113"/>
      <c r="O395" s="113">
        <v>10000</v>
      </c>
      <c r="P395" s="113"/>
      <c r="Q395" s="113">
        <v>10000</v>
      </c>
      <c r="R395" s="236"/>
      <c r="S395" s="237"/>
      <c r="T395" s="112" t="s">
        <v>33</v>
      </c>
      <c r="U395" s="244"/>
    </row>
    <row r="396" spans="1:21" x14ac:dyDescent="0.25">
      <c r="A396" s="269"/>
      <c r="B396" s="60">
        <v>21</v>
      </c>
      <c r="C396" s="240" t="s">
        <v>21</v>
      </c>
      <c r="D396" s="206" t="s">
        <v>659</v>
      </c>
      <c r="E396" s="28" t="s">
        <v>660</v>
      </c>
      <c r="F396" s="28"/>
      <c r="G396" s="54">
        <v>30</v>
      </c>
      <c r="H396" s="54"/>
      <c r="I396" s="54">
        <v>4</v>
      </c>
      <c r="J396" s="54"/>
      <c r="K396" s="55">
        <v>30</v>
      </c>
      <c r="L396" s="54">
        <v>10000</v>
      </c>
      <c r="M396" s="54"/>
      <c r="N396" s="54"/>
      <c r="O396" s="54">
        <v>10000</v>
      </c>
      <c r="P396" s="54"/>
      <c r="Q396" s="54">
        <v>10000</v>
      </c>
      <c r="R396" s="236"/>
      <c r="S396" s="54"/>
      <c r="T396" s="54" t="s">
        <v>33</v>
      </c>
      <c r="U396" s="244"/>
    </row>
    <row r="397" spans="1:21" x14ac:dyDescent="0.25">
      <c r="A397" s="269"/>
      <c r="B397" s="251">
        <v>22</v>
      </c>
      <c r="C397" s="240" t="s">
        <v>21</v>
      </c>
      <c r="D397" s="47" t="s">
        <v>661</v>
      </c>
      <c r="E397" s="206" t="s">
        <v>660</v>
      </c>
      <c r="F397" s="206"/>
      <c r="G397" s="54">
        <v>30</v>
      </c>
      <c r="H397" s="49"/>
      <c r="I397" s="54">
        <v>4</v>
      </c>
      <c r="J397" s="49"/>
      <c r="K397" s="55">
        <v>30</v>
      </c>
      <c r="L397" s="54">
        <v>10000</v>
      </c>
      <c r="M397" s="49"/>
      <c r="N397" s="49"/>
      <c r="O397" s="54">
        <v>10000</v>
      </c>
      <c r="P397" s="49"/>
      <c r="Q397" s="54">
        <v>10000</v>
      </c>
      <c r="R397" s="236"/>
      <c r="S397" s="54"/>
      <c r="T397" s="49" t="s">
        <v>27</v>
      </c>
      <c r="U397" s="244"/>
    </row>
    <row r="398" spans="1:21" x14ac:dyDescent="0.25">
      <c r="A398" s="269"/>
      <c r="B398" s="60">
        <v>23</v>
      </c>
      <c r="C398" s="240" t="s">
        <v>21</v>
      </c>
      <c r="D398" s="47" t="s">
        <v>662</v>
      </c>
      <c r="E398" s="206" t="s">
        <v>660</v>
      </c>
      <c r="F398" s="206"/>
      <c r="G398" s="54">
        <v>30</v>
      </c>
      <c r="H398" s="49"/>
      <c r="I398" s="54">
        <v>4</v>
      </c>
      <c r="J398" s="49"/>
      <c r="K398" s="55">
        <v>30</v>
      </c>
      <c r="L398" s="54">
        <v>10000</v>
      </c>
      <c r="M398" s="49"/>
      <c r="N398" s="49"/>
      <c r="O398" s="54">
        <v>10000</v>
      </c>
      <c r="P398" s="49"/>
      <c r="Q398" s="54">
        <v>10000</v>
      </c>
      <c r="R398" s="236"/>
      <c r="S398" s="54"/>
      <c r="T398" s="49" t="s">
        <v>27</v>
      </c>
      <c r="U398" s="244"/>
    </row>
    <row r="399" spans="1:21" x14ac:dyDescent="0.25">
      <c r="A399" s="269"/>
      <c r="B399" s="251">
        <v>24</v>
      </c>
      <c r="C399" s="240" t="s">
        <v>21</v>
      </c>
      <c r="D399" s="47" t="s">
        <v>663</v>
      </c>
      <c r="E399" s="206" t="s">
        <v>660</v>
      </c>
      <c r="F399" s="206"/>
      <c r="G399" s="54">
        <v>30</v>
      </c>
      <c r="H399" s="49"/>
      <c r="I399" s="54">
        <v>4</v>
      </c>
      <c r="J399" s="49"/>
      <c r="K399" s="55">
        <v>30</v>
      </c>
      <c r="L399" s="54">
        <v>10000</v>
      </c>
      <c r="M399" s="49"/>
      <c r="N399" s="49"/>
      <c r="O399" s="54">
        <v>10000</v>
      </c>
      <c r="P399" s="49"/>
      <c r="Q399" s="54">
        <v>10000</v>
      </c>
      <c r="R399" s="236"/>
      <c r="S399" s="54"/>
      <c r="T399" s="49" t="s">
        <v>27</v>
      </c>
      <c r="U399" s="244"/>
    </row>
    <row r="400" spans="1:21" x14ac:dyDescent="0.25">
      <c r="A400" s="269"/>
      <c r="B400" s="60">
        <v>25</v>
      </c>
      <c r="C400" s="240" t="s">
        <v>21</v>
      </c>
      <c r="D400" s="47" t="s">
        <v>89</v>
      </c>
      <c r="E400" s="206" t="s">
        <v>660</v>
      </c>
      <c r="F400" s="206"/>
      <c r="G400" s="54">
        <v>30</v>
      </c>
      <c r="H400" s="47"/>
      <c r="I400" s="54">
        <v>4</v>
      </c>
      <c r="J400" s="47"/>
      <c r="K400" s="55">
        <v>30</v>
      </c>
      <c r="L400" s="54">
        <v>10000</v>
      </c>
      <c r="M400" s="47"/>
      <c r="N400" s="47"/>
      <c r="O400" s="54">
        <v>10000</v>
      </c>
      <c r="P400" s="47"/>
      <c r="Q400" s="54">
        <v>10000</v>
      </c>
      <c r="R400" s="236"/>
      <c r="S400" s="54"/>
      <c r="T400" s="49" t="s">
        <v>27</v>
      </c>
      <c r="U400" s="244"/>
    </row>
    <row r="401" spans="1:21" x14ac:dyDescent="0.25">
      <c r="A401" s="269"/>
      <c r="B401" s="251">
        <v>26</v>
      </c>
      <c r="C401" s="240" t="s">
        <v>21</v>
      </c>
      <c r="D401" s="235" t="s">
        <v>664</v>
      </c>
      <c r="E401" s="206" t="s">
        <v>660</v>
      </c>
      <c r="F401" s="206"/>
      <c r="G401" s="54">
        <v>30</v>
      </c>
      <c r="H401" s="47"/>
      <c r="I401" s="54">
        <v>4</v>
      </c>
      <c r="J401" s="47"/>
      <c r="K401" s="55">
        <v>30</v>
      </c>
      <c r="L401" s="54">
        <v>10000</v>
      </c>
      <c r="M401" s="47"/>
      <c r="N401" s="47"/>
      <c r="O401" s="54">
        <v>10000</v>
      </c>
      <c r="P401" s="47"/>
      <c r="Q401" s="54">
        <v>10000</v>
      </c>
      <c r="R401" s="236"/>
      <c r="S401" s="54"/>
      <c r="T401" s="49" t="s">
        <v>27</v>
      </c>
      <c r="U401" s="244"/>
    </row>
    <row r="402" spans="1:21" x14ac:dyDescent="0.25">
      <c r="A402" s="269"/>
      <c r="B402" s="60">
        <v>27</v>
      </c>
      <c r="C402" s="240" t="s">
        <v>21</v>
      </c>
      <c r="D402" s="235" t="s">
        <v>665</v>
      </c>
      <c r="E402" s="206" t="s">
        <v>660</v>
      </c>
      <c r="F402" s="206"/>
      <c r="G402" s="54">
        <v>30</v>
      </c>
      <c r="H402" s="47"/>
      <c r="I402" s="54">
        <v>4</v>
      </c>
      <c r="J402" s="47"/>
      <c r="K402" s="55">
        <v>30</v>
      </c>
      <c r="L402" s="54">
        <v>10000</v>
      </c>
      <c r="M402" s="47"/>
      <c r="N402" s="47"/>
      <c r="O402" s="54">
        <v>10000</v>
      </c>
      <c r="P402" s="47"/>
      <c r="Q402" s="54">
        <v>10000</v>
      </c>
      <c r="R402" s="236"/>
      <c r="S402" s="54"/>
      <c r="T402" s="47"/>
      <c r="U402" s="244"/>
    </row>
    <row r="403" spans="1:21" x14ac:dyDescent="0.25">
      <c r="A403" s="269"/>
      <c r="B403" s="251">
        <v>28</v>
      </c>
      <c r="C403" s="240" t="s">
        <v>21</v>
      </c>
      <c r="D403" s="235" t="s">
        <v>666</v>
      </c>
      <c r="E403" s="206" t="s">
        <v>660</v>
      </c>
      <c r="F403" s="206"/>
      <c r="G403" s="54">
        <v>30</v>
      </c>
      <c r="H403" s="47"/>
      <c r="I403" s="54">
        <v>4</v>
      </c>
      <c r="J403" s="47"/>
      <c r="K403" s="55">
        <v>30</v>
      </c>
      <c r="L403" s="54">
        <v>10000</v>
      </c>
      <c r="M403" s="47"/>
      <c r="N403" s="47"/>
      <c r="O403" s="54">
        <v>10000</v>
      </c>
      <c r="P403" s="47"/>
      <c r="Q403" s="54">
        <v>10000</v>
      </c>
      <c r="R403" s="236"/>
      <c r="S403" s="54"/>
      <c r="T403" s="47"/>
      <c r="U403" s="244"/>
    </row>
    <row r="404" spans="1:21" x14ac:dyDescent="0.25">
      <c r="A404" s="269"/>
      <c r="B404" s="60">
        <v>29</v>
      </c>
      <c r="C404" s="240" t="s">
        <v>21</v>
      </c>
      <c r="D404" s="235" t="s">
        <v>667</v>
      </c>
      <c r="E404" s="206" t="s">
        <v>660</v>
      </c>
      <c r="F404" s="206"/>
      <c r="G404" s="54">
        <v>30</v>
      </c>
      <c r="H404" s="47"/>
      <c r="I404" s="54">
        <v>4</v>
      </c>
      <c r="J404" s="47"/>
      <c r="K404" s="55">
        <v>30</v>
      </c>
      <c r="L404" s="54">
        <v>10000</v>
      </c>
      <c r="M404" s="47"/>
      <c r="N404" s="47"/>
      <c r="O404" s="54">
        <v>10000</v>
      </c>
      <c r="P404" s="47"/>
      <c r="Q404" s="54">
        <v>10000</v>
      </c>
      <c r="R404" s="236"/>
      <c r="S404" s="54"/>
      <c r="T404" s="47"/>
      <c r="U404" s="244"/>
    </row>
    <row r="405" spans="1:21" x14ac:dyDescent="0.25">
      <c r="A405" s="269"/>
      <c r="B405" s="251">
        <v>30</v>
      </c>
      <c r="C405" s="240" t="s">
        <v>21</v>
      </c>
      <c r="D405" s="235" t="s">
        <v>668</v>
      </c>
      <c r="E405" s="206" t="s">
        <v>660</v>
      </c>
      <c r="F405" s="206"/>
      <c r="G405" s="54">
        <v>30</v>
      </c>
      <c r="H405" s="47"/>
      <c r="I405" s="54">
        <v>4</v>
      </c>
      <c r="J405" s="47"/>
      <c r="K405" s="55">
        <v>30</v>
      </c>
      <c r="L405" s="54">
        <v>10000</v>
      </c>
      <c r="M405" s="47"/>
      <c r="N405" s="47"/>
      <c r="O405" s="54">
        <v>10000</v>
      </c>
      <c r="P405" s="47"/>
      <c r="Q405" s="54">
        <v>10000</v>
      </c>
      <c r="R405" s="236"/>
      <c r="S405" s="54"/>
      <c r="T405" s="47"/>
      <c r="U405" s="244"/>
    </row>
    <row r="406" spans="1:21" ht="15.75" x14ac:dyDescent="0.25">
      <c r="A406" s="269"/>
      <c r="B406" s="271" t="s">
        <v>12</v>
      </c>
      <c r="C406" s="271"/>
      <c r="D406" s="271"/>
      <c r="E406" s="271"/>
      <c r="F406" s="271"/>
      <c r="G406" s="271"/>
      <c r="H406" s="271"/>
      <c r="I406" s="271"/>
      <c r="J406" s="271"/>
      <c r="K406" s="271"/>
      <c r="L406" s="245">
        <f>SUM(L376:L405)</f>
        <v>325000</v>
      </c>
      <c r="M406" s="245">
        <f t="shared" ref="M406:Q406" si="61">SUM(M376:M405)</f>
        <v>4000</v>
      </c>
      <c r="N406" s="245">
        <f t="shared" si="61"/>
        <v>0</v>
      </c>
      <c r="O406" s="245">
        <f t="shared" si="61"/>
        <v>329000</v>
      </c>
      <c r="P406" s="245">
        <f t="shared" si="61"/>
        <v>11000</v>
      </c>
      <c r="Q406" s="245">
        <f t="shared" si="61"/>
        <v>340000</v>
      </c>
      <c r="R406" s="246"/>
      <c r="S406" s="246"/>
      <c r="T406" s="246">
        <f>R376+R377+R378+R379+R380+R381+R382+R383+R384+R385+R386+R387+R388+R389+R390+R391+R393+R396+R397+R398+R399+R400+R401+R404+R405</f>
        <v>0</v>
      </c>
      <c r="U406" s="247">
        <f>S376+S377+S378+S379+S380+S381+S382+S383+S384+S385+S386+S387+S388+S389+S390+S391+S393+S396+S397+S398+S399+S400+S401+S404+S405</f>
        <v>0</v>
      </c>
    </row>
  </sheetData>
  <mergeCells count="25">
    <mergeCell ref="B260:K260"/>
    <mergeCell ref="B261:U261"/>
    <mergeCell ref="B295:K295"/>
    <mergeCell ref="B135:U135"/>
    <mergeCell ref="B1:U1"/>
    <mergeCell ref="B2:U2"/>
    <mergeCell ref="B44:K44"/>
    <mergeCell ref="B93:U93"/>
    <mergeCell ref="B134:K134"/>
    <mergeCell ref="A3:A406"/>
    <mergeCell ref="B92:K92"/>
    <mergeCell ref="B325:K325"/>
    <mergeCell ref="B326:U326"/>
    <mergeCell ref="B373:K373"/>
    <mergeCell ref="B374:U374"/>
    <mergeCell ref="B406:K406"/>
    <mergeCell ref="B296:U296"/>
    <mergeCell ref="B160:K160"/>
    <mergeCell ref="B161:U161"/>
    <mergeCell ref="B188:K188"/>
    <mergeCell ref="B189:U189"/>
    <mergeCell ref="B227:K227"/>
    <mergeCell ref="B228:U228"/>
    <mergeCell ref="B242:K242"/>
    <mergeCell ref="B243:U24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Dha. East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2020-02-03T10:53:22Z</dcterms:modified>
</cp:coreProperties>
</file>