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xr:revisionPtr revIDLastSave="0" documentId="13_ncr:1_{0AD17470-B24F-4E6E-9DBF-9C0F4970C65F}" xr6:coauthVersionLast="47" xr6:coauthVersionMax="47" xr10:uidLastSave="{00000000-0000-0000-0000-000000000000}"/>
  <bookViews>
    <workbookView xWindow="-110" yWindow="-110" windowWidth="25180" windowHeight="16140" activeTab="2" xr2:uid="{00000000-000D-0000-FFFF-FFFF00000000}"/>
  </bookViews>
  <sheets>
    <sheet name="General_Info" sheetId="2" r:id="rId1"/>
    <sheet name="Cost_Database" sheetId="6" r:id="rId2"/>
    <sheet name="Cost_Median" sheetId="8" r:id="rId3"/>
    <sheet name="Cost_Database_Conversions" sheetId="5" r:id="rId4"/>
    <sheet name="Cost_Database_Original" sheetId="4" r:id="rId5"/>
    <sheet name="Cost_Database_extended" sheetId="7" r:id="rId6"/>
    <sheet name="Reference_List" sheetId="3" r:id="rId7"/>
  </sheets>
  <externalReferences>
    <externalReference r:id="rId8"/>
  </externalReferences>
  <definedNames>
    <definedName name="_xlnm._FilterDatabase" localSheetId="1" hidden="1">Cost_Database!$B$1:$L$1</definedName>
    <definedName name="_xlnm._FilterDatabase" localSheetId="3" hidden="1">Cost_Database_Conversions!$B$2:$O$2</definedName>
    <definedName name="_xlnm._FilterDatabase" localSheetId="4" hidden="1">Cost_Database_Original!$B$1:$L$1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4" i="8" l="1"/>
  <c r="AE4" i="8"/>
  <c r="AF4" i="8"/>
  <c r="AG4" i="8"/>
  <c r="AH4" i="8"/>
  <c r="AI4" i="8"/>
  <c r="AJ4" i="8"/>
  <c r="AD5" i="8"/>
  <c r="AE5" i="8"/>
  <c r="AF5" i="8"/>
  <c r="AG5" i="8"/>
  <c r="AH5" i="8"/>
  <c r="AI5" i="8"/>
  <c r="AJ5" i="8"/>
  <c r="AD6" i="8"/>
  <c r="AE6" i="8"/>
  <c r="AF6" i="8"/>
  <c r="AG6" i="8"/>
  <c r="AH6" i="8"/>
  <c r="AI6" i="8"/>
  <c r="AJ6" i="8"/>
  <c r="AD7" i="8"/>
  <c r="AE7" i="8"/>
  <c r="AF7" i="8"/>
  <c r="AG7" i="8"/>
  <c r="AH7" i="8"/>
  <c r="AI7" i="8"/>
  <c r="AJ7" i="8"/>
  <c r="AD8" i="8"/>
  <c r="AE8" i="8"/>
  <c r="AF8" i="8"/>
  <c r="AG8" i="8"/>
  <c r="AH8" i="8"/>
  <c r="AI8" i="8"/>
  <c r="AJ8" i="8"/>
  <c r="AD9" i="8"/>
  <c r="AE9" i="8"/>
  <c r="AF9" i="8"/>
  <c r="AG9" i="8"/>
  <c r="AH9" i="8"/>
  <c r="AI9" i="8"/>
  <c r="AJ9" i="8"/>
  <c r="AD10" i="8"/>
  <c r="AE10" i="8"/>
  <c r="AF10" i="8"/>
  <c r="AG10" i="8"/>
  <c r="AH10" i="8"/>
  <c r="AI10" i="8"/>
  <c r="AJ10" i="8"/>
  <c r="AD11" i="8"/>
  <c r="AE11" i="8"/>
  <c r="AF11" i="8"/>
  <c r="AG11" i="8"/>
  <c r="AH11" i="8"/>
  <c r="AI11" i="8"/>
  <c r="AJ11" i="8"/>
  <c r="AD12" i="8"/>
  <c r="AE12" i="8"/>
  <c r="AF12" i="8"/>
  <c r="AG12" i="8"/>
  <c r="AH12" i="8"/>
  <c r="AI12" i="8"/>
  <c r="AJ12" i="8"/>
  <c r="AD13" i="8"/>
  <c r="AE13" i="8"/>
  <c r="AF13" i="8"/>
  <c r="AG13" i="8"/>
  <c r="AH13" i="8"/>
  <c r="AI13" i="8"/>
  <c r="AJ13" i="8"/>
  <c r="AD14" i="8"/>
  <c r="AE14" i="8"/>
  <c r="AF14" i="8"/>
  <c r="AG14" i="8"/>
  <c r="AH14" i="8"/>
  <c r="AI14" i="8"/>
  <c r="AJ14" i="8"/>
  <c r="AD15" i="8"/>
  <c r="AE15" i="8"/>
  <c r="AF15" i="8"/>
  <c r="AG15" i="8"/>
  <c r="AH15" i="8"/>
  <c r="AI15" i="8"/>
  <c r="AJ15" i="8"/>
  <c r="AD16" i="8"/>
  <c r="AE16" i="8"/>
  <c r="AF16" i="8"/>
  <c r="AG16" i="8"/>
  <c r="AH16" i="8"/>
  <c r="AI16" i="8"/>
  <c r="AJ16" i="8"/>
  <c r="AD17" i="8"/>
  <c r="AE17" i="8"/>
  <c r="AF17" i="8"/>
  <c r="AG17" i="8"/>
  <c r="AH17" i="8"/>
  <c r="AI17" i="8"/>
  <c r="AJ17" i="8"/>
  <c r="AD18" i="8"/>
  <c r="AE18" i="8"/>
  <c r="AF18" i="8"/>
  <c r="AG18" i="8"/>
  <c r="AH18" i="8"/>
  <c r="AI18" i="8"/>
  <c r="AJ18" i="8"/>
  <c r="AD19" i="8"/>
  <c r="AE19" i="8"/>
  <c r="AF19" i="8"/>
  <c r="AG19" i="8"/>
  <c r="AH19" i="8"/>
  <c r="AI19" i="8"/>
  <c r="AJ19" i="8"/>
  <c r="AD20" i="8"/>
  <c r="AE20" i="8"/>
  <c r="AF20" i="8"/>
  <c r="AG20" i="8"/>
  <c r="AH20" i="8"/>
  <c r="AI20" i="8"/>
  <c r="AJ20" i="8"/>
  <c r="AD21" i="8"/>
  <c r="AE21" i="8"/>
  <c r="AF21" i="8"/>
  <c r="AG21" i="8"/>
  <c r="AH21" i="8"/>
  <c r="AI21" i="8"/>
  <c r="AJ21" i="8"/>
  <c r="AD22" i="8"/>
  <c r="AE22" i="8"/>
  <c r="AF22" i="8"/>
  <c r="AG22" i="8"/>
  <c r="AH22" i="8"/>
  <c r="AI22" i="8"/>
  <c r="AJ22" i="8"/>
  <c r="AD23" i="8"/>
  <c r="AE23" i="8"/>
  <c r="AF23" i="8"/>
  <c r="AG23" i="8"/>
  <c r="AH23" i="8"/>
  <c r="AI23" i="8"/>
  <c r="AJ23" i="8"/>
  <c r="AD24" i="8"/>
  <c r="AE24" i="8"/>
  <c r="AF24" i="8"/>
  <c r="AG24" i="8"/>
  <c r="AH24" i="8"/>
  <c r="AI24" i="8"/>
  <c r="AJ24" i="8"/>
  <c r="AD25" i="8"/>
  <c r="AE25" i="8"/>
  <c r="AF25" i="8"/>
  <c r="AG25" i="8"/>
  <c r="AH25" i="8"/>
  <c r="AI25" i="8"/>
  <c r="AJ25" i="8"/>
  <c r="AD26" i="8"/>
  <c r="AE26" i="8"/>
  <c r="AF26" i="8"/>
  <c r="AG26" i="8"/>
  <c r="AH26" i="8"/>
  <c r="AI26" i="8"/>
  <c r="AJ26" i="8"/>
  <c r="AD27" i="8"/>
  <c r="AE27" i="8"/>
  <c r="AF27" i="8"/>
  <c r="AG27" i="8"/>
  <c r="AH27" i="8"/>
  <c r="AI27" i="8"/>
  <c r="AJ27" i="8"/>
  <c r="AD28" i="8"/>
  <c r="AE28" i="8"/>
  <c r="AF28" i="8"/>
  <c r="AG28" i="8"/>
  <c r="AH28" i="8"/>
  <c r="AI28" i="8"/>
  <c r="AJ28" i="8"/>
  <c r="AD29" i="8"/>
  <c r="AE29" i="8"/>
  <c r="AF29" i="8"/>
  <c r="AG29" i="8"/>
  <c r="AH29" i="8"/>
  <c r="AI29" i="8"/>
  <c r="AJ29" i="8"/>
  <c r="AD30" i="8"/>
  <c r="AE30" i="8"/>
  <c r="AF30" i="8"/>
  <c r="AG30" i="8"/>
  <c r="AH30" i="8"/>
  <c r="AI30" i="8"/>
  <c r="AJ30" i="8"/>
  <c r="AD31" i="8"/>
  <c r="AE31" i="8"/>
  <c r="AF31" i="8"/>
  <c r="AG31" i="8"/>
  <c r="AH31" i="8"/>
  <c r="AI31" i="8"/>
  <c r="AJ31" i="8"/>
  <c r="AD32" i="8"/>
  <c r="AE32" i="8"/>
  <c r="AF32" i="8"/>
  <c r="AG32" i="8"/>
  <c r="AH32" i="8"/>
  <c r="AI32" i="8"/>
  <c r="AJ32" i="8"/>
  <c r="AD33" i="8"/>
  <c r="AE33" i="8"/>
  <c r="AF33" i="8"/>
  <c r="AG33" i="8"/>
  <c r="AH33" i="8"/>
  <c r="AI33" i="8"/>
  <c r="AJ33" i="8"/>
  <c r="AD34" i="8"/>
  <c r="AE34" i="8"/>
  <c r="AF34" i="8"/>
  <c r="AG34" i="8"/>
  <c r="AH34" i="8"/>
  <c r="AI34" i="8"/>
  <c r="AJ34" i="8"/>
  <c r="AD35" i="8"/>
  <c r="AE35" i="8"/>
  <c r="AF35" i="8"/>
  <c r="AG35" i="8"/>
  <c r="AH35" i="8"/>
  <c r="AI35" i="8"/>
  <c r="AJ35" i="8"/>
  <c r="AD36" i="8"/>
  <c r="AE36" i="8"/>
  <c r="AF36" i="8"/>
  <c r="AG36" i="8"/>
  <c r="AH36" i="8"/>
  <c r="AI36" i="8"/>
  <c r="AJ36" i="8"/>
  <c r="AD37" i="8"/>
  <c r="AE37" i="8"/>
  <c r="AF37" i="8"/>
  <c r="AG37" i="8"/>
  <c r="AH37" i="8"/>
  <c r="AI37" i="8"/>
  <c r="AJ37" i="8"/>
  <c r="AD38" i="8"/>
  <c r="AE38" i="8"/>
  <c r="AF38" i="8"/>
  <c r="AG38" i="8"/>
  <c r="AH38" i="8"/>
  <c r="AI38" i="8"/>
  <c r="AJ38" i="8"/>
  <c r="AD39" i="8"/>
  <c r="AE39" i="8"/>
  <c r="AF39" i="8"/>
  <c r="AG39" i="8"/>
  <c r="AH39" i="8"/>
  <c r="AI39" i="8"/>
  <c r="AJ39" i="8"/>
  <c r="AD40" i="8"/>
  <c r="AE40" i="8"/>
  <c r="AF40" i="8"/>
  <c r="AG40" i="8"/>
  <c r="AH40" i="8"/>
  <c r="AI40" i="8"/>
  <c r="AJ40" i="8"/>
  <c r="AD41" i="8"/>
  <c r="AE41" i="8"/>
  <c r="AF41" i="8"/>
  <c r="AG41" i="8"/>
  <c r="AH41" i="8"/>
  <c r="AI41" i="8"/>
  <c r="AJ41" i="8"/>
  <c r="AD42" i="8"/>
  <c r="AE42" i="8"/>
  <c r="AF42" i="8"/>
  <c r="AG42" i="8"/>
  <c r="AH42" i="8"/>
  <c r="AI42" i="8"/>
  <c r="AJ42" i="8"/>
  <c r="AD43" i="8"/>
  <c r="AE43" i="8"/>
  <c r="AF43" i="8"/>
  <c r="AG43" i="8"/>
  <c r="AH43" i="8"/>
  <c r="AI43" i="8"/>
  <c r="AJ43" i="8"/>
  <c r="AD44" i="8"/>
  <c r="AE44" i="8"/>
  <c r="AF44" i="8"/>
  <c r="AG44" i="8"/>
  <c r="AH44" i="8"/>
  <c r="AI44" i="8"/>
  <c r="AJ44" i="8"/>
  <c r="AD45" i="8"/>
  <c r="AE45" i="8"/>
  <c r="AF45" i="8"/>
  <c r="AG45" i="8"/>
  <c r="AH45" i="8"/>
  <c r="AI45" i="8"/>
  <c r="AJ45" i="8"/>
  <c r="AD46" i="8"/>
  <c r="AE46" i="8"/>
  <c r="AF46" i="8"/>
  <c r="AG46" i="8"/>
  <c r="AH46" i="8"/>
  <c r="AI46" i="8"/>
  <c r="AJ46" i="8"/>
  <c r="AD47" i="8"/>
  <c r="AE47" i="8"/>
  <c r="AF47" i="8"/>
  <c r="AG47" i="8"/>
  <c r="AH47" i="8"/>
  <c r="AI47" i="8"/>
  <c r="AJ47" i="8"/>
  <c r="AE3" i="8"/>
  <c r="AF3" i="8"/>
  <c r="AG3" i="8"/>
  <c r="AH3" i="8"/>
  <c r="AI3" i="8"/>
  <c r="AJ3" i="8"/>
  <c r="AD3" i="8"/>
  <c r="AE2" i="8"/>
  <c r="AF2" i="8"/>
  <c r="AH2" i="8"/>
  <c r="AI2" i="8"/>
  <c r="AJ2" i="8"/>
  <c r="AD2" i="8"/>
  <c r="G19" i="8"/>
  <c r="F19" i="8"/>
  <c r="E19" i="8"/>
  <c r="D19" i="8"/>
  <c r="G43" i="8"/>
  <c r="F43" i="8"/>
  <c r="E43" i="8"/>
  <c r="D43" i="8"/>
  <c r="E31" i="8"/>
  <c r="F31" i="8"/>
  <c r="D31" i="8"/>
  <c r="E30" i="8"/>
  <c r="W31" i="8" s="1"/>
  <c r="D30" i="8"/>
  <c r="D29" i="8"/>
  <c r="W29" i="8" s="1"/>
  <c r="E28" i="8"/>
  <c r="F28" i="8"/>
  <c r="D28" i="8"/>
  <c r="H26" i="8"/>
  <c r="X30" i="8" s="1"/>
  <c r="E26" i="8"/>
  <c r="F26" i="8"/>
  <c r="G26" i="8"/>
  <c r="D26" i="8"/>
  <c r="D25" i="8"/>
  <c r="D24" i="8"/>
  <c r="F23" i="8"/>
  <c r="E23" i="8"/>
  <c r="D23" i="8"/>
  <c r="E22" i="8"/>
  <c r="F22" i="8"/>
  <c r="D22" i="8"/>
  <c r="O21" i="8"/>
  <c r="P21" i="8"/>
  <c r="Q21" i="8"/>
  <c r="R21" i="8"/>
  <c r="V25" i="8" s="1"/>
  <c r="S21" i="8"/>
  <c r="T21" i="8"/>
  <c r="V28" i="8"/>
  <c r="N21" i="8"/>
  <c r="H21" i="8"/>
  <c r="I21" i="8"/>
  <c r="J21" i="8"/>
  <c r="K21" i="8"/>
  <c r="L21" i="8"/>
  <c r="M21" i="8"/>
  <c r="W33" i="8"/>
  <c r="V34" i="8"/>
  <c r="V35" i="8"/>
  <c r="V38" i="8"/>
  <c r="G21" i="8"/>
  <c r="E21" i="8"/>
  <c r="F21" i="8"/>
  <c r="D21" i="8"/>
  <c r="O20" i="8"/>
  <c r="P20" i="8"/>
  <c r="Q20" i="8"/>
  <c r="R20" i="8"/>
  <c r="M20" i="8"/>
  <c r="N20" i="8"/>
  <c r="L20" i="8"/>
  <c r="F20" i="8"/>
  <c r="G20" i="8"/>
  <c r="H20" i="8"/>
  <c r="I20" i="8"/>
  <c r="J20" i="8"/>
  <c r="K20" i="8"/>
  <c r="E20" i="8"/>
  <c r="D20" i="8"/>
  <c r="J18" i="8"/>
  <c r="H18" i="8"/>
  <c r="I18" i="8"/>
  <c r="G18" i="8"/>
  <c r="F18" i="8"/>
  <c r="E18" i="8"/>
  <c r="D18" i="8"/>
  <c r="E17" i="8"/>
  <c r="F17" i="8"/>
  <c r="D17" i="8"/>
  <c r="W17" i="8" s="1"/>
  <c r="M16" i="8"/>
  <c r="N16" i="8"/>
  <c r="L16" i="8"/>
  <c r="I16" i="8"/>
  <c r="J16" i="8"/>
  <c r="K16" i="8"/>
  <c r="H16" i="8"/>
  <c r="E16" i="8"/>
  <c r="F16" i="8"/>
  <c r="G16" i="8"/>
  <c r="D16" i="8"/>
  <c r="W16" i="8" s="1"/>
  <c r="I15" i="8"/>
  <c r="H15" i="8"/>
  <c r="G15" i="8"/>
  <c r="F15" i="8"/>
  <c r="E15" i="8"/>
  <c r="D15" i="8"/>
  <c r="H14" i="8"/>
  <c r="G14" i="8"/>
  <c r="F14" i="8"/>
  <c r="E14" i="8"/>
  <c r="D14" i="8"/>
  <c r="H13" i="8"/>
  <c r="G13" i="8"/>
  <c r="X13" i="8" s="1"/>
  <c r="F12" i="8"/>
  <c r="E12" i="8"/>
  <c r="D12" i="8"/>
  <c r="F11" i="8"/>
  <c r="E11" i="8"/>
  <c r="D11" i="8"/>
  <c r="F10" i="8"/>
  <c r="E10" i="8"/>
  <c r="D10" i="8"/>
  <c r="V10" i="8" s="1"/>
  <c r="F9" i="8"/>
  <c r="E9" i="8"/>
  <c r="D9" i="8"/>
  <c r="V9" i="8" s="1"/>
  <c r="D8" i="8"/>
  <c r="V8" i="8" s="1"/>
  <c r="V40" i="8"/>
  <c r="W40" i="8"/>
  <c r="X40" i="8"/>
  <c r="V41" i="8"/>
  <c r="W41" i="8"/>
  <c r="X41" i="8"/>
  <c r="V42" i="8"/>
  <c r="W42" i="8"/>
  <c r="X42" i="8"/>
  <c r="V43" i="8"/>
  <c r="W43" i="8"/>
  <c r="X43" i="8"/>
  <c r="V44" i="8"/>
  <c r="W44" i="8"/>
  <c r="X44" i="8"/>
  <c r="V45" i="8"/>
  <c r="W45" i="8"/>
  <c r="X45" i="8"/>
  <c r="V46" i="8"/>
  <c r="W46" i="8"/>
  <c r="X46" i="8"/>
  <c r="V47" i="8"/>
  <c r="W47" i="8"/>
  <c r="X47" i="8"/>
  <c r="W28" i="8"/>
  <c r="X28" i="8"/>
  <c r="V29" i="8"/>
  <c r="V32" i="8"/>
  <c r="W32" i="8"/>
  <c r="X32" i="8"/>
  <c r="V33" i="8"/>
  <c r="V36" i="8"/>
  <c r="W36" i="8"/>
  <c r="X36" i="8"/>
  <c r="V37" i="8"/>
  <c r="W37" i="8"/>
  <c r="X37" i="8"/>
  <c r="X38" i="8"/>
  <c r="V39" i="8"/>
  <c r="W39" i="8"/>
  <c r="X39" i="8"/>
  <c r="F7" i="8"/>
  <c r="E7" i="8"/>
  <c r="D7" i="8"/>
  <c r="V7" i="8" s="1"/>
  <c r="D6" i="8"/>
  <c r="E6" i="8"/>
  <c r="D5" i="8"/>
  <c r="E5" i="8"/>
  <c r="V5" i="8"/>
  <c r="W5" i="8"/>
  <c r="G4" i="8"/>
  <c r="D4" i="8"/>
  <c r="F4" i="8"/>
  <c r="E4" i="8"/>
  <c r="V4" i="8" s="1"/>
  <c r="Q3" i="8"/>
  <c r="P3" i="8"/>
  <c r="O3" i="8"/>
  <c r="N3" i="8"/>
  <c r="M3" i="8"/>
  <c r="E3" i="8"/>
  <c r="I3" i="8"/>
  <c r="H3" i="8"/>
  <c r="J3" i="8"/>
  <c r="K3" i="8"/>
  <c r="L3" i="8"/>
  <c r="G3" i="8"/>
  <c r="F3" i="8"/>
  <c r="D3" i="8"/>
  <c r="X31" i="8" l="1"/>
  <c r="V31" i="8"/>
  <c r="X27" i="8"/>
  <c r="W30" i="8"/>
  <c r="V30" i="8"/>
  <c r="W13" i="8"/>
  <c r="V13" i="8"/>
  <c r="X4" i="8"/>
  <c r="V6" i="8"/>
  <c r="V12" i="8"/>
  <c r="X16" i="8"/>
  <c r="V16" i="8"/>
  <c r="X5" i="8"/>
  <c r="X9" i="8"/>
  <c r="W9" i="8"/>
  <c r="W12" i="8"/>
  <c r="W7" i="8"/>
  <c r="W4" i="8"/>
  <c r="W6" i="8"/>
  <c r="X7" i="8"/>
  <c r="X6" i="8"/>
  <c r="X25" i="8"/>
  <c r="V27" i="8"/>
  <c r="V26" i="8"/>
  <c r="W25" i="8"/>
  <c r="X29" i="8"/>
  <c r="W38" i="8"/>
  <c r="X35" i="8"/>
  <c r="W35" i="8"/>
  <c r="X34" i="8"/>
  <c r="W27" i="8"/>
  <c r="W34" i="8"/>
  <c r="X26" i="8"/>
  <c r="X33" i="8"/>
  <c r="W26" i="8"/>
  <c r="X24" i="8"/>
  <c r="V23" i="8"/>
  <c r="V22" i="8"/>
  <c r="V21" i="8"/>
  <c r="W23" i="8"/>
  <c r="W22" i="8"/>
  <c r="W24" i="8"/>
  <c r="X23" i="8"/>
  <c r="V24" i="8"/>
  <c r="X22" i="8"/>
  <c r="W21" i="8"/>
  <c r="X21" i="8"/>
  <c r="V20" i="8"/>
  <c r="X19" i="8"/>
  <c r="V18" i="8"/>
  <c r="X17" i="8"/>
  <c r="V17" i="8"/>
  <c r="X20" i="8"/>
  <c r="W20" i="8"/>
  <c r="W19" i="8"/>
  <c r="X18" i="8"/>
  <c r="V19" i="8"/>
  <c r="W18" i="8"/>
  <c r="W15" i="8"/>
  <c r="X15" i="8"/>
  <c r="V15" i="8"/>
  <c r="W14" i="8"/>
  <c r="X14" i="8"/>
  <c r="V14" i="8"/>
  <c r="X12" i="8"/>
  <c r="V11" i="8"/>
  <c r="X10" i="8"/>
  <c r="W10" i="8"/>
  <c r="X11" i="8"/>
  <c r="W11" i="8"/>
  <c r="AB3" i="8"/>
  <c r="Z3" i="8"/>
  <c r="AA3" i="8"/>
  <c r="V3" i="8"/>
  <c r="X3" i="8"/>
  <c r="W3" i="8"/>
  <c r="D118" i="6" l="1"/>
  <c r="E118" i="6"/>
  <c r="F118" i="6"/>
  <c r="D119" i="6"/>
  <c r="E119" i="6"/>
  <c r="F119" i="6"/>
  <c r="D120" i="6"/>
  <c r="E120" i="6"/>
  <c r="F120" i="6"/>
  <c r="D121" i="6"/>
  <c r="E121" i="6"/>
  <c r="F121" i="6"/>
  <c r="D122" i="6"/>
  <c r="E122" i="6"/>
  <c r="F122" i="6"/>
  <c r="D123" i="6"/>
  <c r="E123" i="6"/>
  <c r="F123" i="6"/>
  <c r="D124" i="6"/>
  <c r="E124" i="6"/>
  <c r="F124" i="6"/>
  <c r="D125" i="6"/>
  <c r="E125" i="6"/>
  <c r="F125" i="6"/>
  <c r="D126" i="6"/>
  <c r="E126" i="6"/>
  <c r="F126" i="6"/>
  <c r="D127" i="6"/>
  <c r="E127" i="6"/>
  <c r="F127" i="6"/>
  <c r="D128" i="6"/>
  <c r="E128" i="6"/>
  <c r="F128" i="6"/>
  <c r="E139" i="6"/>
  <c r="D143" i="6"/>
  <c r="E143" i="6"/>
  <c r="F143" i="6"/>
  <c r="D144" i="6"/>
  <c r="E144" i="6"/>
  <c r="F144" i="6"/>
  <c r="D145" i="6"/>
  <c r="E145" i="6"/>
  <c r="F145" i="6"/>
  <c r="D146" i="6"/>
  <c r="E146" i="6"/>
  <c r="F146" i="6"/>
  <c r="D147" i="6"/>
  <c r="E147" i="6"/>
  <c r="F147" i="6"/>
  <c r="D148" i="6"/>
  <c r="E148" i="6"/>
  <c r="F148" i="6"/>
  <c r="D149" i="6"/>
  <c r="E149" i="6"/>
  <c r="F149" i="6"/>
  <c r="D150" i="6"/>
  <c r="E150" i="6"/>
  <c r="F150" i="6"/>
  <c r="D151" i="6"/>
  <c r="E151" i="6"/>
  <c r="F151" i="6"/>
  <c r="D152" i="6"/>
  <c r="E152" i="6"/>
  <c r="F152" i="6"/>
  <c r="D153" i="6"/>
  <c r="E153" i="6"/>
  <c r="F153" i="6"/>
  <c r="D154" i="6"/>
  <c r="E154" i="6"/>
  <c r="F154" i="6"/>
  <c r="D155" i="6"/>
  <c r="E155" i="6"/>
  <c r="F155" i="6"/>
  <c r="D156" i="6"/>
  <c r="E156" i="6"/>
  <c r="F156" i="6"/>
  <c r="D157" i="6"/>
  <c r="E157" i="6"/>
  <c r="F157" i="6"/>
  <c r="D158" i="6"/>
  <c r="E158" i="6"/>
  <c r="F158" i="6"/>
  <c r="D159" i="6"/>
  <c r="E159" i="6"/>
  <c r="F159" i="6"/>
  <c r="D160" i="6"/>
  <c r="E160" i="6"/>
  <c r="F160" i="6"/>
  <c r="D161" i="6"/>
  <c r="E161" i="6"/>
  <c r="F161" i="6"/>
  <c r="D162" i="6"/>
  <c r="E162" i="6"/>
  <c r="F162" i="6"/>
  <c r="D163" i="6"/>
  <c r="E163" i="6"/>
  <c r="F163" i="6"/>
  <c r="D164" i="6"/>
  <c r="E164" i="6"/>
  <c r="F164" i="6"/>
  <c r="D165" i="6"/>
  <c r="E165" i="6"/>
  <c r="F165" i="6"/>
  <c r="D166" i="6"/>
  <c r="E166" i="6"/>
  <c r="F166" i="6"/>
  <c r="D167" i="6"/>
  <c r="E167" i="6"/>
  <c r="F167" i="6"/>
  <c r="D168" i="6"/>
  <c r="E168" i="6"/>
  <c r="F168" i="6"/>
  <c r="D169" i="6"/>
  <c r="E169" i="6"/>
  <c r="F169" i="6"/>
  <c r="D170" i="6"/>
  <c r="E170" i="6"/>
  <c r="F170" i="6"/>
  <c r="D171" i="6"/>
  <c r="E171" i="6"/>
  <c r="F171" i="6"/>
  <c r="D172" i="6"/>
  <c r="E172" i="6"/>
  <c r="F172" i="6"/>
  <c r="D173" i="6"/>
  <c r="E173" i="6"/>
  <c r="F173" i="6"/>
  <c r="D174" i="6"/>
  <c r="E174" i="6"/>
  <c r="F174" i="6"/>
  <c r="D175" i="6"/>
  <c r="E175" i="6"/>
  <c r="F175" i="6"/>
  <c r="D176" i="6"/>
  <c r="E176" i="6"/>
  <c r="F176" i="6"/>
  <c r="D177" i="6"/>
  <c r="E177" i="6"/>
  <c r="F177" i="6"/>
  <c r="D178" i="6"/>
  <c r="E178" i="6"/>
  <c r="F178" i="6"/>
  <c r="D179" i="6"/>
  <c r="E179" i="6"/>
  <c r="F179" i="6"/>
  <c r="D180" i="6"/>
  <c r="E180" i="6"/>
  <c r="F180" i="6"/>
  <c r="D181" i="6"/>
  <c r="E181" i="6"/>
  <c r="F181" i="6"/>
  <c r="D182" i="6"/>
  <c r="E182" i="6"/>
  <c r="F182" i="6"/>
  <c r="D183" i="6"/>
  <c r="E183" i="6"/>
  <c r="F183" i="6"/>
  <c r="D184" i="6"/>
  <c r="E184" i="6"/>
  <c r="F184" i="6"/>
  <c r="D185" i="6"/>
  <c r="E185" i="6"/>
  <c r="F185" i="6"/>
  <c r="D186" i="6"/>
  <c r="E186" i="6"/>
  <c r="F186" i="6"/>
  <c r="D187" i="6"/>
  <c r="E187" i="6"/>
  <c r="F187" i="6"/>
  <c r="D188" i="6"/>
  <c r="E188" i="6"/>
  <c r="F188" i="6"/>
  <c r="D189" i="6"/>
  <c r="E189" i="6"/>
  <c r="F189" i="6"/>
  <c r="D190" i="6"/>
  <c r="E190" i="6"/>
  <c r="F190" i="6"/>
  <c r="D191" i="6"/>
  <c r="E191" i="6"/>
  <c r="F191" i="6"/>
  <c r="D192" i="6"/>
  <c r="E192" i="6"/>
  <c r="F192" i="6"/>
  <c r="D193" i="6"/>
  <c r="E193" i="6"/>
  <c r="F193" i="6"/>
  <c r="D194" i="6"/>
  <c r="E194" i="6"/>
  <c r="F194" i="6"/>
  <c r="D195" i="6"/>
  <c r="E195" i="6"/>
  <c r="F195" i="6"/>
  <c r="D196" i="6"/>
  <c r="E196" i="6"/>
  <c r="F196" i="6"/>
  <c r="D197" i="6"/>
  <c r="E197" i="6"/>
  <c r="F197" i="6"/>
  <c r="D198" i="6"/>
  <c r="E198" i="6"/>
  <c r="F198" i="6"/>
  <c r="D199" i="6"/>
  <c r="E199" i="6"/>
  <c r="F199" i="6"/>
  <c r="E117" i="6"/>
  <c r="F117" i="6"/>
  <c r="K117" i="6"/>
  <c r="D117" i="6"/>
  <c r="D183" i="5"/>
  <c r="E183" i="5"/>
  <c r="F183" i="5"/>
  <c r="D184" i="5"/>
  <c r="E184" i="5"/>
  <c r="F184" i="5"/>
  <c r="D185" i="5"/>
  <c r="E185" i="5"/>
  <c r="I185" i="5" s="1"/>
  <c r="F185" i="5"/>
  <c r="D186" i="5"/>
  <c r="E186" i="5"/>
  <c r="F186" i="5"/>
  <c r="D187" i="5"/>
  <c r="E187" i="5"/>
  <c r="F187" i="5"/>
  <c r="D188" i="5"/>
  <c r="H188" i="5" s="1"/>
  <c r="E188" i="5"/>
  <c r="F188" i="5"/>
  <c r="D189" i="5"/>
  <c r="E189" i="5"/>
  <c r="F189" i="5"/>
  <c r="D190" i="5"/>
  <c r="E190" i="5"/>
  <c r="F190" i="5"/>
  <c r="J190" i="5" s="1"/>
  <c r="D191" i="5"/>
  <c r="E191" i="5"/>
  <c r="F191" i="5"/>
  <c r="D192" i="5"/>
  <c r="E192" i="5"/>
  <c r="F192" i="5"/>
  <c r="D193" i="5"/>
  <c r="E193" i="5"/>
  <c r="I193" i="5" s="1"/>
  <c r="F193" i="5"/>
  <c r="F195" i="5"/>
  <c r="J195" i="5" s="1"/>
  <c r="F130" i="6" s="1"/>
  <c r="E196" i="5"/>
  <c r="I196" i="5" s="1"/>
  <c r="E131" i="6" s="1"/>
  <c r="F197" i="5"/>
  <c r="J197" i="5" s="1"/>
  <c r="F132" i="6" s="1"/>
  <c r="F198" i="5"/>
  <c r="J198" i="5" s="1"/>
  <c r="F133" i="6" s="1"/>
  <c r="D199" i="5"/>
  <c r="E201" i="5"/>
  <c r="I201" i="5" s="1"/>
  <c r="E136" i="6" s="1"/>
  <c r="F201" i="5"/>
  <c r="E202" i="5"/>
  <c r="F202" i="5"/>
  <c r="E203" i="5"/>
  <c r="F203" i="5"/>
  <c r="E204" i="5"/>
  <c r="F204" i="5"/>
  <c r="E205" i="5"/>
  <c r="F205" i="5"/>
  <c r="E206" i="5"/>
  <c r="F206" i="5"/>
  <c r="J206" i="5" s="1"/>
  <c r="F141" i="6" s="1"/>
  <c r="E207" i="5"/>
  <c r="F207" i="5"/>
  <c r="D208" i="5"/>
  <c r="E208" i="5"/>
  <c r="F208" i="5"/>
  <c r="D209" i="5"/>
  <c r="E209" i="5"/>
  <c r="I209" i="5" s="1"/>
  <c r="F209" i="5"/>
  <c r="D210" i="5"/>
  <c r="E210" i="5"/>
  <c r="F210" i="5"/>
  <c r="D211" i="5"/>
  <c r="E211" i="5"/>
  <c r="F211" i="5"/>
  <c r="D212" i="5"/>
  <c r="H212" i="5" s="1"/>
  <c r="E212" i="5"/>
  <c r="F212" i="5"/>
  <c r="D213" i="5"/>
  <c r="E213" i="5"/>
  <c r="F213" i="5"/>
  <c r="D214" i="5"/>
  <c r="E214" i="5"/>
  <c r="F214" i="5"/>
  <c r="J214" i="5" s="1"/>
  <c r="D215" i="5"/>
  <c r="E215" i="5"/>
  <c r="F215" i="5"/>
  <c r="D216" i="5"/>
  <c r="E216" i="5"/>
  <c r="F216" i="5"/>
  <c r="D217" i="5"/>
  <c r="E217" i="5"/>
  <c r="I217" i="5" s="1"/>
  <c r="F217" i="5"/>
  <c r="D218" i="5"/>
  <c r="E218" i="5"/>
  <c r="F218" i="5"/>
  <c r="D219" i="5"/>
  <c r="E219" i="5"/>
  <c r="F219" i="5"/>
  <c r="D220" i="5"/>
  <c r="H220" i="5" s="1"/>
  <c r="E220" i="5"/>
  <c r="F220" i="5"/>
  <c r="D221" i="5"/>
  <c r="E221" i="5"/>
  <c r="F221" i="5"/>
  <c r="D222" i="5"/>
  <c r="E222" i="5"/>
  <c r="F222" i="5"/>
  <c r="J222" i="5" s="1"/>
  <c r="D223" i="5"/>
  <c r="E223" i="5"/>
  <c r="F223" i="5"/>
  <c r="D224" i="5"/>
  <c r="E224" i="5"/>
  <c r="F224" i="5"/>
  <c r="D225" i="5"/>
  <c r="E225" i="5"/>
  <c r="I225" i="5" s="1"/>
  <c r="F225" i="5"/>
  <c r="D226" i="5"/>
  <c r="E226" i="5"/>
  <c r="F226" i="5"/>
  <c r="D227" i="5"/>
  <c r="E227" i="5"/>
  <c r="F227" i="5"/>
  <c r="D228" i="5"/>
  <c r="H228" i="5" s="1"/>
  <c r="E228" i="5"/>
  <c r="F228" i="5"/>
  <c r="D229" i="5"/>
  <c r="E229" i="5"/>
  <c r="F229" i="5"/>
  <c r="D230" i="5"/>
  <c r="E230" i="5"/>
  <c r="F230" i="5"/>
  <c r="J230" i="5" s="1"/>
  <c r="D231" i="5"/>
  <c r="E231" i="5"/>
  <c r="F231" i="5"/>
  <c r="D232" i="5"/>
  <c r="E232" i="5"/>
  <c r="F232" i="5"/>
  <c r="D233" i="5"/>
  <c r="E233" i="5"/>
  <c r="I233" i="5" s="1"/>
  <c r="F233" i="5"/>
  <c r="D234" i="5"/>
  <c r="E234" i="5"/>
  <c r="F234" i="5"/>
  <c r="D235" i="5"/>
  <c r="E235" i="5"/>
  <c r="F235" i="5"/>
  <c r="D236" i="5"/>
  <c r="H236" i="5" s="1"/>
  <c r="E236" i="5"/>
  <c r="F236" i="5"/>
  <c r="D237" i="5"/>
  <c r="E237" i="5"/>
  <c r="F237" i="5"/>
  <c r="D238" i="5"/>
  <c r="E238" i="5"/>
  <c r="F238" i="5"/>
  <c r="J238" i="5" s="1"/>
  <c r="D239" i="5"/>
  <c r="E239" i="5"/>
  <c r="F239" i="5"/>
  <c r="D240" i="5"/>
  <c r="E240" i="5"/>
  <c r="F240" i="5"/>
  <c r="D241" i="5"/>
  <c r="E241" i="5"/>
  <c r="I241" i="5" s="1"/>
  <c r="F241" i="5"/>
  <c r="J241" i="5" s="1"/>
  <c r="D242" i="5"/>
  <c r="E242" i="5"/>
  <c r="F242" i="5"/>
  <c r="D243" i="5"/>
  <c r="E243" i="5"/>
  <c r="F243" i="5"/>
  <c r="D244" i="5"/>
  <c r="H244" i="5" s="1"/>
  <c r="E244" i="5"/>
  <c r="I244" i="5" s="1"/>
  <c r="F244" i="5"/>
  <c r="D245" i="5"/>
  <c r="E245" i="5"/>
  <c r="F245" i="5"/>
  <c r="D246" i="5"/>
  <c r="E246" i="5"/>
  <c r="F246" i="5"/>
  <c r="J246" i="5" s="1"/>
  <c r="D247" i="5"/>
  <c r="H247" i="5" s="1"/>
  <c r="E247" i="5"/>
  <c r="F247" i="5"/>
  <c r="D248" i="5"/>
  <c r="E248" i="5"/>
  <c r="F248" i="5"/>
  <c r="D249" i="5"/>
  <c r="E249" i="5"/>
  <c r="I249" i="5" s="1"/>
  <c r="F249" i="5"/>
  <c r="J249" i="5" s="1"/>
  <c r="D250" i="5"/>
  <c r="E250" i="5"/>
  <c r="F250" i="5"/>
  <c r="D251" i="5"/>
  <c r="E251" i="5"/>
  <c r="F251" i="5"/>
  <c r="D252" i="5"/>
  <c r="H252" i="5" s="1"/>
  <c r="E252" i="5"/>
  <c r="I252" i="5" s="1"/>
  <c r="F252" i="5"/>
  <c r="D253" i="5"/>
  <c r="E253" i="5"/>
  <c r="F253" i="5"/>
  <c r="D254" i="5"/>
  <c r="E254" i="5"/>
  <c r="F254" i="5"/>
  <c r="J254" i="5" s="1"/>
  <c r="D255" i="5"/>
  <c r="H255" i="5" s="1"/>
  <c r="E255" i="5"/>
  <c r="F255" i="5"/>
  <c r="D256" i="5"/>
  <c r="E256" i="5"/>
  <c r="F256" i="5"/>
  <c r="D257" i="5"/>
  <c r="E257" i="5"/>
  <c r="I257" i="5" s="1"/>
  <c r="F257" i="5"/>
  <c r="J257" i="5" s="1"/>
  <c r="D258" i="5"/>
  <c r="E258" i="5"/>
  <c r="F258" i="5"/>
  <c r="D259" i="5"/>
  <c r="E259" i="5"/>
  <c r="F259" i="5"/>
  <c r="D260" i="5"/>
  <c r="H260" i="5" s="1"/>
  <c r="E260" i="5"/>
  <c r="I260" i="5" s="1"/>
  <c r="F260" i="5"/>
  <c r="D261" i="5"/>
  <c r="E261" i="5"/>
  <c r="F261" i="5"/>
  <c r="D262" i="5"/>
  <c r="E262" i="5"/>
  <c r="F262" i="5"/>
  <c r="J262" i="5" s="1"/>
  <c r="D263" i="5"/>
  <c r="H263" i="5" s="1"/>
  <c r="E263" i="5"/>
  <c r="F263" i="5"/>
  <c r="D264" i="5"/>
  <c r="E264" i="5"/>
  <c r="F264" i="5"/>
  <c r="E182" i="5"/>
  <c r="I182" i="5" s="1"/>
  <c r="F182" i="5"/>
  <c r="D182" i="5"/>
  <c r="H182" i="5" s="1"/>
  <c r="J182" i="5"/>
  <c r="V84" i="7"/>
  <c r="U84" i="7"/>
  <c r="L84" i="7"/>
  <c r="O84" i="7" s="1"/>
  <c r="Y84" i="7" s="1"/>
  <c r="F84" i="7"/>
  <c r="K84" i="7" s="1"/>
  <c r="N84" i="7" s="1"/>
  <c r="X84" i="7" s="1"/>
  <c r="V83" i="7"/>
  <c r="Y83" i="7" s="1"/>
  <c r="U83" i="7"/>
  <c r="L83" i="7"/>
  <c r="O83" i="7" s="1"/>
  <c r="K83" i="7"/>
  <c r="N83" i="7" s="1"/>
  <c r="X83" i="7" s="1"/>
  <c r="J83" i="7"/>
  <c r="M83" i="7" s="1"/>
  <c r="V82" i="7"/>
  <c r="U82" i="7"/>
  <c r="O82" i="7"/>
  <c r="Y82" i="7" s="1"/>
  <c r="L82" i="7"/>
  <c r="K82" i="7"/>
  <c r="N82" i="7" s="1"/>
  <c r="J82" i="7"/>
  <c r="M82" i="7" s="1"/>
  <c r="W82" i="7" s="1"/>
  <c r="V81" i="7"/>
  <c r="U81" i="7"/>
  <c r="L81" i="7"/>
  <c r="O81" i="7" s="1"/>
  <c r="Y81" i="7" s="1"/>
  <c r="K81" i="7"/>
  <c r="N81" i="7" s="1"/>
  <c r="X81" i="7" s="1"/>
  <c r="J81" i="7"/>
  <c r="M81" i="7" s="1"/>
  <c r="V80" i="7"/>
  <c r="U80" i="7"/>
  <c r="L80" i="7"/>
  <c r="O80" i="7" s="1"/>
  <c r="Y80" i="7" s="1"/>
  <c r="K80" i="7"/>
  <c r="N80" i="7" s="1"/>
  <c r="X80" i="7" s="1"/>
  <c r="J80" i="7"/>
  <c r="M80" i="7" s="1"/>
  <c r="W80" i="7" s="1"/>
  <c r="V79" i="7"/>
  <c r="U79" i="7"/>
  <c r="L79" i="7"/>
  <c r="O79" i="7" s="1"/>
  <c r="Y79" i="7" s="1"/>
  <c r="K79" i="7"/>
  <c r="N79" i="7" s="1"/>
  <c r="X79" i="7" s="1"/>
  <c r="J79" i="7"/>
  <c r="M79" i="7" s="1"/>
  <c r="W79" i="7" s="1"/>
  <c r="V78" i="7"/>
  <c r="U78" i="7"/>
  <c r="L78" i="7"/>
  <c r="O78" i="7" s="1"/>
  <c r="K78" i="7"/>
  <c r="N78" i="7" s="1"/>
  <c r="J78" i="7"/>
  <c r="M78" i="7" s="1"/>
  <c r="W78" i="7" s="1"/>
  <c r="V77" i="7"/>
  <c r="U77" i="7"/>
  <c r="N77" i="7"/>
  <c r="X77" i="7" s="1"/>
  <c r="L77" i="7"/>
  <c r="O77" i="7" s="1"/>
  <c r="Y77" i="7" s="1"/>
  <c r="K77" i="7"/>
  <c r="J77" i="7"/>
  <c r="M77" i="7" s="1"/>
  <c r="V76" i="7"/>
  <c r="U76" i="7"/>
  <c r="O76" i="7"/>
  <c r="Y76" i="7" s="1"/>
  <c r="L76" i="7"/>
  <c r="K76" i="7"/>
  <c r="N76" i="7" s="1"/>
  <c r="X76" i="7" s="1"/>
  <c r="J76" i="7"/>
  <c r="M76" i="7" s="1"/>
  <c r="W76" i="7" s="1"/>
  <c r="V75" i="7"/>
  <c r="U75" i="7"/>
  <c r="L75" i="7"/>
  <c r="O75" i="7" s="1"/>
  <c r="Y75" i="7" s="1"/>
  <c r="K75" i="7"/>
  <c r="N75" i="7" s="1"/>
  <c r="X75" i="7" s="1"/>
  <c r="J75" i="7"/>
  <c r="M75" i="7" s="1"/>
  <c r="W75" i="7" s="1"/>
  <c r="V74" i="7"/>
  <c r="U74" i="7"/>
  <c r="L74" i="7"/>
  <c r="O74" i="7" s="1"/>
  <c r="Y74" i="7" s="1"/>
  <c r="K74" i="7"/>
  <c r="N74" i="7" s="1"/>
  <c r="D74" i="7"/>
  <c r="J74" i="7" s="1"/>
  <c r="M74" i="7" s="1"/>
  <c r="V73" i="7"/>
  <c r="U73" i="7"/>
  <c r="L73" i="7"/>
  <c r="O73" i="7" s="1"/>
  <c r="Y73" i="7" s="1"/>
  <c r="K73" i="7"/>
  <c r="N73" i="7" s="1"/>
  <c r="X73" i="7" s="1"/>
  <c r="D73" i="7"/>
  <c r="J73" i="7" s="1"/>
  <c r="M73" i="7" s="1"/>
  <c r="V72" i="7"/>
  <c r="U72" i="7"/>
  <c r="L72" i="7"/>
  <c r="O72" i="7" s="1"/>
  <c r="Y72" i="7" s="1"/>
  <c r="K72" i="7"/>
  <c r="N72" i="7" s="1"/>
  <c r="X72" i="7" s="1"/>
  <c r="D72" i="7"/>
  <c r="J72" i="7" s="1"/>
  <c r="M72" i="7" s="1"/>
  <c r="W72" i="7" s="1"/>
  <c r="V71" i="7"/>
  <c r="U71" i="7"/>
  <c r="L71" i="7"/>
  <c r="O71" i="7" s="1"/>
  <c r="K71" i="7"/>
  <c r="N71" i="7" s="1"/>
  <c r="J71" i="7"/>
  <c r="M71" i="7" s="1"/>
  <c r="W71" i="7" s="1"/>
  <c r="V70" i="7"/>
  <c r="U70" i="7"/>
  <c r="N70" i="7"/>
  <c r="X70" i="7" s="1"/>
  <c r="L70" i="7"/>
  <c r="O70" i="7" s="1"/>
  <c r="K70" i="7"/>
  <c r="J70" i="7"/>
  <c r="M70" i="7" s="1"/>
  <c r="V69" i="7"/>
  <c r="U69" i="7"/>
  <c r="L69" i="7"/>
  <c r="O69" i="7" s="1"/>
  <c r="K69" i="7"/>
  <c r="N69" i="7" s="1"/>
  <c r="X69" i="7" s="1"/>
  <c r="J69" i="7"/>
  <c r="M69" i="7" s="1"/>
  <c r="V68" i="7"/>
  <c r="U68" i="7"/>
  <c r="L68" i="7"/>
  <c r="O68" i="7" s="1"/>
  <c r="Y68" i="7" s="1"/>
  <c r="G68" i="7"/>
  <c r="F68" i="7"/>
  <c r="K68" i="7" s="1"/>
  <c r="N68" i="7" s="1"/>
  <c r="X68" i="7" s="1"/>
  <c r="D68" i="7"/>
  <c r="J68" i="7" s="1"/>
  <c r="M68" i="7" s="1"/>
  <c r="W68" i="7" s="1"/>
  <c r="V67" i="7"/>
  <c r="U67" i="7"/>
  <c r="L67" i="7"/>
  <c r="O67" i="7" s="1"/>
  <c r="Y67" i="7" s="1"/>
  <c r="G67" i="7"/>
  <c r="F67" i="7"/>
  <c r="K67" i="7" s="1"/>
  <c r="N67" i="7" s="1"/>
  <c r="X67" i="7" s="1"/>
  <c r="D67" i="7"/>
  <c r="J67" i="7" s="1"/>
  <c r="M67" i="7" s="1"/>
  <c r="W67" i="7" s="1"/>
  <c r="V66" i="7"/>
  <c r="U66" i="7"/>
  <c r="N66" i="7"/>
  <c r="X66" i="7" s="1"/>
  <c r="G66" i="7"/>
  <c r="L66" i="7" s="1"/>
  <c r="O66" i="7" s="1"/>
  <c r="Y66" i="7" s="1"/>
  <c r="F66" i="7"/>
  <c r="K66" i="7" s="1"/>
  <c r="D66" i="7"/>
  <c r="J66" i="7" s="1"/>
  <c r="M66" i="7" s="1"/>
  <c r="W66" i="7" s="1"/>
  <c r="V65" i="7"/>
  <c r="U65" i="7"/>
  <c r="L65" i="7"/>
  <c r="O65" i="7" s="1"/>
  <c r="K65" i="7"/>
  <c r="N65" i="7" s="1"/>
  <c r="X65" i="7" s="1"/>
  <c r="J65" i="7"/>
  <c r="M65" i="7" s="1"/>
  <c r="V64" i="7"/>
  <c r="U64" i="7"/>
  <c r="L64" i="7"/>
  <c r="O64" i="7" s="1"/>
  <c r="Y64" i="7" s="1"/>
  <c r="K64" i="7"/>
  <c r="N64" i="7" s="1"/>
  <c r="J64" i="7"/>
  <c r="M64" i="7" s="1"/>
  <c r="W64" i="7" s="1"/>
  <c r="V63" i="7"/>
  <c r="U63" i="7"/>
  <c r="N63" i="7"/>
  <c r="X63" i="7" s="1"/>
  <c r="M63" i="7"/>
  <c r="W63" i="7" s="1"/>
  <c r="L63" i="7"/>
  <c r="O63" i="7" s="1"/>
  <c r="K63" i="7"/>
  <c r="J63" i="7"/>
  <c r="V62" i="7"/>
  <c r="U62" i="7"/>
  <c r="M62" i="7"/>
  <c r="L62" i="7"/>
  <c r="O62" i="7" s="1"/>
  <c r="K62" i="7"/>
  <c r="N62" i="7" s="1"/>
  <c r="J62" i="7"/>
  <c r="V61" i="7"/>
  <c r="U61" i="7"/>
  <c r="L61" i="7"/>
  <c r="O61" i="7" s="1"/>
  <c r="Y61" i="7" s="1"/>
  <c r="K61" i="7"/>
  <c r="N61" i="7" s="1"/>
  <c r="J61" i="7"/>
  <c r="M61" i="7" s="1"/>
  <c r="W61" i="7" s="1"/>
  <c r="V60" i="7"/>
  <c r="U60" i="7"/>
  <c r="M60" i="7"/>
  <c r="L60" i="7"/>
  <c r="O60" i="7" s="1"/>
  <c r="Y60" i="7" s="1"/>
  <c r="K60" i="7"/>
  <c r="N60" i="7" s="1"/>
  <c r="J60" i="7"/>
  <c r="V59" i="7"/>
  <c r="U59" i="7"/>
  <c r="L59" i="7"/>
  <c r="O59" i="7" s="1"/>
  <c r="K59" i="7"/>
  <c r="N59" i="7" s="1"/>
  <c r="X59" i="7" s="1"/>
  <c r="J59" i="7"/>
  <c r="M59" i="7" s="1"/>
  <c r="V58" i="7"/>
  <c r="U58" i="7"/>
  <c r="M58" i="7"/>
  <c r="W58" i="7" s="1"/>
  <c r="L58" i="7"/>
  <c r="O58" i="7" s="1"/>
  <c r="Y58" i="7" s="1"/>
  <c r="K58" i="7"/>
  <c r="N58" i="7" s="1"/>
  <c r="J58" i="7"/>
  <c r="V57" i="7"/>
  <c r="U57" i="7"/>
  <c r="L57" i="7"/>
  <c r="O57" i="7" s="1"/>
  <c r="K57" i="7"/>
  <c r="N57" i="7" s="1"/>
  <c r="X57" i="7" s="1"/>
  <c r="J57" i="7"/>
  <c r="M57" i="7" s="1"/>
  <c r="W57" i="7" s="1"/>
  <c r="V56" i="7"/>
  <c r="U56" i="7"/>
  <c r="L56" i="7"/>
  <c r="O56" i="7" s="1"/>
  <c r="Y56" i="7" s="1"/>
  <c r="K56" i="7"/>
  <c r="N56" i="7" s="1"/>
  <c r="X56" i="7" s="1"/>
  <c r="J56" i="7"/>
  <c r="M56" i="7" s="1"/>
  <c r="W56" i="7" s="1"/>
  <c r="V55" i="7"/>
  <c r="U55" i="7"/>
  <c r="M55" i="7"/>
  <c r="L55" i="7"/>
  <c r="O55" i="7" s="1"/>
  <c r="K55" i="7"/>
  <c r="N55" i="7" s="1"/>
  <c r="J55" i="7"/>
  <c r="V54" i="7"/>
  <c r="U54" i="7"/>
  <c r="L54" i="7"/>
  <c r="O54" i="7" s="1"/>
  <c r="Y54" i="7" s="1"/>
  <c r="K54" i="7"/>
  <c r="N54" i="7" s="1"/>
  <c r="J54" i="7"/>
  <c r="M54" i="7" s="1"/>
  <c r="V53" i="7"/>
  <c r="U53" i="7"/>
  <c r="L53" i="7"/>
  <c r="O53" i="7" s="1"/>
  <c r="K53" i="7"/>
  <c r="N53" i="7" s="1"/>
  <c r="X53" i="7" s="1"/>
  <c r="J53" i="7"/>
  <c r="M53" i="7" s="1"/>
  <c r="W53" i="7" s="1"/>
  <c r="V52" i="7"/>
  <c r="U52" i="7"/>
  <c r="O52" i="7"/>
  <c r="N52" i="7"/>
  <c r="L52" i="7"/>
  <c r="K52" i="7"/>
  <c r="J52" i="7"/>
  <c r="M52" i="7" s="1"/>
  <c r="V51" i="7"/>
  <c r="U51" i="7"/>
  <c r="Y51" i="7" s="1"/>
  <c r="L51" i="7"/>
  <c r="O51" i="7" s="1"/>
  <c r="K51" i="7"/>
  <c r="N51" i="7" s="1"/>
  <c r="J51" i="7"/>
  <c r="M51" i="7" s="1"/>
  <c r="W51" i="7" s="1"/>
  <c r="V50" i="7"/>
  <c r="U50" i="7"/>
  <c r="L50" i="7"/>
  <c r="O50" i="7" s="1"/>
  <c r="Y50" i="7" s="1"/>
  <c r="K50" i="7"/>
  <c r="N50" i="7" s="1"/>
  <c r="X50" i="7" s="1"/>
  <c r="J50" i="7"/>
  <c r="M50" i="7" s="1"/>
  <c r="V49" i="7"/>
  <c r="U49" i="7"/>
  <c r="L49" i="7"/>
  <c r="O49" i="7" s="1"/>
  <c r="Y49" i="7" s="1"/>
  <c r="K49" i="7"/>
  <c r="N49" i="7" s="1"/>
  <c r="J49" i="7"/>
  <c r="M49" i="7" s="1"/>
  <c r="V48" i="7"/>
  <c r="U48" i="7"/>
  <c r="M48" i="7"/>
  <c r="W48" i="7" s="1"/>
  <c r="L48" i="7"/>
  <c r="O48" i="7" s="1"/>
  <c r="Y48" i="7" s="1"/>
  <c r="K48" i="7"/>
  <c r="N48" i="7" s="1"/>
  <c r="X48" i="7" s="1"/>
  <c r="J48" i="7"/>
  <c r="V47" i="7"/>
  <c r="U47" i="7"/>
  <c r="L47" i="7"/>
  <c r="O47" i="7" s="1"/>
  <c r="K47" i="7"/>
  <c r="N47" i="7" s="1"/>
  <c r="J47" i="7"/>
  <c r="M47" i="7" s="1"/>
  <c r="W47" i="7" s="1"/>
  <c r="V46" i="7"/>
  <c r="U46" i="7"/>
  <c r="O46" i="7"/>
  <c r="Y46" i="7" s="1"/>
  <c r="L46" i="7"/>
  <c r="K46" i="7"/>
  <c r="N46" i="7" s="1"/>
  <c r="J46" i="7"/>
  <c r="M46" i="7" s="1"/>
  <c r="V45" i="7"/>
  <c r="U45" i="7"/>
  <c r="O45" i="7"/>
  <c r="Y45" i="7" s="1"/>
  <c r="L45" i="7"/>
  <c r="K45" i="7"/>
  <c r="N45" i="7" s="1"/>
  <c r="X45" i="7" s="1"/>
  <c r="J45" i="7"/>
  <c r="M45" i="7" s="1"/>
  <c r="W45" i="7" s="1"/>
  <c r="V44" i="7"/>
  <c r="U44" i="7"/>
  <c r="O44" i="7"/>
  <c r="L44" i="7"/>
  <c r="K44" i="7"/>
  <c r="N44" i="7" s="1"/>
  <c r="J44" i="7"/>
  <c r="M44" i="7" s="1"/>
  <c r="V43" i="7"/>
  <c r="U43" i="7"/>
  <c r="N43" i="7"/>
  <c r="X43" i="7" s="1"/>
  <c r="M43" i="7"/>
  <c r="W43" i="7" s="1"/>
  <c r="L43" i="7"/>
  <c r="O43" i="7" s="1"/>
  <c r="K43" i="7"/>
  <c r="J43" i="7"/>
  <c r="V42" i="7"/>
  <c r="U42" i="7"/>
  <c r="M42" i="7"/>
  <c r="W42" i="7" s="1"/>
  <c r="L42" i="7"/>
  <c r="O42" i="7" s="1"/>
  <c r="Y42" i="7" s="1"/>
  <c r="K42" i="7"/>
  <c r="N42" i="7" s="1"/>
  <c r="J42" i="7"/>
  <c r="V41" i="7"/>
  <c r="U41" i="7"/>
  <c r="L41" i="7"/>
  <c r="O41" i="7" s="1"/>
  <c r="Y41" i="7" s="1"/>
  <c r="K41" i="7"/>
  <c r="N41" i="7" s="1"/>
  <c r="J41" i="7"/>
  <c r="M41" i="7" s="1"/>
  <c r="V40" i="7"/>
  <c r="U40" i="7"/>
  <c r="O40" i="7"/>
  <c r="L40" i="7"/>
  <c r="K40" i="7"/>
  <c r="N40" i="7" s="1"/>
  <c r="J40" i="7"/>
  <c r="M40" i="7" s="1"/>
  <c r="W40" i="7" s="1"/>
  <c r="V39" i="7"/>
  <c r="U39" i="7"/>
  <c r="N39" i="7"/>
  <c r="L39" i="7"/>
  <c r="O39" i="7" s="1"/>
  <c r="Y39" i="7" s="1"/>
  <c r="K39" i="7"/>
  <c r="J39" i="7"/>
  <c r="M39" i="7" s="1"/>
  <c r="W39" i="7" s="1"/>
  <c r="V38" i="7"/>
  <c r="U38" i="7"/>
  <c r="L38" i="7"/>
  <c r="O38" i="7" s="1"/>
  <c r="K38" i="7"/>
  <c r="N38" i="7" s="1"/>
  <c r="J38" i="7"/>
  <c r="M38" i="7" s="1"/>
  <c r="V37" i="7"/>
  <c r="U37" i="7"/>
  <c r="O37" i="7"/>
  <c r="Y37" i="7" s="1"/>
  <c r="L37" i="7"/>
  <c r="K37" i="7"/>
  <c r="N37" i="7" s="1"/>
  <c r="X37" i="7" s="1"/>
  <c r="J37" i="7"/>
  <c r="M37" i="7" s="1"/>
  <c r="V36" i="7"/>
  <c r="U36" i="7"/>
  <c r="O36" i="7"/>
  <c r="Y36" i="7" s="1"/>
  <c r="N36" i="7"/>
  <c r="X36" i="7" s="1"/>
  <c r="L36" i="7"/>
  <c r="K36" i="7"/>
  <c r="J36" i="7"/>
  <c r="M36" i="7" s="1"/>
  <c r="W36" i="7" s="1"/>
  <c r="V35" i="7"/>
  <c r="U35" i="7"/>
  <c r="N35" i="7"/>
  <c r="M35" i="7"/>
  <c r="L35" i="7"/>
  <c r="O35" i="7" s="1"/>
  <c r="K35" i="7"/>
  <c r="J35" i="7"/>
  <c r="V34" i="7"/>
  <c r="U34" i="7"/>
  <c r="X34" i="7" s="1"/>
  <c r="O34" i="7"/>
  <c r="Y34" i="7" s="1"/>
  <c r="L34" i="7"/>
  <c r="K34" i="7"/>
  <c r="N34" i="7" s="1"/>
  <c r="J34" i="7"/>
  <c r="M34" i="7" s="1"/>
  <c r="V33" i="7"/>
  <c r="U33" i="7"/>
  <c r="L33" i="7"/>
  <c r="O33" i="7" s="1"/>
  <c r="Y33" i="7" s="1"/>
  <c r="K33" i="7"/>
  <c r="N33" i="7" s="1"/>
  <c r="X33" i="7" s="1"/>
  <c r="J33" i="7"/>
  <c r="M33" i="7" s="1"/>
  <c r="V32" i="7"/>
  <c r="U32" i="7"/>
  <c r="L32" i="7"/>
  <c r="O32" i="7" s="1"/>
  <c r="Y32" i="7" s="1"/>
  <c r="K32" i="7"/>
  <c r="N32" i="7" s="1"/>
  <c r="X32" i="7" s="1"/>
  <c r="J32" i="7"/>
  <c r="M32" i="7" s="1"/>
  <c r="W32" i="7" s="1"/>
  <c r="V31" i="7"/>
  <c r="U31" i="7"/>
  <c r="L31" i="7"/>
  <c r="O31" i="7" s="1"/>
  <c r="K31" i="7"/>
  <c r="N31" i="7" s="1"/>
  <c r="X31" i="7" s="1"/>
  <c r="J31" i="7"/>
  <c r="M31" i="7" s="1"/>
  <c r="W31" i="7" s="1"/>
  <c r="V30" i="7"/>
  <c r="U30" i="7"/>
  <c r="L30" i="7"/>
  <c r="O30" i="7" s="1"/>
  <c r="K30" i="7"/>
  <c r="N30" i="7" s="1"/>
  <c r="J30" i="7"/>
  <c r="M30" i="7" s="1"/>
  <c r="X29" i="7"/>
  <c r="V29" i="7"/>
  <c r="U29" i="7"/>
  <c r="L29" i="7"/>
  <c r="O29" i="7" s="1"/>
  <c r="Y29" i="7" s="1"/>
  <c r="K29" i="7"/>
  <c r="N29" i="7" s="1"/>
  <c r="J29" i="7"/>
  <c r="M29" i="7" s="1"/>
  <c r="W29" i="7" s="1"/>
  <c r="V28" i="7"/>
  <c r="X28" i="7" s="1"/>
  <c r="U28" i="7"/>
  <c r="M28" i="7"/>
  <c r="L28" i="7"/>
  <c r="O28" i="7" s="1"/>
  <c r="K28" i="7"/>
  <c r="N28" i="7" s="1"/>
  <c r="J28" i="7"/>
  <c r="V27" i="7"/>
  <c r="U27" i="7"/>
  <c r="L27" i="7"/>
  <c r="O27" i="7" s="1"/>
  <c r="K27" i="7"/>
  <c r="N27" i="7" s="1"/>
  <c r="X27" i="7" s="1"/>
  <c r="D27" i="7"/>
  <c r="J27" i="7" s="1"/>
  <c r="M27" i="7" s="1"/>
  <c r="V26" i="7"/>
  <c r="U26" i="7"/>
  <c r="O26" i="7"/>
  <c r="N26" i="7"/>
  <c r="L26" i="7"/>
  <c r="K26" i="7"/>
  <c r="D26" i="7"/>
  <c r="J26" i="7" s="1"/>
  <c r="M26" i="7" s="1"/>
  <c r="W26" i="7" s="1"/>
  <c r="D206" i="5" s="1"/>
  <c r="H206" i="5" s="1"/>
  <c r="D141" i="6" s="1"/>
  <c r="V25" i="7"/>
  <c r="U25" i="7"/>
  <c r="Y25" i="7" s="1"/>
  <c r="L25" i="7"/>
  <c r="O25" i="7" s="1"/>
  <c r="K25" i="7"/>
  <c r="N25" i="7" s="1"/>
  <c r="D25" i="7"/>
  <c r="J25" i="7" s="1"/>
  <c r="M25" i="7" s="1"/>
  <c r="W25" i="7" s="1"/>
  <c r="D205" i="5" s="1"/>
  <c r="H205" i="5" s="1"/>
  <c r="D140" i="6" s="1"/>
  <c r="V24" i="7"/>
  <c r="U24" i="7"/>
  <c r="O24" i="7"/>
  <c r="Y24" i="7" s="1"/>
  <c r="N24" i="7"/>
  <c r="L24" i="7"/>
  <c r="K24" i="7"/>
  <c r="D24" i="7"/>
  <c r="J24" i="7" s="1"/>
  <c r="M24" i="7" s="1"/>
  <c r="V23" i="7"/>
  <c r="U23" i="7"/>
  <c r="X23" i="7" s="1"/>
  <c r="L23" i="7"/>
  <c r="O23" i="7" s="1"/>
  <c r="Y23" i="7" s="1"/>
  <c r="K23" i="7"/>
  <c r="N23" i="7" s="1"/>
  <c r="D23" i="7"/>
  <c r="J23" i="7" s="1"/>
  <c r="M23" i="7" s="1"/>
  <c r="W23" i="7" s="1"/>
  <c r="D203" i="5" s="1"/>
  <c r="H203" i="5" s="1"/>
  <c r="D138" i="6" s="1"/>
  <c r="V22" i="7"/>
  <c r="U22" i="7"/>
  <c r="L22" i="7"/>
  <c r="O22" i="7" s="1"/>
  <c r="Y22" i="7" s="1"/>
  <c r="K22" i="7"/>
  <c r="N22" i="7" s="1"/>
  <c r="X22" i="7" s="1"/>
  <c r="D22" i="7"/>
  <c r="J22" i="7" s="1"/>
  <c r="M22" i="7" s="1"/>
  <c r="W22" i="7" s="1"/>
  <c r="D202" i="5" s="1"/>
  <c r="H202" i="5" s="1"/>
  <c r="D137" i="6" s="1"/>
  <c r="W21" i="7"/>
  <c r="D201" i="5" s="1"/>
  <c r="H201" i="5" s="1"/>
  <c r="D136" i="6" s="1"/>
  <c r="V21" i="7"/>
  <c r="U21" i="7"/>
  <c r="N21" i="7"/>
  <c r="L21" i="7"/>
  <c r="O21" i="7" s="1"/>
  <c r="K21" i="7"/>
  <c r="D21" i="7"/>
  <c r="J21" i="7" s="1"/>
  <c r="M21" i="7" s="1"/>
  <c r="F200" i="5"/>
  <c r="J200" i="5" s="1"/>
  <c r="F135" i="6" s="1"/>
  <c r="E200" i="5"/>
  <c r="I200" i="5" s="1"/>
  <c r="E135" i="6" s="1"/>
  <c r="D200" i="5"/>
  <c r="F199" i="5"/>
  <c r="J199" i="5" s="1"/>
  <c r="F134" i="6" s="1"/>
  <c r="E199" i="5"/>
  <c r="I199" i="5" s="1"/>
  <c r="E134" i="6" s="1"/>
  <c r="E198" i="5"/>
  <c r="I198" i="5" s="1"/>
  <c r="E133" i="6" s="1"/>
  <c r="D198" i="5"/>
  <c r="E197" i="5"/>
  <c r="I197" i="5" s="1"/>
  <c r="E132" i="6" s="1"/>
  <c r="D197" i="5"/>
  <c r="H197" i="5" s="1"/>
  <c r="D132" i="6" s="1"/>
  <c r="F196" i="5"/>
  <c r="J196" i="5" s="1"/>
  <c r="F131" i="6" s="1"/>
  <c r="E195" i="5"/>
  <c r="I195" i="5" s="1"/>
  <c r="E130" i="6" s="1"/>
  <c r="D195" i="5"/>
  <c r="D194" i="5"/>
  <c r="H194" i="5" s="1"/>
  <c r="D129" i="6" s="1"/>
  <c r="V13" i="7"/>
  <c r="U13" i="7"/>
  <c r="N13" i="7"/>
  <c r="L13" i="7"/>
  <c r="O13" i="7" s="1"/>
  <c r="Y13" i="7" s="1"/>
  <c r="K13" i="7"/>
  <c r="J13" i="7"/>
  <c r="M13" i="7" s="1"/>
  <c r="V12" i="7"/>
  <c r="W12" i="7" s="1"/>
  <c r="U12" i="7"/>
  <c r="L12" i="7"/>
  <c r="O12" i="7" s="1"/>
  <c r="Y12" i="7" s="1"/>
  <c r="K12" i="7"/>
  <c r="N12" i="7" s="1"/>
  <c r="J12" i="7"/>
  <c r="M12" i="7" s="1"/>
  <c r="V11" i="7"/>
  <c r="W11" i="7" s="1"/>
  <c r="U11" i="7"/>
  <c r="L11" i="7"/>
  <c r="O11" i="7" s="1"/>
  <c r="K11" i="7"/>
  <c r="N11" i="7" s="1"/>
  <c r="J11" i="7"/>
  <c r="M11" i="7" s="1"/>
  <c r="V10" i="7"/>
  <c r="U10" i="7"/>
  <c r="O10" i="7"/>
  <c r="Y10" i="7" s="1"/>
  <c r="L10" i="7"/>
  <c r="K10" i="7"/>
  <c r="N10" i="7" s="1"/>
  <c r="J10" i="7"/>
  <c r="M10" i="7" s="1"/>
  <c r="W10" i="7" s="1"/>
  <c r="V9" i="7"/>
  <c r="U9" i="7"/>
  <c r="O9" i="7"/>
  <c r="Y9" i="7" s="1"/>
  <c r="N9" i="7"/>
  <c r="X9" i="7" s="1"/>
  <c r="L9" i="7"/>
  <c r="K9" i="7"/>
  <c r="J9" i="7"/>
  <c r="M9" i="7" s="1"/>
  <c r="W9" i="7" s="1"/>
  <c r="V8" i="7"/>
  <c r="W8" i="7" s="1"/>
  <c r="U8" i="7"/>
  <c r="L8" i="7"/>
  <c r="O8" i="7" s="1"/>
  <c r="K8" i="7"/>
  <c r="N8" i="7" s="1"/>
  <c r="J8" i="7"/>
  <c r="M8" i="7" s="1"/>
  <c r="V7" i="7"/>
  <c r="U7" i="7"/>
  <c r="L7" i="7"/>
  <c r="O7" i="7" s="1"/>
  <c r="K7" i="7"/>
  <c r="N7" i="7" s="1"/>
  <c r="X7" i="7" s="1"/>
  <c r="J7" i="7"/>
  <c r="M7" i="7" s="1"/>
  <c r="W7" i="7" s="1"/>
  <c r="V6" i="7"/>
  <c r="U6" i="7"/>
  <c r="O6" i="7"/>
  <c r="L6" i="7"/>
  <c r="K6" i="7"/>
  <c r="N6" i="7" s="1"/>
  <c r="X6" i="7" s="1"/>
  <c r="J6" i="7"/>
  <c r="M6" i="7" s="1"/>
  <c r="W6" i="7" s="1"/>
  <c r="V5" i="7"/>
  <c r="U5" i="7"/>
  <c r="N5" i="7"/>
  <c r="X5" i="7" s="1"/>
  <c r="L5" i="7"/>
  <c r="O5" i="7" s="1"/>
  <c r="Y5" i="7" s="1"/>
  <c r="K5" i="7"/>
  <c r="J5" i="7"/>
  <c r="M5" i="7" s="1"/>
  <c r="V4" i="7"/>
  <c r="U4" i="7"/>
  <c r="L4" i="7"/>
  <c r="O4" i="7" s="1"/>
  <c r="K4" i="7"/>
  <c r="N4" i="7" s="1"/>
  <c r="J4" i="7"/>
  <c r="M4" i="7" s="1"/>
  <c r="V3" i="7"/>
  <c r="U3" i="7"/>
  <c r="N3" i="7"/>
  <c r="X3" i="7" s="1"/>
  <c r="M3" i="7"/>
  <c r="W3" i="7" s="1"/>
  <c r="L3" i="7"/>
  <c r="O3" i="7" s="1"/>
  <c r="K3" i="7"/>
  <c r="J3" i="7"/>
  <c r="V2" i="7"/>
  <c r="U2" i="7"/>
  <c r="M2" i="7"/>
  <c r="L2" i="7"/>
  <c r="O2" i="7" s="1"/>
  <c r="K2" i="7"/>
  <c r="N2" i="7" s="1"/>
  <c r="J2" i="7"/>
  <c r="H183" i="5"/>
  <c r="I183" i="5"/>
  <c r="J183" i="5"/>
  <c r="H184" i="5"/>
  <c r="I184" i="5"/>
  <c r="J184" i="5"/>
  <c r="H185" i="5"/>
  <c r="J185" i="5"/>
  <c r="H186" i="5"/>
  <c r="I186" i="5"/>
  <c r="J186" i="5"/>
  <c r="H187" i="5"/>
  <c r="I187" i="5"/>
  <c r="J187" i="5"/>
  <c r="I188" i="5"/>
  <c r="J188" i="5"/>
  <c r="H189" i="5"/>
  <c r="I189" i="5"/>
  <c r="J189" i="5"/>
  <c r="H190" i="5"/>
  <c r="I190" i="5"/>
  <c r="H191" i="5"/>
  <c r="I191" i="5"/>
  <c r="J191" i="5"/>
  <c r="H192" i="5"/>
  <c r="I192" i="5"/>
  <c r="J192" i="5"/>
  <c r="H193" i="5"/>
  <c r="J193" i="5"/>
  <c r="J201" i="5"/>
  <c r="F136" i="6" s="1"/>
  <c r="I202" i="5"/>
  <c r="E137" i="6" s="1"/>
  <c r="J202" i="5"/>
  <c r="F137" i="6" s="1"/>
  <c r="I203" i="5"/>
  <c r="E138" i="6" s="1"/>
  <c r="J203" i="5"/>
  <c r="F138" i="6" s="1"/>
  <c r="I204" i="5"/>
  <c r="J204" i="5"/>
  <c r="F139" i="6" s="1"/>
  <c r="I205" i="5"/>
  <c r="E140" i="6" s="1"/>
  <c r="J205" i="5"/>
  <c r="F140" i="6" s="1"/>
  <c r="I206" i="5"/>
  <c r="E141" i="6" s="1"/>
  <c r="I207" i="5"/>
  <c r="E142" i="6" s="1"/>
  <c r="J207" i="5"/>
  <c r="F142" i="6" s="1"/>
  <c r="H208" i="5"/>
  <c r="I208" i="5"/>
  <c r="J208" i="5"/>
  <c r="H209" i="5"/>
  <c r="J209" i="5"/>
  <c r="H210" i="5"/>
  <c r="I210" i="5"/>
  <c r="J210" i="5"/>
  <c r="H211" i="5"/>
  <c r="I211" i="5"/>
  <c r="J211" i="5"/>
  <c r="I212" i="5"/>
  <c r="J212" i="5"/>
  <c r="H213" i="5"/>
  <c r="I213" i="5"/>
  <c r="J213" i="5"/>
  <c r="H214" i="5"/>
  <c r="I214" i="5"/>
  <c r="H215" i="5"/>
  <c r="I215" i="5"/>
  <c r="J215" i="5"/>
  <c r="H216" i="5"/>
  <c r="I216" i="5"/>
  <c r="J216" i="5"/>
  <c r="H217" i="5"/>
  <c r="J217" i="5"/>
  <c r="H218" i="5"/>
  <c r="I218" i="5"/>
  <c r="J218" i="5"/>
  <c r="H219" i="5"/>
  <c r="I219" i="5"/>
  <c r="J219" i="5"/>
  <c r="I220" i="5"/>
  <c r="J220" i="5"/>
  <c r="H221" i="5"/>
  <c r="I221" i="5"/>
  <c r="J221" i="5"/>
  <c r="H222" i="5"/>
  <c r="I222" i="5"/>
  <c r="H223" i="5"/>
  <c r="I223" i="5"/>
  <c r="J223" i="5"/>
  <c r="H224" i="5"/>
  <c r="I224" i="5"/>
  <c r="J224" i="5"/>
  <c r="H225" i="5"/>
  <c r="J225" i="5"/>
  <c r="H226" i="5"/>
  <c r="I226" i="5"/>
  <c r="J226" i="5"/>
  <c r="H227" i="5"/>
  <c r="I227" i="5"/>
  <c r="J227" i="5"/>
  <c r="I228" i="5"/>
  <c r="J228" i="5"/>
  <c r="H229" i="5"/>
  <c r="I229" i="5"/>
  <c r="J229" i="5"/>
  <c r="H230" i="5"/>
  <c r="I230" i="5"/>
  <c r="H231" i="5"/>
  <c r="I231" i="5"/>
  <c r="J231" i="5"/>
  <c r="H232" i="5"/>
  <c r="I232" i="5"/>
  <c r="J232" i="5"/>
  <c r="H233" i="5"/>
  <c r="J233" i="5"/>
  <c r="H234" i="5"/>
  <c r="I234" i="5"/>
  <c r="J234" i="5"/>
  <c r="H235" i="5"/>
  <c r="I235" i="5"/>
  <c r="J235" i="5"/>
  <c r="I236" i="5"/>
  <c r="J236" i="5"/>
  <c r="H237" i="5"/>
  <c r="I237" i="5"/>
  <c r="J237" i="5"/>
  <c r="H238" i="5"/>
  <c r="I238" i="5"/>
  <c r="H239" i="5"/>
  <c r="I239" i="5"/>
  <c r="J239" i="5"/>
  <c r="H240" i="5"/>
  <c r="I240" i="5"/>
  <c r="J240" i="5"/>
  <c r="H241" i="5"/>
  <c r="H242" i="5"/>
  <c r="I242" i="5"/>
  <c r="J242" i="5"/>
  <c r="H243" i="5"/>
  <c r="I243" i="5"/>
  <c r="J243" i="5"/>
  <c r="H245" i="5"/>
  <c r="I245" i="5"/>
  <c r="J245" i="5"/>
  <c r="H246" i="5"/>
  <c r="I246" i="5"/>
  <c r="I247" i="5"/>
  <c r="J247" i="5"/>
  <c r="H248" i="5"/>
  <c r="I248" i="5"/>
  <c r="J248" i="5"/>
  <c r="H249" i="5"/>
  <c r="H250" i="5"/>
  <c r="I250" i="5"/>
  <c r="J250" i="5"/>
  <c r="H251" i="5"/>
  <c r="I251" i="5"/>
  <c r="J251" i="5"/>
  <c r="J252" i="5"/>
  <c r="H253" i="5"/>
  <c r="I253" i="5"/>
  <c r="J253" i="5"/>
  <c r="H254" i="5"/>
  <c r="I254" i="5"/>
  <c r="I255" i="5"/>
  <c r="J255" i="5"/>
  <c r="H256" i="5"/>
  <c r="I256" i="5"/>
  <c r="J256" i="5"/>
  <c r="H257" i="5"/>
  <c r="H258" i="5"/>
  <c r="I258" i="5"/>
  <c r="J258" i="5"/>
  <c r="H259" i="5"/>
  <c r="I259" i="5"/>
  <c r="J259" i="5"/>
  <c r="J260" i="5"/>
  <c r="H261" i="5"/>
  <c r="I261" i="5"/>
  <c r="J261" i="5"/>
  <c r="H262" i="5"/>
  <c r="I262" i="5"/>
  <c r="I263" i="5"/>
  <c r="J263" i="5"/>
  <c r="H264" i="5"/>
  <c r="I264" i="5"/>
  <c r="J264" i="5"/>
  <c r="D71" i="6"/>
  <c r="F116" i="6"/>
  <c r="E116" i="6"/>
  <c r="D116" i="6"/>
  <c r="D3" i="6"/>
  <c r="E3" i="6"/>
  <c r="F3" i="6"/>
  <c r="D4" i="6"/>
  <c r="E4" i="6"/>
  <c r="F4" i="6"/>
  <c r="D5" i="6"/>
  <c r="E5" i="6"/>
  <c r="F5" i="6"/>
  <c r="D6" i="6"/>
  <c r="E6" i="6"/>
  <c r="F6" i="6"/>
  <c r="D7" i="6"/>
  <c r="E7" i="6"/>
  <c r="F7" i="6"/>
  <c r="D8" i="6"/>
  <c r="E8" i="6"/>
  <c r="F8" i="6"/>
  <c r="D9" i="6"/>
  <c r="E9" i="6"/>
  <c r="F9" i="6"/>
  <c r="D10" i="6"/>
  <c r="E10" i="6"/>
  <c r="F10" i="6"/>
  <c r="D11" i="6"/>
  <c r="E11" i="6"/>
  <c r="F11" i="6"/>
  <c r="D12" i="6"/>
  <c r="E12" i="6"/>
  <c r="F12" i="6"/>
  <c r="D13" i="6"/>
  <c r="E13" i="6"/>
  <c r="F13" i="6"/>
  <c r="D14" i="6"/>
  <c r="E14" i="6"/>
  <c r="F14" i="6"/>
  <c r="D15" i="6"/>
  <c r="E15" i="6"/>
  <c r="F15" i="6"/>
  <c r="D16" i="6"/>
  <c r="E16" i="6"/>
  <c r="F16" i="6"/>
  <c r="D17" i="6"/>
  <c r="E17" i="6"/>
  <c r="F17" i="6"/>
  <c r="D18" i="6"/>
  <c r="E18" i="6"/>
  <c r="F18" i="6"/>
  <c r="D19" i="6"/>
  <c r="E19" i="6"/>
  <c r="F19" i="6"/>
  <c r="D20" i="6"/>
  <c r="E20" i="6"/>
  <c r="F20" i="6"/>
  <c r="D21" i="6"/>
  <c r="E21" i="6"/>
  <c r="F21" i="6"/>
  <c r="D22" i="6"/>
  <c r="E22" i="6"/>
  <c r="F22" i="6"/>
  <c r="D23" i="6"/>
  <c r="E23" i="6"/>
  <c r="F23" i="6"/>
  <c r="D24" i="6"/>
  <c r="E24" i="6"/>
  <c r="F24" i="6"/>
  <c r="D25" i="6"/>
  <c r="E25" i="6"/>
  <c r="F25" i="6"/>
  <c r="D26" i="6"/>
  <c r="E26" i="6"/>
  <c r="F26" i="6"/>
  <c r="D27" i="6"/>
  <c r="E27" i="6"/>
  <c r="F27" i="6"/>
  <c r="D28" i="6"/>
  <c r="E28" i="6"/>
  <c r="F28" i="6"/>
  <c r="D29" i="6"/>
  <c r="E29" i="6"/>
  <c r="F29" i="6"/>
  <c r="D30" i="6"/>
  <c r="E30" i="6"/>
  <c r="F30" i="6"/>
  <c r="D31" i="6"/>
  <c r="E31" i="6"/>
  <c r="F31" i="6"/>
  <c r="D32" i="6"/>
  <c r="E32" i="6"/>
  <c r="F32" i="6"/>
  <c r="D33" i="6"/>
  <c r="E33" i="6"/>
  <c r="F33" i="6"/>
  <c r="D34" i="6"/>
  <c r="E34" i="6"/>
  <c r="F34" i="6"/>
  <c r="D35" i="6"/>
  <c r="E35" i="6"/>
  <c r="F35" i="6"/>
  <c r="D36" i="6"/>
  <c r="E36" i="6"/>
  <c r="F36" i="6"/>
  <c r="D37" i="6"/>
  <c r="E37" i="6"/>
  <c r="F37" i="6"/>
  <c r="D38" i="6"/>
  <c r="E38" i="6"/>
  <c r="F38" i="6"/>
  <c r="D39" i="6"/>
  <c r="E39" i="6"/>
  <c r="F39" i="6"/>
  <c r="D40" i="6"/>
  <c r="E40" i="6"/>
  <c r="F40" i="6"/>
  <c r="D41" i="6"/>
  <c r="E41" i="6"/>
  <c r="F41" i="6"/>
  <c r="D42" i="6"/>
  <c r="E42" i="6"/>
  <c r="F42" i="6"/>
  <c r="D43" i="6"/>
  <c r="E43" i="6"/>
  <c r="F43" i="6"/>
  <c r="D44" i="6"/>
  <c r="E44" i="6"/>
  <c r="F44" i="6"/>
  <c r="D45" i="6"/>
  <c r="E45" i="6"/>
  <c r="F45" i="6"/>
  <c r="D46" i="6"/>
  <c r="E46" i="6"/>
  <c r="F46" i="6"/>
  <c r="D47" i="6"/>
  <c r="E47" i="6"/>
  <c r="F47" i="6"/>
  <c r="D48" i="6"/>
  <c r="E48" i="6"/>
  <c r="F48" i="6"/>
  <c r="D49" i="6"/>
  <c r="E49" i="6"/>
  <c r="F49" i="6"/>
  <c r="D50" i="6"/>
  <c r="E50" i="6"/>
  <c r="F50" i="6"/>
  <c r="D51" i="6"/>
  <c r="E51" i="6"/>
  <c r="F51" i="6"/>
  <c r="D52" i="6"/>
  <c r="E52" i="6"/>
  <c r="F52" i="6"/>
  <c r="D53" i="6"/>
  <c r="E53" i="6"/>
  <c r="F53" i="6"/>
  <c r="D54" i="6"/>
  <c r="E54" i="6"/>
  <c r="F54" i="6"/>
  <c r="D55" i="6"/>
  <c r="E55" i="6"/>
  <c r="F55" i="6"/>
  <c r="D56" i="6"/>
  <c r="E56" i="6"/>
  <c r="F56" i="6"/>
  <c r="D57" i="6"/>
  <c r="E57" i="6"/>
  <c r="F57" i="6"/>
  <c r="D58" i="6"/>
  <c r="E58" i="6"/>
  <c r="F58" i="6"/>
  <c r="D59" i="6"/>
  <c r="E59" i="6"/>
  <c r="F59" i="6"/>
  <c r="D60" i="6"/>
  <c r="E60" i="6"/>
  <c r="F60" i="6"/>
  <c r="D61" i="6"/>
  <c r="E61" i="6"/>
  <c r="F61" i="6"/>
  <c r="D62" i="6"/>
  <c r="E62" i="6"/>
  <c r="F62" i="6"/>
  <c r="D63" i="6"/>
  <c r="E63" i="6"/>
  <c r="F63" i="6"/>
  <c r="D64" i="6"/>
  <c r="E64" i="6"/>
  <c r="F64" i="6"/>
  <c r="D65" i="6"/>
  <c r="E65" i="6"/>
  <c r="F65" i="6"/>
  <c r="D66" i="6"/>
  <c r="E66" i="6"/>
  <c r="F66" i="6"/>
  <c r="D67" i="6"/>
  <c r="E67" i="6"/>
  <c r="F67" i="6"/>
  <c r="D68" i="6"/>
  <c r="E68" i="6"/>
  <c r="F68" i="6"/>
  <c r="D69" i="6"/>
  <c r="E69" i="6"/>
  <c r="F69" i="6"/>
  <c r="D70" i="6"/>
  <c r="E70" i="6"/>
  <c r="F70" i="6"/>
  <c r="E71" i="6"/>
  <c r="F71" i="6"/>
  <c r="D72" i="6"/>
  <c r="E72" i="6"/>
  <c r="F72" i="6"/>
  <c r="D73" i="6"/>
  <c r="E73" i="6"/>
  <c r="F73" i="6"/>
  <c r="D74" i="6"/>
  <c r="E74" i="6"/>
  <c r="F74" i="6"/>
  <c r="D75" i="6"/>
  <c r="E75" i="6"/>
  <c r="F75" i="6"/>
  <c r="D76" i="6"/>
  <c r="E76" i="6"/>
  <c r="F76" i="6"/>
  <c r="D77" i="6"/>
  <c r="E77" i="6"/>
  <c r="F77" i="6"/>
  <c r="D78" i="6"/>
  <c r="E78" i="6"/>
  <c r="F78" i="6"/>
  <c r="D79" i="6"/>
  <c r="E79" i="6"/>
  <c r="F79" i="6"/>
  <c r="D80" i="6"/>
  <c r="E80" i="6"/>
  <c r="F80" i="6"/>
  <c r="D81" i="6"/>
  <c r="E81" i="6"/>
  <c r="F81" i="6"/>
  <c r="D82" i="6"/>
  <c r="E82" i="6"/>
  <c r="F82" i="6"/>
  <c r="D83" i="6"/>
  <c r="E83" i="6"/>
  <c r="F83" i="6"/>
  <c r="D84" i="6"/>
  <c r="E84" i="6"/>
  <c r="F84" i="6"/>
  <c r="D85" i="6"/>
  <c r="E85" i="6"/>
  <c r="F85" i="6"/>
  <c r="D86" i="6"/>
  <c r="E86" i="6"/>
  <c r="F86" i="6"/>
  <c r="D87" i="6"/>
  <c r="E87" i="6"/>
  <c r="F87" i="6"/>
  <c r="D88" i="6"/>
  <c r="E88" i="6"/>
  <c r="F88" i="6"/>
  <c r="D89" i="6"/>
  <c r="E89" i="6"/>
  <c r="F89" i="6"/>
  <c r="D90" i="6"/>
  <c r="E90" i="6"/>
  <c r="F90" i="6"/>
  <c r="D91" i="6"/>
  <c r="E91" i="6"/>
  <c r="F91" i="6"/>
  <c r="D92" i="6"/>
  <c r="E92" i="6"/>
  <c r="F92" i="6"/>
  <c r="D93" i="6"/>
  <c r="E93" i="6"/>
  <c r="F93" i="6"/>
  <c r="D94" i="6"/>
  <c r="E94" i="6"/>
  <c r="F94" i="6"/>
  <c r="D95" i="6"/>
  <c r="E95" i="6"/>
  <c r="F95" i="6"/>
  <c r="D96" i="6"/>
  <c r="E96" i="6"/>
  <c r="F96" i="6"/>
  <c r="D97" i="6"/>
  <c r="E97" i="6"/>
  <c r="F97" i="6"/>
  <c r="D98" i="6"/>
  <c r="E98" i="6"/>
  <c r="F98" i="6"/>
  <c r="D99" i="6"/>
  <c r="E99" i="6"/>
  <c r="F99" i="6"/>
  <c r="D100" i="6"/>
  <c r="E100" i="6"/>
  <c r="F100" i="6"/>
  <c r="D101" i="6"/>
  <c r="E101" i="6"/>
  <c r="F101" i="6"/>
  <c r="D102" i="6"/>
  <c r="E102" i="6"/>
  <c r="F102" i="6"/>
  <c r="D103" i="6"/>
  <c r="E103" i="6"/>
  <c r="F103" i="6"/>
  <c r="D104" i="6"/>
  <c r="E104" i="6"/>
  <c r="F104" i="6"/>
  <c r="D105" i="6"/>
  <c r="E105" i="6"/>
  <c r="F105" i="6"/>
  <c r="D106" i="6"/>
  <c r="E106" i="6"/>
  <c r="F106" i="6"/>
  <c r="D107" i="6"/>
  <c r="E107" i="6"/>
  <c r="F107" i="6"/>
  <c r="D108" i="6"/>
  <c r="E108" i="6"/>
  <c r="F108" i="6"/>
  <c r="D109" i="6"/>
  <c r="E109" i="6"/>
  <c r="F109" i="6"/>
  <c r="D110" i="6"/>
  <c r="E110" i="6"/>
  <c r="F110" i="6"/>
  <c r="D111" i="6"/>
  <c r="E111" i="6"/>
  <c r="F111" i="6"/>
  <c r="D112" i="6"/>
  <c r="E112" i="6"/>
  <c r="F112" i="6"/>
  <c r="D113" i="6"/>
  <c r="E113" i="6"/>
  <c r="F113" i="6"/>
  <c r="D114" i="6"/>
  <c r="E114" i="6"/>
  <c r="F114" i="6"/>
  <c r="D115" i="6"/>
  <c r="E115" i="6"/>
  <c r="F115" i="6"/>
  <c r="E2" i="6"/>
  <c r="F2" i="6"/>
  <c r="D2" i="6"/>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69"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3" i="5"/>
  <c r="H4" i="5"/>
  <c r="H5" i="5"/>
  <c r="H3" i="5"/>
  <c r="D3" i="5"/>
  <c r="D4" i="5"/>
  <c r="E4" i="5"/>
  <c r="F4" i="5"/>
  <c r="D5" i="5"/>
  <c r="E5" i="5"/>
  <c r="F5" i="5"/>
  <c r="D6" i="5"/>
  <c r="E6" i="5"/>
  <c r="F6" i="5"/>
  <c r="D7" i="5"/>
  <c r="E7" i="5"/>
  <c r="F7" i="5"/>
  <c r="D8" i="5"/>
  <c r="E8" i="5"/>
  <c r="F8" i="5"/>
  <c r="D9" i="5"/>
  <c r="E9" i="5"/>
  <c r="F9" i="5"/>
  <c r="D10" i="5"/>
  <c r="E10" i="5"/>
  <c r="F10" i="5"/>
  <c r="D11" i="5"/>
  <c r="E11" i="5"/>
  <c r="F11" i="5"/>
  <c r="D12" i="5"/>
  <c r="E12" i="5"/>
  <c r="F12" i="5"/>
  <c r="D13" i="5"/>
  <c r="E13" i="5"/>
  <c r="F13" i="5"/>
  <c r="D14" i="5"/>
  <c r="E14" i="5"/>
  <c r="F14" i="5"/>
  <c r="D15" i="5"/>
  <c r="E15" i="5"/>
  <c r="F15" i="5"/>
  <c r="D16" i="5"/>
  <c r="E16" i="5"/>
  <c r="F16" i="5"/>
  <c r="D17" i="5"/>
  <c r="E17" i="5"/>
  <c r="F17" i="5"/>
  <c r="D18" i="5"/>
  <c r="E18" i="5"/>
  <c r="F18" i="5"/>
  <c r="D19" i="5"/>
  <c r="E19" i="5"/>
  <c r="F19" i="5"/>
  <c r="D20" i="5"/>
  <c r="E20" i="5"/>
  <c r="F20" i="5"/>
  <c r="D21" i="5"/>
  <c r="E21" i="5"/>
  <c r="F21" i="5"/>
  <c r="D22" i="5"/>
  <c r="E22" i="5"/>
  <c r="F22" i="5"/>
  <c r="D23" i="5"/>
  <c r="E23" i="5"/>
  <c r="F23" i="5"/>
  <c r="D24" i="5"/>
  <c r="E24" i="5"/>
  <c r="F24" i="5"/>
  <c r="D25" i="5"/>
  <c r="E25" i="5"/>
  <c r="F25" i="5"/>
  <c r="D26" i="5"/>
  <c r="E26" i="5"/>
  <c r="F26" i="5"/>
  <c r="D27" i="5"/>
  <c r="E27" i="5"/>
  <c r="F27" i="5"/>
  <c r="D28" i="5"/>
  <c r="E28" i="5"/>
  <c r="F28" i="5"/>
  <c r="D29" i="5"/>
  <c r="E29" i="5"/>
  <c r="F29" i="5"/>
  <c r="D30" i="5"/>
  <c r="E30" i="5"/>
  <c r="F30" i="5"/>
  <c r="D31" i="5"/>
  <c r="E31" i="5"/>
  <c r="F31" i="5"/>
  <c r="D32" i="5"/>
  <c r="E32" i="5"/>
  <c r="F32" i="5"/>
  <c r="D33" i="5"/>
  <c r="E33" i="5"/>
  <c r="F33" i="5"/>
  <c r="D34" i="5"/>
  <c r="E34" i="5"/>
  <c r="F34" i="5"/>
  <c r="D35" i="5"/>
  <c r="E35" i="5"/>
  <c r="F35" i="5"/>
  <c r="D36" i="5"/>
  <c r="E36" i="5"/>
  <c r="F36" i="5"/>
  <c r="D37" i="5"/>
  <c r="E37" i="5"/>
  <c r="F37" i="5"/>
  <c r="D38" i="5"/>
  <c r="E38" i="5"/>
  <c r="F38" i="5"/>
  <c r="D39" i="5"/>
  <c r="E39" i="5"/>
  <c r="F39" i="5"/>
  <c r="D40" i="5"/>
  <c r="E40" i="5"/>
  <c r="F40" i="5"/>
  <c r="D41" i="5"/>
  <c r="E41" i="5"/>
  <c r="F41" i="5"/>
  <c r="D42" i="5"/>
  <c r="E42" i="5"/>
  <c r="F42" i="5"/>
  <c r="D43" i="5"/>
  <c r="E43" i="5"/>
  <c r="F43" i="5"/>
  <c r="D44" i="5"/>
  <c r="E44" i="5"/>
  <c r="F44" i="5"/>
  <c r="D45" i="5"/>
  <c r="E45" i="5"/>
  <c r="F45" i="5"/>
  <c r="D46" i="5"/>
  <c r="E46" i="5"/>
  <c r="F46" i="5"/>
  <c r="D47" i="5"/>
  <c r="E47" i="5"/>
  <c r="F47" i="5"/>
  <c r="D48" i="5"/>
  <c r="E48" i="5"/>
  <c r="F48" i="5"/>
  <c r="D49" i="5"/>
  <c r="E49" i="5"/>
  <c r="F49" i="5"/>
  <c r="D50" i="5"/>
  <c r="E50" i="5"/>
  <c r="F50" i="5"/>
  <c r="D51" i="5"/>
  <c r="E51" i="5"/>
  <c r="F51" i="5"/>
  <c r="D52" i="5"/>
  <c r="E52" i="5"/>
  <c r="F52" i="5"/>
  <c r="D53" i="5"/>
  <c r="E53" i="5"/>
  <c r="F53" i="5"/>
  <c r="D54" i="5"/>
  <c r="E54" i="5"/>
  <c r="F54" i="5"/>
  <c r="D55" i="5"/>
  <c r="E55" i="5"/>
  <c r="F55" i="5"/>
  <c r="D56" i="5"/>
  <c r="E56" i="5"/>
  <c r="F56" i="5"/>
  <c r="D57" i="5"/>
  <c r="E57" i="5"/>
  <c r="F57" i="5"/>
  <c r="D58" i="5"/>
  <c r="E58" i="5"/>
  <c r="F58" i="5"/>
  <c r="D59" i="5"/>
  <c r="E59" i="5"/>
  <c r="F59" i="5"/>
  <c r="D60" i="5"/>
  <c r="E60" i="5"/>
  <c r="F60" i="5"/>
  <c r="D61" i="5"/>
  <c r="E61" i="5"/>
  <c r="F61" i="5"/>
  <c r="D62" i="5"/>
  <c r="E62" i="5"/>
  <c r="F62" i="5"/>
  <c r="D63" i="5"/>
  <c r="E63" i="5"/>
  <c r="F63" i="5"/>
  <c r="D64" i="5"/>
  <c r="E64" i="5"/>
  <c r="F64" i="5"/>
  <c r="D65" i="5"/>
  <c r="E65" i="5"/>
  <c r="F65" i="5"/>
  <c r="D66" i="5"/>
  <c r="E66" i="5"/>
  <c r="F66" i="5"/>
  <c r="D67" i="5"/>
  <c r="E67" i="5"/>
  <c r="F67" i="5"/>
  <c r="D68" i="5"/>
  <c r="E68" i="5"/>
  <c r="F68" i="5"/>
  <c r="D69" i="5"/>
  <c r="E69" i="5"/>
  <c r="F69" i="5"/>
  <c r="D70" i="5"/>
  <c r="E70" i="5"/>
  <c r="F70" i="5"/>
  <c r="D71" i="5"/>
  <c r="E71" i="5"/>
  <c r="F71" i="5"/>
  <c r="D72" i="5"/>
  <c r="E72" i="5"/>
  <c r="F72" i="5"/>
  <c r="D73" i="5"/>
  <c r="E73" i="5"/>
  <c r="F73" i="5"/>
  <c r="D74" i="5"/>
  <c r="E74" i="5"/>
  <c r="F74" i="5"/>
  <c r="D75" i="5"/>
  <c r="E75" i="5"/>
  <c r="F75" i="5"/>
  <c r="D76" i="5"/>
  <c r="E76" i="5"/>
  <c r="F76" i="5"/>
  <c r="D77" i="5"/>
  <c r="E77" i="5"/>
  <c r="F77" i="5"/>
  <c r="D78" i="5"/>
  <c r="E78" i="5"/>
  <c r="F78" i="5"/>
  <c r="D79" i="5"/>
  <c r="E79" i="5"/>
  <c r="F79" i="5"/>
  <c r="D80" i="5"/>
  <c r="E80" i="5"/>
  <c r="F80" i="5"/>
  <c r="D81" i="5"/>
  <c r="E81" i="5"/>
  <c r="F81" i="5"/>
  <c r="D82" i="5"/>
  <c r="E82" i="5"/>
  <c r="F82" i="5"/>
  <c r="D83" i="5"/>
  <c r="E83" i="5"/>
  <c r="F83" i="5"/>
  <c r="D84" i="5"/>
  <c r="E84" i="5"/>
  <c r="F84" i="5"/>
  <c r="D85" i="5"/>
  <c r="E85" i="5"/>
  <c r="F85" i="5"/>
  <c r="D86" i="5"/>
  <c r="E86" i="5"/>
  <c r="F86" i="5"/>
  <c r="D87" i="5"/>
  <c r="E87" i="5"/>
  <c r="F87" i="5"/>
  <c r="D88" i="5"/>
  <c r="E88" i="5"/>
  <c r="F88" i="5"/>
  <c r="D89" i="5"/>
  <c r="E89" i="5"/>
  <c r="F89" i="5"/>
  <c r="D90" i="5"/>
  <c r="E90" i="5"/>
  <c r="F90" i="5"/>
  <c r="D91" i="5"/>
  <c r="E91" i="5"/>
  <c r="F91" i="5"/>
  <c r="D92" i="5"/>
  <c r="E92" i="5"/>
  <c r="F92" i="5"/>
  <c r="D93" i="5"/>
  <c r="E93" i="5"/>
  <c r="F93" i="5"/>
  <c r="D94" i="5"/>
  <c r="E94" i="5"/>
  <c r="F94" i="5"/>
  <c r="D95" i="5"/>
  <c r="E95" i="5"/>
  <c r="F95" i="5"/>
  <c r="D96" i="5"/>
  <c r="E96" i="5"/>
  <c r="F96" i="5"/>
  <c r="D97" i="5"/>
  <c r="E97" i="5"/>
  <c r="F97" i="5"/>
  <c r="D98" i="5"/>
  <c r="E98" i="5"/>
  <c r="F98" i="5"/>
  <c r="D99" i="5"/>
  <c r="E99" i="5"/>
  <c r="F99" i="5"/>
  <c r="D100" i="5"/>
  <c r="E100" i="5"/>
  <c r="F100" i="5"/>
  <c r="D101" i="5"/>
  <c r="E101" i="5"/>
  <c r="F101" i="5"/>
  <c r="D102" i="5"/>
  <c r="E102" i="5"/>
  <c r="F102" i="5"/>
  <c r="D103" i="5"/>
  <c r="E103" i="5"/>
  <c r="F103" i="5"/>
  <c r="D104" i="5"/>
  <c r="E104" i="5"/>
  <c r="F104" i="5"/>
  <c r="D105" i="5"/>
  <c r="E105" i="5"/>
  <c r="F105" i="5"/>
  <c r="D106" i="5"/>
  <c r="E106" i="5"/>
  <c r="F106" i="5"/>
  <c r="D107" i="5"/>
  <c r="E107" i="5"/>
  <c r="F107" i="5"/>
  <c r="D108" i="5"/>
  <c r="E108" i="5"/>
  <c r="F108" i="5"/>
  <c r="D109" i="5"/>
  <c r="E109" i="5"/>
  <c r="F109" i="5"/>
  <c r="D110" i="5"/>
  <c r="E110" i="5"/>
  <c r="F110" i="5"/>
  <c r="D111" i="5"/>
  <c r="E111" i="5"/>
  <c r="F111" i="5"/>
  <c r="D112" i="5"/>
  <c r="E112" i="5"/>
  <c r="F112" i="5"/>
  <c r="D113" i="5"/>
  <c r="E113" i="5"/>
  <c r="F113" i="5"/>
  <c r="D114" i="5"/>
  <c r="E114" i="5"/>
  <c r="F114" i="5"/>
  <c r="D115" i="5"/>
  <c r="E115" i="5"/>
  <c r="F115" i="5"/>
  <c r="D116" i="5"/>
  <c r="E116" i="5"/>
  <c r="F116" i="5"/>
  <c r="D117" i="5"/>
  <c r="E117" i="5"/>
  <c r="F117" i="5"/>
  <c r="D118" i="5"/>
  <c r="E118" i="5"/>
  <c r="F118" i="5"/>
  <c r="D119" i="5"/>
  <c r="E119" i="5"/>
  <c r="F119" i="5"/>
  <c r="D120" i="5"/>
  <c r="E120" i="5"/>
  <c r="F120" i="5"/>
  <c r="D121" i="5"/>
  <c r="E121" i="5"/>
  <c r="F121" i="5"/>
  <c r="D122" i="5"/>
  <c r="E122" i="5"/>
  <c r="F122" i="5"/>
  <c r="D123" i="5"/>
  <c r="E123" i="5"/>
  <c r="F123" i="5"/>
  <c r="D124" i="5"/>
  <c r="E124" i="5"/>
  <c r="F124" i="5"/>
  <c r="D125" i="5"/>
  <c r="E125" i="5"/>
  <c r="F125" i="5"/>
  <c r="D126" i="5"/>
  <c r="E126" i="5"/>
  <c r="F126" i="5"/>
  <c r="D127" i="5"/>
  <c r="E127" i="5"/>
  <c r="F127" i="5"/>
  <c r="D128" i="5"/>
  <c r="E128" i="5"/>
  <c r="F128" i="5"/>
  <c r="D129" i="5"/>
  <c r="E129" i="5"/>
  <c r="F129" i="5"/>
  <c r="D130" i="5"/>
  <c r="E130" i="5"/>
  <c r="F130" i="5"/>
  <c r="D131" i="5"/>
  <c r="E131" i="5"/>
  <c r="F131" i="5"/>
  <c r="D132" i="5"/>
  <c r="E132" i="5"/>
  <c r="F132" i="5"/>
  <c r="D133" i="5"/>
  <c r="E133" i="5"/>
  <c r="F133" i="5"/>
  <c r="D134" i="5"/>
  <c r="E134" i="5"/>
  <c r="F134" i="5"/>
  <c r="D135" i="5"/>
  <c r="E135" i="5"/>
  <c r="F135" i="5"/>
  <c r="D136" i="5"/>
  <c r="E136" i="5"/>
  <c r="F136" i="5"/>
  <c r="D137" i="5"/>
  <c r="E137" i="5"/>
  <c r="F137" i="5"/>
  <c r="D138" i="5"/>
  <c r="E138" i="5"/>
  <c r="F138" i="5"/>
  <c r="D139" i="5"/>
  <c r="E139" i="5"/>
  <c r="F139" i="5"/>
  <c r="D140" i="5"/>
  <c r="E140" i="5"/>
  <c r="F140" i="5"/>
  <c r="D141" i="5"/>
  <c r="E141" i="5"/>
  <c r="F141" i="5"/>
  <c r="D142" i="5"/>
  <c r="E142" i="5"/>
  <c r="F142" i="5"/>
  <c r="D143" i="5"/>
  <c r="E143" i="5"/>
  <c r="F143" i="5"/>
  <c r="D144" i="5"/>
  <c r="E144" i="5"/>
  <c r="F144" i="5"/>
  <c r="D145" i="5"/>
  <c r="E145" i="5"/>
  <c r="F145" i="5"/>
  <c r="D146" i="5"/>
  <c r="E146" i="5"/>
  <c r="F146" i="5"/>
  <c r="D147" i="5"/>
  <c r="E147" i="5"/>
  <c r="F147" i="5"/>
  <c r="D148" i="5"/>
  <c r="E148" i="5"/>
  <c r="F148" i="5"/>
  <c r="D149" i="5"/>
  <c r="E149" i="5"/>
  <c r="F149" i="5"/>
  <c r="D150" i="5"/>
  <c r="E150" i="5"/>
  <c r="F150" i="5"/>
  <c r="D151" i="5"/>
  <c r="E151" i="5"/>
  <c r="F151" i="5"/>
  <c r="D152" i="5"/>
  <c r="E152" i="5"/>
  <c r="F152" i="5"/>
  <c r="D153" i="5"/>
  <c r="E153" i="5"/>
  <c r="F153" i="5"/>
  <c r="D154" i="5"/>
  <c r="E154" i="5"/>
  <c r="F154" i="5"/>
  <c r="D155" i="5"/>
  <c r="E155" i="5"/>
  <c r="F155" i="5"/>
  <c r="D156" i="5"/>
  <c r="E156" i="5"/>
  <c r="F156" i="5"/>
  <c r="D157" i="5"/>
  <c r="E157" i="5"/>
  <c r="F157" i="5"/>
  <c r="D158" i="5"/>
  <c r="E158" i="5"/>
  <c r="F158" i="5"/>
  <c r="D159" i="5"/>
  <c r="E159" i="5"/>
  <c r="F159" i="5"/>
  <c r="D160" i="5"/>
  <c r="E160" i="5"/>
  <c r="F160" i="5"/>
  <c r="D161" i="5"/>
  <c r="E161" i="5"/>
  <c r="F161" i="5"/>
  <c r="D162" i="5"/>
  <c r="E162" i="5"/>
  <c r="F162" i="5"/>
  <c r="D163" i="5"/>
  <c r="E163" i="5"/>
  <c r="F163" i="5"/>
  <c r="D164" i="5"/>
  <c r="E164" i="5"/>
  <c r="F164" i="5"/>
  <c r="D165" i="5"/>
  <c r="E165" i="5"/>
  <c r="F165" i="5"/>
  <c r="D166" i="5"/>
  <c r="E166" i="5"/>
  <c r="F166" i="5"/>
  <c r="D167" i="5"/>
  <c r="E167" i="5"/>
  <c r="F167" i="5"/>
  <c r="D168" i="5"/>
  <c r="E168" i="5"/>
  <c r="F168" i="5"/>
  <c r="D169" i="5"/>
  <c r="E169" i="5"/>
  <c r="F169" i="5"/>
  <c r="D170" i="5"/>
  <c r="E170" i="5"/>
  <c r="F170" i="5"/>
  <c r="D171" i="5"/>
  <c r="E171" i="5"/>
  <c r="F171" i="5"/>
  <c r="D172" i="5"/>
  <c r="E172" i="5"/>
  <c r="F172" i="5"/>
  <c r="D173" i="5"/>
  <c r="E173" i="5"/>
  <c r="F173" i="5"/>
  <c r="D174" i="5"/>
  <c r="E174" i="5"/>
  <c r="F174" i="5"/>
  <c r="D175" i="5"/>
  <c r="E175" i="5"/>
  <c r="F175" i="5"/>
  <c r="D176" i="5"/>
  <c r="E176" i="5"/>
  <c r="F176" i="5"/>
  <c r="D177" i="5"/>
  <c r="E177" i="5"/>
  <c r="F177" i="5"/>
  <c r="D178" i="5"/>
  <c r="E178" i="5"/>
  <c r="F178" i="5"/>
  <c r="D179" i="5"/>
  <c r="E179" i="5"/>
  <c r="F179" i="5"/>
  <c r="D180" i="5"/>
  <c r="E180" i="5"/>
  <c r="F180" i="5"/>
  <c r="D181" i="5"/>
  <c r="E181" i="5"/>
  <c r="F181" i="5"/>
  <c r="E3" i="5"/>
  <c r="F3" i="5"/>
  <c r="H198" i="5" l="1"/>
  <c r="D133" i="6" s="1"/>
  <c r="H199" i="5"/>
  <c r="D134" i="6" s="1"/>
  <c r="H195" i="5"/>
  <c r="D130" i="6" s="1"/>
  <c r="H200" i="5"/>
  <c r="D135" i="6" s="1"/>
  <c r="J244" i="5"/>
  <c r="Y7" i="7"/>
  <c r="Y21" i="7"/>
  <c r="Y31" i="7"/>
  <c r="Y35" i="7"/>
  <c r="Y57" i="7"/>
  <c r="X61" i="7"/>
  <c r="D84" i="7"/>
  <c r="J84" i="7" s="1"/>
  <c r="M84" i="7" s="1"/>
  <c r="W84" i="7" s="1"/>
  <c r="W35" i="7"/>
  <c r="X60" i="7"/>
  <c r="W83" i="7"/>
  <c r="W4" i="7"/>
  <c r="W27" i="7"/>
  <c r="D207" i="5" s="1"/>
  <c r="H207" i="5" s="1"/>
  <c r="D142" i="6" s="1"/>
  <c r="W37" i="7"/>
  <c r="X38" i="7"/>
  <c r="W41" i="7"/>
  <c r="W44" i="7"/>
  <c r="W59" i="7"/>
  <c r="X71" i="7"/>
  <c r="W74" i="7"/>
  <c r="X4" i="7"/>
  <c r="Y6" i="7"/>
  <c r="X10" i="7"/>
  <c r="Y11" i="7"/>
  <c r="E194" i="5"/>
  <c r="I194" i="5" s="1"/>
  <c r="E129" i="6" s="1"/>
  <c r="W24" i="7"/>
  <c r="D204" i="5" s="1"/>
  <c r="H204" i="5" s="1"/>
  <c r="D139" i="6" s="1"/>
  <c r="W28" i="7"/>
  <c r="Y38" i="7"/>
  <c r="X44" i="7"/>
  <c r="X46" i="7"/>
  <c r="W60" i="7"/>
  <c r="X64" i="7"/>
  <c r="Y65" i="7"/>
  <c r="Y71" i="7"/>
  <c r="X74" i="7"/>
  <c r="X78" i="7"/>
  <c r="X82" i="7"/>
  <c r="Y4" i="7"/>
  <c r="W5" i="7"/>
  <c r="W13" i="7"/>
  <c r="X25" i="7"/>
  <c r="X30" i="7"/>
  <c r="W49" i="7"/>
  <c r="Y53" i="7"/>
  <c r="Y59" i="7"/>
  <c r="W77" i="7"/>
  <c r="Y78" i="7"/>
  <c r="Y3" i="7"/>
  <c r="X8" i="7"/>
  <c r="D196" i="5"/>
  <c r="H196" i="5" s="1"/>
  <c r="D131" i="6" s="1"/>
  <c r="W33" i="7"/>
  <c r="X42" i="7"/>
  <c r="Y43" i="7"/>
  <c r="X49" i="7"/>
  <c r="X58" i="7"/>
  <c r="X62" i="7"/>
  <c r="Y63" i="7"/>
  <c r="W69" i="7"/>
  <c r="Y70" i="7"/>
  <c r="W73" i="7"/>
  <c r="W81" i="7"/>
  <c r="X12" i="7"/>
  <c r="X13" i="7"/>
  <c r="Y47" i="7"/>
  <c r="X52" i="7"/>
  <c r="X47" i="7"/>
  <c r="W2" i="7"/>
  <c r="X54" i="7"/>
  <c r="Y55" i="7"/>
  <c r="Y2" i="7"/>
  <c r="Y27" i="7"/>
  <c r="W55" i="7"/>
  <c r="X2" i="7"/>
  <c r="F194" i="5"/>
  <c r="J194" i="5" s="1"/>
  <c r="F129" i="6" s="1"/>
  <c r="X21" i="7"/>
  <c r="X24" i="7"/>
  <c r="Y30" i="7"/>
  <c r="X40" i="7"/>
  <c r="X41" i="7"/>
  <c r="X55" i="7"/>
  <c r="Y26" i="7"/>
  <c r="Y52" i="7"/>
  <c r="W54" i="7"/>
  <c r="W65" i="7"/>
  <c r="W70" i="7"/>
  <c r="W38" i="7"/>
  <c r="W62" i="7"/>
  <c r="X11" i="7"/>
  <c r="Y28" i="7"/>
  <c r="Y62" i="7"/>
  <c r="Y69" i="7"/>
  <c r="W34" i="7"/>
  <c r="X39" i="7"/>
  <c r="Y44" i="7"/>
  <c r="W50" i="7"/>
  <c r="Y8" i="7"/>
  <c r="X26" i="7"/>
  <c r="X51" i="7"/>
  <c r="W52" i="7"/>
  <c r="W30" i="7"/>
  <c r="X35" i="7"/>
  <c r="Y40" i="7"/>
  <c r="W4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tc={E3499F74-9BC3-4B71-B321-B35956C51B6C}</author>
    <author>tc={C02AD31F-4D71-43E2-A94A-0AFAC78B456A}</author>
  </authors>
  <commentList>
    <comment ref="H3" authorId="0" shapeId="0" xr:uid="{E3499F74-9BC3-4B71-B321-B35956C51B6C}">
      <text>
        <t xml:space="preserve">[Threaded comment]
Your version of Excel allows you to read this threaded comment; however, any edits to it will get removed if the file is opened in a newer version of Excel. Learn more: https://go.microsoft.com/fwlink/?linkid=870924
Comment:
    Multiple tracks, but not sure how many tracks and whether dividing by 2 is sufficient
</t>
      </text>
    </comment>
    <comment ref="I3" authorId="1" shapeId="0" xr:uid="{C02AD31F-4D71-43E2-A94A-0AFAC78B456A}">
      <text>
        <t xml:space="preserve">[Threaded comment]
Your version of Excel allows you to read this threaded comment; however, any edits to it will get removed if the file is opened in a newer version of Excel. Learn more: https://go.microsoft.com/fwlink/?linkid=870924
Comment:
    Multiple tracks, but not sure how many tracks and whether dividing by 2 is sufficient
</t>
      </text>
    </comment>
  </commentList>
</comments>
</file>

<file path=xl/sharedStrings.xml><?xml version="1.0" encoding="utf-8"?>
<sst xmlns="http://schemas.openxmlformats.org/spreadsheetml/2006/main" count="5381" uniqueCount="522">
  <si>
    <t>Infrastructure description</t>
  </si>
  <si>
    <t>Additional characteristics</t>
  </si>
  <si>
    <t>Amount</t>
  </si>
  <si>
    <t>Unit</t>
  </si>
  <si>
    <t>Cost feature</t>
  </si>
  <si>
    <t>Source</t>
  </si>
  <si>
    <t>Power plant</t>
  </si>
  <si>
    <t>Small power plants, capacity &lt;100 MW</t>
  </si>
  <si>
    <t>N/A</t>
  </si>
  <si>
    <t>USA</t>
  </si>
  <si>
    <t>Replacement costs</t>
  </si>
  <si>
    <t>FEMA (2021)</t>
  </si>
  <si>
    <t>Medium power plants, capacity 100-500 MW</t>
  </si>
  <si>
    <t>Wind turbine</t>
  </si>
  <si>
    <t>euro/unit</t>
  </si>
  <si>
    <t>Belgium</t>
  </si>
  <si>
    <t>Maximum damage</t>
  </si>
  <si>
    <t>Vanneuville et al. (2006)</t>
  </si>
  <si>
    <t>F1.6</t>
  </si>
  <si>
    <t>Substation</t>
  </si>
  <si>
    <t>Small substation, low voltage: 34.5-150 kV</t>
  </si>
  <si>
    <t>Medium substation, medium voltage: 150-350 kV</t>
  </si>
  <si>
    <t>Large substation, high voltage: &gt;350 kV</t>
  </si>
  <si>
    <t>Distribution network underground cables and overhead lines</t>
  </si>
  <si>
    <t>Repair costs</t>
  </si>
  <si>
    <t>FEMA (2013)</t>
  </si>
  <si>
    <t>F5.1; F6.1; F6.2</t>
  </si>
  <si>
    <t>Over flat land</t>
  </si>
  <si>
    <t>EU, Norway and Switzerland</t>
  </si>
  <si>
    <t>Construction costs</t>
  </si>
  <si>
    <t>ICF (2002)</t>
  </si>
  <si>
    <t>Over flat land, single 380kV</t>
  </si>
  <si>
    <t>Over flat land, double 380kV</t>
  </si>
  <si>
    <t>Over flat land, single 220kV</t>
  </si>
  <si>
    <t>Over flat land, double 220kV</t>
  </si>
  <si>
    <t>Over flat land, 400kV DC</t>
  </si>
  <si>
    <t>First costs</t>
  </si>
  <si>
    <t>Repair/replacement costs</t>
  </si>
  <si>
    <t>Coal plant</t>
  </si>
  <si>
    <t>Gas plant</t>
  </si>
  <si>
    <t>Nuclear plant</t>
  </si>
  <si>
    <t>Solar panel</t>
  </si>
  <si>
    <t>Refer to supplementary material of source for complete overview</t>
  </si>
  <si>
    <t>euro/m2</t>
  </si>
  <si>
    <t>For each country</t>
  </si>
  <si>
    <t>Huizinga et al. (2017)</t>
  </si>
  <si>
    <t>F7.1; F7.2; F7.3</t>
  </si>
  <si>
    <t>Motorway</t>
  </si>
  <si>
    <t>Europe</t>
  </si>
  <si>
    <t>van Ginkel et al. (2021)</t>
  </si>
  <si>
    <t>F7.4; F7.5; F7.6; F7.7</t>
  </si>
  <si>
    <t>F7.8; F7.9</t>
  </si>
  <si>
    <t>National trunk roads</t>
  </si>
  <si>
    <t>euro/m</t>
  </si>
  <si>
    <t>The Netherlands</t>
  </si>
  <si>
    <t>Maximum damage, based on reconstruction costs</t>
  </si>
  <si>
    <t>Kok et al. (2005); Briene et al. (2002)</t>
  </si>
  <si>
    <t>F7.10; F7.12</t>
  </si>
  <si>
    <t>Motorways</t>
  </si>
  <si>
    <t>Other roads</t>
  </si>
  <si>
    <t>Maximum damage, based on replacement costs</t>
  </si>
  <si>
    <t>F7.11</t>
  </si>
  <si>
    <t>Germany</t>
  </si>
  <si>
    <t>Maximum damage, based on market values</t>
  </si>
  <si>
    <t>ICPR (2001)</t>
  </si>
  <si>
    <t>F7.13</t>
  </si>
  <si>
    <t>Switzerland</t>
  </si>
  <si>
    <t>France</t>
  </si>
  <si>
    <t>Bubeck and De Moel (2010)</t>
  </si>
  <si>
    <t>Double-tracked</t>
  </si>
  <si>
    <t>Austria</t>
  </si>
  <si>
    <t>Based on costs of loss assessment/documentation, cost for track cleaning and repair costs</t>
  </si>
  <si>
    <t>Kellerman et al. (2015)</t>
  </si>
  <si>
    <t>F8.1</t>
  </si>
  <si>
    <t>Maximum damage, based on reconstruction costs and replacement costs</t>
  </si>
  <si>
    <t>F8.2</t>
  </si>
  <si>
    <t>Maximum damage, based on construction costs</t>
  </si>
  <si>
    <t>F8.3</t>
  </si>
  <si>
    <t>Railway station</t>
  </si>
  <si>
    <t>F8.8</t>
  </si>
  <si>
    <t>Electrified</t>
  </si>
  <si>
    <t>Maximum damage, based on construction costs and damage records Elbe floods 2002</t>
  </si>
  <si>
    <t>F8.4</t>
  </si>
  <si>
    <t>Non-electrified</t>
  </si>
  <si>
    <t>F8.5; F8.6; F8.7</t>
  </si>
  <si>
    <t>Maximum damage, based on replacement costs and construction costs</t>
  </si>
  <si>
    <t>F9.1</t>
  </si>
  <si>
    <t>F9.2</t>
  </si>
  <si>
    <t>F9.3</t>
  </si>
  <si>
    <t>Communication tower</t>
  </si>
  <si>
    <t>F10.1</t>
  </si>
  <si>
    <t>Water storage tank</t>
  </si>
  <si>
    <t>Water treatment plant</t>
  </si>
  <si>
    <t>Pumping plant</t>
  </si>
  <si>
    <t>Capacity 518 L/d</t>
  </si>
  <si>
    <t>Replacement costs and construction costs</t>
  </si>
  <si>
    <t>F17.5</t>
  </si>
  <si>
    <t>F17.6; F20.1</t>
  </si>
  <si>
    <t>Wastewater treatment plant</t>
  </si>
  <si>
    <t>F21.1; F21.2; F21.3; F21.3a; F21.3b; F21.4; F21.4a; F21.4b; F21.5; F21.5a; F21.5b; F21.6</t>
  </si>
  <si>
    <t>F21.8</t>
  </si>
  <si>
    <t>Maximum damage, value of capital goods</t>
  </si>
  <si>
    <t>F21.9</t>
  </si>
  <si>
    <t>F21.10</t>
  </si>
  <si>
    <t>Taiwan</t>
  </si>
  <si>
    <t>Djordjeviç (2014)</t>
  </si>
  <si>
    <t>F21.11</t>
  </si>
  <si>
    <t>Batica et al. (2018)</t>
  </si>
  <si>
    <t>F21.12</t>
  </si>
  <si>
    <t>F21.13</t>
  </si>
  <si>
    <t>Urban roads, suburban secondary roads composed by single carriageways with two lanes</t>
  </si>
  <si>
    <t>Italy</t>
  </si>
  <si>
    <t>Ferlisi et al. (2021)</t>
  </si>
  <si>
    <t>L7.38</t>
  </si>
  <si>
    <t>Glade and von Davertzhofen (2003, as cited in Glade, 2003)</t>
  </si>
  <si>
    <t>L7.3</t>
  </si>
  <si>
    <t>Country roads</t>
  </si>
  <si>
    <t>L7.4</t>
  </si>
  <si>
    <t>National highway in mountainous area</t>
  </si>
  <si>
    <t>India</t>
  </si>
  <si>
    <t>Nayak (2010)</t>
  </si>
  <si>
    <t>Spain</t>
  </si>
  <si>
    <t>Remondo et al. (2008)</t>
  </si>
  <si>
    <t>L7.8</t>
  </si>
  <si>
    <t>National roads</t>
  </si>
  <si>
    <t>L7.9</t>
  </si>
  <si>
    <t>Regional roads</t>
  </si>
  <si>
    <t>L7.10</t>
  </si>
  <si>
    <t>Local roads</t>
  </si>
  <si>
    <t>L7.11</t>
  </si>
  <si>
    <t>Railway track</t>
  </si>
  <si>
    <t>Portugal</t>
  </si>
  <si>
    <t>Reconstruction costs</t>
  </si>
  <si>
    <t>Zêzere et al. (2008)</t>
  </si>
  <si>
    <t>L7.13, L7.17, L7.21</t>
  </si>
  <si>
    <t>L7.14, L7.18, L7.22</t>
  </si>
  <si>
    <t>County roads</t>
  </si>
  <si>
    <t>L7.15, L7.19, L7.23</t>
  </si>
  <si>
    <t>Rural roads</t>
  </si>
  <si>
    <t>L7.16, L7.20, L7.24</t>
  </si>
  <si>
    <t>Asphalt</t>
  </si>
  <si>
    <t>Jaiswal et al. (2010)</t>
  </si>
  <si>
    <t>L7.27; L7.28; L7.29</t>
  </si>
  <si>
    <t>Railway</t>
  </si>
  <si>
    <t>L8.5; L8.6; L8.7</t>
  </si>
  <si>
    <t>Watson &amp; Etemadi (2020)</t>
  </si>
  <si>
    <t>W1.13</t>
  </si>
  <si>
    <t>W1.14</t>
  </si>
  <si>
    <t>Average of repair and replacement costs</t>
  </si>
  <si>
    <t>Fixed tilt solar crystalline silicon panels for 300W solar panels</t>
  </si>
  <si>
    <t>W2.3; W2.4; W2.5; W2.6; W2.7</t>
  </si>
  <si>
    <t>Wood single pole, design speed of 130 mph</t>
  </si>
  <si>
    <t>Concrete single pole, design speed of 130 mph</t>
  </si>
  <si>
    <t>Steel monopole, design speed of 130 mph</t>
  </si>
  <si>
    <t>Steel lattice tower, design speed of 130 mph</t>
  </si>
  <si>
    <t>W3.48</t>
  </si>
  <si>
    <t>Wood single pole and transmission line, design speed of 130 mph</t>
  </si>
  <si>
    <t>Concrete single pole and transmission line, design speed of 130 mph</t>
  </si>
  <si>
    <t>Steel monopole and transmission line, design speed of 130 mph</t>
  </si>
  <si>
    <t>Steel lattice tower and transmission line, design speed of 130 mph</t>
  </si>
  <si>
    <t>Geographical application</t>
  </si>
  <si>
    <t>ID number</t>
  </si>
  <si>
    <t>Power pole</t>
  </si>
  <si>
    <t>Power tower</t>
  </si>
  <si>
    <t>Water well</t>
  </si>
  <si>
    <t>Overhead power line</t>
  </si>
  <si>
    <t>Underground power cable</t>
  </si>
  <si>
    <t>Power transmission network</t>
  </si>
  <si>
    <t>Power transmission structure</t>
  </si>
  <si>
    <t>Infrastructure - general</t>
  </si>
  <si>
    <t>Motorways, lanes 2x2</t>
  </si>
  <si>
    <t>Trunk roads, lanes 2x2</t>
  </si>
  <si>
    <t>Primary roads, lanes 2x1</t>
  </si>
  <si>
    <t>Secondary roads, lanes 2x1</t>
  </si>
  <si>
    <t>Tertiary roads, lanes 2x1</t>
  </si>
  <si>
    <t>Other roads, lanes 1</t>
  </si>
  <si>
    <t>Large power plants, capacity &gt;500 MW</t>
  </si>
  <si>
    <t>Single-tracked, non-electrified</t>
  </si>
  <si>
    <t>Single-tracked, electrified</t>
  </si>
  <si>
    <t>Multiple-tracked, non-electrified</t>
  </si>
  <si>
    <t>Multiple-tracked, electrified</t>
  </si>
  <si>
    <t>High-speed</t>
  </si>
  <si>
    <t>Small-sized</t>
  </si>
  <si>
    <t>Medium-sized</t>
  </si>
  <si>
    <t>At grade concrete</t>
  </si>
  <si>
    <t>At grade steel</t>
  </si>
  <si>
    <t>At grade wood</t>
  </si>
  <si>
    <t>Elevated</t>
  </si>
  <si>
    <t>Below grade (all)</t>
  </si>
  <si>
    <t>Small water treatment plants with a capacity of 38-189 million L/day , open/gravity or closed/pressure</t>
  </si>
  <si>
    <t>Medium water treatment plants with a capacity of 189-757 million L/day, open/gravity or closed/pressure</t>
  </si>
  <si>
    <t>Large water treatment plants with a capacity &gt;757 million L/day, open/gravity or closed/pressure</t>
  </si>
  <si>
    <t>Small with a capacity of &lt;38 million L/day, below grade</t>
  </si>
  <si>
    <t>Small with a capacity of &lt;38 million L/day, above grade</t>
  </si>
  <si>
    <t>Medium/large with a capacity of &gt;38 million L/day, below grade</t>
  </si>
  <si>
    <t>Medium/large with a capacity of &gt;38 million L/day, above grade</t>
  </si>
  <si>
    <t>Small (capacity lower than 189 million L/d)/medium (capacity 189-757 million L/d)/large (capacity above 757 million L/d)</t>
  </si>
  <si>
    <t>small (capacity less than 38 million L/d), wet well/dry well</t>
  </si>
  <si>
    <t>medium (capacity between 38-189 million L/d)/large (capacity more than 189 L/d), wet well/dry well</t>
  </si>
  <si>
    <t>medium (capacity between 38-189 million L/d)/large (capacity more than 189 L/d), submersible</t>
  </si>
  <si>
    <t>small (capacity less than 38 million L/d), submersible</t>
  </si>
  <si>
    <t>euro</t>
  </si>
  <si>
    <t>Highway roads: major roads (4 lanes)</t>
  </si>
  <si>
    <t>Highway roads: urban roads (2 lanes)</t>
  </si>
  <si>
    <t>Lower range</t>
  </si>
  <si>
    <t>Upper range</t>
  </si>
  <si>
    <t>L7.30; L7.31; L7.32; L7.33; L7.34; L7.35</t>
  </si>
  <si>
    <t>References</t>
  </si>
  <si>
    <t>de Bruijn et al. (2015)</t>
  </si>
  <si>
    <t>Batica, J., Gourbesville, P., Erlich, M., Coulet, C., and Mejean, A.: Xynthia flood, learning from the past events - Introducing a FRI to stakeholders, in: Advances in Hydroinformatics. SimHydro 2017 - Choosing the right model in applied hydraulics, edited by: Gourbesville, P., Cunge, J., and Caignaert, G., Springer Water, 607–619, 2018.</t>
  </si>
  <si>
    <t>Briene, M., Koppert, S., Koopman, A. and Verkennis, A.: Financiële onderbouwing kengetallen hoogwaterschade, Rotterdam., 2002.</t>
  </si>
  <si>
    <t>de Bruijn, K., Wagenaar, D., Slager, K., de Bel, M., and Burzel, A.: Updated and improved method for flood damage assessment: SSM2015 (version 2), Deltares, 125 pp., 2015.</t>
  </si>
  <si>
    <t>Bubeck, P. and de Moel, H.: Sensitivity analysis of flood damage calculations for the river Rhine, Institute for Environmental Studies (IVM), Vrije Universiteit Amsterdam, Amsterdam, 2010.</t>
  </si>
  <si>
    <t>Djordjević, S.: Project final report: CORFU - Collaborative research on flood resilience in urban areas, 45 pp., 2014.</t>
  </si>
  <si>
    <t>FEMA: Multi-hazard loss estimation methodology: flood model, Department of Homeland Security and Federal Emergency Management Agency, Washington D.C, 569 pp., 2013.</t>
  </si>
  <si>
    <t>FEMA: Hazus Inventory Technical Manual: Hazus 4.2 Service Pack 3, Federal Emergency Management Agency, 185 pp., 2021.</t>
  </si>
  <si>
    <t>Ferlisi, S., Marchese, A., and Peduto, D.: Quantitative analysis of the risk to road networks exposed to slow-moving landslides: a case study in the Campania region (southern Italy), Landslides, 18, 303–319, https://doi.org/10.1007/s10346-020-01482-8, 2021.</t>
  </si>
  <si>
    <t>Van Ginkel, K. C. H., Dottori, F., Alfieri, L., Feyen, L., and Koks, E. E.: Flood risk assessment of the European road network, Natural Hazards and Earth System Sciences, 21, 1011–1027, https://doi.org/10.5194/nhess-21-1011-2021, 2021.</t>
  </si>
  <si>
    <t>Glade, T.: Vulnerability assessment in landslide risk analysis., Die Erde; Zeitschrift der Gesellschaft für Erdkunde zu Berlin, 134, 25, 2003.</t>
  </si>
  <si>
    <t>Huizinga, J., de Moel, H., and Szewczyk, W.: Global flood depth-damage functions: Methodology and the Database with Guidelines, Joint Research Centre (JRC), 108 pp., https://doi.org/10.2760/16510, 2017.</t>
  </si>
  <si>
    <t>ICF Consulting: Unit Costs of constructing new transmission assets at 380kV within the European Union, Norway and Switzerland, ICF Consulting, London, United Kingdom, 65 pp., 2002.</t>
  </si>
  <si>
    <t>ICPR: Übersichtskarten der Überschwemmungsgefährdung und der möglichen Vermögensschäden am Rhein Rhein, Abschluss-bericht: Vorgehensweise zur Ermittlung der möglichen Vermögensschäden, International Commission for the Protection of the Rhine, Wiesbaden, Heidelberg, Nijmwegen, München, 44 pp., 2001.</t>
  </si>
  <si>
    <t>Jaiswal, P., Van Westen, C. J., and Jetten, V.: Quantitative assessment of direct and indirect landslide risk along transportation lines in southern India, Natural Hazards and Earth System Science, 10, 1253–1267, https://doi.org/10.5194/nhess-10-1253-2010, 2010.</t>
  </si>
  <si>
    <t>Kellermann, P., Schöbel, A., Kundela, G., and Thieken, A. H.: Estimating flood damage to railway infrastructure - The case study of the March River flood in 2006 at the Austrian Northern Railway, Natural Hazards and Earth System Sciences, 15, 2485–2496, https://doi.org/10.5194/nhess-15-2485-2015, 2015.</t>
  </si>
  <si>
    <t>Kok, M., Huizinga, H. J., and Barendregt, A.: Standard Method 2004: Damage and Casualties Caused by Flooding, 56 pp., 2005.</t>
  </si>
  <si>
    <t>Nayak, J.: Landslide risk assessment along a major road corridor based on historical landslide inventory and traffic analysis, University of Twente, Enschede, The Netherlands, 104 pp., 2010.</t>
  </si>
  <si>
    <t>Quanta Technology: Cost-Benefit Analysis of the Deployment of Utility Infrastructure Upgrades and Storm Hardening Programs. FINAL REPORT., 2009.</t>
  </si>
  <si>
    <t>Remondo, J., Bonachea, J., and Cendrero, A.: Quantitative landslide risk assessment and mapping on the basis of recent occurrences, Geomorphology, 94, 496–507, https://doi.org/10.1016/j.geomorph.2006.10.041, 2008.</t>
  </si>
  <si>
    <t>Vanneuville, W., Maddens, R., Collard, C., Bogaert, P., De Maeyer, Ph., and Antrop, M.: Impact op mens en economie t.g.v. overstromingen bekeken in het licht van wijzigende hydraulische condities, omgevingsfactoren en klimatologische omstandigheden, België; Vlaanderen, 120 pp., 2006.</t>
  </si>
  <si>
    <t>Watson, E. B. and Etemadi, A. H.: Modeling Electrical Grid Resilience under Hurricane Wind Conditions with Increased Solar and Wind Power Generation, IEEE Transactions on Power Systems, 35, 929–937, https://doi.org/10.1109/TPWRS.2019.2942279, 2020.</t>
  </si>
  <si>
    <t>Zêzere, J. L., Garcia, R. A. C., Oliveira, S. C., and Reis, E.: Probabilistic landslide risk analysis considering direct costs in the area north of Lisbon (Portugal), Geomorphology, 94, 467–495, https://doi.org/10.1016/j.geomorph.2006.10.040, 2008.</t>
  </si>
  <si>
    <t>F2.1; L2.1</t>
  </si>
  <si>
    <t>F2.2; L2.1</t>
  </si>
  <si>
    <t>F2.3; L2.1</t>
  </si>
  <si>
    <t>L7.1</t>
  </si>
  <si>
    <t>L7.2</t>
  </si>
  <si>
    <t>F13.5; E13.32; L13.12</t>
  </si>
  <si>
    <t>F18.6; L13.1</t>
  </si>
  <si>
    <t>F13.1; L13.1</t>
  </si>
  <si>
    <t>F13.2; L13.1</t>
  </si>
  <si>
    <t>F13.3; L13.1</t>
  </si>
  <si>
    <t>F13.4; L13.1</t>
  </si>
  <si>
    <t>F15.1; L15.1</t>
  </si>
  <si>
    <t>Telecommunication central office</t>
  </si>
  <si>
    <t>Different combinations for with or without anchored components and/or with or without backup power</t>
  </si>
  <si>
    <t>L12.1</t>
  </si>
  <si>
    <t>Quanta Technology (2009)</t>
  </si>
  <si>
    <t>Construction costs (without considering land acquisition
and resettlement costs because these are incurred prior to construction)</t>
  </si>
  <si>
    <t>Zhu et al. (2023)</t>
  </si>
  <si>
    <t>L8.12; L8.13; L8.14; L8.15; L8.16; L8.17; L8.18</t>
  </si>
  <si>
    <t>China</t>
  </si>
  <si>
    <t>Double-tracked high-speed railway</t>
  </si>
  <si>
    <t>F1.1; E1.1; E1.2; E2.1; E2.2; L1.1</t>
  </si>
  <si>
    <t>F1.3; E1.3; E1.4; E2.4; E2.6; L1.1</t>
  </si>
  <si>
    <t>F1.2; E1.3; E1.4; E2.3; E2.4; L1.1</t>
  </si>
  <si>
    <t>Fuel facility</t>
  </si>
  <si>
    <t>Dispatch facility</t>
  </si>
  <si>
    <t>Light rail DC power substation</t>
  </si>
  <si>
    <t>E8.1; E8.2; E8.3; E8.4</t>
  </si>
  <si>
    <t>E8.5; E8.6; E8.7; E8.8</t>
  </si>
  <si>
    <t>E8.9; E8.10</t>
  </si>
  <si>
    <t>F14.1; F14.4; F14.5; F14.6; F14.9; F14.10; E14.1; E14.2; L14.1</t>
  </si>
  <si>
    <t>F14.3; F14.4; F14.5; F14.8; F14.9; F14.10; E14.5; E14.6; L14.1</t>
  </si>
  <si>
    <t>F14.2; F14.4; F14.5; F14.7; F14.9; F14.10; E14.3; E14.4; L14.1</t>
  </si>
  <si>
    <t>E16.1; E16.2</t>
  </si>
  <si>
    <t>E16.3</t>
  </si>
  <si>
    <t>euro/break</t>
  </si>
  <si>
    <t>Brittle pipelines</t>
  </si>
  <si>
    <t>Ductile pipelines</t>
  </si>
  <si>
    <t>F17.1; E17.1; E17.2; L17.1</t>
  </si>
  <si>
    <t>F17.3; E17.1; E17.2; L17.1</t>
  </si>
  <si>
    <t>F17.2; E17.3; E17.4; L17.1</t>
  </si>
  <si>
    <t>F17.4; E17.3; E17.4; L17.1</t>
  </si>
  <si>
    <t>F18.1; F18.2; F18.3; F18.4; F18.5; E18.1; E18.2; E18.3; E18.4; E18.5; E18.6; L18.1</t>
  </si>
  <si>
    <t>F20.2; E20.1; E20.2; L20.1</t>
  </si>
  <si>
    <t>F20.4; E20.1; E20.2; L20.1</t>
  </si>
  <si>
    <t>F20.3; E20.3; E20.4; L20.1</t>
  </si>
  <si>
    <t>F20.5; E20.3; E20.4; L20.1</t>
  </si>
  <si>
    <t>Replacement cost</t>
  </si>
  <si>
    <t>Jaimes et al. (2020)</t>
  </si>
  <si>
    <t>W1.1; W1.2; W1.3</t>
  </si>
  <si>
    <t>Mexico</t>
  </si>
  <si>
    <t>Number of turbines: 5, Hub Height (m): 33.5, Capacity (MW): 1.1</t>
  </si>
  <si>
    <t>Number of turbines: 98, Hub Height (m): 44, Capacity (MW): 83.3</t>
  </si>
  <si>
    <t>Number of turbines: 120, Hub Height (m): 44, Capacity (MW): 102</t>
  </si>
  <si>
    <t>Number of turbines: 36, Hub Height (m): 65, Capacity (MW): 30.6</t>
  </si>
  <si>
    <t>Number of turbines: 58, Hub Height (m): 65, Capacity (MW): 49.3</t>
  </si>
  <si>
    <t>Number of turbines: 11, Hub Height (m): 78, Capacity (MW): 22</t>
  </si>
  <si>
    <t>Number of turbines: 27, Hub Height (m): 80, Capacity (MW): 67.5</t>
  </si>
  <si>
    <t>Number of turbines: 25, Hub Height (m): 60, Capacity (MW): 37.5</t>
  </si>
  <si>
    <t>Number of turbines: 142, Hub Height (m): 60, Capacity (MW): 213</t>
  </si>
  <si>
    <t>Number of turbines: 31, Hub Height (m): 65, Capacity (MW): 26.4</t>
  </si>
  <si>
    <t>Number of turbines: 37, Hub Height (m): 60, Capacity (MW): 74</t>
  </si>
  <si>
    <t>Number of turbines: 35, Hub Height (m): 60, Capacity (MW): 70</t>
  </si>
  <si>
    <t>Number of turbines: 37, Hub Height (m): 55, Capacity (MW): 74</t>
  </si>
  <si>
    <t>Number of turbines: 20, Hub Height (m): 80, Capacity (MW): 50</t>
  </si>
  <si>
    <t>Number of turbines: 12, Hub Height (m): 80, Capacity (MW): 30</t>
  </si>
  <si>
    <t>Number of turbines: 51, Hub Height (m): 78, Capacity (MW): 102</t>
  </si>
  <si>
    <t>Number of turbines: 68, Hub Height (m): 80, Capacity (MW): 102</t>
  </si>
  <si>
    <t>Number of turbines: 45, Hub Height (m): 67, Capacity (MW): 90</t>
  </si>
  <si>
    <t>Number of turbines: 69, Hub Height (m): 67, Capacity (MW): 138</t>
  </si>
  <si>
    <t>Number of turbines: 117, Hub Height (m): 55, Capacity (MW): 234</t>
  </si>
  <si>
    <t>Number of turbines: 34, Hub Height (m): 75, Capacity (MW): 102</t>
  </si>
  <si>
    <t>Number of turbines: 5, Hub Height (m): 80, Capacity (MW): 15</t>
  </si>
  <si>
    <t>Number of turbines: 33, Hub Height (m): 80, Capacity (MW): 49.5</t>
  </si>
  <si>
    <t>Number of turbines: 82, Hub Height (m): 67, Capacity (MW): 164</t>
  </si>
  <si>
    <t>Number of turbines: 35, Hub Height (m): 55, Capacity (MW): 70</t>
  </si>
  <si>
    <t>Number of turbines: 90, Hub Height (m): 78, Capacity (MW): 160</t>
  </si>
  <si>
    <t>Number of turbines: 80, Hub Height (m): 67, Capacity (MW): 160</t>
  </si>
  <si>
    <t>Number of turbines: 94, Hub Height (m): 44, Capacity (MW): 79.9</t>
  </si>
  <si>
    <t>Number of turbines: 198, Hub Height (m): 80, Capacity (MW): 396</t>
  </si>
  <si>
    <t>Number of turbines: 27, Hub Height (m): 75, Capacity (MW): 67.5</t>
  </si>
  <si>
    <t>Number of turbines: 16, Hub Height (m): 80, Capacity (MW): 28.8</t>
  </si>
  <si>
    <t>Number of turbines: 50, Hub Height (m): 78, Capacity (MW): 100</t>
  </si>
  <si>
    <t>Number of turbines: 1, Hub Height (m): 50, Capacity (MW): 0.6</t>
  </si>
  <si>
    <t>Number of turbines: 5, Hub Height (m): 78, Capacity (MW): 10</t>
  </si>
  <si>
    <t>Number of turbines: 47, Hub Height (m): 84, Capacity (MW): 155.1</t>
  </si>
  <si>
    <t>Number of turbines: 4, Hub Height (m): 80, Capacity (MW): 10</t>
  </si>
  <si>
    <t>Number of turbines: 8, Hub Height (m): 80, Capacity (MW): 20</t>
  </si>
  <si>
    <t>Number of turbines: 8, Hub Height (m): 85, Capacity (MW): 22</t>
  </si>
  <si>
    <t>Number of turbines: 42, Hub Height (m): 120, Capacity (MW): 126</t>
  </si>
  <si>
    <t>Number of turbines: 30, Hub Height (m): 80, Capacity (MW): 54</t>
  </si>
  <si>
    <t>Number of turbines: 15, Hub Height (m): 84, Capacity (MW): 49.5</t>
  </si>
  <si>
    <t>Number of turbines: 56, Hub Height (m): 120, Capacity (MW): 168</t>
  </si>
  <si>
    <t>Number of turbines: 19, Hub Height (m): 95, Capacity (MW): 62.7</t>
  </si>
  <si>
    <t>Number of turbines: 26, Hub Height (m): 95, Capacity (MW): 85.8</t>
  </si>
  <si>
    <t>Number of turbines: 15, Hub Height (m): 95, Capacity (MW): 51.8</t>
  </si>
  <si>
    <t>Number of turbines: 27, Hub Height (m): 149, Capacity (MW): 103</t>
  </si>
  <si>
    <t>Number of turbines: 60, Hub Height (m): 80, Capacity (MW): 198</t>
  </si>
  <si>
    <t>Number of turbines: 95, Hub Height (m): 80, Capacity (MW): 199.5</t>
  </si>
  <si>
    <t>Number of turbines: 125, Hub Height (m): 120, Capacity (MW): 250</t>
  </si>
  <si>
    <t>Number of turbines: 15, Hub Height (m): 80, Capacity (MW): 30</t>
  </si>
  <si>
    <t>Number of turbines: 28, Hub Height (m): 80, Capacity (MW): 70</t>
  </si>
  <si>
    <t>Number of turbines: 36, Hub Height (m): 105, Capacity (MW): 75.6</t>
  </si>
  <si>
    <t>Number of turbines: 1, Hub Height (m): 70, Capacity (MW): 1.5</t>
  </si>
  <si>
    <t>Number of turbines: 28, Hub Height (m): 75, Capacity (MW): 50.4</t>
  </si>
  <si>
    <t>Number of turbines: 32, Hub Height (m): 80, Capacity (MW): 64</t>
  </si>
  <si>
    <t>Number of turbines: 65, Hub Height (m): 93, Capacity (MW): 130</t>
  </si>
  <si>
    <t>Number of turbines: 33, Hub Height (m): 78, Capacity (MW): 66</t>
  </si>
  <si>
    <t>Number of turbines: 84, Hub Height (m): 84, Capacity (MW): 220.5</t>
  </si>
  <si>
    <t>Number of turbines: 50, Hub Height (m): 106, Capacity (MW): 105</t>
  </si>
  <si>
    <t>W1.10</t>
  </si>
  <si>
    <t>W1.11</t>
  </si>
  <si>
    <t>W1.12</t>
  </si>
  <si>
    <t>cost ID number</t>
  </si>
  <si>
    <t>Airport</t>
  </si>
  <si>
    <t>Control vault and station</t>
  </si>
  <si>
    <t>Education facility</t>
  </si>
  <si>
    <t>Health &amp; education facility</t>
  </si>
  <si>
    <t>Education building</t>
  </si>
  <si>
    <t>Health building</t>
  </si>
  <si>
    <t>Health facility</t>
  </si>
  <si>
    <t>Hospital</t>
  </si>
  <si>
    <t>Lift station</t>
  </si>
  <si>
    <t>Road</t>
  </si>
  <si>
    <t>School building</t>
  </si>
  <si>
    <t>Transmission and distribution pipeline</t>
  </si>
  <si>
    <t>L8.4</t>
  </si>
  <si>
    <r>
      <rPr>
        <b/>
        <sz val="11"/>
        <color theme="1"/>
        <rFont val="Calibri"/>
        <family val="2"/>
        <scheme val="minor"/>
      </rPr>
      <t xml:space="preserve">
About the Physical Vulnerability Database for Critical Infrastructure Multi-Hazard Risk Assessments</t>
    </r>
    <r>
      <rPr>
        <sz val="11"/>
        <color theme="1"/>
        <rFont val="Calibri"/>
        <family val="2"/>
        <scheme val="minor"/>
      </rPr>
      <t xml:space="preserve">
The Physical Vulnerability Database for Critical Infrastructure Multi-Hazard Risk Assements is a database that contains fragility and vulnerability curves that can be used to evaluate the expected or potential damages to infrastructure assets due to flooding, earthquakes, windstorms and landslides. The database consists of three Excel files:
</t>
    </r>
    <r>
      <rPr>
        <u/>
        <sz val="11"/>
        <color theme="1"/>
        <rFont val="Calibri"/>
        <family val="2"/>
        <scheme val="minor"/>
      </rPr>
      <t>Table_D1_Summary_CI_Vulnerability_Data</t>
    </r>
    <r>
      <rPr>
        <sz val="11"/>
        <color theme="1"/>
        <rFont val="Calibri"/>
        <family val="2"/>
        <scheme val="minor"/>
      </rPr>
      <t>: summary table with information on hazard, exposure, and vulnerability characteristics as well as a number of details regarding reliability and reference purposes.</t>
    </r>
    <r>
      <rPr>
        <u/>
        <sz val="11"/>
        <color theme="1"/>
        <rFont val="Calibri"/>
        <family val="2"/>
        <scheme val="minor"/>
      </rPr>
      <t xml:space="preserve">
Table_D2_Hazard_Fragility_and_Vulnerability Curves</t>
    </r>
    <r>
      <rPr>
        <sz val="11"/>
        <color theme="1"/>
        <rFont val="Calibri"/>
        <family val="2"/>
        <scheme val="minor"/>
      </rPr>
      <t>: collection of fragility and vulnerability curves</t>
    </r>
    <r>
      <rPr>
        <u/>
        <sz val="11"/>
        <color theme="1"/>
        <rFont val="Calibri"/>
        <family val="2"/>
        <scheme val="minor"/>
      </rPr>
      <t xml:space="preserve">
Table_D3_Costs</t>
    </r>
    <r>
      <rPr>
        <sz val="11"/>
        <color theme="1"/>
        <rFont val="Calibri"/>
        <family val="2"/>
        <scheme val="minor"/>
      </rPr>
      <t>: cost values that can be used in combination with the curves for the estimation of asset damages</t>
    </r>
    <r>
      <rPr>
        <u/>
        <sz val="11"/>
        <color theme="1"/>
        <rFont val="Calibri"/>
        <family val="2"/>
        <scheme val="minor"/>
      </rPr>
      <t xml:space="preserve">
</t>
    </r>
    <r>
      <rPr>
        <sz val="11"/>
        <color theme="1"/>
        <rFont val="Calibri"/>
        <family val="2"/>
        <scheme val="minor"/>
      </rPr>
      <t xml:space="preserve">
For more info, please see our accompanying paper. 
</t>
    </r>
    <r>
      <rPr>
        <b/>
        <sz val="11"/>
        <color theme="1"/>
        <rFont val="Calibri"/>
        <family val="2"/>
        <scheme val="minor"/>
      </rPr>
      <t xml:space="preserve">Info on the Columns
</t>
    </r>
    <r>
      <rPr>
        <u/>
        <sz val="11"/>
        <color theme="1"/>
        <rFont val="Calibri"/>
        <family val="2"/>
        <scheme val="minor"/>
      </rPr>
      <t>Infrastructure description</t>
    </r>
    <r>
      <rPr>
        <sz val="11"/>
        <color theme="1"/>
        <rFont val="Calibri"/>
        <family val="2"/>
        <scheme val="minor"/>
      </rPr>
      <t xml:space="preserve">: We specify the infrastructure asset type to which the curve is applicable.
</t>
    </r>
    <r>
      <rPr>
        <u/>
        <sz val="11"/>
        <color theme="1"/>
        <rFont val="Calibri"/>
        <family val="2"/>
        <scheme val="minor"/>
      </rPr>
      <t>Additional characteristics</t>
    </r>
    <r>
      <rPr>
        <sz val="11"/>
        <color theme="1"/>
        <rFont val="Calibri"/>
        <family val="2"/>
        <scheme val="minor"/>
      </rPr>
      <t xml:space="preserve">: We elaborate on any characteristics of the infrastructure asset type that should specifically be mentioned if these characteristics are fundamental for the cost estimate of an infrastructure asset type. 
</t>
    </r>
    <r>
      <rPr>
        <u/>
        <sz val="11"/>
        <color theme="1"/>
        <rFont val="Calibri"/>
        <family val="2"/>
        <scheme val="minor"/>
      </rPr>
      <t>Amount</t>
    </r>
    <r>
      <rPr>
        <sz val="11"/>
        <color theme="1"/>
        <rFont val="Calibri"/>
        <family val="2"/>
        <scheme val="minor"/>
      </rPr>
      <t xml:space="preserve">: We indicate the cost value for an infrastructure type.
</t>
    </r>
    <r>
      <rPr>
        <u/>
        <sz val="11"/>
        <color theme="1"/>
        <rFont val="Calibri"/>
        <family val="2"/>
        <scheme val="minor"/>
      </rPr>
      <t>Lower range</t>
    </r>
    <r>
      <rPr>
        <sz val="11"/>
        <color theme="1"/>
        <rFont val="Calibri"/>
        <family val="2"/>
        <scheme val="minor"/>
      </rPr>
      <t xml:space="preserve">: We indicate the lower range of the cost value for an infrastructure type.
</t>
    </r>
    <r>
      <rPr>
        <u/>
        <sz val="11"/>
        <color theme="1"/>
        <rFont val="Calibri"/>
        <family val="2"/>
        <scheme val="minor"/>
      </rPr>
      <t>Upper range</t>
    </r>
    <r>
      <rPr>
        <sz val="11"/>
        <color theme="1"/>
        <rFont val="Calibri"/>
        <family val="2"/>
        <scheme val="minor"/>
      </rPr>
      <t xml:space="preserve">: We indicate the upper range of the cost value for an infrastructure type.
</t>
    </r>
    <r>
      <rPr>
        <u/>
        <sz val="11"/>
        <color theme="1"/>
        <rFont val="Calibri"/>
        <family val="2"/>
        <scheme val="minor"/>
      </rPr>
      <t>Unit</t>
    </r>
    <r>
      <rPr>
        <sz val="11"/>
        <color theme="1"/>
        <rFont val="Calibri"/>
        <family val="2"/>
        <scheme val="minor"/>
      </rPr>
      <t xml:space="preserve">: We specify the unit.
</t>
    </r>
    <r>
      <rPr>
        <u/>
        <sz val="11"/>
        <color theme="1"/>
        <rFont val="Calibri"/>
        <family val="2"/>
        <scheme val="minor"/>
      </rPr>
      <t>Geographical application</t>
    </r>
    <r>
      <rPr>
        <sz val="11"/>
        <color theme="1"/>
        <rFont val="Calibri"/>
        <family val="2"/>
        <scheme val="minor"/>
      </rPr>
      <t xml:space="preserve">: We indicate the region for which the curve is developed.  
</t>
    </r>
    <r>
      <rPr>
        <u/>
        <sz val="11"/>
        <color theme="1"/>
        <rFont val="Calibri"/>
        <family val="2"/>
        <scheme val="minor"/>
      </rPr>
      <t>Cost feature</t>
    </r>
    <r>
      <rPr>
        <sz val="11"/>
        <color theme="1"/>
        <rFont val="Calibri"/>
        <family val="2"/>
        <scheme val="minor"/>
      </rPr>
      <t xml:space="preserve">: We indicate whether a cost feature is provided that can be used in combination with the curve. This cost feature is commonly based on either replacement costs (i.e., the amount, which is based on market values, needed to replace an object with a comparable object) or reconstruction costs (i.e., the amount needed to rebuild an object to its original state at the same location).
</t>
    </r>
    <r>
      <rPr>
        <u/>
        <sz val="11"/>
        <color theme="1"/>
        <rFont val="Calibri"/>
        <family val="2"/>
        <scheme val="minor"/>
      </rPr>
      <t>Source</t>
    </r>
    <r>
      <rPr>
        <sz val="11"/>
        <color theme="1"/>
        <rFont val="Calibri"/>
        <family val="2"/>
        <scheme val="minor"/>
      </rPr>
      <t xml:space="preserve">:  We indicate the source. </t>
    </r>
    <r>
      <rPr>
        <u/>
        <sz val="11"/>
        <color theme="1"/>
        <rFont val="Calibri"/>
        <family val="2"/>
        <scheme val="minor"/>
      </rPr>
      <t xml:space="preserve">
ID number</t>
    </r>
    <r>
      <rPr>
        <sz val="11"/>
        <color theme="1"/>
        <rFont val="Calibri"/>
        <family val="2"/>
        <scheme val="minor"/>
      </rPr>
      <t xml:space="preserve">:  The unique ID number of the vulnerability curve and set of fragility curves that can be used in combination with the cost value. 
</t>
    </r>
    <r>
      <rPr>
        <b/>
        <sz val="11"/>
        <color theme="1"/>
        <rFont val="Calibri"/>
        <family val="2"/>
        <scheme val="minor"/>
      </rPr>
      <t>Additional Information</t>
    </r>
    <r>
      <rPr>
        <sz val="11"/>
        <color theme="1"/>
        <rFont val="Calibri"/>
        <family val="2"/>
        <scheme val="minor"/>
      </rPr>
      <t xml:space="preserve">
The cost values were converted to 2020 as reference year using the Consumer Price Index using World Bank Data downloaded on the 2nd of November, 2023: &lt;https://data.worldbank.org/indicator/FP.CPI.TOTL.ZG&gt;. 
If necessary, the cost values were converted from US Dollars to euros using historical annual exchange data for the period 2000-2023: &lt;https://www.macrotrends.net/2548/euro-dollar-exchange-rate-historical-chart&gt;.
Furthermore, cost values for each country are available for vulnerability curves F21.1-6. Refer to the following source for this: &lt;https://publications.jrc.ec.europa.eu/repository/handle/JRC105688&gt;, Huizinga et al. (2017).
</t>
    </r>
    <r>
      <rPr>
        <b/>
        <sz val="11"/>
        <color theme="1"/>
        <rFont val="Calibri"/>
        <family val="2"/>
        <scheme val="minor"/>
      </rPr>
      <t xml:space="preserve">References </t>
    </r>
    <r>
      <rPr>
        <sz val="11"/>
        <color theme="1"/>
        <rFont val="Calibri"/>
        <family val="2"/>
        <scheme val="minor"/>
      </rPr>
      <t xml:space="preserve">
For a list of all the unique references, see the tab "Reference_List"
</t>
    </r>
    <r>
      <rPr>
        <b/>
        <sz val="11"/>
        <color theme="1"/>
        <rFont val="Calibri"/>
        <family val="2"/>
        <scheme val="minor"/>
      </rPr>
      <t>How to Cite &amp; Accompanying paper</t>
    </r>
    <r>
      <rPr>
        <sz val="11"/>
        <color theme="1"/>
        <rFont val="Calibri"/>
        <family val="2"/>
        <scheme val="minor"/>
      </rPr>
      <t xml:space="preserve">
If possible, please cite the accompanying paper (Nirandjan et al., 2024). A link can be found on our Zenodo page.
As an alternative, you could also cite the database, again by using the corresponding citation on our Zenodo page.
</t>
    </r>
    <r>
      <rPr>
        <b/>
        <sz val="11"/>
        <color theme="1"/>
        <rFont val="Calibri"/>
        <family val="2"/>
        <scheme val="minor"/>
      </rPr>
      <t xml:space="preserve">Authors &amp; Contact info
</t>
    </r>
    <r>
      <rPr>
        <sz val="11"/>
        <color theme="1"/>
        <rFont val="Calibri"/>
        <family val="2"/>
        <scheme val="minor"/>
      </rPr>
      <t xml:space="preserve">Nirandjan, S., Koks, E.E., Ye, M., Pant, R., Van Ginkel, K.C.H., Aerts, J.C.J.H,  Ward, P.J.
sadhana.nirandjan@vu.nl
</t>
    </r>
    <r>
      <rPr>
        <b/>
        <sz val="11"/>
        <color theme="1"/>
        <rFont val="Calibri"/>
        <family val="2"/>
        <scheme val="minor"/>
      </rPr>
      <t xml:space="preserve">Spotted a mistake?
</t>
    </r>
    <r>
      <rPr>
        <sz val="11"/>
        <color theme="1"/>
        <rFont val="Calibri"/>
        <family val="2"/>
        <scheme val="minor"/>
      </rPr>
      <t>Please let us know, so we can improve the database.</t>
    </r>
  </si>
  <si>
    <t>60*construction costs</t>
  </si>
  <si>
    <t>estimated values</t>
  </si>
  <si>
    <t>Replacement costs depend on the number of turbines, hub Heigh and capacity</t>
  </si>
  <si>
    <t>Airport runway</t>
  </si>
  <si>
    <t>Airport passenger terminal</t>
  </si>
  <si>
    <t xml:space="preserve">Telecommunication monopole tower </t>
  </si>
  <si>
    <t>Telecommunication tower</t>
  </si>
  <si>
    <t>Waste transfer station</t>
  </si>
  <si>
    <t>Power cable</t>
  </si>
  <si>
    <t>Urban, transmission underground</t>
  </si>
  <si>
    <t>Sububan, transmission underground</t>
  </si>
  <si>
    <t>Rural, transmission underground</t>
  </si>
  <si>
    <t>Urban, distribution underground</t>
  </si>
  <si>
    <t>Sububan, distribution underground</t>
  </si>
  <si>
    <t>Rural, distribution underground</t>
  </si>
  <si>
    <t>Urban, transmission overhead</t>
  </si>
  <si>
    <t>Sububan, transmission overhead</t>
  </si>
  <si>
    <t>Rural, transmission overhead</t>
  </si>
  <si>
    <t>Urban, distribution overhead</t>
  </si>
  <si>
    <t>Sububan, distribution overhead</t>
  </si>
  <si>
    <t>Rural, distribution overhead</t>
  </si>
  <si>
    <t>Steel, single circuit, alternating current transmission, 69 kV</t>
  </si>
  <si>
    <t>Steel, single circuit, alternating current transmission, 115 kV</t>
  </si>
  <si>
    <t>Steel, single circuit, alternating current transmission, 138 kV</t>
  </si>
  <si>
    <t>Steel, single circuit, alternating current transmission, 161 kV</t>
  </si>
  <si>
    <t>Steel, single circuit, alternating current transmission, 230 kV</t>
  </si>
  <si>
    <t>Steel, single circuit, alternating current transmission, 345 kV</t>
  </si>
  <si>
    <t>Steel, single circuit, alternating current transmission, 500 kV</t>
  </si>
  <si>
    <t>Steel, double circuit, alternating current transmission, 69 kV</t>
  </si>
  <si>
    <t>Steel, double circuit, alternating current transmission, 115 kV</t>
  </si>
  <si>
    <t>Steel, double circuit, alternating current transmission, 138 kV</t>
  </si>
  <si>
    <t>Steel, double circuit, alternating current transmission, 161 kV</t>
  </si>
  <si>
    <t>Steel, double circuit, alternating current transmission, 230 kV</t>
  </si>
  <si>
    <t>Steel, double circuit, alternating current transmission, 345 kV</t>
  </si>
  <si>
    <t>Steel, double circuit, alternating current transmission, 500 kV</t>
  </si>
  <si>
    <t>Wood, single circuit, alternating current transmission, 69 kV</t>
  </si>
  <si>
    <t>Wood, single circuit, alternating current transmission, 115 kV</t>
  </si>
  <si>
    <t>Wood, single circuit, alternating current transmission, 138 kV</t>
  </si>
  <si>
    <t>Wood, single circuit, alternating current transmission, 161 kV</t>
  </si>
  <si>
    <t>Wood, single circuit, alternating current transmission, 230 kV</t>
  </si>
  <si>
    <t>Steel, single circuit, high voltage direct current transmission, 250 kV</t>
  </si>
  <si>
    <t>Steel, single circuit, high voltage direct current transmission, 400 kV</t>
  </si>
  <si>
    <t>Steel, single circuit, high voltage direct current transmission, 500 kV</t>
  </si>
  <si>
    <t>Steel, single circuit, high voltage direct current transmission, 600 kV</t>
  </si>
  <si>
    <t>4-lane divided paved road</t>
  </si>
  <si>
    <t>2-lane paved road</t>
  </si>
  <si>
    <t>1-lane paved road</t>
  </si>
  <si>
    <t>25 ton axle load, diesel</t>
  </si>
  <si>
    <t>25 ton axle load, electric</t>
  </si>
  <si>
    <t>Signalling</t>
  </si>
  <si>
    <t>3,000 m runway</t>
  </si>
  <si>
    <t>Hall (2009)</t>
  </si>
  <si>
    <t>MISO (2021)</t>
  </si>
  <si>
    <t>Carruthers (2013)</t>
  </si>
  <si>
    <t>ETSAP (2011)</t>
  </si>
  <si>
    <t>https://www.airwaveadvisors.com/blog/how-much-does-a-cell-tower-cost/</t>
  </si>
  <si>
    <t>https://blog.sior.com/cell-tower-leases-add-big-value-with-little-maintenance#:~:text=The%20average%20cost%20to%20build,leases%20for%20some%20property%20owners</t>
  </si>
  <si>
    <t>Alabama Department of Revenue (2019) chrome-extension://efaidnbmnnnibpcajpcglclefindmkaj/https://www.revenue.alabama.gov/wp-content/uploads/2022/05/2017_05_AAAOSummer2019_Cell_Tower_Analysisv2.pdf</t>
  </si>
  <si>
    <t>https://dgtlinfra.com/how-much-does-it-cost-to-build-a-cell-tower/</t>
  </si>
  <si>
    <t>NSW (2006)</t>
  </si>
  <si>
    <t>Western Europe</t>
  </si>
  <si>
    <t>Latin America</t>
  </si>
  <si>
    <t>Middle East</t>
  </si>
  <si>
    <t>Africa</t>
  </si>
  <si>
    <t>Indonesia</t>
  </si>
  <si>
    <t>Australia</t>
  </si>
  <si>
    <t>Uncertainty range</t>
  </si>
  <si>
    <t>Annual exchange rate EUR-USD</t>
  </si>
  <si>
    <t>Amount in euros</t>
  </si>
  <si>
    <t>Final amount</t>
  </si>
  <si>
    <t>Final lower range</t>
  </si>
  <si>
    <t>Final upper range</t>
  </si>
  <si>
    <t>Final unit</t>
  </si>
  <si>
    <t>Reference year costs</t>
  </si>
  <si>
    <t>Inflation rate in reference year costs</t>
  </si>
  <si>
    <t>Inflation rate in 2020</t>
  </si>
  <si>
    <t>CPI reference year</t>
  </si>
  <si>
    <t>CPI 2020</t>
  </si>
  <si>
    <t>Cost asset in 2020</t>
  </si>
  <si>
    <t>Lower range 2020</t>
  </si>
  <si>
    <t>Upper Range 2020</t>
  </si>
  <si>
    <t>USD/unit</t>
  </si>
  <si>
    <t>USD/m</t>
  </si>
  <si>
    <t>USD/m2</t>
  </si>
  <si>
    <t>USD/mile</t>
  </si>
  <si>
    <t>USD/km</t>
  </si>
  <si>
    <t>Added in June 2024</t>
  </si>
  <si>
    <t>22.86 to 30.48 m width</t>
  </si>
  <si>
    <t>USD/ft</t>
  </si>
  <si>
    <t>General aviation</t>
  </si>
  <si>
    <t>Reliever</t>
  </si>
  <si>
    <t>Commercial</t>
  </si>
  <si>
    <t>Height 15.24m</t>
  </si>
  <si>
    <t>Self supporting latice tower with concrete footings, painting, lighting, platforms. Height ranges between 9 and 149 meters</t>
  </si>
  <si>
    <t>Guyed tower with concrete footings, painting, lighting, platforms. Height ranges between 7.6 and 190.5 meters. Three legs.</t>
  </si>
  <si>
    <t>Guyed tower with concrete footings, painting, lighting, platforms. Height ranges between 7.6 and 190.5 meters. Four legs.</t>
  </si>
  <si>
    <t>Monopole tower with concrete footings, painting, lighting, platforms. Height ranges between 6 and 91 meters</t>
  </si>
  <si>
    <t>Suburban, transmission underground</t>
  </si>
  <si>
    <t>Infrastructure type</t>
  </si>
  <si>
    <t>Trunk</t>
  </si>
  <si>
    <t>Primary</t>
  </si>
  <si>
    <t>Secondary</t>
  </si>
  <si>
    <t>Tertiary</t>
  </si>
  <si>
    <t>Terminal</t>
  </si>
  <si>
    <t>Runway</t>
  </si>
  <si>
    <t>Cable</t>
  </si>
  <si>
    <t>Transmission line</t>
  </si>
  <si>
    <t>Distribution line</t>
  </si>
  <si>
    <t>Plant</t>
  </si>
  <si>
    <t>Mast</t>
  </si>
  <si>
    <t>Water tower</t>
  </si>
  <si>
    <t>Reservoir covered</t>
  </si>
  <si>
    <t>Clinic</t>
  </si>
  <si>
    <t>Doctors</t>
  </si>
  <si>
    <t>Dentist</t>
  </si>
  <si>
    <t>Pharmacy</t>
  </si>
  <si>
    <t>Physiotherapist</t>
  </si>
  <si>
    <t>Alternative</t>
  </si>
  <si>
    <t>Laboratory</t>
  </si>
  <si>
    <t>Optometrist</t>
  </si>
  <si>
    <t>Rehabilitation</t>
  </si>
  <si>
    <t>Blood donation</t>
  </si>
  <si>
    <t>Birthing center</t>
  </si>
  <si>
    <t>College</t>
  </si>
  <si>
    <t>Kindergarten</t>
  </si>
  <si>
    <t>Library</t>
  </si>
  <si>
    <t>School</t>
  </si>
  <si>
    <t>University</t>
  </si>
  <si>
    <t>Maximum damage ID number</t>
  </si>
  <si>
    <t>[68, 74, 82, 89, 90]</t>
  </si>
  <si>
    <t>[69, 81]</t>
  </si>
  <si>
    <t>[70, 75]</t>
  </si>
  <si>
    <t>[71, 76, 88]</t>
  </si>
  <si>
    <t>[72]</t>
  </si>
  <si>
    <t>[73, 77, 83]</t>
  </si>
  <si>
    <t>[1, 2, 3]</t>
  </si>
  <si>
    <t>[1, 2, 3, 243, 248]</t>
  </si>
  <si>
    <t>[242, 244, 245, 246, 247]</t>
  </si>
  <si>
    <t>[181, 182, 183, 184, 185, 186]</t>
  </si>
  <si>
    <t>[24, 25, 26, 27, 36, 37, 38, 39, 187, 188, 189]</t>
  </si>
  <si>
    <t>[190, 191, 192]</t>
  </si>
  <si>
    <t>[4, 10, 23, 28, 29, 30, 180]</t>
  </si>
  <si>
    <t>[94, 95, 96, 97]</t>
  </si>
  <si>
    <t xml:space="preserve">[34, 200, 201, 202, 203, 204, 205, 206, 214, 215, 216, 217, 218, 219, 220, 232, 233, 234, 235] </t>
  </si>
  <si>
    <t>[31, 32, 33, 193, 194, 195, 196, 197, 198, 199, 207, 208, 209, 210, 211, 212, 213, 221, 222, 223, 224, 225, 226, 227]</t>
  </si>
  <si>
    <t>[250, 251, 252, 253]</t>
  </si>
  <si>
    <t>[5, 249, 254]</t>
  </si>
  <si>
    <t>[107]</t>
  </si>
  <si>
    <t>[112]</t>
  </si>
  <si>
    <t>[104, 105, 106, 107, 108]</t>
  </si>
  <si>
    <t>[109, 110, 111]</t>
  </si>
  <si>
    <t>[263]</t>
  </si>
  <si>
    <t>[102, 103]</t>
  </si>
  <si>
    <t>[12, 13, 14]</t>
  </si>
  <si>
    <t>[8, 9, 91, 92]</t>
  </si>
  <si>
    <t>Median</t>
  </si>
  <si>
    <t>Lower</t>
  </si>
  <si>
    <t>Upper</t>
  </si>
  <si>
    <t>Median just based on Carruthers</t>
  </si>
  <si>
    <t>[46, 49, 50, 51, 52, 53, 54, 55, 56, 61, 62, 78] + 239, 240</t>
  </si>
  <si>
    <t>Residential</t>
  </si>
  <si>
    <t>Track</t>
  </si>
  <si>
    <t xml:space="preserve">Transfer 2020 euros to 2020 USD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</si>
</sst>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_ [$€-2]\ * #,##0.00_ ;_ [$€-2]\ * \-#,##0.00_ ;_ [$€-2]\ * &quot;-&quot;??_ ;_ @_ "/>
    <numFmt numFmtId="165" formatCode="&quot;€&quot;\ #,##0.00"/>
    <numFmt numFmtId="172" formatCode="_-[$$-409]* #,##0_ ;_-[$$-409]* \-#,##0\ ;_-[$$-409]* &quot;-&quot;??_ ;_-@_ "/>
  </numFmts>
  <fonts count="7"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u/>
      <sz val="11"/>
      <color theme="10"/>
      <name val="Calibri"/>
      <family val="2"/>
      <scheme val="minor"/>
    </font>
    <font>
      <sz val="8"/>
      <color rgb="FF444444"/>
      <name val="Roboto"/>
    </font>
    <font>
      <b/>
      <sz val="11"/>
      <name val="Calibri"/>
      <family val="2"/>
      <scheme val="minor"/>
    </font>
  </fonts>
  <fills count="8">
    <fill>
      <patternFill patternType="none"/>
    </fill>
    <fill>
      <patternFill patternType="gray125"/>
    </fill>
    <fill>
      <patternFill patternType="solid">
        <fgColor theme="9"/>
        <bgColor indexed="64"/>
      </patternFill>
    </fill>
    <fill>
      <patternFill patternType="solid">
        <fgColor rgb="FFFFC000"/>
        <bgColor indexed="64"/>
      </patternFill>
    </fill>
    <fill>
      <patternFill patternType="solid">
        <fgColor theme="7"/>
        <bgColor indexed="64"/>
      </patternFill>
    </fill>
    <fill>
      <patternFill patternType="solid">
        <fgColor theme="4"/>
        <bgColor indexed="64"/>
      </patternFill>
    </fill>
    <fill>
      <patternFill patternType="solid">
        <fgColor theme="3" tint="0.79998168889431442"/>
        <bgColor indexed="64"/>
      </patternFill>
    </fill>
    <fill>
      <patternFill patternType="solid">
        <fgColor rgb="FFFF0000"/>
        <bgColor indexed="64"/>
      </patternFill>
    </fill>
  </fills>
  <borders count="10">
    <border>
      <left/>
      <right/>
      <top/>
      <bottom/>
      <diagonal/>
    </border>
    <border>
      <left/>
      <right/>
      <top style="double">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bottom style="medium">
        <color indexed="64"/>
      </bottom>
      <diagonal/>
    </border>
  </borders>
  <cellStyleXfs count="2">
    <xf numFmtId="0" fontId="0" fillId="0" borderId="0"/>
    <xf numFmtId="0" fontId="4" fillId="0" borderId="0" applyNumberFormat="0" applyFill="0" applyBorder="0" applyAlignment="0" applyProtection="0"/>
  </cellStyleXfs>
  <cellXfs count="45">
    <xf numFmtId="0" fontId="0" fillId="0" borderId="0" xfId="0"/>
    <xf numFmtId="0" fontId="1" fillId="0" borderId="0" xfId="0" applyFont="1"/>
    <xf numFmtId="0" fontId="1" fillId="0" borderId="0" xfId="0" applyFont="1" applyAlignment="1">
      <alignment horizontal="left"/>
    </xf>
    <xf numFmtId="3" fontId="1" fillId="0" borderId="0" xfId="0" applyNumberFormat="1" applyFont="1"/>
    <xf numFmtId="164" fontId="0" fillId="0" borderId="0" xfId="0" applyNumberFormat="1"/>
    <xf numFmtId="0" fontId="0" fillId="0" borderId="0" xfId="0" applyAlignment="1">
      <alignment horizontal="left"/>
    </xf>
    <xf numFmtId="0" fontId="3" fillId="0" borderId="0" xfId="0" applyFont="1"/>
    <xf numFmtId="44" fontId="0" fillId="0" borderId="0" xfId="0" applyNumberFormat="1"/>
    <xf numFmtId="3" fontId="3" fillId="0" borderId="0" xfId="0" applyNumberFormat="1" applyFont="1"/>
    <xf numFmtId="0" fontId="0" fillId="2" borderId="0" xfId="0" applyFill="1"/>
    <xf numFmtId="0" fontId="0" fillId="3" borderId="0" xfId="0" applyFill="1"/>
    <xf numFmtId="44" fontId="0" fillId="4" borderId="0" xfId="0" applyNumberFormat="1" applyFill="1"/>
    <xf numFmtId="0" fontId="0" fillId="4" borderId="0" xfId="0" applyFill="1"/>
    <xf numFmtId="164" fontId="0" fillId="4" borderId="0" xfId="0" applyNumberFormat="1" applyFill="1"/>
    <xf numFmtId="165" fontId="0" fillId="0" borderId="0" xfId="0" applyNumberFormat="1"/>
    <xf numFmtId="0" fontId="1" fillId="2" borderId="0" xfId="0" applyFont="1" applyFill="1"/>
    <xf numFmtId="165" fontId="1" fillId="0" borderId="0" xfId="0" applyNumberFormat="1" applyFont="1"/>
    <xf numFmtId="3" fontId="0" fillId="0" borderId="0" xfId="0" applyNumberFormat="1" applyAlignment="1">
      <alignment horizontal="right"/>
    </xf>
    <xf numFmtId="0" fontId="5" fillId="0" borderId="0" xfId="0" applyFont="1" applyAlignment="1">
      <alignment horizontal="center" vertical="top" wrapText="1"/>
    </xf>
    <xf numFmtId="0" fontId="0" fillId="0" borderId="0" xfId="0" applyAlignment="1">
      <alignment horizontal="right"/>
    </xf>
    <xf numFmtId="2" fontId="0" fillId="0" borderId="0" xfId="0" applyNumberFormat="1" applyAlignment="1">
      <alignment horizontal="right"/>
    </xf>
    <xf numFmtId="0" fontId="0" fillId="5" borderId="0" xfId="0" applyFill="1" applyAlignment="1">
      <alignment vertical="center" textRotation="90"/>
    </xf>
    <xf numFmtId="3" fontId="0" fillId="0" borderId="0" xfId="0" applyNumberFormat="1"/>
    <xf numFmtId="165" fontId="0" fillId="2" borderId="0" xfId="0" applyNumberFormat="1" applyFill="1"/>
    <xf numFmtId="2" fontId="0" fillId="0" borderId="0" xfId="0" applyNumberFormat="1"/>
    <xf numFmtId="165" fontId="0" fillId="0" borderId="0" xfId="0" applyNumberFormat="1" applyAlignment="1">
      <alignment horizontal="right"/>
    </xf>
    <xf numFmtId="0" fontId="4" fillId="0" borderId="0" xfId="1"/>
    <xf numFmtId="0" fontId="1" fillId="6" borderId="9" xfId="0" applyFont="1" applyFill="1" applyBorder="1" applyAlignment="1">
      <alignment wrapText="1"/>
    </xf>
    <xf numFmtId="0" fontId="0" fillId="0" borderId="0" xfId="0" applyAlignment="1">
      <alignment wrapText="1"/>
    </xf>
    <xf numFmtId="0" fontId="3" fillId="0" borderId="0" xfId="0" applyFont="1" applyAlignment="1">
      <alignment wrapText="1"/>
    </xf>
    <xf numFmtId="0" fontId="6" fillId="6" borderId="9" xfId="0" applyFont="1" applyFill="1" applyBorder="1" applyAlignment="1">
      <alignment wrapText="1"/>
    </xf>
    <xf numFmtId="0" fontId="6" fillId="6" borderId="0" xfId="0" applyFont="1" applyFill="1" applyAlignment="1">
      <alignment wrapText="1"/>
    </xf>
    <xf numFmtId="44" fontId="0" fillId="2" borderId="0" xfId="0" applyNumberFormat="1" applyFill="1"/>
    <xf numFmtId="44" fontId="0" fillId="7" borderId="0" xfId="0" applyNumberFormat="1" applyFill="1"/>
    <xf numFmtId="0" fontId="0" fillId="0" borderId="2" xfId="0" applyBorder="1" applyAlignment="1">
      <alignment horizontal="left" vertical="top" wrapText="1" indent="1"/>
    </xf>
    <xf numFmtId="0" fontId="0" fillId="0" borderId="1" xfId="0" applyBorder="1" applyAlignment="1">
      <alignment horizontal="left" vertical="top" wrapText="1" indent="1"/>
    </xf>
    <xf numFmtId="0" fontId="0" fillId="0" borderId="3" xfId="0" applyBorder="1" applyAlignment="1">
      <alignment horizontal="left" vertical="top" wrapText="1" indent="1"/>
    </xf>
    <xf numFmtId="0" fontId="0" fillId="0" borderId="4" xfId="0" applyBorder="1" applyAlignment="1">
      <alignment horizontal="left" vertical="top" wrapText="1" indent="1"/>
    </xf>
    <xf numFmtId="0" fontId="0" fillId="0" borderId="0" xfId="0" applyAlignment="1">
      <alignment horizontal="left" vertical="top" wrapText="1" indent="1"/>
    </xf>
    <xf numFmtId="0" fontId="0" fillId="0" borderId="5" xfId="0" applyBorder="1" applyAlignment="1">
      <alignment horizontal="left" vertical="top" wrapText="1" indent="1"/>
    </xf>
    <xf numFmtId="0" fontId="0" fillId="0" borderId="6" xfId="0" applyBorder="1" applyAlignment="1">
      <alignment horizontal="left" vertical="top" wrapText="1" indent="1"/>
    </xf>
    <xf numFmtId="0" fontId="0" fillId="0" borderId="7" xfId="0" applyBorder="1" applyAlignment="1">
      <alignment horizontal="left" vertical="top" wrapText="1" indent="1"/>
    </xf>
    <xf numFmtId="0" fontId="0" fillId="0" borderId="8" xfId="0" applyBorder="1" applyAlignment="1">
      <alignment horizontal="left" vertical="top" wrapText="1" indent="1"/>
    </xf>
    <xf numFmtId="172" fontId="0" fillId="0" borderId="0" xfId="0" applyNumberFormat="1"/>
    <xf numFmtId="172" fontId="0" fillId="2" borderId="0" xfId="0" applyNumberForma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nn490\surfdrive%20-%20Nirandjan,%20S.%20(Sadhana)@surfdrive.surf.nl\My%20research%20articles\Article%202%20physical%20vulnerability%20database\Cost%20values\Table3_Costs_Conversion_Continuous_File.xlsx" TargetMode="External"/><Relationship Id="rId1" Type="http://schemas.openxmlformats.org/officeDocument/2006/relationships/externalLinkPath" Target="/Users/snn490/surfdrive%20-%20Nirandjan,%20S.%20(Sadhana)@surfdrive.surf.nl/My%20research%20articles/Article%202%20physical%20vulnerability%20database/Cost%20values/Table3_Costs_Conversion_Continuous_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eneral_Info"/>
      <sheetName val="Cost_Database"/>
      <sheetName val="Cost_Database_Original"/>
      <sheetName val="MISO"/>
      <sheetName val="Table004 (Page 11)"/>
      <sheetName val="Table005 (Page 12)"/>
      <sheetName val="Table006 (Page 13)"/>
      <sheetName val="Table007 (Page 14)"/>
      <sheetName val="Table008 (Page 15)"/>
      <sheetName val="Table009 (Page 15)"/>
      <sheetName val="Table010 (Page 16)"/>
      <sheetName val="Table011 (Page 17)"/>
      <sheetName val="James et al. wind turbines"/>
      <sheetName val="Reference_List"/>
    </sheetNames>
    <sheetDataSet>
      <sheetData sheetId="0" refreshError="1"/>
      <sheetData sheetId="1" refreshError="1"/>
      <sheetData sheetId="2" refreshError="1"/>
      <sheetData sheetId="3" refreshError="1"/>
      <sheetData sheetId="4"/>
      <sheetData sheetId="5">
        <row r="41">
          <cell r="B41">
            <v>79059.5</v>
          </cell>
          <cell r="C41">
            <v>90570.5</v>
          </cell>
          <cell r="D41">
            <v>94889.5</v>
          </cell>
          <cell r="E41">
            <v>105957</v>
          </cell>
          <cell r="F41">
            <v>127874.5</v>
          </cell>
          <cell r="G41">
            <v>237640</v>
          </cell>
          <cell r="H41">
            <v>352904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 dT="2024-11-27T11:06:30.55" personId="{00000000-0000-0000-0000-000000000000}" id="{E3499F74-9BC3-4B71-B321-B35956C51B6C}">
    <text xml:space="preserve">Multiple tracks, but not sure how many tracks and whether dividing by 2 is sufficient
</text>
  </threadedComment>
  <threadedComment ref="I3" dT="2024-11-27T11:06:38.36" personId="{00000000-0000-0000-0000-000000000000}" id="{C02AD31F-4D71-43E2-A94A-0AFAC78B456A}">
    <text xml:space="preserve">Multiple tracks, but not sure how many tracks and whether dividing by 2 is sufficient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dgtlinfra.com/how-much-does-it-cost-to-build-a-cell-tower/" TargetMode="External"/><Relationship Id="rId3" Type="http://schemas.openxmlformats.org/officeDocument/2006/relationships/hyperlink" Target="https://dgtlinfra.com/how-much-does-it-cost-to-build-a-cell-tower/" TargetMode="External"/><Relationship Id="rId7" Type="http://schemas.openxmlformats.org/officeDocument/2006/relationships/hyperlink" Target="https://dgtlinfra.com/how-much-does-it-cost-to-build-a-cell-tower/" TargetMode="External"/><Relationship Id="rId2" Type="http://schemas.openxmlformats.org/officeDocument/2006/relationships/hyperlink" Target="https://dgtlinfra.com/how-much-does-it-cost-to-build-a-cell-tower/" TargetMode="External"/><Relationship Id="rId1" Type="http://schemas.openxmlformats.org/officeDocument/2006/relationships/hyperlink" Target="https://dgtlinfra.com/how-much-does-it-cost-to-build-a-cell-tower/" TargetMode="External"/><Relationship Id="rId6" Type="http://schemas.openxmlformats.org/officeDocument/2006/relationships/hyperlink" Target="https://dgtlinfra.com/how-much-does-it-cost-to-build-a-cell-tower/" TargetMode="External"/><Relationship Id="rId5" Type="http://schemas.openxmlformats.org/officeDocument/2006/relationships/hyperlink" Target="https://dgtlinfra.com/how-much-does-it-cost-to-build-a-cell-tower/" TargetMode="External"/><Relationship Id="rId4" Type="http://schemas.openxmlformats.org/officeDocument/2006/relationships/hyperlink" Target="https://dgtlinfra.com/how-much-does-it-cost-to-build-a-cell-tow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97E81-434E-409D-932C-7BC6F31F433C}">
  <dimension ref="B1:AC53"/>
  <sheetViews>
    <sheetView workbookViewId="0"/>
  </sheetViews>
  <sheetFormatPr defaultRowHeight="14.5" x14ac:dyDescent="0.35"/>
  <sheetData>
    <row r="1" spans="2:29" ht="15" thickBot="1" x14ac:dyDescent="0.4"/>
    <row r="2" spans="2:29" ht="15" customHeight="1" thickTop="1" x14ac:dyDescent="0.35">
      <c r="B2" s="34" t="s">
        <v>358</v>
      </c>
      <c r="C2" s="35"/>
      <c r="D2" s="35"/>
      <c r="E2" s="35"/>
      <c r="F2" s="35"/>
      <c r="G2" s="35"/>
      <c r="H2" s="35"/>
      <c r="I2" s="35"/>
      <c r="J2" s="35"/>
      <c r="K2" s="35"/>
      <c r="L2" s="35"/>
      <c r="M2" s="35"/>
      <c r="N2" s="35"/>
      <c r="O2" s="35"/>
      <c r="P2" s="35"/>
      <c r="Q2" s="36"/>
    </row>
    <row r="3" spans="2:29" x14ac:dyDescent="0.35">
      <c r="B3" s="37"/>
      <c r="C3" s="38"/>
      <c r="D3" s="38"/>
      <c r="E3" s="38"/>
      <c r="F3" s="38"/>
      <c r="G3" s="38"/>
      <c r="H3" s="38"/>
      <c r="I3" s="38"/>
      <c r="J3" s="38"/>
      <c r="K3" s="38"/>
      <c r="L3" s="38"/>
      <c r="M3" s="38"/>
      <c r="N3" s="38"/>
      <c r="O3" s="38"/>
      <c r="P3" s="38"/>
      <c r="Q3" s="39"/>
    </row>
    <row r="4" spans="2:29" x14ac:dyDescent="0.35">
      <c r="B4" s="37"/>
      <c r="C4" s="38"/>
      <c r="D4" s="38"/>
      <c r="E4" s="38"/>
      <c r="F4" s="38"/>
      <c r="G4" s="38"/>
      <c r="H4" s="38"/>
      <c r="I4" s="38"/>
      <c r="J4" s="38"/>
      <c r="K4" s="38"/>
      <c r="L4" s="38"/>
      <c r="M4" s="38"/>
      <c r="N4" s="38"/>
      <c r="O4" s="38"/>
      <c r="P4" s="38"/>
      <c r="Q4" s="39"/>
    </row>
    <row r="5" spans="2:29" x14ac:dyDescent="0.35">
      <c r="B5" s="37"/>
      <c r="C5" s="38"/>
      <c r="D5" s="38"/>
      <c r="E5" s="38"/>
      <c r="F5" s="38"/>
      <c r="G5" s="38"/>
      <c r="H5" s="38"/>
      <c r="I5" s="38"/>
      <c r="J5" s="38"/>
      <c r="K5" s="38"/>
      <c r="L5" s="38"/>
      <c r="M5" s="38"/>
      <c r="N5" s="38"/>
      <c r="O5" s="38"/>
      <c r="P5" s="38"/>
      <c r="Q5" s="39"/>
    </row>
    <row r="6" spans="2:29" x14ac:dyDescent="0.35">
      <c r="B6" s="37"/>
      <c r="C6" s="38"/>
      <c r="D6" s="38"/>
      <c r="E6" s="38"/>
      <c r="F6" s="38"/>
      <c r="G6" s="38"/>
      <c r="H6" s="38"/>
      <c r="I6" s="38"/>
      <c r="J6" s="38"/>
      <c r="K6" s="38"/>
      <c r="L6" s="38"/>
      <c r="M6" s="38"/>
      <c r="N6" s="38"/>
      <c r="O6" s="38"/>
      <c r="P6" s="38"/>
      <c r="Q6" s="39"/>
    </row>
    <row r="7" spans="2:29" x14ac:dyDescent="0.35">
      <c r="B7" s="37"/>
      <c r="C7" s="38"/>
      <c r="D7" s="38"/>
      <c r="E7" s="38"/>
      <c r="F7" s="38"/>
      <c r="G7" s="38"/>
      <c r="H7" s="38"/>
      <c r="I7" s="38"/>
      <c r="J7" s="38"/>
      <c r="K7" s="38"/>
      <c r="L7" s="38"/>
      <c r="M7" s="38"/>
      <c r="N7" s="38"/>
      <c r="O7" s="38"/>
      <c r="P7" s="38"/>
      <c r="Q7" s="39"/>
    </row>
    <row r="8" spans="2:29" x14ac:dyDescent="0.35">
      <c r="B8" s="37"/>
      <c r="C8" s="38"/>
      <c r="D8" s="38"/>
      <c r="E8" s="38"/>
      <c r="F8" s="38"/>
      <c r="G8" s="38"/>
      <c r="H8" s="38"/>
      <c r="I8" s="38"/>
      <c r="J8" s="38"/>
      <c r="K8" s="38"/>
      <c r="L8" s="38"/>
      <c r="M8" s="38"/>
      <c r="N8" s="38"/>
      <c r="O8" s="38"/>
      <c r="P8" s="38"/>
      <c r="Q8" s="39"/>
    </row>
    <row r="9" spans="2:29" x14ac:dyDescent="0.35">
      <c r="B9" s="37"/>
      <c r="C9" s="38"/>
      <c r="D9" s="38"/>
      <c r="E9" s="38"/>
      <c r="F9" s="38"/>
      <c r="G9" s="38"/>
      <c r="H9" s="38"/>
      <c r="I9" s="38"/>
      <c r="J9" s="38"/>
      <c r="K9" s="38"/>
      <c r="L9" s="38"/>
      <c r="M9" s="38"/>
      <c r="N9" s="38"/>
      <c r="O9" s="38"/>
      <c r="P9" s="38"/>
      <c r="Q9" s="39"/>
    </row>
    <row r="10" spans="2:29" x14ac:dyDescent="0.35">
      <c r="B10" s="37"/>
      <c r="C10" s="38"/>
      <c r="D10" s="38"/>
      <c r="E10" s="38"/>
      <c r="F10" s="38"/>
      <c r="G10" s="38"/>
      <c r="H10" s="38"/>
      <c r="I10" s="38"/>
      <c r="J10" s="38"/>
      <c r="K10" s="38"/>
      <c r="L10" s="38"/>
      <c r="M10" s="38"/>
      <c r="N10" s="38"/>
      <c r="O10" s="38"/>
      <c r="P10" s="38"/>
      <c r="Q10" s="39"/>
    </row>
    <row r="11" spans="2:29" x14ac:dyDescent="0.35">
      <c r="B11" s="37"/>
      <c r="C11" s="38"/>
      <c r="D11" s="38"/>
      <c r="E11" s="38"/>
      <c r="F11" s="38"/>
      <c r="G11" s="38"/>
      <c r="H11" s="38"/>
      <c r="I11" s="38"/>
      <c r="J11" s="38"/>
      <c r="K11" s="38"/>
      <c r="L11" s="38"/>
      <c r="M11" s="38"/>
      <c r="N11" s="38"/>
      <c r="O11" s="38"/>
      <c r="P11" s="38"/>
      <c r="Q11" s="39"/>
    </row>
    <row r="12" spans="2:29" x14ac:dyDescent="0.35">
      <c r="B12" s="37"/>
      <c r="C12" s="38"/>
      <c r="D12" s="38"/>
      <c r="E12" s="38"/>
      <c r="F12" s="38"/>
      <c r="G12" s="38"/>
      <c r="H12" s="38"/>
      <c r="I12" s="38"/>
      <c r="J12" s="38"/>
      <c r="K12" s="38"/>
      <c r="L12" s="38"/>
      <c r="M12" s="38"/>
      <c r="N12" s="38"/>
      <c r="O12" s="38"/>
      <c r="P12" s="38"/>
      <c r="Q12" s="39"/>
      <c r="T12" s="1"/>
      <c r="U12" s="1"/>
      <c r="V12" s="2"/>
      <c r="W12" s="1"/>
      <c r="X12" s="1"/>
      <c r="Y12" s="1"/>
      <c r="Z12" s="1"/>
      <c r="AA12" s="1"/>
      <c r="AB12" s="1"/>
      <c r="AC12" s="1"/>
    </row>
    <row r="13" spans="2:29" x14ac:dyDescent="0.35">
      <c r="B13" s="37"/>
      <c r="C13" s="38"/>
      <c r="D13" s="38"/>
      <c r="E13" s="38"/>
      <c r="F13" s="38"/>
      <c r="G13" s="38"/>
      <c r="H13" s="38"/>
      <c r="I13" s="38"/>
      <c r="J13" s="38"/>
      <c r="K13" s="38"/>
      <c r="L13" s="38"/>
      <c r="M13" s="38"/>
      <c r="N13" s="38"/>
      <c r="O13" s="38"/>
      <c r="P13" s="38"/>
      <c r="Q13" s="39"/>
    </row>
    <row r="14" spans="2:29" x14ac:dyDescent="0.35">
      <c r="B14" s="37"/>
      <c r="C14" s="38"/>
      <c r="D14" s="38"/>
      <c r="E14" s="38"/>
      <c r="F14" s="38"/>
      <c r="G14" s="38"/>
      <c r="H14" s="38"/>
      <c r="I14" s="38"/>
      <c r="J14" s="38"/>
      <c r="K14" s="38"/>
      <c r="L14" s="38"/>
      <c r="M14" s="38"/>
      <c r="N14" s="38"/>
      <c r="O14" s="38"/>
      <c r="P14" s="38"/>
      <c r="Q14" s="39"/>
    </row>
    <row r="15" spans="2:29" x14ac:dyDescent="0.35">
      <c r="B15" s="37"/>
      <c r="C15" s="38"/>
      <c r="D15" s="38"/>
      <c r="E15" s="38"/>
      <c r="F15" s="38"/>
      <c r="G15" s="38"/>
      <c r="H15" s="38"/>
      <c r="I15" s="38"/>
      <c r="J15" s="38"/>
      <c r="K15" s="38"/>
      <c r="L15" s="38"/>
      <c r="M15" s="38"/>
      <c r="N15" s="38"/>
      <c r="O15" s="38"/>
      <c r="P15" s="38"/>
      <c r="Q15" s="39"/>
    </row>
    <row r="16" spans="2:29" x14ac:dyDescent="0.35">
      <c r="B16" s="37"/>
      <c r="C16" s="38"/>
      <c r="D16" s="38"/>
      <c r="E16" s="38"/>
      <c r="F16" s="38"/>
      <c r="G16" s="38"/>
      <c r="H16" s="38"/>
      <c r="I16" s="38"/>
      <c r="J16" s="38"/>
      <c r="K16" s="38"/>
      <c r="L16" s="38"/>
      <c r="M16" s="38"/>
      <c r="N16" s="38"/>
      <c r="O16" s="38"/>
      <c r="P16" s="38"/>
      <c r="Q16" s="39"/>
    </row>
    <row r="17" spans="2:17" x14ac:dyDescent="0.35">
      <c r="B17" s="37"/>
      <c r="C17" s="38"/>
      <c r="D17" s="38"/>
      <c r="E17" s="38"/>
      <c r="F17" s="38"/>
      <c r="G17" s="38"/>
      <c r="H17" s="38"/>
      <c r="I17" s="38"/>
      <c r="J17" s="38"/>
      <c r="K17" s="38"/>
      <c r="L17" s="38"/>
      <c r="M17" s="38"/>
      <c r="N17" s="38"/>
      <c r="O17" s="38"/>
      <c r="P17" s="38"/>
      <c r="Q17" s="39"/>
    </row>
    <row r="18" spans="2:17" x14ac:dyDescent="0.35">
      <c r="B18" s="37"/>
      <c r="C18" s="38"/>
      <c r="D18" s="38"/>
      <c r="E18" s="38"/>
      <c r="F18" s="38"/>
      <c r="G18" s="38"/>
      <c r="H18" s="38"/>
      <c r="I18" s="38"/>
      <c r="J18" s="38"/>
      <c r="K18" s="38"/>
      <c r="L18" s="38"/>
      <c r="M18" s="38"/>
      <c r="N18" s="38"/>
      <c r="O18" s="38"/>
      <c r="P18" s="38"/>
      <c r="Q18" s="39"/>
    </row>
    <row r="19" spans="2:17" x14ac:dyDescent="0.35">
      <c r="B19" s="37"/>
      <c r="C19" s="38"/>
      <c r="D19" s="38"/>
      <c r="E19" s="38"/>
      <c r="F19" s="38"/>
      <c r="G19" s="38"/>
      <c r="H19" s="38"/>
      <c r="I19" s="38"/>
      <c r="J19" s="38"/>
      <c r="K19" s="38"/>
      <c r="L19" s="38"/>
      <c r="M19" s="38"/>
      <c r="N19" s="38"/>
      <c r="O19" s="38"/>
      <c r="P19" s="38"/>
      <c r="Q19" s="39"/>
    </row>
    <row r="20" spans="2:17" x14ac:dyDescent="0.35">
      <c r="B20" s="37"/>
      <c r="C20" s="38"/>
      <c r="D20" s="38"/>
      <c r="E20" s="38"/>
      <c r="F20" s="38"/>
      <c r="G20" s="38"/>
      <c r="H20" s="38"/>
      <c r="I20" s="38"/>
      <c r="J20" s="38"/>
      <c r="K20" s="38"/>
      <c r="L20" s="38"/>
      <c r="M20" s="38"/>
      <c r="N20" s="38"/>
      <c r="O20" s="38"/>
      <c r="P20" s="38"/>
      <c r="Q20" s="39"/>
    </row>
    <row r="21" spans="2:17" x14ac:dyDescent="0.35">
      <c r="B21" s="37"/>
      <c r="C21" s="38"/>
      <c r="D21" s="38"/>
      <c r="E21" s="38"/>
      <c r="F21" s="38"/>
      <c r="G21" s="38"/>
      <c r="H21" s="38"/>
      <c r="I21" s="38"/>
      <c r="J21" s="38"/>
      <c r="K21" s="38"/>
      <c r="L21" s="38"/>
      <c r="M21" s="38"/>
      <c r="N21" s="38"/>
      <c r="O21" s="38"/>
      <c r="P21" s="38"/>
      <c r="Q21" s="39"/>
    </row>
    <row r="22" spans="2:17" x14ac:dyDescent="0.35">
      <c r="B22" s="37"/>
      <c r="C22" s="38"/>
      <c r="D22" s="38"/>
      <c r="E22" s="38"/>
      <c r="F22" s="38"/>
      <c r="G22" s="38"/>
      <c r="H22" s="38"/>
      <c r="I22" s="38"/>
      <c r="J22" s="38"/>
      <c r="K22" s="38"/>
      <c r="L22" s="38"/>
      <c r="M22" s="38"/>
      <c r="N22" s="38"/>
      <c r="O22" s="38"/>
      <c r="P22" s="38"/>
      <c r="Q22" s="39"/>
    </row>
    <row r="23" spans="2:17" x14ac:dyDescent="0.35">
      <c r="B23" s="37"/>
      <c r="C23" s="38"/>
      <c r="D23" s="38"/>
      <c r="E23" s="38"/>
      <c r="F23" s="38"/>
      <c r="G23" s="38"/>
      <c r="H23" s="38"/>
      <c r="I23" s="38"/>
      <c r="J23" s="38"/>
      <c r="K23" s="38"/>
      <c r="L23" s="38"/>
      <c r="M23" s="38"/>
      <c r="N23" s="38"/>
      <c r="O23" s="38"/>
      <c r="P23" s="38"/>
      <c r="Q23" s="39"/>
    </row>
    <row r="24" spans="2:17" x14ac:dyDescent="0.35">
      <c r="B24" s="37"/>
      <c r="C24" s="38"/>
      <c r="D24" s="38"/>
      <c r="E24" s="38"/>
      <c r="F24" s="38"/>
      <c r="G24" s="38"/>
      <c r="H24" s="38"/>
      <c r="I24" s="38"/>
      <c r="J24" s="38"/>
      <c r="K24" s="38"/>
      <c r="L24" s="38"/>
      <c r="M24" s="38"/>
      <c r="N24" s="38"/>
      <c r="O24" s="38"/>
      <c r="P24" s="38"/>
      <c r="Q24" s="39"/>
    </row>
    <row r="25" spans="2:17" x14ac:dyDescent="0.35">
      <c r="B25" s="37"/>
      <c r="C25" s="38"/>
      <c r="D25" s="38"/>
      <c r="E25" s="38"/>
      <c r="F25" s="38"/>
      <c r="G25" s="38"/>
      <c r="H25" s="38"/>
      <c r="I25" s="38"/>
      <c r="J25" s="38"/>
      <c r="K25" s="38"/>
      <c r="L25" s="38"/>
      <c r="M25" s="38"/>
      <c r="N25" s="38"/>
      <c r="O25" s="38"/>
      <c r="P25" s="38"/>
      <c r="Q25" s="39"/>
    </row>
    <row r="26" spans="2:17" x14ac:dyDescent="0.35">
      <c r="B26" s="37"/>
      <c r="C26" s="38"/>
      <c r="D26" s="38"/>
      <c r="E26" s="38"/>
      <c r="F26" s="38"/>
      <c r="G26" s="38"/>
      <c r="H26" s="38"/>
      <c r="I26" s="38"/>
      <c r="J26" s="38"/>
      <c r="K26" s="38"/>
      <c r="L26" s="38"/>
      <c r="M26" s="38"/>
      <c r="N26" s="38"/>
      <c r="O26" s="38"/>
      <c r="P26" s="38"/>
      <c r="Q26" s="39"/>
    </row>
    <row r="27" spans="2:17" x14ac:dyDescent="0.35">
      <c r="B27" s="37"/>
      <c r="C27" s="38"/>
      <c r="D27" s="38"/>
      <c r="E27" s="38"/>
      <c r="F27" s="38"/>
      <c r="G27" s="38"/>
      <c r="H27" s="38"/>
      <c r="I27" s="38"/>
      <c r="J27" s="38"/>
      <c r="K27" s="38"/>
      <c r="L27" s="38"/>
      <c r="M27" s="38"/>
      <c r="N27" s="38"/>
      <c r="O27" s="38"/>
      <c r="P27" s="38"/>
      <c r="Q27" s="39"/>
    </row>
    <row r="28" spans="2:17" x14ac:dyDescent="0.35">
      <c r="B28" s="37"/>
      <c r="C28" s="38"/>
      <c r="D28" s="38"/>
      <c r="E28" s="38"/>
      <c r="F28" s="38"/>
      <c r="G28" s="38"/>
      <c r="H28" s="38"/>
      <c r="I28" s="38"/>
      <c r="J28" s="38"/>
      <c r="K28" s="38"/>
      <c r="L28" s="38"/>
      <c r="M28" s="38"/>
      <c r="N28" s="38"/>
      <c r="O28" s="38"/>
      <c r="P28" s="38"/>
      <c r="Q28" s="39"/>
    </row>
    <row r="29" spans="2:17" x14ac:dyDescent="0.35">
      <c r="B29" s="37"/>
      <c r="C29" s="38"/>
      <c r="D29" s="38"/>
      <c r="E29" s="38"/>
      <c r="F29" s="38"/>
      <c r="G29" s="38"/>
      <c r="H29" s="38"/>
      <c r="I29" s="38"/>
      <c r="J29" s="38"/>
      <c r="K29" s="38"/>
      <c r="L29" s="38"/>
      <c r="M29" s="38"/>
      <c r="N29" s="38"/>
      <c r="O29" s="38"/>
      <c r="P29" s="38"/>
      <c r="Q29" s="39"/>
    </row>
    <row r="30" spans="2:17" x14ac:dyDescent="0.35">
      <c r="B30" s="37"/>
      <c r="C30" s="38"/>
      <c r="D30" s="38"/>
      <c r="E30" s="38"/>
      <c r="F30" s="38"/>
      <c r="G30" s="38"/>
      <c r="H30" s="38"/>
      <c r="I30" s="38"/>
      <c r="J30" s="38"/>
      <c r="K30" s="38"/>
      <c r="L30" s="38"/>
      <c r="M30" s="38"/>
      <c r="N30" s="38"/>
      <c r="O30" s="38"/>
      <c r="P30" s="38"/>
      <c r="Q30" s="39"/>
    </row>
    <row r="31" spans="2:17" x14ac:dyDescent="0.35">
      <c r="B31" s="37"/>
      <c r="C31" s="38"/>
      <c r="D31" s="38"/>
      <c r="E31" s="38"/>
      <c r="F31" s="38"/>
      <c r="G31" s="38"/>
      <c r="H31" s="38"/>
      <c r="I31" s="38"/>
      <c r="J31" s="38"/>
      <c r="K31" s="38"/>
      <c r="L31" s="38"/>
      <c r="M31" s="38"/>
      <c r="N31" s="38"/>
      <c r="O31" s="38"/>
      <c r="P31" s="38"/>
      <c r="Q31" s="39"/>
    </row>
    <row r="32" spans="2:17" x14ac:dyDescent="0.35">
      <c r="B32" s="37"/>
      <c r="C32" s="38"/>
      <c r="D32" s="38"/>
      <c r="E32" s="38"/>
      <c r="F32" s="38"/>
      <c r="G32" s="38"/>
      <c r="H32" s="38"/>
      <c r="I32" s="38"/>
      <c r="J32" s="38"/>
      <c r="K32" s="38"/>
      <c r="L32" s="38"/>
      <c r="M32" s="38"/>
      <c r="N32" s="38"/>
      <c r="O32" s="38"/>
      <c r="P32" s="38"/>
      <c r="Q32" s="39"/>
    </row>
    <row r="33" spans="2:17" x14ac:dyDescent="0.35">
      <c r="B33" s="37"/>
      <c r="C33" s="38"/>
      <c r="D33" s="38"/>
      <c r="E33" s="38"/>
      <c r="F33" s="38"/>
      <c r="G33" s="38"/>
      <c r="H33" s="38"/>
      <c r="I33" s="38"/>
      <c r="J33" s="38"/>
      <c r="K33" s="38"/>
      <c r="L33" s="38"/>
      <c r="M33" s="38"/>
      <c r="N33" s="38"/>
      <c r="O33" s="38"/>
      <c r="P33" s="38"/>
      <c r="Q33" s="39"/>
    </row>
    <row r="34" spans="2:17" x14ac:dyDescent="0.35">
      <c r="B34" s="37"/>
      <c r="C34" s="38"/>
      <c r="D34" s="38"/>
      <c r="E34" s="38"/>
      <c r="F34" s="38"/>
      <c r="G34" s="38"/>
      <c r="H34" s="38"/>
      <c r="I34" s="38"/>
      <c r="J34" s="38"/>
      <c r="K34" s="38"/>
      <c r="L34" s="38"/>
      <c r="M34" s="38"/>
      <c r="N34" s="38"/>
      <c r="O34" s="38"/>
      <c r="P34" s="38"/>
      <c r="Q34" s="39"/>
    </row>
    <row r="35" spans="2:17" x14ac:dyDescent="0.35">
      <c r="B35" s="37"/>
      <c r="C35" s="38"/>
      <c r="D35" s="38"/>
      <c r="E35" s="38"/>
      <c r="F35" s="38"/>
      <c r="G35" s="38"/>
      <c r="H35" s="38"/>
      <c r="I35" s="38"/>
      <c r="J35" s="38"/>
      <c r="K35" s="38"/>
      <c r="L35" s="38"/>
      <c r="M35" s="38"/>
      <c r="N35" s="38"/>
      <c r="O35" s="38"/>
      <c r="P35" s="38"/>
      <c r="Q35" s="39"/>
    </row>
    <row r="36" spans="2:17" x14ac:dyDescent="0.35">
      <c r="B36" s="37"/>
      <c r="C36" s="38"/>
      <c r="D36" s="38"/>
      <c r="E36" s="38"/>
      <c r="F36" s="38"/>
      <c r="G36" s="38"/>
      <c r="H36" s="38"/>
      <c r="I36" s="38"/>
      <c r="J36" s="38"/>
      <c r="K36" s="38"/>
      <c r="L36" s="38"/>
      <c r="M36" s="38"/>
      <c r="N36" s="38"/>
      <c r="O36" s="38"/>
      <c r="P36" s="38"/>
      <c r="Q36" s="39"/>
    </row>
    <row r="37" spans="2:17" x14ac:dyDescent="0.35">
      <c r="B37" s="37"/>
      <c r="C37" s="38"/>
      <c r="D37" s="38"/>
      <c r="E37" s="38"/>
      <c r="F37" s="38"/>
      <c r="G37" s="38"/>
      <c r="H37" s="38"/>
      <c r="I37" s="38"/>
      <c r="J37" s="38"/>
      <c r="K37" s="38"/>
      <c r="L37" s="38"/>
      <c r="M37" s="38"/>
      <c r="N37" s="38"/>
      <c r="O37" s="38"/>
      <c r="P37" s="38"/>
      <c r="Q37" s="39"/>
    </row>
    <row r="38" spans="2:17" x14ac:dyDescent="0.35">
      <c r="B38" s="37"/>
      <c r="C38" s="38"/>
      <c r="D38" s="38"/>
      <c r="E38" s="38"/>
      <c r="F38" s="38"/>
      <c r="G38" s="38"/>
      <c r="H38" s="38"/>
      <c r="I38" s="38"/>
      <c r="J38" s="38"/>
      <c r="K38" s="38"/>
      <c r="L38" s="38"/>
      <c r="M38" s="38"/>
      <c r="N38" s="38"/>
      <c r="O38" s="38"/>
      <c r="P38" s="38"/>
      <c r="Q38" s="39"/>
    </row>
    <row r="39" spans="2:17" x14ac:dyDescent="0.35">
      <c r="B39" s="37"/>
      <c r="C39" s="38"/>
      <c r="D39" s="38"/>
      <c r="E39" s="38"/>
      <c r="F39" s="38"/>
      <c r="G39" s="38"/>
      <c r="H39" s="38"/>
      <c r="I39" s="38"/>
      <c r="J39" s="38"/>
      <c r="K39" s="38"/>
      <c r="L39" s="38"/>
      <c r="M39" s="38"/>
      <c r="N39" s="38"/>
      <c r="O39" s="38"/>
      <c r="P39" s="38"/>
      <c r="Q39" s="39"/>
    </row>
    <row r="40" spans="2:17" x14ac:dyDescent="0.35">
      <c r="B40" s="37"/>
      <c r="C40" s="38"/>
      <c r="D40" s="38"/>
      <c r="E40" s="38"/>
      <c r="F40" s="38"/>
      <c r="G40" s="38"/>
      <c r="H40" s="38"/>
      <c r="I40" s="38"/>
      <c r="J40" s="38"/>
      <c r="K40" s="38"/>
      <c r="L40" s="38"/>
      <c r="M40" s="38"/>
      <c r="N40" s="38"/>
      <c r="O40" s="38"/>
      <c r="P40" s="38"/>
      <c r="Q40" s="39"/>
    </row>
    <row r="41" spans="2:17" x14ac:dyDescent="0.35">
      <c r="B41" s="37"/>
      <c r="C41" s="38"/>
      <c r="D41" s="38"/>
      <c r="E41" s="38"/>
      <c r="F41" s="38"/>
      <c r="G41" s="38"/>
      <c r="H41" s="38"/>
      <c r="I41" s="38"/>
      <c r="J41" s="38"/>
      <c r="K41" s="38"/>
      <c r="L41" s="38"/>
      <c r="M41" s="38"/>
      <c r="N41" s="38"/>
      <c r="O41" s="38"/>
      <c r="P41" s="38"/>
      <c r="Q41" s="39"/>
    </row>
    <row r="42" spans="2:17" x14ac:dyDescent="0.35">
      <c r="B42" s="37"/>
      <c r="C42" s="38"/>
      <c r="D42" s="38"/>
      <c r="E42" s="38"/>
      <c r="F42" s="38"/>
      <c r="G42" s="38"/>
      <c r="H42" s="38"/>
      <c r="I42" s="38"/>
      <c r="J42" s="38"/>
      <c r="K42" s="38"/>
      <c r="L42" s="38"/>
      <c r="M42" s="38"/>
      <c r="N42" s="38"/>
      <c r="O42" s="38"/>
      <c r="P42" s="38"/>
      <c r="Q42" s="39"/>
    </row>
    <row r="43" spans="2:17" x14ac:dyDescent="0.35">
      <c r="B43" s="37"/>
      <c r="C43" s="38"/>
      <c r="D43" s="38"/>
      <c r="E43" s="38"/>
      <c r="F43" s="38"/>
      <c r="G43" s="38"/>
      <c r="H43" s="38"/>
      <c r="I43" s="38"/>
      <c r="J43" s="38"/>
      <c r="K43" s="38"/>
      <c r="L43" s="38"/>
      <c r="M43" s="38"/>
      <c r="N43" s="38"/>
      <c r="O43" s="38"/>
      <c r="P43" s="38"/>
      <c r="Q43" s="39"/>
    </row>
    <row r="44" spans="2:17" x14ac:dyDescent="0.35">
      <c r="B44" s="37"/>
      <c r="C44" s="38"/>
      <c r="D44" s="38"/>
      <c r="E44" s="38"/>
      <c r="F44" s="38"/>
      <c r="G44" s="38"/>
      <c r="H44" s="38"/>
      <c r="I44" s="38"/>
      <c r="J44" s="38"/>
      <c r="K44" s="38"/>
      <c r="L44" s="38"/>
      <c r="M44" s="38"/>
      <c r="N44" s="38"/>
      <c r="O44" s="38"/>
      <c r="P44" s="38"/>
      <c r="Q44" s="39"/>
    </row>
    <row r="45" spans="2:17" x14ac:dyDescent="0.35">
      <c r="B45" s="37"/>
      <c r="C45" s="38"/>
      <c r="D45" s="38"/>
      <c r="E45" s="38"/>
      <c r="F45" s="38"/>
      <c r="G45" s="38"/>
      <c r="H45" s="38"/>
      <c r="I45" s="38"/>
      <c r="J45" s="38"/>
      <c r="K45" s="38"/>
      <c r="L45" s="38"/>
      <c r="M45" s="38"/>
      <c r="N45" s="38"/>
      <c r="O45" s="38"/>
      <c r="P45" s="38"/>
      <c r="Q45" s="39"/>
    </row>
    <row r="46" spans="2:17" x14ac:dyDescent="0.35">
      <c r="B46" s="37"/>
      <c r="C46" s="38"/>
      <c r="D46" s="38"/>
      <c r="E46" s="38"/>
      <c r="F46" s="38"/>
      <c r="G46" s="38"/>
      <c r="H46" s="38"/>
      <c r="I46" s="38"/>
      <c r="J46" s="38"/>
      <c r="K46" s="38"/>
      <c r="L46" s="38"/>
      <c r="M46" s="38"/>
      <c r="N46" s="38"/>
      <c r="O46" s="38"/>
      <c r="P46" s="38"/>
      <c r="Q46" s="39"/>
    </row>
    <row r="47" spans="2:17" x14ac:dyDescent="0.35">
      <c r="B47" s="37"/>
      <c r="C47" s="38"/>
      <c r="D47" s="38"/>
      <c r="E47" s="38"/>
      <c r="F47" s="38"/>
      <c r="G47" s="38"/>
      <c r="H47" s="38"/>
      <c r="I47" s="38"/>
      <c r="J47" s="38"/>
      <c r="K47" s="38"/>
      <c r="L47" s="38"/>
      <c r="M47" s="38"/>
      <c r="N47" s="38"/>
      <c r="O47" s="38"/>
      <c r="P47" s="38"/>
      <c r="Q47" s="39"/>
    </row>
    <row r="48" spans="2:17" x14ac:dyDescent="0.35">
      <c r="B48" s="37"/>
      <c r="C48" s="38"/>
      <c r="D48" s="38"/>
      <c r="E48" s="38"/>
      <c r="F48" s="38"/>
      <c r="G48" s="38"/>
      <c r="H48" s="38"/>
      <c r="I48" s="38"/>
      <c r="J48" s="38"/>
      <c r="K48" s="38"/>
      <c r="L48" s="38"/>
      <c r="M48" s="38"/>
      <c r="N48" s="38"/>
      <c r="O48" s="38"/>
      <c r="P48" s="38"/>
      <c r="Q48" s="39"/>
    </row>
    <row r="49" spans="2:17" x14ac:dyDescent="0.35">
      <c r="B49" s="37"/>
      <c r="C49" s="38"/>
      <c r="D49" s="38"/>
      <c r="E49" s="38"/>
      <c r="F49" s="38"/>
      <c r="G49" s="38"/>
      <c r="H49" s="38"/>
      <c r="I49" s="38"/>
      <c r="J49" s="38"/>
      <c r="K49" s="38"/>
      <c r="L49" s="38"/>
      <c r="M49" s="38"/>
      <c r="N49" s="38"/>
      <c r="O49" s="38"/>
      <c r="P49" s="38"/>
      <c r="Q49" s="39"/>
    </row>
    <row r="50" spans="2:17" x14ac:dyDescent="0.35">
      <c r="B50" s="37"/>
      <c r="C50" s="38"/>
      <c r="D50" s="38"/>
      <c r="E50" s="38"/>
      <c r="F50" s="38"/>
      <c r="G50" s="38"/>
      <c r="H50" s="38"/>
      <c r="I50" s="38"/>
      <c r="J50" s="38"/>
      <c r="K50" s="38"/>
      <c r="L50" s="38"/>
      <c r="M50" s="38"/>
      <c r="N50" s="38"/>
      <c r="O50" s="38"/>
      <c r="P50" s="38"/>
      <c r="Q50" s="39"/>
    </row>
    <row r="51" spans="2:17" x14ac:dyDescent="0.35">
      <c r="B51" s="37"/>
      <c r="C51" s="38"/>
      <c r="D51" s="38"/>
      <c r="E51" s="38"/>
      <c r="F51" s="38"/>
      <c r="G51" s="38"/>
      <c r="H51" s="38"/>
      <c r="I51" s="38"/>
      <c r="J51" s="38"/>
      <c r="K51" s="38"/>
      <c r="L51" s="38"/>
      <c r="M51" s="38"/>
      <c r="N51" s="38"/>
      <c r="O51" s="38"/>
      <c r="P51" s="38"/>
      <c r="Q51" s="39"/>
    </row>
    <row r="52" spans="2:17" ht="15" thickBot="1" x14ac:dyDescent="0.4">
      <c r="B52" s="40"/>
      <c r="C52" s="41"/>
      <c r="D52" s="41"/>
      <c r="E52" s="41"/>
      <c r="F52" s="41"/>
      <c r="G52" s="41"/>
      <c r="H52" s="41"/>
      <c r="I52" s="41"/>
      <c r="J52" s="41"/>
      <c r="K52" s="41"/>
      <c r="L52" s="41"/>
      <c r="M52" s="41"/>
      <c r="N52" s="41"/>
      <c r="O52" s="41"/>
      <c r="P52" s="41"/>
      <c r="Q52" s="42"/>
    </row>
    <row r="53" spans="2:17" ht="15" thickTop="1" x14ac:dyDescent="0.35"/>
  </sheetData>
  <mergeCells count="1">
    <mergeCell ref="B2:Q5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C6EA2-9657-44AC-9876-B9D96B04D730}">
  <dimension ref="A1:K199"/>
  <sheetViews>
    <sheetView workbookViewId="0">
      <pane xSplit="3" ySplit="1" topLeftCell="D2" activePane="bottomRight" state="frozen"/>
      <selection pane="topRight" activeCell="C1" sqref="C1"/>
      <selection pane="bottomLeft" activeCell="A2" sqref="A2"/>
      <selection pane="bottomRight" activeCell="G13" sqref="G13"/>
    </sheetView>
  </sheetViews>
  <sheetFormatPr defaultRowHeight="14.5" x14ac:dyDescent="0.35"/>
  <cols>
    <col min="2" max="2" width="25.54296875" customWidth="1"/>
    <col min="3" max="3" width="42.81640625" customWidth="1"/>
    <col min="4" max="4" width="18.1796875" bestFit="1" customWidth="1"/>
    <col min="5" max="5" width="18" bestFit="1" customWidth="1"/>
    <col min="6" max="6" width="18.54296875" bestFit="1" customWidth="1"/>
    <col min="7" max="7" width="11.1796875" bestFit="1" customWidth="1"/>
    <col min="8" max="8" width="25.1796875" bestFit="1" customWidth="1"/>
    <col min="9" max="9" width="78.26953125" bestFit="1" customWidth="1"/>
    <col min="10" max="10" width="51.26953125" bestFit="1" customWidth="1"/>
    <col min="11" max="11" width="72.81640625" bestFit="1" customWidth="1"/>
  </cols>
  <sheetData>
    <row r="1" spans="1:11" s="1" customFormat="1" x14ac:dyDescent="0.35">
      <c r="A1" s="1" t="s">
        <v>344</v>
      </c>
      <c r="B1" s="3" t="s">
        <v>0</v>
      </c>
      <c r="C1" s="1" t="s">
        <v>1</v>
      </c>
      <c r="D1" s="1" t="s">
        <v>2</v>
      </c>
      <c r="E1" s="1" t="s">
        <v>204</v>
      </c>
      <c r="F1" s="1" t="s">
        <v>205</v>
      </c>
      <c r="G1" s="1" t="s">
        <v>3</v>
      </c>
      <c r="H1" s="1" t="s">
        <v>160</v>
      </c>
      <c r="I1" s="1" t="s">
        <v>4</v>
      </c>
      <c r="J1" s="1" t="s">
        <v>5</v>
      </c>
      <c r="K1" s="1" t="s">
        <v>161</v>
      </c>
    </row>
    <row r="2" spans="1:11" x14ac:dyDescent="0.35">
      <c r="A2">
        <v>1</v>
      </c>
      <c r="B2" t="s">
        <v>345</v>
      </c>
      <c r="C2" t="s">
        <v>8</v>
      </c>
      <c r="D2" s="4">
        <f>Cost_Database_Conversions!H3</f>
        <v>98.968068154203777</v>
      </c>
      <c r="E2" s="4">
        <f>Cost_Database_Conversions!I3</f>
        <v>74.226051115652837</v>
      </c>
      <c r="F2" s="4">
        <f>Cost_Database_Conversions!J3</f>
        <v>123.71008519275472</v>
      </c>
      <c r="G2" t="s">
        <v>43</v>
      </c>
      <c r="H2" t="s">
        <v>15</v>
      </c>
      <c r="I2" t="s">
        <v>76</v>
      </c>
      <c r="J2" t="s">
        <v>17</v>
      </c>
      <c r="K2" t="s">
        <v>88</v>
      </c>
    </row>
    <row r="3" spans="1:11" x14ac:dyDescent="0.35">
      <c r="A3">
        <v>2</v>
      </c>
      <c r="B3" t="s">
        <v>345</v>
      </c>
      <c r="C3" t="s">
        <v>8</v>
      </c>
      <c r="D3" s="4">
        <f>Cost_Database_Conversions!H4</f>
        <v>118.72443562974235</v>
      </c>
      <c r="E3" s="4">
        <f>Cost_Database_Conversions!I4</f>
        <v>108.83073266059715</v>
      </c>
      <c r="F3" s="4">
        <f>Cost_Database_Conversions!J4</f>
        <v>128.61813859888753</v>
      </c>
      <c r="G3" t="s">
        <v>43</v>
      </c>
      <c r="H3" t="s">
        <v>54</v>
      </c>
      <c r="I3" t="s">
        <v>85</v>
      </c>
      <c r="J3" t="s">
        <v>56</v>
      </c>
      <c r="K3" t="s">
        <v>86</v>
      </c>
    </row>
    <row r="4" spans="1:11" x14ac:dyDescent="0.35">
      <c r="A4">
        <v>3</v>
      </c>
      <c r="B4" t="s">
        <v>345</v>
      </c>
      <c r="C4" t="s">
        <v>8</v>
      </c>
      <c r="D4" s="4">
        <f>Cost_Database_Conversions!H5</f>
        <v>144.47551886574769</v>
      </c>
      <c r="E4" s="4">
        <f>Cost_Database_Conversions!I5</f>
        <v>108.35663914931077</v>
      </c>
      <c r="F4" s="4">
        <f>Cost_Database_Conversions!J5</f>
        <v>180.59439858218462</v>
      </c>
      <c r="G4" t="s">
        <v>43</v>
      </c>
      <c r="H4" t="s">
        <v>54</v>
      </c>
      <c r="I4" t="s">
        <v>81</v>
      </c>
      <c r="J4" t="s">
        <v>208</v>
      </c>
      <c r="K4" t="s">
        <v>87</v>
      </c>
    </row>
    <row r="5" spans="1:11" x14ac:dyDescent="0.35">
      <c r="A5">
        <v>4</v>
      </c>
      <c r="B5" t="s">
        <v>38</v>
      </c>
      <c r="C5" t="s">
        <v>8</v>
      </c>
      <c r="D5" s="4">
        <f>Cost_Database_Conversions!H6</f>
        <v>5699999.9999999991</v>
      </c>
      <c r="E5" s="4">
        <f>Cost_Database_Conversions!I6</f>
        <v>4274999.9999999991</v>
      </c>
      <c r="F5" s="4">
        <f>Cost_Database_Conversions!J6</f>
        <v>7124999.9999999991</v>
      </c>
      <c r="G5" t="s">
        <v>14</v>
      </c>
      <c r="H5" t="s">
        <v>9</v>
      </c>
      <c r="I5" t="s">
        <v>24</v>
      </c>
      <c r="J5" t="s">
        <v>145</v>
      </c>
      <c r="K5" t="s">
        <v>341</v>
      </c>
    </row>
    <row r="6" spans="1:11" x14ac:dyDescent="0.35">
      <c r="A6">
        <v>5</v>
      </c>
      <c r="B6" t="s">
        <v>89</v>
      </c>
      <c r="C6" t="s">
        <v>8</v>
      </c>
      <c r="D6" s="4">
        <f>Cost_Database_Conversions!H7</f>
        <v>59202.824252230406</v>
      </c>
      <c r="E6" s="4">
        <f>Cost_Database_Conversions!I7</f>
        <v>44402.118189172805</v>
      </c>
      <c r="F6" s="4">
        <f>Cost_Database_Conversions!J7</f>
        <v>74003.530315288008</v>
      </c>
      <c r="G6" t="s">
        <v>14</v>
      </c>
      <c r="H6" t="s">
        <v>15</v>
      </c>
      <c r="I6" t="s">
        <v>16</v>
      </c>
      <c r="J6" t="s">
        <v>17</v>
      </c>
      <c r="K6" t="s">
        <v>90</v>
      </c>
    </row>
    <row r="7" spans="1:11" x14ac:dyDescent="0.35">
      <c r="A7">
        <v>6</v>
      </c>
      <c r="B7" t="s">
        <v>346</v>
      </c>
      <c r="C7" t="s">
        <v>8</v>
      </c>
      <c r="D7" s="4">
        <f>Cost_Database_Conversions!H8</f>
        <v>44303.033442412176</v>
      </c>
      <c r="E7" s="4">
        <f>Cost_Database_Conversions!I8</f>
        <v>33227.27508180913</v>
      </c>
      <c r="F7" s="4">
        <f>Cost_Database_Conversions!J8</f>
        <v>55378.791803015221</v>
      </c>
      <c r="G7" t="s">
        <v>14</v>
      </c>
      <c r="H7" t="s">
        <v>9</v>
      </c>
      <c r="I7" t="s">
        <v>10</v>
      </c>
      <c r="J7" t="s">
        <v>25</v>
      </c>
      <c r="K7" t="s">
        <v>97</v>
      </c>
    </row>
    <row r="8" spans="1:11" x14ac:dyDescent="0.35">
      <c r="A8">
        <v>7</v>
      </c>
      <c r="B8" t="s">
        <v>23</v>
      </c>
      <c r="C8" t="s">
        <v>8</v>
      </c>
      <c r="D8" s="4">
        <f>Cost_Database_Conversions!H9</f>
        <v>2658.1820065447305</v>
      </c>
      <c r="E8" s="4">
        <f>Cost_Database_Conversions!I9</f>
        <v>1993.636504908548</v>
      </c>
      <c r="F8" s="4">
        <f>Cost_Database_Conversions!J9</f>
        <v>3322.727508180913</v>
      </c>
      <c r="G8" t="s">
        <v>201</v>
      </c>
      <c r="H8" t="s">
        <v>9</v>
      </c>
      <c r="I8" t="s">
        <v>24</v>
      </c>
      <c r="J8" t="s">
        <v>25</v>
      </c>
      <c r="K8" t="s">
        <v>26</v>
      </c>
    </row>
    <row r="9" spans="1:11" x14ac:dyDescent="0.35">
      <c r="A9">
        <v>8</v>
      </c>
      <c r="B9" t="s">
        <v>349</v>
      </c>
      <c r="C9" t="s">
        <v>8</v>
      </c>
      <c r="D9" s="4">
        <f>Cost_Database_Conversions!H10</f>
        <v>69.055460321534525</v>
      </c>
      <c r="E9" s="4">
        <f>Cost_Database_Conversions!I10</f>
        <v>51.791595241150894</v>
      </c>
      <c r="F9" s="4">
        <f>Cost_Database_Conversions!J10</f>
        <v>86.31932540191815</v>
      </c>
      <c r="G9" t="s">
        <v>43</v>
      </c>
      <c r="H9" t="s">
        <v>67</v>
      </c>
      <c r="I9" t="s">
        <v>16</v>
      </c>
      <c r="J9" t="s">
        <v>107</v>
      </c>
      <c r="K9" t="s">
        <v>109</v>
      </c>
    </row>
    <row r="10" spans="1:11" x14ac:dyDescent="0.35">
      <c r="A10">
        <v>9</v>
      </c>
      <c r="B10" t="s">
        <v>347</v>
      </c>
      <c r="C10" t="s">
        <v>8</v>
      </c>
      <c r="D10" s="4">
        <f>Cost_Database_Conversions!H11</f>
        <v>982.63143995676342</v>
      </c>
      <c r="E10" s="4">
        <f>Cost_Database_Conversions!I11</f>
        <v>736.9735799675725</v>
      </c>
      <c r="F10" s="4">
        <f>Cost_Database_Conversions!J11</f>
        <v>1228.2892999459543</v>
      </c>
      <c r="G10" t="s">
        <v>43</v>
      </c>
      <c r="H10" t="s">
        <v>54</v>
      </c>
      <c r="I10" t="s">
        <v>101</v>
      </c>
      <c r="J10" t="s">
        <v>208</v>
      </c>
      <c r="K10" t="s">
        <v>100</v>
      </c>
    </row>
    <row r="11" spans="1:11" x14ac:dyDescent="0.35">
      <c r="A11">
        <v>10</v>
      </c>
      <c r="B11" t="s">
        <v>39</v>
      </c>
      <c r="C11" t="s">
        <v>8</v>
      </c>
      <c r="D11" s="4">
        <f>Cost_Database_Conversions!H12</f>
        <v>5699999.9999999991</v>
      </c>
      <c r="E11" s="4">
        <f>Cost_Database_Conversions!I12</f>
        <v>4274999.9999999991</v>
      </c>
      <c r="F11" s="4">
        <f>Cost_Database_Conversions!J12</f>
        <v>7124999.9999999991</v>
      </c>
      <c r="G11" t="s">
        <v>14</v>
      </c>
      <c r="H11" t="s">
        <v>9</v>
      </c>
      <c r="I11" t="s">
        <v>24</v>
      </c>
      <c r="J11" t="s">
        <v>145</v>
      </c>
      <c r="K11" t="s">
        <v>342</v>
      </c>
    </row>
    <row r="12" spans="1:11" x14ac:dyDescent="0.35">
      <c r="A12">
        <v>11</v>
      </c>
      <c r="B12" t="s">
        <v>348</v>
      </c>
      <c r="C12" t="s">
        <v>8</v>
      </c>
      <c r="D12" s="4" t="str">
        <f>Cost_Database_Conversions!H13</f>
        <v>Refer to documentation</v>
      </c>
      <c r="E12" s="4" t="str">
        <f>Cost_Database_Conversions!I13</f>
        <v>Refer to documentation</v>
      </c>
      <c r="F12" s="4" t="str">
        <f>Cost_Database_Conversions!J13</f>
        <v>Refer to documentation</v>
      </c>
      <c r="G12" t="s">
        <v>43</v>
      </c>
      <c r="H12" t="s">
        <v>44</v>
      </c>
      <c r="I12" t="s">
        <v>16</v>
      </c>
      <c r="J12" t="s">
        <v>45</v>
      </c>
      <c r="K12" t="s">
        <v>99</v>
      </c>
    </row>
    <row r="13" spans="1:11" x14ac:dyDescent="0.35">
      <c r="A13">
        <v>12</v>
      </c>
      <c r="B13" t="s">
        <v>350</v>
      </c>
      <c r="C13" t="s">
        <v>8</v>
      </c>
      <c r="D13" s="4">
        <f>Cost_Database_Conversions!H14</f>
        <v>517.9159524115089</v>
      </c>
      <c r="E13" s="4">
        <f>Cost_Database_Conversions!I14</f>
        <v>388.43696430863167</v>
      </c>
      <c r="F13" s="4">
        <f>Cost_Database_Conversions!J14</f>
        <v>647.39494051438612</v>
      </c>
      <c r="G13" t="s">
        <v>43</v>
      </c>
      <c r="H13" t="s">
        <v>67</v>
      </c>
      <c r="I13" t="s">
        <v>16</v>
      </c>
      <c r="J13" t="s">
        <v>107</v>
      </c>
      <c r="K13" t="s">
        <v>108</v>
      </c>
    </row>
    <row r="14" spans="1:11" x14ac:dyDescent="0.35">
      <c r="A14">
        <v>13</v>
      </c>
      <c r="B14" t="s">
        <v>351</v>
      </c>
      <c r="C14" t="s">
        <v>8</v>
      </c>
      <c r="D14" s="4">
        <f>Cost_Database_Conversions!H15</f>
        <v>1953.3881797327804</v>
      </c>
      <c r="E14" s="4">
        <f>Cost_Database_Conversions!I15</f>
        <v>1465.0411347995853</v>
      </c>
      <c r="F14" s="4">
        <f>Cost_Database_Conversions!J15</f>
        <v>2441.7352246659757</v>
      </c>
      <c r="G14" t="s">
        <v>43</v>
      </c>
      <c r="H14" t="s">
        <v>54</v>
      </c>
      <c r="I14" t="s">
        <v>81</v>
      </c>
      <c r="J14" t="s">
        <v>208</v>
      </c>
      <c r="K14" t="s">
        <v>100</v>
      </c>
    </row>
    <row r="15" spans="1:11" x14ac:dyDescent="0.35">
      <c r="A15">
        <v>14</v>
      </c>
      <c r="B15" t="s">
        <v>352</v>
      </c>
      <c r="C15" t="s">
        <v>8</v>
      </c>
      <c r="D15" s="4">
        <f>Cost_Database_Conversions!H16</f>
        <v>1134.7207981677495</v>
      </c>
      <c r="E15" s="4">
        <f>Cost_Database_Conversions!I16</f>
        <v>851.04059862581221</v>
      </c>
      <c r="F15" s="4">
        <f>Cost_Database_Conversions!J16</f>
        <v>1418.4009977096869</v>
      </c>
      <c r="G15" t="s">
        <v>43</v>
      </c>
      <c r="H15" t="s">
        <v>15</v>
      </c>
      <c r="I15" t="s">
        <v>16</v>
      </c>
      <c r="J15" t="s">
        <v>17</v>
      </c>
      <c r="K15" t="s">
        <v>102</v>
      </c>
    </row>
    <row r="16" spans="1:11" x14ac:dyDescent="0.35">
      <c r="A16">
        <v>15</v>
      </c>
      <c r="B16" t="s">
        <v>169</v>
      </c>
      <c r="C16" t="s">
        <v>8</v>
      </c>
      <c r="D16" s="4">
        <f>Cost_Database_Conversions!H17</f>
        <v>231.33321632135204</v>
      </c>
      <c r="E16" s="4">
        <f>Cost_Database_Conversions!I17</f>
        <v>173.49991224101404</v>
      </c>
      <c r="F16" s="4">
        <f>Cost_Database_Conversions!J17</f>
        <v>289.16652040169004</v>
      </c>
      <c r="G16" t="s">
        <v>43</v>
      </c>
      <c r="H16" t="s">
        <v>67</v>
      </c>
      <c r="I16" t="s">
        <v>63</v>
      </c>
      <c r="J16" t="s">
        <v>64</v>
      </c>
      <c r="K16" t="s">
        <v>65</v>
      </c>
    </row>
    <row r="17" spans="1:11" x14ac:dyDescent="0.35">
      <c r="A17">
        <v>16</v>
      </c>
      <c r="B17" t="s">
        <v>169</v>
      </c>
      <c r="C17" t="s">
        <v>8</v>
      </c>
      <c r="D17" s="4">
        <f>Cost_Database_Conversions!H18</f>
        <v>247.45592000669384</v>
      </c>
      <c r="E17" s="4">
        <f>Cost_Database_Conversions!I18</f>
        <v>185.59194000502038</v>
      </c>
      <c r="F17" s="4">
        <f>Cost_Database_Conversions!J18</f>
        <v>309.31990000836731</v>
      </c>
      <c r="G17" t="s">
        <v>43</v>
      </c>
      <c r="H17" t="s">
        <v>62</v>
      </c>
      <c r="I17" t="s">
        <v>63</v>
      </c>
      <c r="J17" t="s">
        <v>64</v>
      </c>
      <c r="K17" t="s">
        <v>65</v>
      </c>
    </row>
    <row r="18" spans="1:11" x14ac:dyDescent="0.35">
      <c r="A18">
        <v>17</v>
      </c>
      <c r="B18" t="s">
        <v>169</v>
      </c>
      <c r="C18" t="s">
        <v>8</v>
      </c>
      <c r="D18" s="4">
        <f>Cost_Database_Conversions!H19</f>
        <v>289.9906029291522</v>
      </c>
      <c r="E18" s="4">
        <f>Cost_Database_Conversions!I19</f>
        <v>217.49295219686417</v>
      </c>
      <c r="F18" s="4">
        <f>Cost_Database_Conversions!J19</f>
        <v>362.48825366144024</v>
      </c>
      <c r="G18" t="s">
        <v>43</v>
      </c>
      <c r="H18" t="s">
        <v>66</v>
      </c>
      <c r="I18" t="s">
        <v>63</v>
      </c>
      <c r="J18" t="s">
        <v>64</v>
      </c>
      <c r="K18" t="s">
        <v>65</v>
      </c>
    </row>
    <row r="19" spans="1:11" x14ac:dyDescent="0.35">
      <c r="A19">
        <v>18</v>
      </c>
      <c r="B19" t="s">
        <v>169</v>
      </c>
      <c r="C19" t="s">
        <v>8</v>
      </c>
      <c r="D19" s="4">
        <f>Cost_Database_Conversions!H20</f>
        <v>260.58086661129659</v>
      </c>
      <c r="E19" s="4">
        <f>Cost_Database_Conversions!I20</f>
        <v>195.43564995847242</v>
      </c>
      <c r="F19" s="4">
        <f>Cost_Database_Conversions!J20</f>
        <v>325.72608326412075</v>
      </c>
      <c r="G19" t="s">
        <v>43</v>
      </c>
      <c r="H19" t="s">
        <v>54</v>
      </c>
      <c r="I19" t="s">
        <v>63</v>
      </c>
      <c r="J19" t="s">
        <v>68</v>
      </c>
      <c r="K19" t="s">
        <v>65</v>
      </c>
    </row>
    <row r="20" spans="1:11" x14ac:dyDescent="0.35">
      <c r="A20">
        <v>19</v>
      </c>
      <c r="B20" t="s">
        <v>353</v>
      </c>
      <c r="C20" t="s">
        <v>197</v>
      </c>
      <c r="D20" s="4">
        <f>Cost_Database_Conversions!H21</f>
        <v>265818.2006544731</v>
      </c>
      <c r="E20" s="4">
        <f>Cost_Database_Conversions!I21</f>
        <v>199363.65049085481</v>
      </c>
      <c r="F20" s="4">
        <f>Cost_Database_Conversions!J21</f>
        <v>332272.75081809139</v>
      </c>
      <c r="G20" t="s">
        <v>14</v>
      </c>
      <c r="H20" t="s">
        <v>9</v>
      </c>
      <c r="I20" t="s">
        <v>10</v>
      </c>
      <c r="J20" t="s">
        <v>25</v>
      </c>
      <c r="K20" t="s">
        <v>274</v>
      </c>
    </row>
    <row r="21" spans="1:11" x14ac:dyDescent="0.35">
      <c r="A21">
        <v>20</v>
      </c>
      <c r="B21" t="s">
        <v>353</v>
      </c>
      <c r="C21" t="s">
        <v>198</v>
      </c>
      <c r="D21" s="4">
        <f>Cost_Database_Conversions!H22</f>
        <v>930363.7022906557</v>
      </c>
      <c r="E21" s="4">
        <f>Cost_Database_Conversions!I22</f>
        <v>697772.7767179918</v>
      </c>
      <c r="F21" s="4">
        <f>Cost_Database_Conversions!J22</f>
        <v>1162954.6278633196</v>
      </c>
      <c r="G21" t="s">
        <v>14</v>
      </c>
      <c r="H21" t="s">
        <v>9</v>
      </c>
      <c r="I21" t="s">
        <v>10</v>
      </c>
      <c r="J21" t="s">
        <v>25</v>
      </c>
      <c r="K21" t="s">
        <v>276</v>
      </c>
    </row>
    <row r="22" spans="1:11" x14ac:dyDescent="0.35">
      <c r="A22">
        <v>21</v>
      </c>
      <c r="B22" t="s">
        <v>353</v>
      </c>
      <c r="C22" t="s">
        <v>200</v>
      </c>
      <c r="D22" s="4">
        <f>Cost_Database_Conversions!H23</f>
        <v>265818.2006544731</v>
      </c>
      <c r="E22" s="4">
        <f>Cost_Database_Conversions!I23</f>
        <v>199363.65049085481</v>
      </c>
      <c r="F22" s="4">
        <f>Cost_Database_Conversions!J23</f>
        <v>332272.75081809139</v>
      </c>
      <c r="G22" t="s">
        <v>14</v>
      </c>
      <c r="H22" t="s">
        <v>9</v>
      </c>
      <c r="I22" t="s">
        <v>10</v>
      </c>
      <c r="J22" t="s">
        <v>25</v>
      </c>
      <c r="K22" t="s">
        <v>275</v>
      </c>
    </row>
    <row r="23" spans="1:11" x14ac:dyDescent="0.35">
      <c r="A23">
        <v>22</v>
      </c>
      <c r="B23" t="s">
        <v>353</v>
      </c>
      <c r="C23" t="s">
        <v>199</v>
      </c>
      <c r="D23" s="4">
        <f>Cost_Database_Conversions!H24</f>
        <v>930363.7022906557</v>
      </c>
      <c r="E23" s="4">
        <f>Cost_Database_Conversions!I24</f>
        <v>697772.7767179918</v>
      </c>
      <c r="F23" s="4">
        <f>Cost_Database_Conversions!J24</f>
        <v>1162954.6278633196</v>
      </c>
      <c r="G23" t="s">
        <v>14</v>
      </c>
      <c r="H23" t="s">
        <v>9</v>
      </c>
      <c r="I23" t="s">
        <v>10</v>
      </c>
      <c r="J23" t="s">
        <v>25</v>
      </c>
      <c r="K23" t="s">
        <v>277</v>
      </c>
    </row>
    <row r="24" spans="1:11" x14ac:dyDescent="0.35">
      <c r="A24">
        <v>23</v>
      </c>
      <c r="B24" t="s">
        <v>40</v>
      </c>
      <c r="C24" t="s">
        <v>8</v>
      </c>
      <c r="D24" s="4">
        <f>Cost_Database_Conversions!H25</f>
        <v>11399999.999999998</v>
      </c>
      <c r="E24" s="4">
        <f>Cost_Database_Conversions!I25</f>
        <v>8549999.9999999981</v>
      </c>
      <c r="F24" s="4">
        <f>Cost_Database_Conversions!J25</f>
        <v>14249999.999999998</v>
      </c>
      <c r="G24" t="s">
        <v>14</v>
      </c>
      <c r="H24" t="s">
        <v>9</v>
      </c>
      <c r="I24" t="s">
        <v>24</v>
      </c>
      <c r="J24" t="s">
        <v>145</v>
      </c>
      <c r="K24" t="s">
        <v>343</v>
      </c>
    </row>
    <row r="25" spans="1:11" x14ac:dyDescent="0.35">
      <c r="A25">
        <v>24</v>
      </c>
      <c r="B25" t="s">
        <v>165</v>
      </c>
      <c r="C25" t="s">
        <v>31</v>
      </c>
      <c r="D25" s="4">
        <f>Cost_Database_Conversions!H26</f>
        <v>149.57919658517594</v>
      </c>
      <c r="E25" s="4">
        <f>Cost_Database_Conversions!I26</f>
        <v>112.18439743888194</v>
      </c>
      <c r="F25" s="4">
        <f>Cost_Database_Conversions!J26</f>
        <v>186.97399573146993</v>
      </c>
      <c r="G25" t="s">
        <v>53</v>
      </c>
      <c r="H25" t="s">
        <v>28</v>
      </c>
      <c r="I25" t="s">
        <v>29</v>
      </c>
      <c r="J25" t="s">
        <v>30</v>
      </c>
    </row>
    <row r="26" spans="1:11" x14ac:dyDescent="0.35">
      <c r="A26">
        <v>25</v>
      </c>
      <c r="B26" t="s">
        <v>165</v>
      </c>
      <c r="C26" t="s">
        <v>32</v>
      </c>
      <c r="D26" s="4">
        <f>Cost_Database_Conversions!H27</f>
        <v>239.32671453628149</v>
      </c>
      <c r="E26" s="4">
        <f>Cost_Database_Conversions!I27</f>
        <v>179.4950359022111</v>
      </c>
      <c r="F26" s="4">
        <f>Cost_Database_Conversions!J27</f>
        <v>299.15839317035187</v>
      </c>
      <c r="G26" t="s">
        <v>53</v>
      </c>
      <c r="H26" t="s">
        <v>28</v>
      </c>
      <c r="I26" t="s">
        <v>29</v>
      </c>
      <c r="J26" t="s">
        <v>30</v>
      </c>
    </row>
    <row r="27" spans="1:11" x14ac:dyDescent="0.35">
      <c r="A27">
        <v>26</v>
      </c>
      <c r="B27" t="s">
        <v>165</v>
      </c>
      <c r="C27" t="s">
        <v>33</v>
      </c>
      <c r="D27" s="4">
        <f>Cost_Database_Conversions!H28</f>
        <v>100.2359397036916</v>
      </c>
      <c r="E27" s="4">
        <f>Cost_Database_Conversions!I28</f>
        <v>75.1769547777687</v>
      </c>
      <c r="F27" s="4">
        <f>Cost_Database_Conversions!J28</f>
        <v>125.2949246296145</v>
      </c>
      <c r="G27" t="s">
        <v>53</v>
      </c>
      <c r="H27" t="s">
        <v>28</v>
      </c>
      <c r="I27" t="s">
        <v>29</v>
      </c>
      <c r="J27" t="s">
        <v>30</v>
      </c>
    </row>
    <row r="28" spans="1:11" x14ac:dyDescent="0.35">
      <c r="A28">
        <v>27</v>
      </c>
      <c r="B28" t="s">
        <v>165</v>
      </c>
      <c r="C28" t="s">
        <v>34</v>
      </c>
      <c r="D28" s="4">
        <f>Cost_Database_Conversions!H29</f>
        <v>160.30599155941167</v>
      </c>
      <c r="E28" s="4">
        <f>Cost_Database_Conversions!I29</f>
        <v>120.22949366955875</v>
      </c>
      <c r="F28" s="4">
        <f>Cost_Database_Conversions!J29</f>
        <v>200.3824894492646</v>
      </c>
      <c r="G28" t="s">
        <v>53</v>
      </c>
      <c r="H28" t="s">
        <v>28</v>
      </c>
      <c r="I28" t="s">
        <v>29</v>
      </c>
      <c r="J28" t="s">
        <v>30</v>
      </c>
    </row>
    <row r="29" spans="1:11" x14ac:dyDescent="0.35">
      <c r="A29">
        <v>28</v>
      </c>
      <c r="B29" t="s">
        <v>6</v>
      </c>
      <c r="C29" t="s">
        <v>7</v>
      </c>
      <c r="D29" s="4">
        <f>Cost_Database_Conversions!H30</f>
        <v>193772445.49125144</v>
      </c>
      <c r="E29" s="4">
        <f>Cost_Database_Conversions!I30</f>
        <v>145329334.11843857</v>
      </c>
      <c r="F29" s="4">
        <f>Cost_Database_Conversions!J30</f>
        <v>242215556.86406431</v>
      </c>
      <c r="G29" t="s">
        <v>14</v>
      </c>
      <c r="H29" t="s">
        <v>9</v>
      </c>
      <c r="I29" t="s">
        <v>10</v>
      </c>
      <c r="J29" t="s">
        <v>11</v>
      </c>
      <c r="K29" t="s">
        <v>252</v>
      </c>
    </row>
    <row r="30" spans="1:11" x14ac:dyDescent="0.35">
      <c r="A30">
        <v>29</v>
      </c>
      <c r="B30" t="s">
        <v>6</v>
      </c>
      <c r="C30" t="s">
        <v>12</v>
      </c>
      <c r="D30" s="4">
        <f>Cost_Database_Conversions!H31</f>
        <v>974430401.17727005</v>
      </c>
      <c r="E30" s="4">
        <f>Cost_Database_Conversions!I31</f>
        <v>730822800.88295257</v>
      </c>
      <c r="F30" s="4">
        <f>Cost_Database_Conversions!J31</f>
        <v>1218038001.4715877</v>
      </c>
      <c r="G30" t="s">
        <v>14</v>
      </c>
      <c r="H30" t="s">
        <v>9</v>
      </c>
      <c r="I30" t="s">
        <v>10</v>
      </c>
      <c r="J30" t="s">
        <v>11</v>
      </c>
      <c r="K30" t="s">
        <v>254</v>
      </c>
    </row>
    <row r="31" spans="1:11" x14ac:dyDescent="0.35">
      <c r="A31">
        <v>30</v>
      </c>
      <c r="B31" t="s">
        <v>6</v>
      </c>
      <c r="C31" t="s">
        <v>176</v>
      </c>
      <c r="D31" s="4">
        <f>Cost_Database_Conversions!H32</f>
        <v>974430401.17727005</v>
      </c>
      <c r="E31" s="4">
        <f>Cost_Database_Conversions!I32</f>
        <v>730822800.88295257</v>
      </c>
      <c r="F31" s="4">
        <f>Cost_Database_Conversions!J32</f>
        <v>1218038001.4715877</v>
      </c>
      <c r="G31" t="s">
        <v>14</v>
      </c>
      <c r="H31" t="s">
        <v>9</v>
      </c>
      <c r="I31" t="s">
        <v>10</v>
      </c>
      <c r="J31" t="s">
        <v>11</v>
      </c>
      <c r="K31" t="s">
        <v>253</v>
      </c>
    </row>
    <row r="32" spans="1:11" x14ac:dyDescent="0.35">
      <c r="A32">
        <v>31</v>
      </c>
      <c r="B32" t="s">
        <v>162</v>
      </c>
      <c r="C32" t="s">
        <v>151</v>
      </c>
      <c r="D32" s="4">
        <f>Cost_Database_Conversions!H33</f>
        <v>75409.756929189811</v>
      </c>
      <c r="E32" s="4">
        <f>Cost_Database_Conversions!I33</f>
        <v>56557.317696892358</v>
      </c>
      <c r="F32" s="4">
        <f>Cost_Database_Conversions!J33</f>
        <v>94262.196161487256</v>
      </c>
      <c r="G32" t="s">
        <v>14</v>
      </c>
      <c r="H32" t="s">
        <v>9</v>
      </c>
      <c r="I32" t="s">
        <v>36</v>
      </c>
      <c r="J32" t="s">
        <v>246</v>
      </c>
      <c r="K32" t="s">
        <v>155</v>
      </c>
    </row>
    <row r="33" spans="1:11" x14ac:dyDescent="0.35">
      <c r="A33">
        <v>32</v>
      </c>
      <c r="B33" t="s">
        <v>162</v>
      </c>
      <c r="C33" t="s">
        <v>152</v>
      </c>
      <c r="D33" s="4">
        <f>Cost_Database_Conversions!H34</f>
        <v>77104.358208497433</v>
      </c>
      <c r="E33" s="4">
        <f>Cost_Database_Conversions!I34</f>
        <v>57828.268656373075</v>
      </c>
      <c r="F33" s="4">
        <f>Cost_Database_Conversions!J34</f>
        <v>96380.447760621784</v>
      </c>
      <c r="G33" t="s">
        <v>14</v>
      </c>
      <c r="H33" t="s">
        <v>9</v>
      </c>
      <c r="I33" t="s">
        <v>36</v>
      </c>
      <c r="J33" t="s">
        <v>246</v>
      </c>
      <c r="K33" t="s">
        <v>155</v>
      </c>
    </row>
    <row r="34" spans="1:11" x14ac:dyDescent="0.35">
      <c r="A34">
        <v>33</v>
      </c>
      <c r="B34" t="s">
        <v>162</v>
      </c>
      <c r="C34" t="s">
        <v>153</v>
      </c>
      <c r="D34" s="4">
        <f>Cost_Database_Conversions!H35</f>
        <v>121163.991470496</v>
      </c>
      <c r="E34" s="4">
        <f>Cost_Database_Conversions!I35</f>
        <v>90872.993602871997</v>
      </c>
      <c r="F34" s="4">
        <f>Cost_Database_Conversions!J35</f>
        <v>151454.98933811998</v>
      </c>
      <c r="G34" t="s">
        <v>14</v>
      </c>
      <c r="H34" t="s">
        <v>9</v>
      </c>
      <c r="I34" t="s">
        <v>36</v>
      </c>
      <c r="J34" t="s">
        <v>246</v>
      </c>
      <c r="K34" t="s">
        <v>155</v>
      </c>
    </row>
    <row r="35" spans="1:11" x14ac:dyDescent="0.35">
      <c r="A35">
        <v>34</v>
      </c>
      <c r="B35" t="s">
        <v>163</v>
      </c>
      <c r="C35" t="s">
        <v>154</v>
      </c>
      <c r="D35" s="4">
        <f>Cost_Database_Conversions!H36</f>
        <v>147430.31129976435</v>
      </c>
      <c r="E35" s="4">
        <f>Cost_Database_Conversions!I36</f>
        <v>110572.73347482327</v>
      </c>
      <c r="F35" s="4">
        <f>Cost_Database_Conversions!J36</f>
        <v>184287.88912470543</v>
      </c>
      <c r="G35" t="s">
        <v>14</v>
      </c>
      <c r="H35" t="s">
        <v>9</v>
      </c>
      <c r="I35" t="s">
        <v>36</v>
      </c>
      <c r="J35" t="s">
        <v>246</v>
      </c>
      <c r="K35" t="s">
        <v>155</v>
      </c>
    </row>
    <row r="36" spans="1:11" x14ac:dyDescent="0.35">
      <c r="A36">
        <v>35</v>
      </c>
      <c r="B36" t="s">
        <v>163</v>
      </c>
      <c r="C36" t="s">
        <v>27</v>
      </c>
      <c r="D36" s="4">
        <f>Cost_Database_Conversions!H37</f>
        <v>25.029188273216686</v>
      </c>
      <c r="E36" s="4">
        <f>Cost_Database_Conversions!I37</f>
        <v>18.771891204912514</v>
      </c>
      <c r="F36" s="4">
        <f>Cost_Database_Conversions!J37</f>
        <v>31.286485341520859</v>
      </c>
      <c r="G36" t="s">
        <v>53</v>
      </c>
      <c r="H36" t="s">
        <v>28</v>
      </c>
      <c r="I36" t="s">
        <v>29</v>
      </c>
      <c r="J36" t="s">
        <v>30</v>
      </c>
    </row>
    <row r="37" spans="1:11" x14ac:dyDescent="0.35">
      <c r="A37">
        <v>36</v>
      </c>
      <c r="B37" t="s">
        <v>167</v>
      </c>
      <c r="C37" t="s">
        <v>156</v>
      </c>
      <c r="D37" s="4">
        <f>Cost_Database_Conversions!H38</f>
        <v>94.767877556126749</v>
      </c>
      <c r="E37" s="4">
        <f>Cost_Database_Conversions!I38</f>
        <v>71.075908167095065</v>
      </c>
      <c r="F37" s="4">
        <f>Cost_Database_Conversions!J38</f>
        <v>118.45984694515843</v>
      </c>
      <c r="G37" t="s">
        <v>53</v>
      </c>
      <c r="H37" t="s">
        <v>9</v>
      </c>
      <c r="I37" t="s">
        <v>36</v>
      </c>
      <c r="J37" t="s">
        <v>246</v>
      </c>
      <c r="K37" t="s">
        <v>155</v>
      </c>
    </row>
    <row r="38" spans="1:11" x14ac:dyDescent="0.35">
      <c r="A38">
        <v>37</v>
      </c>
      <c r="B38" t="s">
        <v>167</v>
      </c>
      <c r="C38" t="s">
        <v>157</v>
      </c>
      <c r="D38" s="4">
        <f>Cost_Database_Conversions!H39</f>
        <v>131.62205216128717</v>
      </c>
      <c r="E38" s="4">
        <f>Cost_Database_Conversions!I39</f>
        <v>98.716539120965379</v>
      </c>
      <c r="F38" s="4">
        <f>Cost_Database_Conversions!J39</f>
        <v>164.52756520160898</v>
      </c>
      <c r="G38" t="s">
        <v>53</v>
      </c>
      <c r="H38" t="s">
        <v>9</v>
      </c>
      <c r="I38" t="s">
        <v>36</v>
      </c>
      <c r="J38" t="s">
        <v>246</v>
      </c>
      <c r="K38" t="s">
        <v>155</v>
      </c>
    </row>
    <row r="39" spans="1:11" x14ac:dyDescent="0.35">
      <c r="A39">
        <v>38</v>
      </c>
      <c r="B39" t="s">
        <v>167</v>
      </c>
      <c r="C39" t="s">
        <v>158</v>
      </c>
      <c r="D39" s="4">
        <f>Cost_Database_Conversions!H40</f>
        <v>126.35717007483566</v>
      </c>
      <c r="E39" s="4">
        <f>Cost_Database_Conversions!I40</f>
        <v>94.767877556126749</v>
      </c>
      <c r="F39" s="4">
        <f>Cost_Database_Conversions!J40</f>
        <v>157.9464625935446</v>
      </c>
      <c r="G39" t="s">
        <v>53</v>
      </c>
      <c r="H39" t="s">
        <v>9</v>
      </c>
      <c r="I39" t="s">
        <v>36</v>
      </c>
      <c r="J39" t="s">
        <v>246</v>
      </c>
      <c r="K39" t="s">
        <v>155</v>
      </c>
    </row>
    <row r="40" spans="1:11" x14ac:dyDescent="0.35">
      <c r="A40">
        <v>39</v>
      </c>
      <c r="B40" t="s">
        <v>167</v>
      </c>
      <c r="C40" t="s">
        <v>159</v>
      </c>
      <c r="D40" s="4">
        <f>Cost_Database_Conversions!H41</f>
        <v>197.43307824193073</v>
      </c>
      <c r="E40" s="4">
        <f>Cost_Database_Conversions!I41</f>
        <v>148.07480868144805</v>
      </c>
      <c r="F40" s="4">
        <f>Cost_Database_Conversions!J41</f>
        <v>246.79134780241341</v>
      </c>
      <c r="G40" t="s">
        <v>53</v>
      </c>
      <c r="H40" t="s">
        <v>9</v>
      </c>
      <c r="I40" t="s">
        <v>36</v>
      </c>
      <c r="J40" t="s">
        <v>246</v>
      </c>
      <c r="K40" t="s">
        <v>155</v>
      </c>
    </row>
    <row r="41" spans="1:11" x14ac:dyDescent="0.35">
      <c r="A41">
        <v>40</v>
      </c>
      <c r="B41" t="s">
        <v>168</v>
      </c>
      <c r="C41" t="s">
        <v>8</v>
      </c>
      <c r="D41" s="4">
        <f>Cost_Database_Conversions!H42</f>
        <v>102599.99999999999</v>
      </c>
      <c r="E41" s="4">
        <f>Cost_Database_Conversions!I42</f>
        <v>76949.999999999985</v>
      </c>
      <c r="F41" s="4">
        <f>Cost_Database_Conversions!J42</f>
        <v>128249.99999999999</v>
      </c>
      <c r="G41" t="s">
        <v>14</v>
      </c>
      <c r="H41" t="s">
        <v>9</v>
      </c>
      <c r="I41" t="s">
        <v>10</v>
      </c>
      <c r="J41" t="s">
        <v>145</v>
      </c>
    </row>
    <row r="42" spans="1:11" x14ac:dyDescent="0.35">
      <c r="A42">
        <v>41</v>
      </c>
      <c r="B42" t="s">
        <v>93</v>
      </c>
      <c r="C42" t="s">
        <v>94</v>
      </c>
      <c r="D42" s="4">
        <f>Cost_Database_Conversions!H43</f>
        <v>443554.49151271739</v>
      </c>
      <c r="E42" s="4">
        <f>Cost_Database_Conversions!I43</f>
        <v>29681.10890743558</v>
      </c>
      <c r="F42" s="4">
        <f>Cost_Database_Conversions!J43</f>
        <v>10982010.295751166</v>
      </c>
      <c r="G42" t="s">
        <v>14</v>
      </c>
      <c r="H42" t="s">
        <v>54</v>
      </c>
      <c r="I42" t="s">
        <v>95</v>
      </c>
      <c r="J42" t="s">
        <v>56</v>
      </c>
      <c r="K42" t="s">
        <v>96</v>
      </c>
    </row>
    <row r="43" spans="1:11" x14ac:dyDescent="0.35">
      <c r="A43">
        <v>42</v>
      </c>
      <c r="B43" t="s">
        <v>93</v>
      </c>
      <c r="C43" t="s">
        <v>192</v>
      </c>
      <c r="D43" s="4">
        <f>Cost_Database_Conversions!H44</f>
        <v>132909.10032723655</v>
      </c>
      <c r="E43" s="4">
        <f>Cost_Database_Conversions!I44</f>
        <v>99681.825245427404</v>
      </c>
      <c r="F43" s="4">
        <f>Cost_Database_Conversions!J44</f>
        <v>166136.37540904569</v>
      </c>
      <c r="G43" t="s">
        <v>14</v>
      </c>
      <c r="H43" t="s">
        <v>9</v>
      </c>
      <c r="I43" t="s">
        <v>10</v>
      </c>
      <c r="J43" t="s">
        <v>25</v>
      </c>
      <c r="K43" t="s">
        <v>269</v>
      </c>
    </row>
    <row r="44" spans="1:11" x14ac:dyDescent="0.35">
      <c r="A44">
        <v>43</v>
      </c>
      <c r="B44" t="s">
        <v>93</v>
      </c>
      <c r="C44" t="s">
        <v>194</v>
      </c>
      <c r="D44" s="4">
        <f>Cost_Database_Conversions!H45</f>
        <v>465181.85114532785</v>
      </c>
      <c r="E44" s="4">
        <f>Cost_Database_Conversions!I45</f>
        <v>348886.3883589959</v>
      </c>
      <c r="F44" s="4">
        <f>Cost_Database_Conversions!J45</f>
        <v>581477.3139316598</v>
      </c>
      <c r="G44" t="s">
        <v>14</v>
      </c>
      <c r="H44" t="s">
        <v>9</v>
      </c>
      <c r="I44" t="s">
        <v>10</v>
      </c>
      <c r="J44" t="s">
        <v>25</v>
      </c>
      <c r="K44" t="s">
        <v>271</v>
      </c>
    </row>
    <row r="45" spans="1:11" x14ac:dyDescent="0.35">
      <c r="A45">
        <v>44</v>
      </c>
      <c r="B45" t="s">
        <v>93</v>
      </c>
      <c r="C45" t="s">
        <v>193</v>
      </c>
      <c r="D45" s="4">
        <f>Cost_Database_Conversions!H46</f>
        <v>132909.10032723655</v>
      </c>
      <c r="E45" s="4">
        <f>Cost_Database_Conversions!I46</f>
        <v>99681.825245427404</v>
      </c>
      <c r="F45" s="4">
        <f>Cost_Database_Conversions!J46</f>
        <v>166136.37540904569</v>
      </c>
      <c r="G45" t="s">
        <v>14</v>
      </c>
      <c r="H45" t="s">
        <v>9</v>
      </c>
      <c r="I45" t="s">
        <v>10</v>
      </c>
      <c r="J45" t="s">
        <v>25</v>
      </c>
      <c r="K45" t="s">
        <v>270</v>
      </c>
    </row>
    <row r="46" spans="1:11" x14ac:dyDescent="0.35">
      <c r="A46">
        <v>45</v>
      </c>
      <c r="B46" t="s">
        <v>93</v>
      </c>
      <c r="C46" t="s">
        <v>195</v>
      </c>
      <c r="D46" s="4">
        <f>Cost_Database_Conversions!H47</f>
        <v>465181.85114532785</v>
      </c>
      <c r="E46" s="4">
        <f>Cost_Database_Conversions!I47</f>
        <v>348886.3883589959</v>
      </c>
      <c r="F46" s="4">
        <f>Cost_Database_Conversions!J47</f>
        <v>581477.3139316598</v>
      </c>
      <c r="G46" t="s">
        <v>14</v>
      </c>
      <c r="H46" t="s">
        <v>9</v>
      </c>
      <c r="I46" t="s">
        <v>10</v>
      </c>
      <c r="J46" t="s">
        <v>25</v>
      </c>
      <c r="K46" t="s">
        <v>272</v>
      </c>
    </row>
    <row r="47" spans="1:11" x14ac:dyDescent="0.35">
      <c r="A47">
        <v>46</v>
      </c>
      <c r="B47" t="s">
        <v>143</v>
      </c>
      <c r="C47" t="s">
        <v>8</v>
      </c>
      <c r="D47" s="4">
        <f>Cost_Database_Conversions!H48</f>
        <v>90.632979293402016</v>
      </c>
      <c r="E47" s="4">
        <f>Cost_Database_Conversions!I48</f>
        <v>67.974734470051516</v>
      </c>
      <c r="F47" s="4">
        <f>Cost_Database_Conversions!J48</f>
        <v>113.29122411675252</v>
      </c>
      <c r="G47" t="s">
        <v>53</v>
      </c>
      <c r="H47" t="s">
        <v>119</v>
      </c>
      <c r="I47" t="s">
        <v>132</v>
      </c>
      <c r="J47" t="s">
        <v>141</v>
      </c>
      <c r="K47" t="s">
        <v>144</v>
      </c>
    </row>
    <row r="48" spans="1:11" x14ac:dyDescent="0.35">
      <c r="A48">
        <v>47</v>
      </c>
      <c r="B48" t="s">
        <v>78</v>
      </c>
      <c r="C48" t="s">
        <v>182</v>
      </c>
      <c r="D48" s="4">
        <f>Cost_Database_Conversions!H49</f>
        <v>29601.412126115203</v>
      </c>
      <c r="E48" s="4">
        <f>Cost_Database_Conversions!I49</f>
        <v>22201.059094586402</v>
      </c>
      <c r="F48" s="4">
        <f>Cost_Database_Conversions!J49</f>
        <v>37001.765157644004</v>
      </c>
      <c r="G48" t="s">
        <v>14</v>
      </c>
      <c r="H48" t="s">
        <v>15</v>
      </c>
      <c r="I48" t="s">
        <v>76</v>
      </c>
      <c r="J48" t="s">
        <v>17</v>
      </c>
      <c r="K48" t="s">
        <v>79</v>
      </c>
    </row>
    <row r="49" spans="1:11" x14ac:dyDescent="0.35">
      <c r="A49">
        <v>48</v>
      </c>
      <c r="B49" t="s">
        <v>78</v>
      </c>
      <c r="C49" t="s">
        <v>183</v>
      </c>
      <c r="D49" s="4">
        <f>Cost_Database_Conversions!H50</f>
        <v>291080.55257346615</v>
      </c>
      <c r="E49" s="4">
        <f>Cost_Database_Conversions!I50</f>
        <v>218310.4144300996</v>
      </c>
      <c r="F49" s="4">
        <f>Cost_Database_Conversions!J50</f>
        <v>363850.6907168327</v>
      </c>
      <c r="G49" t="s">
        <v>14</v>
      </c>
      <c r="H49" t="s">
        <v>15</v>
      </c>
      <c r="I49" t="s">
        <v>76</v>
      </c>
      <c r="J49" t="s">
        <v>17</v>
      </c>
      <c r="K49" t="s">
        <v>79</v>
      </c>
    </row>
    <row r="50" spans="1:11" x14ac:dyDescent="0.35">
      <c r="A50">
        <v>49</v>
      </c>
      <c r="B50" t="s">
        <v>143</v>
      </c>
      <c r="C50" s="6" t="s">
        <v>251</v>
      </c>
      <c r="D50" s="4">
        <f>Cost_Database_Conversions!H51</f>
        <v>4132.7259307533996</v>
      </c>
      <c r="E50" s="4">
        <f>Cost_Database_Conversions!I51</f>
        <v>3099.5444480650494</v>
      </c>
      <c r="F50" s="4">
        <f>Cost_Database_Conversions!J51</f>
        <v>5165.9074134417497</v>
      </c>
      <c r="G50" t="s">
        <v>53</v>
      </c>
      <c r="H50" t="s">
        <v>250</v>
      </c>
      <c r="I50" s="6" t="s">
        <v>247</v>
      </c>
      <c r="J50" s="6" t="s">
        <v>248</v>
      </c>
      <c r="K50" s="6" t="s">
        <v>249</v>
      </c>
    </row>
    <row r="51" spans="1:11" x14ac:dyDescent="0.35">
      <c r="A51">
        <v>50</v>
      </c>
      <c r="B51" t="s">
        <v>143</v>
      </c>
      <c r="C51" t="s">
        <v>177</v>
      </c>
      <c r="D51" s="4">
        <f>Cost_Database_Conversions!H52</f>
        <v>491.20515660390225</v>
      </c>
      <c r="E51" s="4">
        <f>Cost_Database_Conversions!I52</f>
        <v>368.4038674529267</v>
      </c>
      <c r="F51" s="4">
        <f>Cost_Database_Conversions!J52</f>
        <v>614.00644575487786</v>
      </c>
      <c r="G51" t="s">
        <v>53</v>
      </c>
      <c r="H51" t="s">
        <v>15</v>
      </c>
      <c r="I51" t="s">
        <v>76</v>
      </c>
      <c r="J51" t="s">
        <v>17</v>
      </c>
      <c r="K51" t="s">
        <v>77</v>
      </c>
    </row>
    <row r="52" spans="1:11" x14ac:dyDescent="0.35">
      <c r="A52">
        <v>51</v>
      </c>
      <c r="B52" t="s">
        <v>143</v>
      </c>
      <c r="C52" t="s">
        <v>178</v>
      </c>
      <c r="D52" s="4">
        <f>Cost_Database_Conversions!H53</f>
        <v>614.00644575487786</v>
      </c>
      <c r="E52" s="4">
        <f>Cost_Database_Conversions!I53</f>
        <v>460.50483431615839</v>
      </c>
      <c r="F52" s="4">
        <f>Cost_Database_Conversions!J53</f>
        <v>767.50805719359732</v>
      </c>
      <c r="G52" t="s">
        <v>53</v>
      </c>
      <c r="H52" t="s">
        <v>15</v>
      </c>
      <c r="I52" t="s">
        <v>76</v>
      </c>
      <c r="J52" t="s">
        <v>17</v>
      </c>
      <c r="K52" t="s">
        <v>77</v>
      </c>
    </row>
    <row r="53" spans="1:11" x14ac:dyDescent="0.35">
      <c r="A53">
        <v>52</v>
      </c>
      <c r="B53" t="s">
        <v>143</v>
      </c>
      <c r="C53" t="s">
        <v>179</v>
      </c>
      <c r="D53" s="4">
        <f>Cost_Database_Conversions!H54</f>
        <v>5894.4618792468273</v>
      </c>
      <c r="E53" s="4">
        <f>Cost_Database_Conversions!I54</f>
        <v>4420.8464094351202</v>
      </c>
      <c r="F53" s="4">
        <f>Cost_Database_Conversions!J54</f>
        <v>7368.0773490585343</v>
      </c>
      <c r="G53" t="s">
        <v>53</v>
      </c>
      <c r="H53" t="s">
        <v>15</v>
      </c>
      <c r="I53" t="s">
        <v>76</v>
      </c>
      <c r="J53" t="s">
        <v>17</v>
      </c>
      <c r="K53" t="s">
        <v>77</v>
      </c>
    </row>
    <row r="54" spans="1:11" x14ac:dyDescent="0.35">
      <c r="A54">
        <v>53</v>
      </c>
      <c r="B54" t="s">
        <v>143</v>
      </c>
      <c r="C54" t="s">
        <v>180</v>
      </c>
      <c r="D54" s="4">
        <f>Cost_Database_Conversions!H55</f>
        <v>7368.0773490585343</v>
      </c>
      <c r="E54" s="4">
        <f>Cost_Database_Conversions!I55</f>
        <v>5526.0580117939007</v>
      </c>
      <c r="F54" s="4">
        <f>Cost_Database_Conversions!J55</f>
        <v>9210.0966863231679</v>
      </c>
      <c r="G54" t="s">
        <v>53</v>
      </c>
      <c r="H54" t="s">
        <v>15</v>
      </c>
      <c r="I54" t="s">
        <v>76</v>
      </c>
      <c r="J54" t="s">
        <v>17</v>
      </c>
      <c r="K54" t="s">
        <v>77</v>
      </c>
    </row>
    <row r="55" spans="1:11" x14ac:dyDescent="0.35">
      <c r="A55">
        <v>54</v>
      </c>
      <c r="B55" t="s">
        <v>143</v>
      </c>
      <c r="C55" t="s">
        <v>181</v>
      </c>
      <c r="D55" s="4">
        <f>Cost_Database_Conversions!H56</f>
        <v>24560.257830195114</v>
      </c>
      <c r="E55" s="4">
        <f>Cost_Database_Conversions!I56</f>
        <v>18420.193372646336</v>
      </c>
      <c r="F55" s="4">
        <f>Cost_Database_Conversions!J56</f>
        <v>30700.322287743893</v>
      </c>
      <c r="G55" t="s">
        <v>53</v>
      </c>
      <c r="H55" t="s">
        <v>15</v>
      </c>
      <c r="I55" t="s">
        <v>76</v>
      </c>
      <c r="J55" t="s">
        <v>17</v>
      </c>
      <c r="K55" t="s">
        <v>77</v>
      </c>
    </row>
    <row r="56" spans="1:11" x14ac:dyDescent="0.35">
      <c r="A56">
        <v>55</v>
      </c>
      <c r="B56" t="s">
        <v>143</v>
      </c>
      <c r="C56" t="s">
        <v>69</v>
      </c>
      <c r="D56" s="4">
        <f>Cost_Database_Conversions!H57</f>
        <v>24882.662967400163</v>
      </c>
      <c r="E56" s="4">
        <f>Cost_Database_Conversions!I57</f>
        <v>4946.8514845725977</v>
      </c>
      <c r="F56" s="4">
        <f>Cost_Database_Conversions!J57</f>
        <v>69255.920784016358</v>
      </c>
      <c r="G56" t="s">
        <v>53</v>
      </c>
      <c r="H56" t="s">
        <v>54</v>
      </c>
      <c r="I56" t="s">
        <v>74</v>
      </c>
      <c r="J56" t="s">
        <v>56</v>
      </c>
      <c r="K56" t="s">
        <v>75</v>
      </c>
    </row>
    <row r="57" spans="1:11" x14ac:dyDescent="0.35">
      <c r="A57">
        <v>56</v>
      </c>
      <c r="B57" t="s">
        <v>143</v>
      </c>
      <c r="C57" t="s">
        <v>69</v>
      </c>
      <c r="D57" s="4">
        <f>Cost_Database_Conversions!H58</f>
        <v>6897.2263896804452</v>
      </c>
      <c r="E57" s="4">
        <f>Cost_Database_Conversions!I58</f>
        <v>5172.9197922603344</v>
      </c>
      <c r="F57" s="4">
        <f>Cost_Database_Conversions!J58</f>
        <v>8621.5329871005561</v>
      </c>
      <c r="G57" t="s">
        <v>53</v>
      </c>
      <c r="H57" t="s">
        <v>70</v>
      </c>
      <c r="I57" t="s">
        <v>71</v>
      </c>
      <c r="J57" t="s">
        <v>72</v>
      </c>
      <c r="K57" t="s">
        <v>73</v>
      </c>
    </row>
    <row r="58" spans="1:11" x14ac:dyDescent="0.35">
      <c r="A58">
        <v>57</v>
      </c>
      <c r="B58" t="s">
        <v>143</v>
      </c>
      <c r="C58" t="s">
        <v>8</v>
      </c>
      <c r="D58" s="4" t="str">
        <f>Cost_Database_Conversions!H59</f>
        <v>Refer to documentation</v>
      </c>
      <c r="E58" s="4" t="str">
        <f>Cost_Database_Conversions!I59</f>
        <v>Refer to documentation</v>
      </c>
      <c r="F58" s="4" t="str">
        <f>Cost_Database_Conversions!J59</f>
        <v>Refer to documentation</v>
      </c>
      <c r="G58" t="s">
        <v>43</v>
      </c>
      <c r="H58" t="s">
        <v>44</v>
      </c>
      <c r="I58" t="s">
        <v>16</v>
      </c>
      <c r="J58" t="s">
        <v>45</v>
      </c>
      <c r="K58" t="s">
        <v>84</v>
      </c>
    </row>
    <row r="59" spans="1:11" x14ac:dyDescent="0.35">
      <c r="A59">
        <v>58</v>
      </c>
      <c r="B59" t="s">
        <v>143</v>
      </c>
      <c r="C59" s="6" t="s">
        <v>255</v>
      </c>
      <c r="D59" s="4">
        <f>Cost_Database_Conversions!H60</f>
        <v>3340904.2326077837</v>
      </c>
      <c r="E59" s="4">
        <f>Cost_Database_Conversions!I60</f>
        <v>2505678.1744558378</v>
      </c>
      <c r="F59" s="4">
        <f>Cost_Database_Conversions!J60</f>
        <v>4176130.2907597297</v>
      </c>
      <c r="G59" t="s">
        <v>14</v>
      </c>
      <c r="H59" t="s">
        <v>9</v>
      </c>
      <c r="I59" t="s">
        <v>10</v>
      </c>
      <c r="J59" t="s">
        <v>11</v>
      </c>
      <c r="K59" t="s">
        <v>258</v>
      </c>
    </row>
    <row r="60" spans="1:11" x14ac:dyDescent="0.35">
      <c r="A60">
        <v>59</v>
      </c>
      <c r="B60" t="s">
        <v>143</v>
      </c>
      <c r="C60" s="6" t="s">
        <v>256</v>
      </c>
      <c r="D60" s="4">
        <f>Cost_Database_Conversions!H61</f>
        <v>3340904.2326077837</v>
      </c>
      <c r="E60" s="4">
        <f>Cost_Database_Conversions!I61</f>
        <v>2505678.1744558378</v>
      </c>
      <c r="F60" s="4">
        <f>Cost_Database_Conversions!J61</f>
        <v>4176130.2907597297</v>
      </c>
      <c r="G60" t="s">
        <v>14</v>
      </c>
      <c r="H60" t="s">
        <v>9</v>
      </c>
      <c r="I60" t="s">
        <v>10</v>
      </c>
      <c r="J60" t="s">
        <v>11</v>
      </c>
      <c r="K60" t="s">
        <v>259</v>
      </c>
    </row>
    <row r="61" spans="1:11" x14ac:dyDescent="0.35">
      <c r="A61">
        <v>60</v>
      </c>
      <c r="B61" t="s">
        <v>143</v>
      </c>
      <c r="C61" s="6" t="s">
        <v>257</v>
      </c>
      <c r="D61" s="4">
        <f>Cost_Database_Conversions!H62</f>
        <v>3563631.1814483022</v>
      </c>
      <c r="E61" s="4">
        <f>Cost_Database_Conversions!I62</f>
        <v>2672723.3860862264</v>
      </c>
      <c r="F61" s="4">
        <f>Cost_Database_Conversions!J62</f>
        <v>4454538.976810378</v>
      </c>
      <c r="G61" t="s">
        <v>14</v>
      </c>
      <c r="H61" t="s">
        <v>9</v>
      </c>
      <c r="I61" t="s">
        <v>10</v>
      </c>
      <c r="J61" t="s">
        <v>11</v>
      </c>
      <c r="K61" t="s">
        <v>260</v>
      </c>
    </row>
    <row r="62" spans="1:11" x14ac:dyDescent="0.35">
      <c r="A62">
        <v>61</v>
      </c>
      <c r="B62" t="s">
        <v>143</v>
      </c>
      <c r="C62" t="s">
        <v>80</v>
      </c>
      <c r="D62" s="4">
        <f>Cost_Database_Conversions!H63</f>
        <v>5343.6150813358736</v>
      </c>
      <c r="E62" s="4">
        <f>Cost_Database_Conversions!I63</f>
        <v>4007.7113110019054</v>
      </c>
      <c r="F62" s="4">
        <f>Cost_Database_Conversions!J63</f>
        <v>6679.5188516698418</v>
      </c>
      <c r="G62" t="s">
        <v>53</v>
      </c>
      <c r="H62" t="s">
        <v>54</v>
      </c>
      <c r="I62" t="s">
        <v>81</v>
      </c>
      <c r="J62" t="s">
        <v>208</v>
      </c>
      <c r="K62" t="s">
        <v>82</v>
      </c>
    </row>
    <row r="63" spans="1:11" x14ac:dyDescent="0.35">
      <c r="A63">
        <v>62</v>
      </c>
      <c r="B63" t="s">
        <v>143</v>
      </c>
      <c r="C63" t="s">
        <v>83</v>
      </c>
      <c r="D63" s="4">
        <f>Cost_Database_Conversions!H64</f>
        <v>1335.9037703339684</v>
      </c>
      <c r="E63" s="4">
        <f>Cost_Database_Conversions!I64</f>
        <v>1001.9278277504764</v>
      </c>
      <c r="F63" s="4">
        <f>Cost_Database_Conversions!J64</f>
        <v>1669.8797129174604</v>
      </c>
      <c r="G63" t="s">
        <v>53</v>
      </c>
      <c r="H63" t="s">
        <v>54</v>
      </c>
      <c r="I63" t="s">
        <v>81</v>
      </c>
      <c r="J63" t="s">
        <v>208</v>
      </c>
      <c r="K63" t="s">
        <v>82</v>
      </c>
    </row>
    <row r="64" spans="1:11" x14ac:dyDescent="0.35">
      <c r="A64">
        <v>63</v>
      </c>
      <c r="B64" t="s">
        <v>354</v>
      </c>
      <c r="C64" t="s">
        <v>47</v>
      </c>
      <c r="D64" s="4">
        <f>Cost_Database_Conversions!H65</f>
        <v>545.60728965390797</v>
      </c>
      <c r="E64" s="4">
        <f>Cost_Database_Conversions!I65</f>
        <v>409.20546724043095</v>
      </c>
      <c r="F64" s="4">
        <f>Cost_Database_Conversions!J65</f>
        <v>682.00911206738499</v>
      </c>
      <c r="G64" t="s">
        <v>43</v>
      </c>
      <c r="H64" t="s">
        <v>131</v>
      </c>
      <c r="I64" t="s">
        <v>132</v>
      </c>
      <c r="J64" t="s">
        <v>133</v>
      </c>
      <c r="K64" t="s">
        <v>134</v>
      </c>
    </row>
    <row r="65" spans="1:11" x14ac:dyDescent="0.35">
      <c r="A65">
        <v>64</v>
      </c>
      <c r="B65" t="s">
        <v>354</v>
      </c>
      <c r="C65" t="s">
        <v>124</v>
      </c>
      <c r="D65" s="4">
        <f>Cost_Database_Conversions!H66</f>
        <v>545.60728965390797</v>
      </c>
      <c r="E65" s="4">
        <f>Cost_Database_Conversions!I66</f>
        <v>409.20546724043095</v>
      </c>
      <c r="F65" s="4">
        <f>Cost_Database_Conversions!J66</f>
        <v>682.00911206738499</v>
      </c>
      <c r="G65" t="s">
        <v>43</v>
      </c>
      <c r="H65" t="s">
        <v>131</v>
      </c>
      <c r="I65" t="s">
        <v>132</v>
      </c>
      <c r="J65" t="s">
        <v>133</v>
      </c>
      <c r="K65" t="s">
        <v>135</v>
      </c>
    </row>
    <row r="66" spans="1:11" x14ac:dyDescent="0.35">
      <c r="A66">
        <v>65</v>
      </c>
      <c r="B66" t="s">
        <v>354</v>
      </c>
      <c r="C66" t="s">
        <v>136</v>
      </c>
      <c r="D66" s="4">
        <f>Cost_Database_Conversions!H67</f>
        <v>4.6783047344386537</v>
      </c>
      <c r="E66" s="4">
        <f>Cost_Database_Conversions!I67</f>
        <v>3.50872855082899</v>
      </c>
      <c r="F66" s="4">
        <f>Cost_Database_Conversions!J67</f>
        <v>5.8478809180483173</v>
      </c>
      <c r="G66" t="s">
        <v>43</v>
      </c>
      <c r="H66" t="s">
        <v>131</v>
      </c>
      <c r="I66" t="s">
        <v>132</v>
      </c>
      <c r="J66" t="s">
        <v>133</v>
      </c>
      <c r="K66" t="s">
        <v>137</v>
      </c>
    </row>
    <row r="67" spans="1:11" x14ac:dyDescent="0.35">
      <c r="A67">
        <v>66</v>
      </c>
      <c r="B67" t="s">
        <v>354</v>
      </c>
      <c r="C67" t="s">
        <v>138</v>
      </c>
      <c r="D67" s="4">
        <f>Cost_Database_Conversions!H68</f>
        <v>1.464</v>
      </c>
      <c r="E67" s="4">
        <f>Cost_Database_Conversions!I68</f>
        <v>1.0979999999999999</v>
      </c>
      <c r="F67" s="4">
        <f>Cost_Database_Conversions!J68</f>
        <v>1.83</v>
      </c>
      <c r="G67" t="s">
        <v>43</v>
      </c>
      <c r="H67" t="s">
        <v>131</v>
      </c>
      <c r="I67" t="s">
        <v>132</v>
      </c>
      <c r="J67" t="s">
        <v>133</v>
      </c>
      <c r="K67" t="s">
        <v>139</v>
      </c>
    </row>
    <row r="68" spans="1:11" x14ac:dyDescent="0.35">
      <c r="A68">
        <v>67</v>
      </c>
      <c r="B68" t="s">
        <v>354</v>
      </c>
      <c r="C68" t="s">
        <v>8</v>
      </c>
      <c r="D68" s="4">
        <f>Cost_Database_Conversions!H69</f>
        <v>3859.7546580139469</v>
      </c>
      <c r="E68" s="4">
        <f>Cost_Database_Conversions!I69</f>
        <v>296.90420446261135</v>
      </c>
      <c r="F68" s="4">
        <f>Cost_Database_Conversions!J69</f>
        <v>7422.6051115652826</v>
      </c>
      <c r="G68" t="s">
        <v>53</v>
      </c>
      <c r="H68" t="s">
        <v>15</v>
      </c>
      <c r="I68" t="s">
        <v>60</v>
      </c>
      <c r="J68" t="s">
        <v>17</v>
      </c>
      <c r="K68" t="s">
        <v>61</v>
      </c>
    </row>
    <row r="69" spans="1:11" x14ac:dyDescent="0.35">
      <c r="A69">
        <v>68</v>
      </c>
      <c r="B69" t="s">
        <v>354</v>
      </c>
      <c r="C69" t="s">
        <v>170</v>
      </c>
      <c r="D69" s="4">
        <f>Cost_Database_Conversions!H70</f>
        <v>11451.522223087286</v>
      </c>
      <c r="E69" s="4">
        <f>Cost_Database_Conversions!I70</f>
        <v>2082.0949496522335</v>
      </c>
      <c r="F69" s="4">
        <f>Cost_Database_Conversions!J70</f>
        <v>20820.949496522338</v>
      </c>
      <c r="G69" t="s">
        <v>53</v>
      </c>
      <c r="H69" t="s">
        <v>48</v>
      </c>
      <c r="I69" t="s">
        <v>29</v>
      </c>
      <c r="J69" t="s">
        <v>49</v>
      </c>
      <c r="K69" t="s">
        <v>50</v>
      </c>
    </row>
    <row r="70" spans="1:11" x14ac:dyDescent="0.35">
      <c r="A70">
        <v>69</v>
      </c>
      <c r="B70" t="s">
        <v>354</v>
      </c>
      <c r="C70" t="s">
        <v>171</v>
      </c>
      <c r="D70" s="4">
        <f>Cost_Database_Conversions!H71</f>
        <v>2974.4213566460476</v>
      </c>
      <c r="E70" s="4">
        <f>Cost_Database_Conversions!I71</f>
        <v>1487.2106783230236</v>
      </c>
      <c r="F70" s="4">
        <f>Cost_Database_Conversions!J71</f>
        <v>4461.6320349690714</v>
      </c>
      <c r="G70" t="s">
        <v>53</v>
      </c>
      <c r="H70" t="s">
        <v>48</v>
      </c>
      <c r="I70" t="s">
        <v>29</v>
      </c>
      <c r="J70" t="s">
        <v>49</v>
      </c>
      <c r="K70" t="s">
        <v>50</v>
      </c>
    </row>
    <row r="71" spans="1:11" x14ac:dyDescent="0.35">
      <c r="A71">
        <v>70</v>
      </c>
      <c r="B71" t="s">
        <v>354</v>
      </c>
      <c r="C71" t="s">
        <v>172</v>
      </c>
      <c r="D71" s="4">
        <f>Cost_Database_Conversions!H72</f>
        <v>1189.7685426584192</v>
      </c>
      <c r="E71" s="4">
        <f>Cost_Database_Conversions!I72</f>
        <v>594.88427132920947</v>
      </c>
      <c r="F71" s="4">
        <f>Cost_Database_Conversions!J72</f>
        <v>1784.6528139876289</v>
      </c>
      <c r="G71" t="s">
        <v>53</v>
      </c>
      <c r="H71" t="s">
        <v>48</v>
      </c>
      <c r="I71" t="s">
        <v>29</v>
      </c>
      <c r="J71" t="s">
        <v>49</v>
      </c>
      <c r="K71" t="s">
        <v>51</v>
      </c>
    </row>
    <row r="72" spans="1:11" x14ac:dyDescent="0.35">
      <c r="A72">
        <v>71</v>
      </c>
      <c r="B72" t="s">
        <v>354</v>
      </c>
      <c r="C72" t="s">
        <v>173</v>
      </c>
      <c r="D72" s="4">
        <f>Cost_Database_Conversions!H73</f>
        <v>594.88427132920958</v>
      </c>
      <c r="E72" s="4">
        <f>Cost_Database_Conversions!I73</f>
        <v>297.44213566460473</v>
      </c>
      <c r="F72" s="4">
        <f>Cost_Database_Conversions!J73</f>
        <v>892.32640699381443</v>
      </c>
      <c r="G72" t="s">
        <v>53</v>
      </c>
      <c r="H72" t="s">
        <v>48</v>
      </c>
      <c r="I72" t="s">
        <v>29</v>
      </c>
      <c r="J72" t="s">
        <v>49</v>
      </c>
      <c r="K72" t="s">
        <v>51</v>
      </c>
    </row>
    <row r="73" spans="1:11" x14ac:dyDescent="0.35">
      <c r="A73">
        <v>72</v>
      </c>
      <c r="B73" t="s">
        <v>354</v>
      </c>
      <c r="C73" t="s">
        <v>174</v>
      </c>
      <c r="D73" s="4">
        <f>Cost_Database_Conversions!H74</f>
        <v>237.95370853168382</v>
      </c>
      <c r="E73" s="4">
        <f>Cost_Database_Conversions!I74</f>
        <v>118.97685426584189</v>
      </c>
      <c r="F73" s="4">
        <f>Cost_Database_Conversions!J74</f>
        <v>356.93056279752574</v>
      </c>
      <c r="G73" t="s">
        <v>53</v>
      </c>
      <c r="H73" t="s">
        <v>48</v>
      </c>
      <c r="I73" t="s">
        <v>29</v>
      </c>
      <c r="J73" t="s">
        <v>49</v>
      </c>
      <c r="K73" t="s">
        <v>51</v>
      </c>
    </row>
    <row r="74" spans="1:11" x14ac:dyDescent="0.35">
      <c r="A74">
        <v>73</v>
      </c>
      <c r="B74" t="s">
        <v>354</v>
      </c>
      <c r="C74" t="s">
        <v>175</v>
      </c>
      <c r="D74" s="4">
        <f>Cost_Database_Conversions!H75</f>
        <v>118.97685426584191</v>
      </c>
      <c r="E74" s="4">
        <f>Cost_Database_Conversions!I75</f>
        <v>59.488427132920947</v>
      </c>
      <c r="F74" s="4">
        <f>Cost_Database_Conversions!J75</f>
        <v>178.46528139876287</v>
      </c>
      <c r="G74" t="s">
        <v>53</v>
      </c>
      <c r="H74" t="s">
        <v>48</v>
      </c>
      <c r="I74" t="s">
        <v>29</v>
      </c>
      <c r="J74" t="s">
        <v>49</v>
      </c>
      <c r="K74" t="s">
        <v>51</v>
      </c>
    </row>
    <row r="75" spans="1:11" x14ac:dyDescent="0.35">
      <c r="A75">
        <v>74</v>
      </c>
      <c r="B75" t="s">
        <v>354</v>
      </c>
      <c r="C75" t="s">
        <v>47</v>
      </c>
      <c r="D75" s="4">
        <f>Cost_Database_Conversions!H76</f>
        <v>3447.8684148843909</v>
      </c>
      <c r="E75" s="4">
        <f>Cost_Database_Conversions!I76</f>
        <v>2585.901311163293</v>
      </c>
      <c r="F75" s="4">
        <f>Cost_Database_Conversions!J76</f>
        <v>4309.8355186054887</v>
      </c>
      <c r="G75" t="s">
        <v>53</v>
      </c>
      <c r="H75" t="s">
        <v>121</v>
      </c>
      <c r="I75" t="s">
        <v>29</v>
      </c>
      <c r="J75" t="s">
        <v>122</v>
      </c>
      <c r="K75" t="s">
        <v>123</v>
      </c>
    </row>
    <row r="76" spans="1:11" x14ac:dyDescent="0.35">
      <c r="A76">
        <v>75</v>
      </c>
      <c r="B76" t="s">
        <v>354</v>
      </c>
      <c r="C76" t="s">
        <v>124</v>
      </c>
      <c r="D76" s="4">
        <f>Cost_Database_Conversions!H77</f>
        <v>804.50263013969129</v>
      </c>
      <c r="E76" s="4">
        <f>Cost_Database_Conversions!I77</f>
        <v>603.37697260476853</v>
      </c>
      <c r="F76" s="4">
        <f>Cost_Database_Conversions!J77</f>
        <v>1005.6282876746141</v>
      </c>
      <c r="G76" t="s">
        <v>53</v>
      </c>
      <c r="H76" t="s">
        <v>121</v>
      </c>
      <c r="I76" t="s">
        <v>29</v>
      </c>
      <c r="J76" t="s">
        <v>122</v>
      </c>
      <c r="K76" t="s">
        <v>125</v>
      </c>
    </row>
    <row r="77" spans="1:11" x14ac:dyDescent="0.35">
      <c r="A77">
        <v>76</v>
      </c>
      <c r="B77" t="s">
        <v>354</v>
      </c>
      <c r="C77" t="s">
        <v>126</v>
      </c>
      <c r="D77" s="4">
        <f>Cost_Database_Conversions!H78</f>
        <v>396.50486771170495</v>
      </c>
      <c r="E77" s="4">
        <f>Cost_Database_Conversions!I78</f>
        <v>297.37865078377871</v>
      </c>
      <c r="F77" s="4">
        <f>Cost_Database_Conversions!J78</f>
        <v>495.63108463963118</v>
      </c>
      <c r="G77" t="s">
        <v>53</v>
      </c>
      <c r="H77" t="s">
        <v>121</v>
      </c>
      <c r="I77" t="s">
        <v>29</v>
      </c>
      <c r="J77" t="s">
        <v>122</v>
      </c>
      <c r="K77" t="s">
        <v>127</v>
      </c>
    </row>
    <row r="78" spans="1:11" x14ac:dyDescent="0.35">
      <c r="A78">
        <v>77</v>
      </c>
      <c r="B78" t="s">
        <v>354</v>
      </c>
      <c r="C78" t="s">
        <v>128</v>
      </c>
      <c r="D78" s="4">
        <f>Cost_Database_Conversions!H79</f>
        <v>57.464473581406516</v>
      </c>
      <c r="E78" s="4">
        <f>Cost_Database_Conversions!I79</f>
        <v>43.098355186054889</v>
      </c>
      <c r="F78" s="4">
        <f>Cost_Database_Conversions!J79</f>
        <v>71.830591976758143</v>
      </c>
      <c r="G78" t="s">
        <v>53</v>
      </c>
      <c r="H78" t="s">
        <v>121</v>
      </c>
      <c r="I78" t="s">
        <v>29</v>
      </c>
      <c r="J78" t="s">
        <v>122</v>
      </c>
      <c r="K78" t="s">
        <v>129</v>
      </c>
    </row>
    <row r="79" spans="1:11" x14ac:dyDescent="0.35">
      <c r="A79">
        <v>78</v>
      </c>
      <c r="B79" t="s">
        <v>143</v>
      </c>
      <c r="C79" t="s">
        <v>130</v>
      </c>
      <c r="D79" s="4">
        <f>Cost_Database_Conversions!H80</f>
        <v>68.957368297687822</v>
      </c>
      <c r="E79" s="4">
        <f>Cost_Database_Conversions!I80</f>
        <v>51.718026223265866</v>
      </c>
      <c r="F79" s="4">
        <f>Cost_Database_Conversions!J80</f>
        <v>86.196710372109777</v>
      </c>
      <c r="G79" t="s">
        <v>53</v>
      </c>
      <c r="H79" t="s">
        <v>121</v>
      </c>
      <c r="I79" t="s">
        <v>29</v>
      </c>
      <c r="J79" t="s">
        <v>122</v>
      </c>
      <c r="K79" t="s">
        <v>357</v>
      </c>
    </row>
    <row r="80" spans="1:11" x14ac:dyDescent="0.35">
      <c r="A80">
        <v>79</v>
      </c>
      <c r="B80" t="s">
        <v>354</v>
      </c>
      <c r="C80" t="s">
        <v>118</v>
      </c>
      <c r="D80" s="4">
        <f>Cost_Database_Conversions!H81</f>
        <v>132958.69328682404</v>
      </c>
      <c r="E80" s="4">
        <f>Cost_Database_Conversions!I81</f>
        <v>99719.01996511803</v>
      </c>
      <c r="F80" s="4">
        <f>Cost_Database_Conversions!J81</f>
        <v>166198.36660853005</v>
      </c>
      <c r="G80" t="s">
        <v>53</v>
      </c>
      <c r="H80" t="s">
        <v>119</v>
      </c>
      <c r="I80" t="s">
        <v>29</v>
      </c>
      <c r="J80" t="s">
        <v>120</v>
      </c>
      <c r="K80" t="s">
        <v>206</v>
      </c>
    </row>
    <row r="81" spans="1:11" x14ac:dyDescent="0.35">
      <c r="A81">
        <v>80</v>
      </c>
      <c r="B81" t="s">
        <v>354</v>
      </c>
      <c r="C81" t="s">
        <v>118</v>
      </c>
      <c r="D81" s="4">
        <f>Cost_Database_Conversions!H82</f>
        <v>22159.782214470677</v>
      </c>
      <c r="E81" s="4">
        <f>Cost_Database_Conversions!I82</f>
        <v>16619.836660853009</v>
      </c>
      <c r="F81" s="4">
        <f>Cost_Database_Conversions!J82</f>
        <v>27699.727768088345</v>
      </c>
      <c r="G81" t="s">
        <v>53</v>
      </c>
      <c r="H81" t="s">
        <v>119</v>
      </c>
      <c r="I81" t="s">
        <v>10</v>
      </c>
      <c r="J81" t="s">
        <v>120</v>
      </c>
      <c r="K81" t="s">
        <v>206</v>
      </c>
    </row>
    <row r="82" spans="1:11" x14ac:dyDescent="0.35">
      <c r="A82">
        <v>81</v>
      </c>
      <c r="B82" t="s">
        <v>354</v>
      </c>
      <c r="C82" t="s">
        <v>52</v>
      </c>
      <c r="D82" s="4">
        <f>Cost_Database_Conversions!H83</f>
        <v>1434.5869305260533</v>
      </c>
      <c r="E82" s="4">
        <f>Cost_Database_Conversions!I83</f>
        <v>1266.3939800505848</v>
      </c>
      <c r="F82" s="4">
        <f>Cost_Database_Conversions!J83</f>
        <v>1602.7798810015215</v>
      </c>
      <c r="G82" t="s">
        <v>53</v>
      </c>
      <c r="H82" t="s">
        <v>54</v>
      </c>
      <c r="I82" t="s">
        <v>55</v>
      </c>
      <c r="J82" t="s">
        <v>56</v>
      </c>
      <c r="K82" t="s">
        <v>57</v>
      </c>
    </row>
    <row r="83" spans="1:11" x14ac:dyDescent="0.35">
      <c r="A83">
        <v>82</v>
      </c>
      <c r="B83" t="s">
        <v>354</v>
      </c>
      <c r="C83" t="s">
        <v>58</v>
      </c>
      <c r="D83" s="4">
        <f>Cost_Database_Conversions!H84</f>
        <v>969.58289097622912</v>
      </c>
      <c r="E83" s="4">
        <f>Cost_Database_Conversions!I84</f>
        <v>860.75215831563185</v>
      </c>
      <c r="F83" s="4">
        <f>Cost_Database_Conversions!J84</f>
        <v>1078.4136236368263</v>
      </c>
      <c r="G83" t="s">
        <v>53</v>
      </c>
      <c r="H83" t="s">
        <v>54</v>
      </c>
      <c r="I83" t="s">
        <v>55</v>
      </c>
      <c r="J83" t="s">
        <v>56</v>
      </c>
      <c r="K83" t="s">
        <v>57</v>
      </c>
    </row>
    <row r="84" spans="1:11" x14ac:dyDescent="0.35">
      <c r="A84">
        <v>83</v>
      </c>
      <c r="B84" t="s">
        <v>354</v>
      </c>
      <c r="C84" t="s">
        <v>59</v>
      </c>
      <c r="D84" s="4">
        <f>Cost_Database_Conversions!H85</f>
        <v>267.12998016692023</v>
      </c>
      <c r="E84" s="4">
        <f>Cost_Database_Conversions!I85</f>
        <v>227.55516829033948</v>
      </c>
      <c r="F84" s="4">
        <f>Cost_Database_Conversions!J85</f>
        <v>306.70479204350107</v>
      </c>
      <c r="G84" t="s">
        <v>53</v>
      </c>
      <c r="H84" t="s">
        <v>54</v>
      </c>
      <c r="I84" t="s">
        <v>55</v>
      </c>
      <c r="J84" t="s">
        <v>56</v>
      </c>
      <c r="K84" t="s">
        <v>57</v>
      </c>
    </row>
    <row r="85" spans="1:11" x14ac:dyDescent="0.35">
      <c r="A85">
        <v>84</v>
      </c>
      <c r="B85" t="s">
        <v>354</v>
      </c>
      <c r="C85" t="s">
        <v>140</v>
      </c>
      <c r="D85" s="4">
        <f>Cost_Database_Conversions!H86</f>
        <v>41.196808769728179</v>
      </c>
      <c r="E85" s="4">
        <f>Cost_Database_Conversions!I86</f>
        <v>30.897606577296134</v>
      </c>
      <c r="F85" s="4">
        <f>Cost_Database_Conversions!J86</f>
        <v>51.496010962160227</v>
      </c>
      <c r="G85" t="s">
        <v>53</v>
      </c>
      <c r="H85" t="s">
        <v>119</v>
      </c>
      <c r="I85" t="s">
        <v>132</v>
      </c>
      <c r="J85" t="s">
        <v>141</v>
      </c>
      <c r="K85" t="s">
        <v>142</v>
      </c>
    </row>
    <row r="86" spans="1:11" x14ac:dyDescent="0.35">
      <c r="A86">
        <v>85</v>
      </c>
      <c r="B86" t="s">
        <v>354</v>
      </c>
      <c r="C86" t="s">
        <v>8</v>
      </c>
      <c r="D86" s="4" t="str">
        <f>Cost_Database_Conversions!H87</f>
        <v>Refer to documentation</v>
      </c>
      <c r="E86" s="4" t="str">
        <f>Cost_Database_Conversions!I87</f>
        <v>Refer to documentation</v>
      </c>
      <c r="F86" s="4" t="str">
        <f>Cost_Database_Conversions!J87</f>
        <v>Refer to documentation</v>
      </c>
      <c r="G86" t="s">
        <v>43</v>
      </c>
      <c r="H86" t="s">
        <v>44</v>
      </c>
      <c r="I86" t="s">
        <v>16</v>
      </c>
      <c r="J86" t="s">
        <v>45</v>
      </c>
      <c r="K86" t="s">
        <v>46</v>
      </c>
    </row>
    <row r="87" spans="1:11" x14ac:dyDescent="0.35">
      <c r="A87">
        <v>86</v>
      </c>
      <c r="B87" t="s">
        <v>354</v>
      </c>
      <c r="C87" t="s">
        <v>116</v>
      </c>
      <c r="D87" s="4">
        <f>Cost_Database_Conversions!H88</f>
        <v>13.876766313659083</v>
      </c>
      <c r="E87" s="4">
        <f>Cost_Database_Conversions!I88</f>
        <v>12.885568719826292</v>
      </c>
      <c r="F87" s="4">
        <f>Cost_Database_Conversions!J88</f>
        <v>14.867963907491875</v>
      </c>
      <c r="G87" t="s">
        <v>43</v>
      </c>
      <c r="H87" t="s">
        <v>62</v>
      </c>
      <c r="I87" t="s">
        <v>8</v>
      </c>
      <c r="J87" t="s">
        <v>114</v>
      </c>
      <c r="K87" t="s">
        <v>117</v>
      </c>
    </row>
    <row r="88" spans="1:11" x14ac:dyDescent="0.35">
      <c r="A88">
        <v>87</v>
      </c>
      <c r="B88" t="s">
        <v>354</v>
      </c>
      <c r="C88" t="s">
        <v>47</v>
      </c>
      <c r="D88" s="4">
        <f>Cost_Database_Conversions!H89</f>
        <v>105.56254374319232</v>
      </c>
      <c r="E88" s="4">
        <f>Cost_Database_Conversions!I89</f>
        <v>84.25179547578729</v>
      </c>
      <c r="F88" s="4">
        <f>Cost_Database_Conversions!J89</f>
        <v>126.87329201059734</v>
      </c>
      <c r="G88" t="s">
        <v>43</v>
      </c>
      <c r="H88" t="s">
        <v>62</v>
      </c>
      <c r="I88" t="s">
        <v>8</v>
      </c>
      <c r="J88" t="s">
        <v>114</v>
      </c>
      <c r="K88" t="s">
        <v>115</v>
      </c>
    </row>
    <row r="89" spans="1:11" x14ac:dyDescent="0.35">
      <c r="A89">
        <v>88</v>
      </c>
      <c r="B89" t="s">
        <v>354</v>
      </c>
      <c r="C89" t="s">
        <v>110</v>
      </c>
      <c r="D89" s="4">
        <f>Cost_Database_Conversions!H90</f>
        <v>225.6575966676952</v>
      </c>
      <c r="E89" s="4">
        <f>Cost_Database_Conversions!I90</f>
        <v>169.2431975007714</v>
      </c>
      <c r="F89" s="4">
        <f>Cost_Database_Conversions!J90</f>
        <v>282.07199583461897</v>
      </c>
      <c r="G89" t="s">
        <v>53</v>
      </c>
      <c r="H89" t="s">
        <v>111</v>
      </c>
      <c r="I89" t="s">
        <v>16</v>
      </c>
      <c r="J89" t="s">
        <v>112</v>
      </c>
      <c r="K89" t="s">
        <v>113</v>
      </c>
    </row>
    <row r="90" spans="1:11" x14ac:dyDescent="0.35">
      <c r="A90">
        <v>89</v>
      </c>
      <c r="B90" t="s">
        <v>354</v>
      </c>
      <c r="C90" t="s">
        <v>202</v>
      </c>
      <c r="D90" s="4">
        <f>Cost_Database_Conversions!H91</f>
        <v>8860.6066884824359</v>
      </c>
      <c r="E90" s="4">
        <f>Cost_Database_Conversions!I91</f>
        <v>6645.4550163618269</v>
      </c>
      <c r="F90" s="4">
        <f>Cost_Database_Conversions!J91</f>
        <v>11075.758360603046</v>
      </c>
      <c r="G90" t="s">
        <v>53</v>
      </c>
      <c r="H90" t="s">
        <v>9</v>
      </c>
      <c r="I90" t="s">
        <v>10</v>
      </c>
      <c r="J90" t="s">
        <v>25</v>
      </c>
      <c r="K90" t="s">
        <v>234</v>
      </c>
    </row>
    <row r="91" spans="1:11" x14ac:dyDescent="0.35">
      <c r="A91">
        <v>90</v>
      </c>
      <c r="B91" t="s">
        <v>354</v>
      </c>
      <c r="C91" t="s">
        <v>203</v>
      </c>
      <c r="D91" s="4">
        <f>Cost_Database_Conversions!H92</f>
        <v>4430.3033442412179</v>
      </c>
      <c r="E91" s="4">
        <f>Cost_Database_Conversions!I92</f>
        <v>3322.7275081809134</v>
      </c>
      <c r="F91" s="4">
        <f>Cost_Database_Conversions!J92</f>
        <v>5537.8791803015229</v>
      </c>
      <c r="G91" t="s">
        <v>53</v>
      </c>
      <c r="H91" t="s">
        <v>9</v>
      </c>
      <c r="I91" t="s">
        <v>10</v>
      </c>
      <c r="J91" t="s">
        <v>25</v>
      </c>
      <c r="K91" t="s">
        <v>235</v>
      </c>
    </row>
    <row r="92" spans="1:11" x14ac:dyDescent="0.35">
      <c r="A92">
        <v>91</v>
      </c>
      <c r="B92" t="s">
        <v>355</v>
      </c>
      <c r="C92" t="s">
        <v>8</v>
      </c>
      <c r="D92" s="4">
        <f>Cost_Database_Conversions!H93</f>
        <v>1134.7207981677495</v>
      </c>
      <c r="E92" s="4">
        <f>Cost_Database_Conversions!I93</f>
        <v>851.04059862581221</v>
      </c>
      <c r="F92" s="4">
        <f>Cost_Database_Conversions!J93</f>
        <v>1418.4009977096869</v>
      </c>
      <c r="G92" t="s">
        <v>43</v>
      </c>
      <c r="H92" t="s">
        <v>15</v>
      </c>
      <c r="I92" t="s">
        <v>16</v>
      </c>
      <c r="J92" t="s">
        <v>17</v>
      </c>
      <c r="K92" t="s">
        <v>103</v>
      </c>
    </row>
    <row r="93" spans="1:11" x14ac:dyDescent="0.35">
      <c r="A93">
        <v>92</v>
      </c>
      <c r="B93" t="s">
        <v>355</v>
      </c>
      <c r="C93" t="s">
        <v>8</v>
      </c>
      <c r="D93" s="4">
        <f>Cost_Database_Conversions!H94</f>
        <v>267.2991308698073</v>
      </c>
      <c r="E93" s="4">
        <f>Cost_Database_Conversions!I94</f>
        <v>200.47434815235547</v>
      </c>
      <c r="F93" s="4">
        <f>Cost_Database_Conversions!J94</f>
        <v>334.12391358725915</v>
      </c>
      <c r="G93" t="s">
        <v>43</v>
      </c>
      <c r="H93" t="s">
        <v>104</v>
      </c>
      <c r="I93" t="s">
        <v>16</v>
      </c>
      <c r="J93" t="s">
        <v>105</v>
      </c>
      <c r="K93" t="s">
        <v>106</v>
      </c>
    </row>
    <row r="94" spans="1:11" x14ac:dyDescent="0.35">
      <c r="A94">
        <v>93</v>
      </c>
      <c r="B94" t="s">
        <v>41</v>
      </c>
      <c r="C94" t="s">
        <v>149</v>
      </c>
      <c r="D94" s="4">
        <f>Cost_Database_Conversions!H95</f>
        <v>968.99999999999989</v>
      </c>
      <c r="E94" s="4">
        <f>Cost_Database_Conversions!I95</f>
        <v>726.74999999999989</v>
      </c>
      <c r="F94" s="4">
        <f>Cost_Database_Conversions!J95</f>
        <v>1211.2499999999998</v>
      </c>
      <c r="G94" t="s">
        <v>14</v>
      </c>
      <c r="H94" t="s">
        <v>9</v>
      </c>
      <c r="I94" t="s">
        <v>10</v>
      </c>
      <c r="J94" t="s">
        <v>145</v>
      </c>
      <c r="K94" t="s">
        <v>146</v>
      </c>
    </row>
    <row r="95" spans="1:11" x14ac:dyDescent="0.35">
      <c r="A95">
        <v>94</v>
      </c>
      <c r="B95" t="s">
        <v>19</v>
      </c>
      <c r="C95" t="s">
        <v>8</v>
      </c>
      <c r="D95" s="4">
        <f>Cost_Database_Conversions!H96</f>
        <v>1140000</v>
      </c>
      <c r="E95" s="4">
        <f>Cost_Database_Conversions!I96</f>
        <v>855000</v>
      </c>
      <c r="F95" s="4">
        <f>Cost_Database_Conversions!J96</f>
        <v>1425000</v>
      </c>
      <c r="G95" t="s">
        <v>14</v>
      </c>
      <c r="H95" t="s">
        <v>9</v>
      </c>
      <c r="I95" t="s">
        <v>37</v>
      </c>
      <c r="J95" t="s">
        <v>145</v>
      </c>
      <c r="K95" t="s">
        <v>150</v>
      </c>
    </row>
    <row r="96" spans="1:11" x14ac:dyDescent="0.35">
      <c r="A96">
        <v>95</v>
      </c>
      <c r="B96" t="s">
        <v>19</v>
      </c>
      <c r="C96" t="s">
        <v>20</v>
      </c>
      <c r="D96" s="4">
        <f>Cost_Database_Conversions!H97</f>
        <v>11136347.442025945</v>
      </c>
      <c r="E96" s="4">
        <f>Cost_Database_Conversions!I97</f>
        <v>8352260.5815194584</v>
      </c>
      <c r="F96" s="4">
        <f>Cost_Database_Conversions!J97</f>
        <v>13920434.302532431</v>
      </c>
      <c r="G96" t="s">
        <v>14</v>
      </c>
      <c r="H96" t="s">
        <v>9</v>
      </c>
      <c r="I96" t="s">
        <v>10</v>
      </c>
      <c r="J96" t="s">
        <v>11</v>
      </c>
      <c r="K96" t="s">
        <v>231</v>
      </c>
    </row>
    <row r="97" spans="1:11" x14ac:dyDescent="0.35">
      <c r="A97">
        <v>96</v>
      </c>
      <c r="B97" t="s">
        <v>19</v>
      </c>
      <c r="C97" t="s">
        <v>21</v>
      </c>
      <c r="D97" s="4">
        <f>Cost_Database_Conversions!H98</f>
        <v>22272694.884051889</v>
      </c>
      <c r="E97" s="4">
        <f>Cost_Database_Conversions!I98</f>
        <v>16704521.163038917</v>
      </c>
      <c r="F97" s="4">
        <f>Cost_Database_Conversions!J98</f>
        <v>27840868.605064861</v>
      </c>
      <c r="G97" t="s">
        <v>14</v>
      </c>
      <c r="H97" t="s">
        <v>9</v>
      </c>
      <c r="I97" t="s">
        <v>10</v>
      </c>
      <c r="J97" t="s">
        <v>11</v>
      </c>
      <c r="K97" t="s">
        <v>232</v>
      </c>
    </row>
    <row r="98" spans="1:11" x14ac:dyDescent="0.35">
      <c r="A98">
        <v>97</v>
      </c>
      <c r="B98" t="s">
        <v>19</v>
      </c>
      <c r="C98" t="s">
        <v>22</v>
      </c>
      <c r="D98" s="4">
        <f>Cost_Database_Conversions!H99</f>
        <v>55681737.21012973</v>
      </c>
      <c r="E98" s="4">
        <f>Cost_Database_Conversions!I99</f>
        <v>41761302.907597296</v>
      </c>
      <c r="F98" s="4">
        <f>Cost_Database_Conversions!J99</f>
        <v>69602171.512662157</v>
      </c>
      <c r="G98" t="s">
        <v>14</v>
      </c>
      <c r="H98" t="s">
        <v>9</v>
      </c>
      <c r="I98" t="s">
        <v>10</v>
      </c>
      <c r="J98" t="s">
        <v>11</v>
      </c>
      <c r="K98" t="s">
        <v>233</v>
      </c>
    </row>
    <row r="99" spans="1:11" x14ac:dyDescent="0.35">
      <c r="A99">
        <v>98</v>
      </c>
      <c r="B99" s="6" t="s">
        <v>243</v>
      </c>
      <c r="C99" s="6" t="s">
        <v>244</v>
      </c>
      <c r="D99" s="4">
        <f>Cost_Database_Conversions!H100</f>
        <v>4430303.3442412177</v>
      </c>
      <c r="E99" s="4">
        <f>Cost_Database_Conversions!I100</f>
        <v>3322727.5081809135</v>
      </c>
      <c r="F99" s="4">
        <f>Cost_Database_Conversions!J100</f>
        <v>5537879.1803015219</v>
      </c>
      <c r="G99" t="s">
        <v>14</v>
      </c>
      <c r="H99" t="s">
        <v>9</v>
      </c>
      <c r="I99" s="6" t="s">
        <v>10</v>
      </c>
      <c r="J99" s="6" t="s">
        <v>11</v>
      </c>
      <c r="K99" s="6" t="s">
        <v>245</v>
      </c>
    </row>
    <row r="100" spans="1:11" x14ac:dyDescent="0.35">
      <c r="A100">
        <v>99</v>
      </c>
      <c r="B100" t="s">
        <v>356</v>
      </c>
      <c r="C100" s="8" t="s">
        <v>267</v>
      </c>
      <c r="D100" s="4">
        <f>Cost_Database_Conversions!H101</f>
        <v>886.06066884824361</v>
      </c>
      <c r="E100" s="4">
        <f>Cost_Database_Conversions!I101</f>
        <v>664.54550163618273</v>
      </c>
      <c r="F100" s="4">
        <f>Cost_Database_Conversions!J101</f>
        <v>1107.5758360603045</v>
      </c>
      <c r="G100" t="s">
        <v>266</v>
      </c>
      <c r="H100" t="s">
        <v>9</v>
      </c>
      <c r="I100" s="6" t="s">
        <v>10</v>
      </c>
      <c r="J100" s="6" t="s">
        <v>11</v>
      </c>
      <c r="K100" s="6" t="s">
        <v>264</v>
      </c>
    </row>
    <row r="101" spans="1:11" x14ac:dyDescent="0.35">
      <c r="A101">
        <v>100</v>
      </c>
      <c r="B101" t="s">
        <v>356</v>
      </c>
      <c r="C101" s="8" t="s">
        <v>268</v>
      </c>
      <c r="D101" s="4">
        <f>Cost_Database_Conversions!H102</f>
        <v>886.06066884824361</v>
      </c>
      <c r="E101" s="4">
        <f>Cost_Database_Conversions!I102</f>
        <v>664.54550163618273</v>
      </c>
      <c r="F101" s="4">
        <f>Cost_Database_Conversions!J102</f>
        <v>1107.5758360603045</v>
      </c>
      <c r="G101" t="s">
        <v>266</v>
      </c>
      <c r="H101" t="s">
        <v>9</v>
      </c>
      <c r="I101" s="6" t="s">
        <v>10</v>
      </c>
      <c r="J101" s="6" t="s">
        <v>11</v>
      </c>
      <c r="K101" s="6" t="s">
        <v>265</v>
      </c>
    </row>
    <row r="102" spans="1:11" x14ac:dyDescent="0.35">
      <c r="A102">
        <v>101</v>
      </c>
      <c r="B102" t="s">
        <v>166</v>
      </c>
      <c r="C102" t="s">
        <v>35</v>
      </c>
      <c r="D102" s="4">
        <f>Cost_Database_Conversions!H103</f>
        <v>1196.6335726814075</v>
      </c>
      <c r="E102" s="4">
        <f>Cost_Database_Conversions!I103</f>
        <v>897.47517951105556</v>
      </c>
      <c r="F102" s="4">
        <f>Cost_Database_Conversions!J103</f>
        <v>1495.7919658517594</v>
      </c>
      <c r="G102" t="s">
        <v>53</v>
      </c>
      <c r="H102" t="s">
        <v>28</v>
      </c>
      <c r="I102" t="s">
        <v>29</v>
      </c>
      <c r="J102" t="s">
        <v>30</v>
      </c>
    </row>
    <row r="103" spans="1:11" x14ac:dyDescent="0.35">
      <c r="A103">
        <v>102</v>
      </c>
      <c r="B103" t="s">
        <v>98</v>
      </c>
      <c r="C103" t="s">
        <v>8</v>
      </c>
      <c r="D103" s="4">
        <f>Cost_Database_Conversions!H104</f>
        <v>6442581.4994479679</v>
      </c>
      <c r="E103" s="4">
        <f>Cost_Database_Conversions!I104</f>
        <v>118724.43562974232</v>
      </c>
      <c r="F103" s="4">
        <f>Cost_Database_Conversions!J104</f>
        <v>296811089.07435584</v>
      </c>
      <c r="G103" t="s">
        <v>14</v>
      </c>
      <c r="H103" t="s">
        <v>54</v>
      </c>
      <c r="I103" t="s">
        <v>95</v>
      </c>
      <c r="J103" t="s">
        <v>56</v>
      </c>
      <c r="K103" t="s">
        <v>237</v>
      </c>
    </row>
    <row r="104" spans="1:11" x14ac:dyDescent="0.35">
      <c r="A104">
        <v>103</v>
      </c>
      <c r="B104" t="s">
        <v>98</v>
      </c>
      <c r="C104" t="s">
        <v>196</v>
      </c>
      <c r="D104" s="4">
        <f>Cost_Database_Conversions!H105</f>
        <v>123613456.60648797</v>
      </c>
      <c r="E104" s="4">
        <f>Cost_Database_Conversions!I105</f>
        <v>92710092.454865977</v>
      </c>
      <c r="F104" s="4">
        <f>Cost_Database_Conversions!J105</f>
        <v>154516820.75810996</v>
      </c>
      <c r="G104" t="s">
        <v>14</v>
      </c>
      <c r="H104" t="s">
        <v>9</v>
      </c>
      <c r="I104" t="s">
        <v>10</v>
      </c>
      <c r="J104" t="s">
        <v>11</v>
      </c>
      <c r="K104" t="s">
        <v>273</v>
      </c>
    </row>
    <row r="105" spans="1:11" x14ac:dyDescent="0.35">
      <c r="A105">
        <v>104</v>
      </c>
      <c r="B105" t="s">
        <v>91</v>
      </c>
      <c r="C105" t="s">
        <v>184</v>
      </c>
      <c r="D105" s="4">
        <f>Cost_Database_Conversions!H106</f>
        <v>1329091.0032723653</v>
      </c>
      <c r="E105" s="4">
        <f>Cost_Database_Conversions!I106</f>
        <v>996818.25245427398</v>
      </c>
      <c r="F105" s="4">
        <f>Cost_Database_Conversions!J106</f>
        <v>1661363.7540904568</v>
      </c>
      <c r="G105" t="s">
        <v>14</v>
      </c>
      <c r="H105" t="s">
        <v>9</v>
      </c>
      <c r="I105" t="s">
        <v>10</v>
      </c>
      <c r="J105" t="s">
        <v>25</v>
      </c>
      <c r="K105" t="s">
        <v>238</v>
      </c>
    </row>
    <row r="106" spans="1:11" x14ac:dyDescent="0.35">
      <c r="A106">
        <v>105</v>
      </c>
      <c r="B106" t="s">
        <v>91</v>
      </c>
      <c r="C106" t="s">
        <v>185</v>
      </c>
      <c r="D106" s="4">
        <f>Cost_Database_Conversions!H107</f>
        <v>708848.53507859481</v>
      </c>
      <c r="E106" s="4">
        <f>Cost_Database_Conversions!I107</f>
        <v>531636.40130894608</v>
      </c>
      <c r="F106" s="4">
        <f>Cost_Database_Conversions!J107</f>
        <v>886060.66884824354</v>
      </c>
      <c r="G106" t="s">
        <v>14</v>
      </c>
      <c r="H106" t="s">
        <v>9</v>
      </c>
      <c r="I106" t="s">
        <v>10</v>
      </c>
      <c r="J106" t="s">
        <v>25</v>
      </c>
      <c r="K106" t="s">
        <v>239</v>
      </c>
    </row>
    <row r="107" spans="1:11" x14ac:dyDescent="0.35">
      <c r="A107">
        <v>106</v>
      </c>
      <c r="B107" t="s">
        <v>91</v>
      </c>
      <c r="C107" t="s">
        <v>186</v>
      </c>
      <c r="D107" s="4">
        <f>Cost_Database_Conversions!H108</f>
        <v>26581.820065447304</v>
      </c>
      <c r="E107" s="4">
        <f>Cost_Database_Conversions!I108</f>
        <v>19936.365049085478</v>
      </c>
      <c r="F107" s="4">
        <f>Cost_Database_Conversions!J108</f>
        <v>33227.27508180913</v>
      </c>
      <c r="G107" t="s">
        <v>14</v>
      </c>
      <c r="H107" t="s">
        <v>9</v>
      </c>
      <c r="I107" t="s">
        <v>10</v>
      </c>
      <c r="J107" t="s">
        <v>25</v>
      </c>
      <c r="K107" t="s">
        <v>240</v>
      </c>
    </row>
    <row r="108" spans="1:11" x14ac:dyDescent="0.35">
      <c r="A108">
        <v>107</v>
      </c>
      <c r="B108" t="s">
        <v>91</v>
      </c>
      <c r="C108" t="s">
        <v>187</v>
      </c>
      <c r="D108" s="4">
        <f>Cost_Database_Conversions!H109</f>
        <v>708848.53507859481</v>
      </c>
      <c r="E108" s="4">
        <f>Cost_Database_Conversions!I109</f>
        <v>531636.40130894608</v>
      </c>
      <c r="F108" s="4">
        <f>Cost_Database_Conversions!J109</f>
        <v>886060.66884824354</v>
      </c>
      <c r="G108" t="s">
        <v>14</v>
      </c>
      <c r="H108" t="s">
        <v>9</v>
      </c>
      <c r="I108" t="s">
        <v>10</v>
      </c>
      <c r="J108" t="s">
        <v>25</v>
      </c>
      <c r="K108" t="s">
        <v>241</v>
      </c>
    </row>
    <row r="109" spans="1:11" x14ac:dyDescent="0.35">
      <c r="A109">
        <v>108</v>
      </c>
      <c r="B109" t="s">
        <v>91</v>
      </c>
      <c r="C109" t="s">
        <v>188</v>
      </c>
      <c r="D109" s="4">
        <f>Cost_Database_Conversions!H110</f>
        <v>1329091.0032723653</v>
      </c>
      <c r="E109" s="4">
        <f>Cost_Database_Conversions!I110</f>
        <v>996818.25245427398</v>
      </c>
      <c r="F109" s="4">
        <f>Cost_Database_Conversions!J110</f>
        <v>1661363.7540904568</v>
      </c>
      <c r="G109" t="s">
        <v>14</v>
      </c>
      <c r="H109" t="s">
        <v>9</v>
      </c>
      <c r="I109" t="s">
        <v>10</v>
      </c>
      <c r="J109" t="s">
        <v>25</v>
      </c>
      <c r="K109" t="s">
        <v>236</v>
      </c>
    </row>
    <row r="110" spans="1:11" x14ac:dyDescent="0.35">
      <c r="A110">
        <v>109</v>
      </c>
      <c r="B110" t="s">
        <v>92</v>
      </c>
      <c r="C110" t="s">
        <v>189</v>
      </c>
      <c r="D110" s="4">
        <f>Cost_Database_Conversions!H111</f>
        <v>26581820.065447308</v>
      </c>
      <c r="E110" s="4">
        <f>Cost_Database_Conversions!I111</f>
        <v>19936365.049085483</v>
      </c>
      <c r="F110" s="4">
        <f>Cost_Database_Conversions!J111</f>
        <v>33227275.081809133</v>
      </c>
      <c r="G110" t="s">
        <v>14</v>
      </c>
      <c r="H110" t="s">
        <v>9</v>
      </c>
      <c r="I110" t="s">
        <v>10</v>
      </c>
      <c r="J110" t="s">
        <v>25</v>
      </c>
      <c r="K110" t="s">
        <v>261</v>
      </c>
    </row>
    <row r="111" spans="1:11" x14ac:dyDescent="0.35">
      <c r="A111">
        <v>110</v>
      </c>
      <c r="B111" t="s">
        <v>92</v>
      </c>
      <c r="C111" t="s">
        <v>190</v>
      </c>
      <c r="D111" s="4">
        <f>Cost_Database_Conversions!H112</f>
        <v>88606066.88482435</v>
      </c>
      <c r="E111" s="4">
        <f>Cost_Database_Conversions!I112</f>
        <v>66454550.163618267</v>
      </c>
      <c r="F111" s="4">
        <f>Cost_Database_Conversions!J112</f>
        <v>110757583.60603043</v>
      </c>
      <c r="G111" t="s">
        <v>14</v>
      </c>
      <c r="H111" t="s">
        <v>9</v>
      </c>
      <c r="I111" t="s">
        <v>10</v>
      </c>
      <c r="J111" t="s">
        <v>25</v>
      </c>
      <c r="K111" t="s">
        <v>263</v>
      </c>
    </row>
    <row r="112" spans="1:11" x14ac:dyDescent="0.35">
      <c r="A112">
        <v>111</v>
      </c>
      <c r="B112" t="s">
        <v>92</v>
      </c>
      <c r="C112" t="s">
        <v>191</v>
      </c>
      <c r="D112" s="4">
        <f>Cost_Database_Conversions!H113</f>
        <v>318981840.78536767</v>
      </c>
      <c r="E112" s="4">
        <f>Cost_Database_Conversions!I113</f>
        <v>239236380.58902574</v>
      </c>
      <c r="F112" s="4">
        <f>Cost_Database_Conversions!J113</f>
        <v>398727300.9817096</v>
      </c>
      <c r="G112" t="s">
        <v>14</v>
      </c>
      <c r="H112" t="s">
        <v>9</v>
      </c>
      <c r="I112" t="s">
        <v>10</v>
      </c>
      <c r="J112" t="s">
        <v>25</v>
      </c>
      <c r="K112" t="s">
        <v>262</v>
      </c>
    </row>
    <row r="113" spans="1:11" x14ac:dyDescent="0.35">
      <c r="A113">
        <v>112</v>
      </c>
      <c r="B113" t="s">
        <v>164</v>
      </c>
      <c r="C113" t="s">
        <v>8</v>
      </c>
      <c r="D113" s="4">
        <f>Cost_Database_Conversions!H114</f>
        <v>354424.26753929741</v>
      </c>
      <c r="E113" s="4">
        <f>Cost_Database_Conversions!I114</f>
        <v>265818.20065447304</v>
      </c>
      <c r="F113" s="4">
        <f>Cost_Database_Conversions!J114</f>
        <v>443030.33442412177</v>
      </c>
      <c r="G113" t="s">
        <v>14</v>
      </c>
      <c r="H113" t="s">
        <v>9</v>
      </c>
      <c r="I113" t="s">
        <v>10</v>
      </c>
      <c r="J113" t="s">
        <v>25</v>
      </c>
      <c r="K113" t="s">
        <v>242</v>
      </c>
    </row>
    <row r="114" spans="1:11" x14ac:dyDescent="0.35">
      <c r="A114">
        <v>113</v>
      </c>
      <c r="B114" t="s">
        <v>13</v>
      </c>
      <c r="C114" t="s">
        <v>8</v>
      </c>
      <c r="D114" s="4">
        <f>Cost_Database_Conversions!H115</f>
        <v>1994999.9999999998</v>
      </c>
      <c r="E114" s="4">
        <f>Cost_Database_Conversions!I115</f>
        <v>1481999.9999999998</v>
      </c>
      <c r="F114" s="4">
        <f>Cost_Database_Conversions!J115</f>
        <v>2508000</v>
      </c>
      <c r="G114" t="s">
        <v>14</v>
      </c>
      <c r="H114" t="s">
        <v>9</v>
      </c>
      <c r="I114" t="s">
        <v>148</v>
      </c>
      <c r="J114" t="s">
        <v>145</v>
      </c>
      <c r="K114" t="s">
        <v>147</v>
      </c>
    </row>
    <row r="115" spans="1:11" x14ac:dyDescent="0.35">
      <c r="A115">
        <v>114</v>
      </c>
      <c r="B115" t="s">
        <v>13</v>
      </c>
      <c r="C115" t="s">
        <v>8</v>
      </c>
      <c r="D115" s="4">
        <f>Cost_Database_Conversions!H116</f>
        <v>704652.64525793085</v>
      </c>
      <c r="E115" s="4">
        <f>Cost_Database_Conversions!I116</f>
        <v>528489.48394344817</v>
      </c>
      <c r="F115" s="4">
        <f>Cost_Database_Conversions!J116</f>
        <v>880815.80657241354</v>
      </c>
      <c r="G115" t="s">
        <v>14</v>
      </c>
      <c r="H115" t="s">
        <v>15</v>
      </c>
      <c r="I115" t="s">
        <v>16</v>
      </c>
      <c r="J115" t="s">
        <v>17</v>
      </c>
      <c r="K115" t="s">
        <v>18</v>
      </c>
    </row>
    <row r="116" spans="1:11" s="12" customFormat="1" x14ac:dyDescent="0.35">
      <c r="A116" s="12">
        <v>180</v>
      </c>
      <c r="B116" s="12" t="s">
        <v>13</v>
      </c>
      <c r="C116" s="12" t="s">
        <v>361</v>
      </c>
      <c r="D116" s="13">
        <f>MEDIAN(Cost_Database_Conversions!D115:D181)</f>
        <v>136651800</v>
      </c>
      <c r="E116" s="13">
        <f>MIN(Cost_Database_Conversions!D115:D181)</f>
        <v>704652.64525793085</v>
      </c>
      <c r="F116" s="13">
        <f>MAX(Cost_Database_Conversions!D115:D181)</f>
        <v>1133707200</v>
      </c>
      <c r="G116" s="12" t="s">
        <v>14</v>
      </c>
      <c r="H116" s="12" t="s">
        <v>281</v>
      </c>
      <c r="I116" s="12" t="s">
        <v>278</v>
      </c>
      <c r="J116" s="12" t="s">
        <v>279</v>
      </c>
      <c r="K116" s="12" t="s">
        <v>280</v>
      </c>
    </row>
    <row r="117" spans="1:11" x14ac:dyDescent="0.35">
      <c r="A117">
        <v>181</v>
      </c>
      <c r="B117" t="s">
        <v>367</v>
      </c>
      <c r="C117" t="s">
        <v>368</v>
      </c>
      <c r="D117" s="7">
        <f>Cost_Database_Conversions!H182</f>
        <v>4820.7905370020562</v>
      </c>
      <c r="E117" s="7">
        <f>Cost_Database_Conversions!I182</f>
        <v>506.75885489963315</v>
      </c>
      <c r="F117" s="7">
        <f>Cost_Database_Conversions!J182</f>
        <v>10595.866966083238</v>
      </c>
      <c r="G117" t="s">
        <v>53</v>
      </c>
      <c r="H117" t="s">
        <v>9</v>
      </c>
      <c r="I117" t="s">
        <v>29</v>
      </c>
      <c r="J117" t="s">
        <v>410</v>
      </c>
      <c r="K117" s="7">
        <f>Cost_Database_Conversions!O182</f>
        <v>0</v>
      </c>
    </row>
    <row r="118" spans="1:11" x14ac:dyDescent="0.35">
      <c r="A118">
        <v>182</v>
      </c>
      <c r="B118" t="s">
        <v>367</v>
      </c>
      <c r="C118" t="s">
        <v>456</v>
      </c>
      <c r="D118" s="7">
        <f>Cost_Database_Conversions!H183</f>
        <v>3468.4506319878187</v>
      </c>
      <c r="E118" s="7">
        <f>Cost_Database_Conversions!I183</f>
        <v>506.75885489963315</v>
      </c>
      <c r="F118" s="7">
        <f>Cost_Database_Conversions!J183</f>
        <v>7601.3828234944976</v>
      </c>
      <c r="G118" t="s">
        <v>53</v>
      </c>
      <c r="H118" t="s">
        <v>9</v>
      </c>
      <c r="I118" t="s">
        <v>29</v>
      </c>
      <c r="J118" t="s">
        <v>410</v>
      </c>
    </row>
    <row r="119" spans="1:11" x14ac:dyDescent="0.35">
      <c r="A119">
        <v>183</v>
      </c>
      <c r="B119" t="s">
        <v>367</v>
      </c>
      <c r="C119" t="s">
        <v>370</v>
      </c>
      <c r="D119" s="7">
        <f>Cost_Database_Conversions!H184</f>
        <v>2925.3806623751552</v>
      </c>
      <c r="E119" s="7">
        <f>Cost_Database_Conversions!I184</f>
        <v>506.75885489963315</v>
      </c>
      <c r="F119" s="7">
        <f>Cost_Database_Conversions!J184</f>
        <v>4606.898680905756</v>
      </c>
      <c r="G119" t="s">
        <v>53</v>
      </c>
      <c r="H119" t="s">
        <v>9</v>
      </c>
      <c r="I119" t="s">
        <v>29</v>
      </c>
      <c r="J119" t="s">
        <v>410</v>
      </c>
    </row>
    <row r="120" spans="1:11" x14ac:dyDescent="0.35">
      <c r="A120">
        <v>184</v>
      </c>
      <c r="B120" t="s">
        <v>367</v>
      </c>
      <c r="C120" t="s">
        <v>371</v>
      </c>
      <c r="D120" s="7">
        <f>Cost_Database_Conversions!H185</f>
        <v>257.6606183939823</v>
      </c>
      <c r="E120" s="7">
        <f>Cost_Database_Conversions!I185</f>
        <v>53.900714566597351</v>
      </c>
      <c r="F120" s="7">
        <f>Cost_Database_Conversions!J185</f>
        <v>955.47078641985388</v>
      </c>
      <c r="G120" t="s">
        <v>53</v>
      </c>
      <c r="H120" t="s">
        <v>9</v>
      </c>
      <c r="I120" t="s">
        <v>29</v>
      </c>
      <c r="J120" t="s">
        <v>410</v>
      </c>
    </row>
    <row r="121" spans="1:11" x14ac:dyDescent="0.35">
      <c r="A121">
        <v>185</v>
      </c>
      <c r="B121" t="s">
        <v>367</v>
      </c>
      <c r="C121" t="s">
        <v>372</v>
      </c>
      <c r="D121" s="7">
        <f>Cost_Database_Conversions!H186</f>
        <v>263.23819062695492</v>
      </c>
      <c r="E121" s="7">
        <f>Cost_Database_Conversions!I186</f>
        <v>36.855189447246055</v>
      </c>
      <c r="F121" s="7">
        <f>Cost_Database_Conversions!J186</f>
        <v>633.44856862454151</v>
      </c>
      <c r="G121" t="s">
        <v>53</v>
      </c>
      <c r="H121" t="s">
        <v>9</v>
      </c>
      <c r="I121" t="s">
        <v>29</v>
      </c>
      <c r="J121" t="s">
        <v>410</v>
      </c>
    </row>
    <row r="122" spans="1:11" x14ac:dyDescent="0.35">
      <c r="A122">
        <v>186</v>
      </c>
      <c r="B122" t="s">
        <v>367</v>
      </c>
      <c r="C122" t="s">
        <v>373</v>
      </c>
      <c r="D122" s="7">
        <f>Cost_Database_Conversions!H187</f>
        <v>188.20655319077906</v>
      </c>
      <c r="E122" s="7">
        <f>Cost_Database_Conversions!I187</f>
        <v>29.023461689706263</v>
      </c>
      <c r="F122" s="7">
        <f>Cost_Database_Conversions!J187</f>
        <v>506.75885489963315</v>
      </c>
      <c r="G122" t="s">
        <v>53</v>
      </c>
      <c r="H122" t="s">
        <v>9</v>
      </c>
      <c r="I122" t="s">
        <v>29</v>
      </c>
      <c r="J122" t="s">
        <v>410</v>
      </c>
    </row>
    <row r="123" spans="1:11" x14ac:dyDescent="0.35">
      <c r="A123">
        <v>187</v>
      </c>
      <c r="B123" t="s">
        <v>165</v>
      </c>
      <c r="C123" t="s">
        <v>374</v>
      </c>
      <c r="D123" s="7">
        <f>Cost_Database_Conversions!H188</f>
        <v>1009.1411560524058</v>
      </c>
      <c r="E123" s="7">
        <f>Cost_Database_Conversions!I188</f>
        <v>149.7242071294371</v>
      </c>
      <c r="F123" s="7">
        <f>Cost_Database_Conversions!J188</f>
        <v>2303.449340452878</v>
      </c>
      <c r="G123" t="s">
        <v>53</v>
      </c>
      <c r="H123" t="s">
        <v>9</v>
      </c>
      <c r="I123" t="s">
        <v>29</v>
      </c>
      <c r="J123" t="s">
        <v>410</v>
      </c>
    </row>
    <row r="124" spans="1:11" x14ac:dyDescent="0.35">
      <c r="A124">
        <v>188</v>
      </c>
      <c r="B124" t="s">
        <v>165</v>
      </c>
      <c r="C124" t="s">
        <v>375</v>
      </c>
      <c r="D124" s="7">
        <f>Cost_Database_Conversions!H189</f>
        <v>743.24616695617249</v>
      </c>
      <c r="E124" s="7">
        <f>Cost_Database_Conversions!I189</f>
        <v>92.13797361811514</v>
      </c>
      <c r="F124" s="7">
        <f>Cost_Database_Conversions!J189</f>
        <v>1612.4145383170146</v>
      </c>
      <c r="G124" t="s">
        <v>53</v>
      </c>
      <c r="H124" t="s">
        <v>9</v>
      </c>
      <c r="I124" t="s">
        <v>29</v>
      </c>
      <c r="J124" t="s">
        <v>410</v>
      </c>
    </row>
    <row r="125" spans="1:11" x14ac:dyDescent="0.35">
      <c r="A125">
        <v>189</v>
      </c>
      <c r="B125" t="s">
        <v>165</v>
      </c>
      <c r="C125" t="s">
        <v>376</v>
      </c>
      <c r="D125" s="7">
        <f>Cost_Database_Conversions!H190</f>
        <v>560.36657071012485</v>
      </c>
      <c r="E125" s="7">
        <f>Cost_Database_Conversions!I190</f>
        <v>69.103480213586352</v>
      </c>
      <c r="F125" s="7">
        <f>Cost_Database_Conversions!J190</f>
        <v>1050.3728992465124</v>
      </c>
      <c r="G125" t="s">
        <v>53</v>
      </c>
      <c r="H125" t="s">
        <v>9</v>
      </c>
      <c r="I125" t="s">
        <v>29</v>
      </c>
      <c r="J125" t="s">
        <v>410</v>
      </c>
    </row>
    <row r="126" spans="1:11" x14ac:dyDescent="0.35">
      <c r="A126">
        <v>190</v>
      </c>
      <c r="B126" t="s">
        <v>165</v>
      </c>
      <c r="C126" t="s">
        <v>377</v>
      </c>
      <c r="D126" s="7">
        <f>Cost_Database_Conversions!H191</f>
        <v>90.584527382913691</v>
      </c>
      <c r="E126" s="7">
        <f>Cost_Database_Conversions!I191</f>
        <v>31.277156524405363</v>
      </c>
      <c r="F126" s="7">
        <f>Cost_Database_Conversions!J191</f>
        <v>177.82628908296221</v>
      </c>
      <c r="G126" t="s">
        <v>53</v>
      </c>
      <c r="H126" t="s">
        <v>9</v>
      </c>
      <c r="I126" t="s">
        <v>29</v>
      </c>
      <c r="J126" t="s">
        <v>410</v>
      </c>
    </row>
    <row r="127" spans="1:11" x14ac:dyDescent="0.35">
      <c r="A127">
        <v>191</v>
      </c>
      <c r="B127" t="s">
        <v>165</v>
      </c>
      <c r="C127" t="s">
        <v>378</v>
      </c>
      <c r="D127" s="7">
        <f>Cost_Database_Conversions!H192</f>
        <v>89.304730929358087</v>
      </c>
      <c r="E127" s="7">
        <f>Cost_Database_Conversions!I192</f>
        <v>29.023461689706263</v>
      </c>
      <c r="F127" s="7">
        <f>Cost_Database_Conversions!J192</f>
        <v>177.82628908296221</v>
      </c>
      <c r="G127" t="s">
        <v>53</v>
      </c>
      <c r="H127" t="s">
        <v>9</v>
      </c>
      <c r="I127" t="s">
        <v>29</v>
      </c>
      <c r="J127" t="s">
        <v>410</v>
      </c>
    </row>
    <row r="128" spans="1:11" x14ac:dyDescent="0.35">
      <c r="A128">
        <v>192</v>
      </c>
      <c r="B128" t="s">
        <v>165</v>
      </c>
      <c r="C128" t="s">
        <v>379</v>
      </c>
      <c r="D128" s="7">
        <f>Cost_Database_Conversions!H193</f>
        <v>62.33456398173152</v>
      </c>
      <c r="E128" s="7">
        <f>Cost_Database_Conversions!I193</f>
        <v>24.416563008800512</v>
      </c>
      <c r="F128" s="7">
        <f>Cost_Database_Conversions!J193</f>
        <v>161.70214369979206</v>
      </c>
      <c r="G128" t="s">
        <v>53</v>
      </c>
      <c r="H128" t="s">
        <v>9</v>
      </c>
      <c r="I128" t="s">
        <v>29</v>
      </c>
      <c r="J128" t="s">
        <v>410</v>
      </c>
    </row>
    <row r="129" spans="1:10" x14ac:dyDescent="0.35">
      <c r="A129">
        <v>193</v>
      </c>
      <c r="B129" t="s">
        <v>162</v>
      </c>
      <c r="C129" t="s">
        <v>380</v>
      </c>
      <c r="D129" s="7">
        <f>Cost_Database_Conversions!H194</f>
        <v>64025.419434975542</v>
      </c>
      <c r="E129" s="7">
        <f>Cost_Database_Conversions!I194</f>
        <v>35586.8678646341</v>
      </c>
      <c r="F129" s="7">
        <f>Cost_Database_Conversions!J194</f>
        <v>100009.33991890574</v>
      </c>
      <c r="G129" t="s">
        <v>14</v>
      </c>
      <c r="H129" t="s">
        <v>9</v>
      </c>
      <c r="I129" t="s">
        <v>29</v>
      </c>
      <c r="J129" t="s">
        <v>411</v>
      </c>
    </row>
    <row r="130" spans="1:10" x14ac:dyDescent="0.35">
      <c r="A130">
        <v>194</v>
      </c>
      <c r="B130" t="s">
        <v>162</v>
      </c>
      <c r="C130" t="s">
        <v>381</v>
      </c>
      <c r="D130" s="7">
        <f>Cost_Database_Conversions!H195</f>
        <v>72208.126259882658</v>
      </c>
      <c r="E130" s="7">
        <f>Cost_Database_Conversions!I195</f>
        <v>40076.300756606062</v>
      </c>
      <c r="F130" s="7">
        <f>Cost_Database_Conversions!J195</f>
        <v>112591.11593622089</v>
      </c>
      <c r="G130" t="s">
        <v>14</v>
      </c>
      <c r="H130" t="s">
        <v>9</v>
      </c>
      <c r="I130" t="s">
        <v>29</v>
      </c>
      <c r="J130" t="s">
        <v>411</v>
      </c>
    </row>
    <row r="131" spans="1:10" x14ac:dyDescent="0.35">
      <c r="A131">
        <v>195</v>
      </c>
      <c r="B131" t="s">
        <v>162</v>
      </c>
      <c r="C131" t="s">
        <v>382</v>
      </c>
      <c r="D131" s="7">
        <f>Cost_Database_Conversions!H196</f>
        <v>80074.217849575216</v>
      </c>
      <c r="E131" s="7">
        <f>Cost_Database_Conversions!I196</f>
        <v>44168.681029281935</v>
      </c>
      <c r="F131" s="7">
        <f>Cost_Database_Conversions!J196</f>
        <v>122260.03178956214</v>
      </c>
      <c r="G131" t="s">
        <v>14</v>
      </c>
      <c r="H131" t="s">
        <v>9</v>
      </c>
      <c r="I131" t="s">
        <v>29</v>
      </c>
      <c r="J131" t="s">
        <v>411</v>
      </c>
    </row>
    <row r="132" spans="1:10" x14ac:dyDescent="0.35">
      <c r="A132">
        <v>196</v>
      </c>
      <c r="B132" t="s">
        <v>162</v>
      </c>
      <c r="C132" t="s">
        <v>383</v>
      </c>
      <c r="D132" s="7">
        <f>Cost_Database_Conversions!H197</f>
        <v>87073.981698372605</v>
      </c>
      <c r="E132" s="7">
        <f>Cost_Database_Conversions!I197</f>
        <v>49129.785050038394</v>
      </c>
      <c r="F132" s="7">
        <f>Cost_Database_Conversions!J197</f>
        <v>134841.80780687727</v>
      </c>
      <c r="G132" t="s">
        <v>14</v>
      </c>
      <c r="H132" t="s">
        <v>9</v>
      </c>
      <c r="I132" t="s">
        <v>29</v>
      </c>
      <c r="J132" t="s">
        <v>411</v>
      </c>
    </row>
    <row r="133" spans="1:10" x14ac:dyDescent="0.35">
      <c r="A133">
        <v>197</v>
      </c>
      <c r="B133" t="s">
        <v>162</v>
      </c>
      <c r="C133" t="s">
        <v>384</v>
      </c>
      <c r="D133" s="7">
        <f>Cost_Database_Conversions!H198</f>
        <v>106536.06349195556</v>
      </c>
      <c r="E133" s="7">
        <f>Cost_Database_Conversions!I198</f>
        <v>60695.654020740774</v>
      </c>
      <c r="F133" s="7">
        <f>Cost_Database_Conversions!J198</f>
        <v>164164.14374189326</v>
      </c>
      <c r="G133" t="s">
        <v>14</v>
      </c>
      <c r="H133" t="s">
        <v>9</v>
      </c>
      <c r="I133" t="s">
        <v>29</v>
      </c>
      <c r="J133" t="s">
        <v>411</v>
      </c>
    </row>
    <row r="134" spans="1:10" x14ac:dyDescent="0.35">
      <c r="A134">
        <v>198</v>
      </c>
      <c r="B134" t="s">
        <v>162</v>
      </c>
      <c r="C134" t="s">
        <v>385</v>
      </c>
      <c r="D134" s="7">
        <f>Cost_Database_Conversions!H199</f>
        <v>202528.32622115538</v>
      </c>
      <c r="E134" s="7">
        <f>Cost_Database_Conversions!I199</f>
        <v>113876.74493456235</v>
      </c>
      <c r="F134" s="7">
        <f>Cost_Database_Conversions!J199</f>
        <v>251335.67716138606</v>
      </c>
      <c r="G134" t="s">
        <v>14</v>
      </c>
      <c r="H134" t="s">
        <v>9</v>
      </c>
      <c r="I134" t="s">
        <v>29</v>
      </c>
      <c r="J134" t="s">
        <v>411</v>
      </c>
    </row>
    <row r="135" spans="1:10" x14ac:dyDescent="0.35">
      <c r="A135">
        <v>199</v>
      </c>
      <c r="B135" t="s">
        <v>162</v>
      </c>
      <c r="C135" t="s">
        <v>386</v>
      </c>
      <c r="D135" s="7">
        <f>Cost_Database_Conversions!H200</f>
        <v>324092.48906672699</v>
      </c>
      <c r="E135" s="7">
        <f>Cost_Database_Conversions!I200</f>
        <v>183423.93407167963</v>
      </c>
      <c r="F135" s="7">
        <f>Cost_Database_Conversions!J200</f>
        <v>421484.36227894557</v>
      </c>
      <c r="G135" t="s">
        <v>14</v>
      </c>
      <c r="H135" t="s">
        <v>9</v>
      </c>
      <c r="I135" t="s">
        <v>29</v>
      </c>
      <c r="J135" t="s">
        <v>411</v>
      </c>
    </row>
    <row r="136" spans="1:10" x14ac:dyDescent="0.35">
      <c r="A136">
        <v>200</v>
      </c>
      <c r="B136" t="s">
        <v>163</v>
      </c>
      <c r="C136" t="s">
        <v>380</v>
      </c>
      <c r="D136" s="7">
        <f>Cost_Database_Conversions!H201</f>
        <v>54122.037164205132</v>
      </c>
      <c r="E136" s="7">
        <f>Cost_Database_Conversions!I201</f>
        <v>30918.076720497356</v>
      </c>
      <c r="F136" s="7">
        <f>Cost_Database_Conversions!J201</f>
        <v>81239.704201905537</v>
      </c>
      <c r="G136" t="s">
        <v>14</v>
      </c>
      <c r="H136" t="s">
        <v>9</v>
      </c>
      <c r="I136" t="s">
        <v>29</v>
      </c>
      <c r="J136" t="s">
        <v>411</v>
      </c>
    </row>
    <row r="137" spans="1:10" x14ac:dyDescent="0.35">
      <c r="A137">
        <v>201</v>
      </c>
      <c r="B137" t="s">
        <v>163</v>
      </c>
      <c r="C137" t="s">
        <v>381</v>
      </c>
      <c r="D137" s="7">
        <f>Cost_Database_Conversions!H202</f>
        <v>62002.162510269365</v>
      </c>
      <c r="E137" s="7">
        <f>Cost_Database_Conversions!I202</f>
        <v>36852.644232010767</v>
      </c>
      <c r="F137" s="7">
        <f>Cost_Database_Conversions!J202</f>
        <v>92336.640337749617</v>
      </c>
      <c r="G137" t="s">
        <v>14</v>
      </c>
      <c r="H137" t="s">
        <v>9</v>
      </c>
      <c r="I137" t="s">
        <v>29</v>
      </c>
      <c r="J137" t="s">
        <v>411</v>
      </c>
    </row>
    <row r="138" spans="1:10" x14ac:dyDescent="0.35">
      <c r="A138">
        <v>202</v>
      </c>
      <c r="B138" t="s">
        <v>163</v>
      </c>
      <c r="C138" t="s">
        <v>382</v>
      </c>
      <c r="D138" s="7">
        <f>Cost_Database_Conversions!H203</f>
        <v>64958.835377062125</v>
      </c>
      <c r="E138" s="7">
        <f>Cost_Database_Conversions!I203</f>
        <v>40291.256829811195</v>
      </c>
      <c r="F138" s="7">
        <f>Cost_Database_Conversions!J203</f>
        <v>96707.642017414313</v>
      </c>
      <c r="G138" t="s">
        <v>14</v>
      </c>
      <c r="H138" t="s">
        <v>9</v>
      </c>
      <c r="I138" t="s">
        <v>29</v>
      </c>
      <c r="J138" t="s">
        <v>411</v>
      </c>
    </row>
    <row r="139" spans="1:10" x14ac:dyDescent="0.35">
      <c r="A139">
        <v>203</v>
      </c>
      <c r="B139" t="s">
        <v>163</v>
      </c>
      <c r="C139" t="s">
        <v>383</v>
      </c>
      <c r="D139" s="7">
        <f>Cost_Database_Conversions!H204</f>
        <v>72535.35238406116</v>
      </c>
      <c r="E139" s="7">
        <f>Cost_Database_Conversions!I204</f>
        <v>44341.193546631264</v>
      </c>
      <c r="F139" s="7">
        <f>Cost_Database_Conversions!J204</f>
        <v>107004.99632681387</v>
      </c>
      <c r="G139" t="s">
        <v>14</v>
      </c>
      <c r="H139" t="s">
        <v>9</v>
      </c>
      <c r="I139" t="s">
        <v>29</v>
      </c>
      <c r="J139" t="s">
        <v>411</v>
      </c>
    </row>
    <row r="140" spans="1:10" x14ac:dyDescent="0.35">
      <c r="A140">
        <v>204</v>
      </c>
      <c r="B140" t="s">
        <v>163</v>
      </c>
      <c r="C140" t="s">
        <v>384</v>
      </c>
      <c r="D140" s="7">
        <f>Cost_Database_Conversions!H205</f>
        <v>87539.491665823196</v>
      </c>
      <c r="E140" s="7">
        <f>Cost_Database_Conversions!I205</f>
        <v>52567.02850087572</v>
      </c>
      <c r="F140" s="7">
        <f>Cost_Database_Conversions!J205</f>
        <v>131349.11390403481</v>
      </c>
      <c r="G140" t="s">
        <v>14</v>
      </c>
      <c r="H140" t="s">
        <v>9</v>
      </c>
      <c r="I140" t="s">
        <v>29</v>
      </c>
      <c r="J140" t="s">
        <v>411</v>
      </c>
    </row>
    <row r="141" spans="1:10" x14ac:dyDescent="0.35">
      <c r="A141">
        <v>205</v>
      </c>
      <c r="B141" t="s">
        <v>163</v>
      </c>
      <c r="C141" t="s">
        <v>385</v>
      </c>
      <c r="D141" s="7">
        <f>Cost_Database_Conversions!H206</f>
        <v>162682.04215434843</v>
      </c>
      <c r="E141" s="7">
        <f>Cost_Database_Conversions!I206</f>
        <v>91429.58047470251</v>
      </c>
      <c r="F141" s="7">
        <f>Cost_Database_Conversions!J206</f>
        <v>254668.18086954704</v>
      </c>
      <c r="G141" t="s">
        <v>14</v>
      </c>
      <c r="H141" t="s">
        <v>9</v>
      </c>
      <c r="I141" t="s">
        <v>29</v>
      </c>
      <c r="J141" t="s">
        <v>411</v>
      </c>
    </row>
    <row r="142" spans="1:10" x14ac:dyDescent="0.35">
      <c r="A142">
        <v>206</v>
      </c>
      <c r="B142" t="s">
        <v>163</v>
      </c>
      <c r="C142" t="s">
        <v>386</v>
      </c>
      <c r="D142" s="7">
        <f>Cost_Database_Conversions!H207</f>
        <v>241588.71993114863</v>
      </c>
      <c r="E142" s="7">
        <f>Cost_Database_Conversions!I207</f>
        <v>127212.92092854003</v>
      </c>
      <c r="F142" s="7">
        <f>Cost_Database_Conversions!J207</f>
        <v>397238.82328306709</v>
      </c>
      <c r="G142" t="s">
        <v>14</v>
      </c>
      <c r="H142" t="s">
        <v>9</v>
      </c>
      <c r="I142" t="s">
        <v>29</v>
      </c>
      <c r="J142" t="s">
        <v>411</v>
      </c>
    </row>
    <row r="143" spans="1:10" x14ac:dyDescent="0.35">
      <c r="A143">
        <v>207</v>
      </c>
      <c r="B143" t="s">
        <v>162</v>
      </c>
      <c r="C143" t="s">
        <v>387</v>
      </c>
      <c r="D143" s="7">
        <f>Cost_Database_Conversions!H208</f>
        <v>84163.517541584166</v>
      </c>
      <c r="E143" s="7">
        <f>Cost_Database_Conversions!I208</f>
        <v>57582.213826674219</v>
      </c>
      <c r="F143" s="7">
        <f>Cost_Database_Conversions!J208</f>
        <v>132279.44926545443</v>
      </c>
      <c r="G143" t="s">
        <v>14</v>
      </c>
      <c r="H143" t="s">
        <v>9</v>
      </c>
      <c r="I143" t="s">
        <v>29</v>
      </c>
      <c r="J143" t="s">
        <v>411</v>
      </c>
    </row>
    <row r="144" spans="1:10" x14ac:dyDescent="0.35">
      <c r="A144">
        <v>208</v>
      </c>
      <c r="B144" t="s">
        <v>162</v>
      </c>
      <c r="C144" t="s">
        <v>388</v>
      </c>
      <c r="D144" s="7">
        <f>Cost_Database_Conversions!H209</f>
        <v>95630.465644203287</v>
      </c>
      <c r="E144" s="7">
        <f>Cost_Database_Conversions!I209</f>
        <v>65907.996509224249</v>
      </c>
      <c r="F144" s="7">
        <f>Cost_Database_Conversions!J209</f>
        <v>150501.42619721862</v>
      </c>
      <c r="G144" t="s">
        <v>14</v>
      </c>
      <c r="H144" t="s">
        <v>9</v>
      </c>
      <c r="I144" t="s">
        <v>29</v>
      </c>
      <c r="J144" t="s">
        <v>411</v>
      </c>
    </row>
    <row r="145" spans="1:10" x14ac:dyDescent="0.35">
      <c r="A145">
        <v>209</v>
      </c>
      <c r="B145" t="s">
        <v>162</v>
      </c>
      <c r="C145" t="s">
        <v>389</v>
      </c>
      <c r="D145" s="7">
        <f>Cost_Database_Conversions!H210</f>
        <v>106743.48925686369</v>
      </c>
      <c r="E145" s="7">
        <f>Cost_Database_Conversions!I210</f>
        <v>73762.108062989748</v>
      </c>
      <c r="F145" s="7">
        <f>Cost_Database_Conversions!J210</f>
        <v>166445.14258240114</v>
      </c>
      <c r="G145" t="s">
        <v>14</v>
      </c>
      <c r="H145" t="s">
        <v>9</v>
      </c>
      <c r="I145" t="s">
        <v>29</v>
      </c>
      <c r="J145" t="s">
        <v>411</v>
      </c>
    </row>
    <row r="146" spans="1:10" x14ac:dyDescent="0.35">
      <c r="A146">
        <v>210</v>
      </c>
      <c r="B146" t="s">
        <v>162</v>
      </c>
      <c r="C146" t="s">
        <v>390</v>
      </c>
      <c r="D146" s="7">
        <f>Cost_Database_Conversions!H211</f>
        <v>119820.21190133585</v>
      </c>
      <c r="E146" s="7">
        <f>Cost_Database_Conversions!I211</f>
        <v>83031.233003108748</v>
      </c>
      <c r="F146" s="7">
        <f>Cost_Database_Conversions!J211</f>
        <v>185609.09262477121</v>
      </c>
      <c r="G146" t="s">
        <v>14</v>
      </c>
      <c r="H146" t="s">
        <v>9</v>
      </c>
      <c r="I146" t="s">
        <v>29</v>
      </c>
      <c r="J146" t="s">
        <v>411</v>
      </c>
    </row>
    <row r="147" spans="1:10" x14ac:dyDescent="0.35">
      <c r="A147">
        <v>211</v>
      </c>
      <c r="B147" t="s">
        <v>162</v>
      </c>
      <c r="C147" t="s">
        <v>391</v>
      </c>
      <c r="D147" s="7">
        <f>Cost_Database_Conversions!H212</f>
        <v>149002.21027263513</v>
      </c>
      <c r="E147" s="7">
        <f>Cost_Database_Conversions!I212</f>
        <v>104162.64723143911</v>
      </c>
      <c r="F147" s="7">
        <f>Cost_Database_Conversions!J212</f>
        <v>230306.94895528749</v>
      </c>
      <c r="G147" t="s">
        <v>14</v>
      </c>
      <c r="H147" t="s">
        <v>9</v>
      </c>
      <c r="I147" t="s">
        <v>29</v>
      </c>
      <c r="J147" t="s">
        <v>411</v>
      </c>
    </row>
    <row r="148" spans="1:10" x14ac:dyDescent="0.35">
      <c r="A148">
        <v>212</v>
      </c>
      <c r="B148" t="s">
        <v>162</v>
      </c>
      <c r="C148" t="s">
        <v>392</v>
      </c>
      <c r="D148" s="7">
        <f>Cost_Database_Conversions!H213</f>
        <v>290248.54528610647</v>
      </c>
      <c r="E148" s="7">
        <f>Cost_Database_Conversions!I213</f>
        <v>197930.04614561773</v>
      </c>
      <c r="F148" s="7">
        <f>Cost_Database_Conversions!J213</f>
        <v>455420.03890609316</v>
      </c>
      <c r="G148" t="s">
        <v>14</v>
      </c>
      <c r="H148" t="s">
        <v>9</v>
      </c>
      <c r="I148" t="s">
        <v>29</v>
      </c>
      <c r="J148" t="s">
        <v>411</v>
      </c>
    </row>
    <row r="149" spans="1:10" x14ac:dyDescent="0.35">
      <c r="A149">
        <v>213</v>
      </c>
      <c r="B149" t="s">
        <v>162</v>
      </c>
      <c r="C149" t="s">
        <v>393</v>
      </c>
      <c r="D149" s="7">
        <f>Cost_Database_Conversions!H214</f>
        <v>427984.3874862151</v>
      </c>
      <c r="E149" s="7">
        <f>Cost_Database_Conversions!I214</f>
        <v>285486.30986173876</v>
      </c>
      <c r="F149" s="7">
        <f>Cost_Database_Conversions!J214</f>
        <v>656932.45808063564</v>
      </c>
      <c r="G149" t="s">
        <v>14</v>
      </c>
      <c r="H149" t="s">
        <v>9</v>
      </c>
      <c r="I149" t="s">
        <v>29</v>
      </c>
      <c r="J149" t="s">
        <v>411</v>
      </c>
    </row>
    <row r="150" spans="1:10" x14ac:dyDescent="0.35">
      <c r="A150">
        <v>214</v>
      </c>
      <c r="B150" t="s">
        <v>163</v>
      </c>
      <c r="C150" t="s">
        <v>387</v>
      </c>
      <c r="D150" s="7">
        <f>Cost_Database_Conversions!H215</f>
        <v>81490.942669632539</v>
      </c>
      <c r="E150" s="7">
        <f>Cost_Database_Conversions!I215</f>
        <v>48070.065300606766</v>
      </c>
      <c r="F150" s="7">
        <f>Cost_Database_Conversions!J215</f>
        <v>121332.43472206869</v>
      </c>
      <c r="G150" t="s">
        <v>14</v>
      </c>
      <c r="H150" t="s">
        <v>9</v>
      </c>
      <c r="I150" t="s">
        <v>29</v>
      </c>
      <c r="J150" t="s">
        <v>411</v>
      </c>
    </row>
    <row r="151" spans="1:10" x14ac:dyDescent="0.35">
      <c r="A151">
        <v>215</v>
      </c>
      <c r="B151" t="s">
        <v>163</v>
      </c>
      <c r="C151" t="s">
        <v>388</v>
      </c>
      <c r="D151" s="7">
        <f>Cost_Database_Conversions!H216</f>
        <v>94749.761860195664</v>
      </c>
      <c r="E151" s="7">
        <f>Cost_Database_Conversions!I216</f>
        <v>56716.228372519829</v>
      </c>
      <c r="F151" s="7">
        <f>Cost_Database_Conversions!J216</f>
        <v>139136.1372566089</v>
      </c>
      <c r="G151" t="s">
        <v>14</v>
      </c>
      <c r="H151" t="s">
        <v>9</v>
      </c>
      <c r="I151" t="s">
        <v>29</v>
      </c>
      <c r="J151" t="s">
        <v>411</v>
      </c>
    </row>
    <row r="152" spans="1:10" x14ac:dyDescent="0.35">
      <c r="A152">
        <v>216</v>
      </c>
      <c r="B152" t="s">
        <v>163</v>
      </c>
      <c r="C152" t="s">
        <v>389</v>
      </c>
      <c r="D152" s="7">
        <f>Cost_Database_Conversions!H217</f>
        <v>105802.54300648009</v>
      </c>
      <c r="E152" s="7">
        <f>Cost_Database_Conversions!I217</f>
        <v>61510.296463779305</v>
      </c>
      <c r="F152" s="7">
        <f>Cost_Database_Conversions!J217</f>
        <v>155033.98721852794</v>
      </c>
      <c r="G152" t="s">
        <v>14</v>
      </c>
      <c r="H152" t="s">
        <v>9</v>
      </c>
      <c r="I152" t="s">
        <v>29</v>
      </c>
      <c r="J152" t="s">
        <v>411</v>
      </c>
    </row>
    <row r="153" spans="1:10" x14ac:dyDescent="0.35">
      <c r="A153">
        <v>217</v>
      </c>
      <c r="B153" t="s">
        <v>163</v>
      </c>
      <c r="C153" t="s">
        <v>390</v>
      </c>
      <c r="D153" s="7">
        <f>Cost_Database_Conversions!H218</f>
        <v>117613.83157031637</v>
      </c>
      <c r="E153" s="7">
        <f>Cost_Database_Conversions!I218</f>
        <v>67800.842185696092</v>
      </c>
      <c r="F153" s="7">
        <f>Cost_Database_Conversions!J218</f>
        <v>172672.70754401581</v>
      </c>
      <c r="G153" t="s">
        <v>14</v>
      </c>
      <c r="H153" t="s">
        <v>9</v>
      </c>
      <c r="I153" t="s">
        <v>29</v>
      </c>
      <c r="J153" t="s">
        <v>411</v>
      </c>
    </row>
    <row r="154" spans="1:10" x14ac:dyDescent="0.35">
      <c r="A154">
        <v>218</v>
      </c>
      <c r="B154" t="s">
        <v>163</v>
      </c>
      <c r="C154" t="s">
        <v>391</v>
      </c>
      <c r="D154" s="7">
        <f>Cost_Database_Conversions!H219</f>
        <v>150243.68428141696</v>
      </c>
      <c r="E154" s="7">
        <f>Cost_Database_Conversions!I219</f>
        <v>79995.149612456778</v>
      </c>
      <c r="F154" s="7">
        <f>Cost_Database_Conversions!J219</f>
        <v>226885.45069452564</v>
      </c>
      <c r="G154" t="s">
        <v>14</v>
      </c>
      <c r="H154" t="s">
        <v>9</v>
      </c>
      <c r="I154" t="s">
        <v>29</v>
      </c>
      <c r="J154" t="s">
        <v>411</v>
      </c>
    </row>
    <row r="155" spans="1:10" x14ac:dyDescent="0.35">
      <c r="A155">
        <v>219</v>
      </c>
      <c r="B155" t="s">
        <v>163</v>
      </c>
      <c r="C155" t="s">
        <v>392</v>
      </c>
      <c r="D155" s="7">
        <f>Cost_Database_Conversions!H220</f>
        <v>285449.34289373533</v>
      </c>
      <c r="E155" s="7">
        <f>Cost_Database_Conversions!I220</f>
        <v>160429.1108265839</v>
      </c>
      <c r="F155" s="7">
        <f>Cost_Database_Conversions!J220</f>
        <v>423788.63661782595</v>
      </c>
      <c r="G155" t="s">
        <v>14</v>
      </c>
      <c r="H155" t="s">
        <v>9</v>
      </c>
      <c r="I155" t="s">
        <v>29</v>
      </c>
      <c r="J155" t="s">
        <v>411</v>
      </c>
    </row>
    <row r="156" spans="1:10" x14ac:dyDescent="0.35">
      <c r="A156">
        <v>220</v>
      </c>
      <c r="B156" t="s">
        <v>163</v>
      </c>
      <c r="C156" t="s">
        <v>393</v>
      </c>
      <c r="D156" s="7">
        <f>Cost_Database_Conversions!H221</f>
        <v>364108.88964369788</v>
      </c>
      <c r="E156" s="7">
        <f>Cost_Database_Conversions!I221</f>
        <v>197012.03310686591</v>
      </c>
      <c r="F156" s="7">
        <f>Cost_Database_Conversions!J221</f>
        <v>597504.63414771634</v>
      </c>
      <c r="G156" t="s">
        <v>14</v>
      </c>
      <c r="H156" t="s">
        <v>9</v>
      </c>
      <c r="I156" t="s">
        <v>29</v>
      </c>
      <c r="J156" t="s">
        <v>411</v>
      </c>
    </row>
    <row r="157" spans="1:10" x14ac:dyDescent="0.35">
      <c r="A157">
        <v>221</v>
      </c>
      <c r="B157" t="s">
        <v>162</v>
      </c>
      <c r="C157" t="s">
        <v>394</v>
      </c>
      <c r="D157" s="7">
        <f>Cost_Database_Conversions!H222</f>
        <v>25820.058003431914</v>
      </c>
      <c r="E157" s="7">
        <f>Cost_Database_Conversions!I222</f>
        <v>14745.028218997268</v>
      </c>
      <c r="F157" s="7">
        <f>Cost_Database_Conversions!J222</f>
        <v>29488.002717549902</v>
      </c>
      <c r="G157" t="s">
        <v>14</v>
      </c>
      <c r="H157" t="s">
        <v>9</v>
      </c>
      <c r="I157" t="s">
        <v>29</v>
      </c>
      <c r="J157" t="s">
        <v>411</v>
      </c>
    </row>
    <row r="158" spans="1:10" x14ac:dyDescent="0.35">
      <c r="A158">
        <v>222</v>
      </c>
      <c r="B158" t="s">
        <v>162</v>
      </c>
      <c r="C158" t="s">
        <v>395</v>
      </c>
      <c r="D158" s="7">
        <f>Cost_Database_Conversions!H223</f>
        <v>31862.788125029427</v>
      </c>
      <c r="E158" s="7">
        <f>Cost_Database_Conversions!I223</f>
        <v>18196.64771294704</v>
      </c>
      <c r="F158" s="7">
        <f>Cost_Database_Conversions!J223</f>
        <v>36429.577820415965</v>
      </c>
      <c r="G158" t="s">
        <v>14</v>
      </c>
      <c r="H158" t="s">
        <v>9</v>
      </c>
      <c r="I158" t="s">
        <v>29</v>
      </c>
      <c r="J158" t="s">
        <v>411</v>
      </c>
    </row>
    <row r="159" spans="1:10" x14ac:dyDescent="0.35">
      <c r="A159">
        <v>223</v>
      </c>
      <c r="B159" t="s">
        <v>162</v>
      </c>
      <c r="C159" t="s">
        <v>396</v>
      </c>
      <c r="D159" s="7">
        <f>Cost_Database_Conversions!H224</f>
        <v>34415.562637710646</v>
      </c>
      <c r="E159" s="7">
        <f>Cost_Database_Conversions!I224</f>
        <v>19671.218992194921</v>
      </c>
      <c r="F159" s="7">
        <f>Cost_Database_Conversions!J224</f>
        <v>39343.122557871393</v>
      </c>
      <c r="G159" t="s">
        <v>14</v>
      </c>
      <c r="H159" t="s">
        <v>9</v>
      </c>
      <c r="I159" t="s">
        <v>29</v>
      </c>
      <c r="J159" t="s">
        <v>411</v>
      </c>
    </row>
    <row r="160" spans="1:10" x14ac:dyDescent="0.35">
      <c r="A160">
        <v>224</v>
      </c>
      <c r="B160" t="s">
        <v>162</v>
      </c>
      <c r="C160" t="s">
        <v>397</v>
      </c>
      <c r="D160" s="7">
        <f>Cost_Database_Conversions!H225</f>
        <v>46067.003293606154</v>
      </c>
      <c r="E160" s="7">
        <f>Cost_Database_Conversions!I225</f>
        <v>26323.904085849019</v>
      </c>
      <c r="F160" s="7">
        <f>Cost_Database_Conversions!J225</f>
        <v>52648.492745179574</v>
      </c>
      <c r="G160" t="s">
        <v>14</v>
      </c>
      <c r="H160" t="s">
        <v>9</v>
      </c>
      <c r="I160" t="s">
        <v>29</v>
      </c>
      <c r="J160" t="s">
        <v>411</v>
      </c>
    </row>
    <row r="161" spans="1:10" x14ac:dyDescent="0.35">
      <c r="A161">
        <v>225</v>
      </c>
      <c r="B161" t="s">
        <v>162</v>
      </c>
      <c r="C161" t="s">
        <v>398</v>
      </c>
      <c r="D161" s="7">
        <f>Cost_Database_Conversions!H226</f>
        <v>61998.39735612087</v>
      </c>
      <c r="E161" s="7">
        <f>Cost_Database_Conversions!I226</f>
        <v>35422.570229063305</v>
      </c>
      <c r="F161" s="7">
        <f>Cost_Database_Conversions!J226</f>
        <v>70844.455884645067</v>
      </c>
      <c r="G161" t="s">
        <v>14</v>
      </c>
      <c r="H161" t="s">
        <v>9</v>
      </c>
      <c r="I161" t="s">
        <v>29</v>
      </c>
      <c r="J161" t="s">
        <v>411</v>
      </c>
    </row>
    <row r="162" spans="1:10" x14ac:dyDescent="0.35">
      <c r="A162">
        <v>226</v>
      </c>
      <c r="B162" t="s">
        <v>162</v>
      </c>
      <c r="C162" t="s">
        <v>394</v>
      </c>
      <c r="D162" s="7">
        <f>Cost_Database_Conversions!H227</f>
        <v>42614.014652693288</v>
      </c>
      <c r="E162" s="7">
        <f>Cost_Database_Conversions!I227</f>
        <v>24346.171297665573</v>
      </c>
      <c r="F162" s="7">
        <f>Cost_Database_Conversions!J227</f>
        <v>48897.030066313098</v>
      </c>
      <c r="G162" t="s">
        <v>14</v>
      </c>
      <c r="H162" t="s">
        <v>9</v>
      </c>
      <c r="I162" t="s">
        <v>29</v>
      </c>
      <c r="J162" t="s">
        <v>411</v>
      </c>
    </row>
    <row r="163" spans="1:10" x14ac:dyDescent="0.35">
      <c r="A163">
        <v>227</v>
      </c>
      <c r="B163" t="s">
        <v>162</v>
      </c>
      <c r="C163" t="s">
        <v>395</v>
      </c>
      <c r="D163" s="7">
        <f>Cost_Database_Conversions!H228</f>
        <v>52575.927956135805</v>
      </c>
      <c r="E163" s="7">
        <f>Cost_Database_Conversions!I228</f>
        <v>30063.729015529221</v>
      </c>
      <c r="F163" s="7">
        <f>Cost_Database_Conversions!J228</f>
        <v>60127.458031058442</v>
      </c>
      <c r="G163" t="s">
        <v>14</v>
      </c>
      <c r="H163" t="s">
        <v>9</v>
      </c>
      <c r="I163" t="s">
        <v>29</v>
      </c>
      <c r="J163" t="s">
        <v>411</v>
      </c>
    </row>
    <row r="164" spans="1:10" x14ac:dyDescent="0.35">
      <c r="A164">
        <v>228</v>
      </c>
      <c r="B164" t="s">
        <v>162</v>
      </c>
      <c r="C164" t="s">
        <v>399</v>
      </c>
      <c r="D164" s="7">
        <f>Cost_Database_Conversions!H229</f>
        <v>132503.30479391961</v>
      </c>
      <c r="E164" s="7">
        <f>Cost_Database_Conversions!I229</f>
        <v>77364.333722879426</v>
      </c>
      <c r="F164" s="7">
        <f>Cost_Database_Conversions!J229</f>
        <v>168488.59442481288</v>
      </c>
      <c r="G164" t="s">
        <v>14</v>
      </c>
      <c r="H164" t="s">
        <v>9</v>
      </c>
      <c r="I164" t="s">
        <v>29</v>
      </c>
      <c r="J164" t="s">
        <v>411</v>
      </c>
    </row>
    <row r="165" spans="1:10" x14ac:dyDescent="0.35">
      <c r="A165">
        <v>229</v>
      </c>
      <c r="B165" t="s">
        <v>162</v>
      </c>
      <c r="C165" t="s">
        <v>400</v>
      </c>
      <c r="D165" s="7">
        <f>Cost_Database_Conversions!H230</f>
        <v>182048.62594725582</v>
      </c>
      <c r="E165" s="7">
        <f>Cost_Database_Conversions!I230</f>
        <v>104201.66791988717</v>
      </c>
      <c r="F165" s="7">
        <f>Cost_Database_Conversions!J230</f>
        <v>234098.80146956508</v>
      </c>
      <c r="G165" t="s">
        <v>14</v>
      </c>
      <c r="H165" t="s">
        <v>9</v>
      </c>
      <c r="I165" t="s">
        <v>29</v>
      </c>
      <c r="J165" t="s">
        <v>411</v>
      </c>
    </row>
    <row r="166" spans="1:10" x14ac:dyDescent="0.35">
      <c r="A166">
        <v>230</v>
      </c>
      <c r="B166" t="s">
        <v>162</v>
      </c>
      <c r="C166" t="s">
        <v>401</v>
      </c>
      <c r="D166" s="7">
        <f>Cost_Database_Conversions!H231</f>
        <v>200130.94988878487</v>
      </c>
      <c r="E166" s="7">
        <f>Cost_Database_Conversions!I231</f>
        <v>114878.96051154418</v>
      </c>
      <c r="F166" s="7">
        <f>Cost_Database_Conversions!J231</f>
        <v>257325.69512490465</v>
      </c>
      <c r="G166" t="s">
        <v>14</v>
      </c>
      <c r="H166" t="s">
        <v>9</v>
      </c>
      <c r="I166" t="s">
        <v>29</v>
      </c>
      <c r="J166" t="s">
        <v>411</v>
      </c>
    </row>
    <row r="167" spans="1:10" x14ac:dyDescent="0.35">
      <c r="A167">
        <v>231</v>
      </c>
      <c r="B167" t="s">
        <v>162</v>
      </c>
      <c r="C167" t="s">
        <v>402</v>
      </c>
      <c r="D167" s="7">
        <f>Cost_Database_Conversions!H232</f>
        <v>238508.82383767783</v>
      </c>
      <c r="E167" s="7">
        <f>Cost_Database_Conversions!I232</f>
        <v>137196.05600991045</v>
      </c>
      <c r="F167" s="7">
        <f>Cost_Database_Conversions!J232</f>
        <v>306316.51175818936</v>
      </c>
      <c r="G167" t="s">
        <v>14</v>
      </c>
      <c r="H167" t="s">
        <v>9</v>
      </c>
      <c r="I167" t="s">
        <v>29</v>
      </c>
      <c r="J167" t="s">
        <v>411</v>
      </c>
    </row>
    <row r="168" spans="1:10" x14ac:dyDescent="0.35">
      <c r="A168">
        <v>232</v>
      </c>
      <c r="B168" t="s">
        <v>163</v>
      </c>
      <c r="C168" t="s">
        <v>399</v>
      </c>
      <c r="D168" s="7">
        <f>Cost_Database_Conversions!H233</f>
        <v>97520.573026748971</v>
      </c>
      <c r="E168" s="7">
        <f>Cost_Database_Conversions!I233</f>
        <v>48564.327354282228</v>
      </c>
      <c r="F168" s="7">
        <f>Cost_Database_Conversions!J233</f>
        <v>157797.61036352499</v>
      </c>
      <c r="G168" t="s">
        <v>14</v>
      </c>
      <c r="H168" t="s">
        <v>9</v>
      </c>
      <c r="I168" t="s">
        <v>29</v>
      </c>
      <c r="J168" t="s">
        <v>411</v>
      </c>
    </row>
    <row r="169" spans="1:10" x14ac:dyDescent="0.35">
      <c r="A169">
        <v>233</v>
      </c>
      <c r="B169" t="s">
        <v>163</v>
      </c>
      <c r="C169" t="s">
        <v>400</v>
      </c>
      <c r="D169" s="7">
        <f>Cost_Database_Conversions!H234</f>
        <v>134775.06189242666</v>
      </c>
      <c r="E169" s="7">
        <f>Cost_Database_Conversions!I234</f>
        <v>72136.246044320447</v>
      </c>
      <c r="F169" s="7">
        <f>Cost_Database_Conversions!J234</f>
        <v>219664.56961118922</v>
      </c>
      <c r="G169" t="s">
        <v>14</v>
      </c>
      <c r="H169" t="s">
        <v>9</v>
      </c>
      <c r="I169" t="s">
        <v>29</v>
      </c>
      <c r="J169" t="s">
        <v>411</v>
      </c>
    </row>
    <row r="170" spans="1:10" x14ac:dyDescent="0.35">
      <c r="A170">
        <v>234</v>
      </c>
      <c r="B170" t="s">
        <v>163</v>
      </c>
      <c r="C170" t="s">
        <v>401</v>
      </c>
      <c r="D170" s="7">
        <f>Cost_Database_Conversions!H235</f>
        <v>148129.72137040604</v>
      </c>
      <c r="E170" s="7">
        <f>Cost_Database_Conversions!I235</f>
        <v>79300.992102170159</v>
      </c>
      <c r="F170" s="7">
        <f>Cost_Database_Conversions!J235</f>
        <v>241447.01322046886</v>
      </c>
      <c r="G170" t="s">
        <v>14</v>
      </c>
      <c r="H170" t="s">
        <v>9</v>
      </c>
      <c r="I170" t="s">
        <v>29</v>
      </c>
      <c r="J170" t="s">
        <v>411</v>
      </c>
    </row>
    <row r="171" spans="1:10" x14ac:dyDescent="0.35">
      <c r="A171">
        <v>235</v>
      </c>
      <c r="B171" t="s">
        <v>163</v>
      </c>
      <c r="C171" t="s">
        <v>402</v>
      </c>
      <c r="D171" s="7">
        <f>Cost_Database_Conversions!H236</f>
        <v>176106.87041418615</v>
      </c>
      <c r="E171" s="7">
        <f>Cost_Database_Conversions!I236</f>
        <v>94501.946259876393</v>
      </c>
      <c r="F171" s="7">
        <f>Cost_Database_Conversions!J236</f>
        <v>287262.77804634802</v>
      </c>
      <c r="G171" t="s">
        <v>14</v>
      </c>
      <c r="H171" t="s">
        <v>9</v>
      </c>
      <c r="I171" t="s">
        <v>29</v>
      </c>
      <c r="J171" t="s">
        <v>411</v>
      </c>
    </row>
    <row r="172" spans="1:10" x14ac:dyDescent="0.35">
      <c r="A172">
        <v>236</v>
      </c>
      <c r="B172" s="6" t="s">
        <v>354</v>
      </c>
      <c r="C172" t="s">
        <v>403</v>
      </c>
      <c r="D172" s="7">
        <f>Cost_Database_Conversions!H237</f>
        <v>2786.6344803280267</v>
      </c>
      <c r="E172" s="7">
        <f>Cost_Database_Conversions!I237</f>
        <v>2089.9758602460201</v>
      </c>
      <c r="F172" s="7">
        <f>Cost_Database_Conversions!J237</f>
        <v>3483.2931004100333</v>
      </c>
      <c r="G172" t="s">
        <v>53</v>
      </c>
      <c r="H172" t="s">
        <v>9</v>
      </c>
      <c r="I172" t="s">
        <v>29</v>
      </c>
      <c r="J172" t="s">
        <v>412</v>
      </c>
    </row>
    <row r="173" spans="1:10" x14ac:dyDescent="0.35">
      <c r="A173">
        <v>237</v>
      </c>
      <c r="B173" s="6" t="s">
        <v>354</v>
      </c>
      <c r="C173" t="s">
        <v>404</v>
      </c>
      <c r="D173" s="7">
        <f>Cost_Database_Conversions!H238</f>
        <v>796.18128009372185</v>
      </c>
      <c r="E173" s="7">
        <f>Cost_Database_Conversions!I238</f>
        <v>597.13596007029139</v>
      </c>
      <c r="F173" s="7">
        <f>Cost_Database_Conversions!J238</f>
        <v>995.22660011715232</v>
      </c>
      <c r="G173" t="s">
        <v>53</v>
      </c>
      <c r="H173" t="s">
        <v>9</v>
      </c>
      <c r="I173" t="s">
        <v>29</v>
      </c>
      <c r="J173" t="s">
        <v>412</v>
      </c>
    </row>
    <row r="174" spans="1:10" x14ac:dyDescent="0.35">
      <c r="A174">
        <v>238</v>
      </c>
      <c r="B174" s="6" t="s">
        <v>354</v>
      </c>
      <c r="C174" t="s">
        <v>405</v>
      </c>
      <c r="D174" s="7">
        <f>Cost_Database_Conversions!H239</f>
        <v>119.42719201405828</v>
      </c>
      <c r="E174" s="7">
        <f>Cost_Database_Conversions!I239</f>
        <v>89.570394010543708</v>
      </c>
      <c r="F174" s="7">
        <f>Cost_Database_Conversions!J239</f>
        <v>149.28399001757285</v>
      </c>
      <c r="G174" t="s">
        <v>53</v>
      </c>
      <c r="H174" t="s">
        <v>9</v>
      </c>
      <c r="I174" t="s">
        <v>29</v>
      </c>
      <c r="J174" t="s">
        <v>412</v>
      </c>
    </row>
    <row r="175" spans="1:10" x14ac:dyDescent="0.35">
      <c r="A175">
        <v>239</v>
      </c>
      <c r="B175" t="s">
        <v>143</v>
      </c>
      <c r="C175" t="s">
        <v>406</v>
      </c>
      <c r="D175" s="7">
        <f>Cost_Database_Conversions!H240</f>
        <v>597.13596007029139</v>
      </c>
      <c r="E175" s="7">
        <f>Cost_Database_Conversions!I240</f>
        <v>447.85197005271857</v>
      </c>
      <c r="F175" s="7">
        <f>Cost_Database_Conversions!J240</f>
        <v>746.41995008786421</v>
      </c>
      <c r="G175" t="s">
        <v>53</v>
      </c>
      <c r="H175" t="s">
        <v>9</v>
      </c>
      <c r="I175" t="s">
        <v>29</v>
      </c>
      <c r="J175" t="s">
        <v>412</v>
      </c>
    </row>
    <row r="176" spans="1:10" x14ac:dyDescent="0.35">
      <c r="A176">
        <v>240</v>
      </c>
      <c r="B176" t="s">
        <v>143</v>
      </c>
      <c r="C176" t="s">
        <v>407</v>
      </c>
      <c r="D176" s="7">
        <f>Cost_Database_Conversions!H241</f>
        <v>796.18128009372185</v>
      </c>
      <c r="E176" s="7">
        <f>Cost_Database_Conversions!I241</f>
        <v>597.13596007029139</v>
      </c>
      <c r="F176" s="7">
        <f>Cost_Database_Conversions!J241</f>
        <v>995.22660011715232</v>
      </c>
      <c r="G176" t="s">
        <v>53</v>
      </c>
      <c r="H176" t="s">
        <v>9</v>
      </c>
      <c r="I176" t="s">
        <v>29</v>
      </c>
      <c r="J176" t="s">
        <v>412</v>
      </c>
    </row>
    <row r="177" spans="1:10" x14ac:dyDescent="0.35">
      <c r="A177">
        <v>241</v>
      </c>
      <c r="B177" t="s">
        <v>143</v>
      </c>
      <c r="C177" t="s">
        <v>408</v>
      </c>
      <c r="D177" s="7">
        <f>Cost_Database_Conversions!H242</f>
        <v>278.66344803280265</v>
      </c>
      <c r="E177" s="7">
        <f>Cost_Database_Conversions!I242</f>
        <v>208.99758602460199</v>
      </c>
      <c r="F177" s="7">
        <f>Cost_Database_Conversions!J242</f>
        <v>348.32931004100328</v>
      </c>
      <c r="G177" t="s">
        <v>53</v>
      </c>
      <c r="H177" t="s">
        <v>9</v>
      </c>
      <c r="I177" t="s">
        <v>29</v>
      </c>
      <c r="J177" t="s">
        <v>412</v>
      </c>
    </row>
    <row r="178" spans="1:10" x14ac:dyDescent="0.35">
      <c r="A178">
        <v>242</v>
      </c>
      <c r="B178" t="s">
        <v>362</v>
      </c>
      <c r="C178" t="s">
        <v>409</v>
      </c>
      <c r="D178" s="7">
        <f>Cost_Database_Conversions!H243</f>
        <v>7961.8128009372185</v>
      </c>
      <c r="E178" s="7">
        <f>Cost_Database_Conversions!I243</f>
        <v>5971.3596007029137</v>
      </c>
      <c r="F178" s="7">
        <f>Cost_Database_Conversions!J243</f>
        <v>9952.2660011715234</v>
      </c>
      <c r="G178" t="s">
        <v>53</v>
      </c>
      <c r="H178" t="s">
        <v>9</v>
      </c>
      <c r="I178" t="s">
        <v>29</v>
      </c>
      <c r="J178" t="s">
        <v>412</v>
      </c>
    </row>
    <row r="179" spans="1:10" x14ac:dyDescent="0.35">
      <c r="A179">
        <v>243</v>
      </c>
      <c r="B179" t="s">
        <v>363</v>
      </c>
      <c r="D179" s="7">
        <f>Cost_Database_Conversions!H244</f>
        <v>398.09064004686093</v>
      </c>
      <c r="E179" s="7">
        <f>Cost_Database_Conversions!I244</f>
        <v>298.56798003514569</v>
      </c>
      <c r="F179" s="7">
        <f>Cost_Database_Conversions!J244</f>
        <v>497.61330005857616</v>
      </c>
      <c r="G179" t="s">
        <v>43</v>
      </c>
      <c r="H179" t="s">
        <v>9</v>
      </c>
      <c r="I179" t="s">
        <v>29</v>
      </c>
      <c r="J179" t="s">
        <v>412</v>
      </c>
    </row>
    <row r="180" spans="1:10" x14ac:dyDescent="0.35">
      <c r="A180">
        <v>244</v>
      </c>
      <c r="B180" t="s">
        <v>362</v>
      </c>
      <c r="C180" t="s">
        <v>446</v>
      </c>
      <c r="D180" s="7">
        <f>Cost_Database_Conversions!H245</f>
        <v>4766.2412729318576</v>
      </c>
      <c r="E180" s="7">
        <f>Cost_Database_Conversions!I245</f>
        <v>3625.0285737791592</v>
      </c>
      <c r="F180" s="7">
        <f>Cost_Database_Conversions!J245</f>
        <v>5907.453972084556</v>
      </c>
      <c r="G180" t="s">
        <v>53</v>
      </c>
      <c r="H180" t="s">
        <v>9</v>
      </c>
      <c r="I180" t="s">
        <v>29</v>
      </c>
      <c r="J180" t="s">
        <v>413</v>
      </c>
    </row>
    <row r="181" spans="1:10" x14ac:dyDescent="0.35">
      <c r="A181">
        <v>245</v>
      </c>
      <c r="B181" t="s">
        <v>362</v>
      </c>
      <c r="C181" t="s">
        <v>448</v>
      </c>
      <c r="D181" s="7">
        <f>Cost_Database_Conversions!H246</f>
        <v>3625.0285737791592</v>
      </c>
      <c r="E181" s="7">
        <f>Cost_Database_Conversions!I246</f>
        <v>3353.1514307457223</v>
      </c>
      <c r="F181" s="7">
        <f>Cost_Database_Conversions!J246</f>
        <v>6706.3028614914447</v>
      </c>
      <c r="G181" t="s">
        <v>53</v>
      </c>
      <c r="H181" t="s">
        <v>9</v>
      </c>
      <c r="I181" t="s">
        <v>29</v>
      </c>
      <c r="J181" t="s">
        <v>413</v>
      </c>
    </row>
    <row r="182" spans="1:10" x14ac:dyDescent="0.35">
      <c r="A182">
        <v>246</v>
      </c>
      <c r="B182" t="s">
        <v>362</v>
      </c>
      <c r="C182" t="s">
        <v>449</v>
      </c>
      <c r="D182" s="7">
        <f>Cost_Database_Conversions!H247</f>
        <v>4833.3714317055455</v>
      </c>
      <c r="E182" s="7">
        <f>Cost_Database_Conversions!I247</f>
        <v>3021.2347991658617</v>
      </c>
      <c r="F182" s="7">
        <f>Cost_Database_Conversions!J247</f>
        <v>4833.3714317055455</v>
      </c>
      <c r="G182" t="s">
        <v>53</v>
      </c>
      <c r="H182" t="s">
        <v>9</v>
      </c>
      <c r="I182" t="s">
        <v>29</v>
      </c>
      <c r="J182" t="s">
        <v>413</v>
      </c>
    </row>
    <row r="183" spans="1:10" x14ac:dyDescent="0.35">
      <c r="A183">
        <v>247</v>
      </c>
      <c r="B183" t="s">
        <v>362</v>
      </c>
      <c r="C183" t="s">
        <v>450</v>
      </c>
      <c r="D183" s="7">
        <f>Cost_Database_Conversions!H248</f>
        <v>5907.453972084556</v>
      </c>
      <c r="E183" s="7">
        <f>Cost_Database_Conversions!I248</f>
        <v>5907.453972084556</v>
      </c>
      <c r="F183" s="7">
        <f>Cost_Database_Conversions!J248</f>
        <v>9599.6127046374022</v>
      </c>
      <c r="G183" t="s">
        <v>53</v>
      </c>
      <c r="H183" t="s">
        <v>9</v>
      </c>
      <c r="I183" t="s">
        <v>29</v>
      </c>
      <c r="J183" t="s">
        <v>413</v>
      </c>
    </row>
    <row r="184" spans="1:10" x14ac:dyDescent="0.35">
      <c r="A184">
        <v>248</v>
      </c>
      <c r="B184" t="s">
        <v>363</v>
      </c>
      <c r="D184" s="7">
        <f>Cost_Database_Conversions!H249</f>
        <v>3745.2312990380551</v>
      </c>
      <c r="E184" s="7">
        <f>Cost_Database_Conversions!I249</f>
        <v>2808.9234742785411</v>
      </c>
      <c r="F184" s="7">
        <f>Cost_Database_Conversions!J249</f>
        <v>4681.5391237975691</v>
      </c>
      <c r="G184" t="s">
        <v>43</v>
      </c>
      <c r="H184" t="s">
        <v>9</v>
      </c>
      <c r="I184" t="s">
        <v>29</v>
      </c>
      <c r="J184" t="s">
        <v>413</v>
      </c>
    </row>
    <row r="185" spans="1:10" x14ac:dyDescent="0.35">
      <c r="A185">
        <v>249</v>
      </c>
      <c r="B185" t="s">
        <v>364</v>
      </c>
      <c r="C185" t="s">
        <v>451</v>
      </c>
      <c r="D185" s="7">
        <f>Cost_Database_Conversions!H250</f>
        <v>67204.833342719648</v>
      </c>
      <c r="E185" s="7">
        <f>Cost_Database_Conversions!I250</f>
        <v>67204.833342719648</v>
      </c>
      <c r="F185" s="7">
        <f>Cost_Database_Conversions!J250</f>
        <v>235216.91669951877</v>
      </c>
      <c r="G185" t="s">
        <v>14</v>
      </c>
      <c r="H185" t="s">
        <v>9</v>
      </c>
      <c r="I185" t="s">
        <v>29</v>
      </c>
      <c r="J185" t="s">
        <v>414</v>
      </c>
    </row>
    <row r="186" spans="1:10" x14ac:dyDescent="0.35">
      <c r="A186">
        <v>250</v>
      </c>
      <c r="B186" t="s">
        <v>365</v>
      </c>
      <c r="D186" s="7">
        <f>Cost_Database_Conversions!H251</f>
        <v>122437.76663018283</v>
      </c>
      <c r="E186" s="7">
        <f>Cost_Database_Conversions!I251</f>
        <v>91828.324972637114</v>
      </c>
      <c r="F186" s="7">
        <f>Cost_Database_Conversions!J251</f>
        <v>153047.20828772854</v>
      </c>
      <c r="G186" t="s">
        <v>14</v>
      </c>
      <c r="H186" t="s">
        <v>9</v>
      </c>
      <c r="I186" t="s">
        <v>29</v>
      </c>
      <c r="J186" t="s">
        <v>415</v>
      </c>
    </row>
    <row r="187" spans="1:10" x14ac:dyDescent="0.35">
      <c r="A187">
        <v>251</v>
      </c>
      <c r="B187" t="s">
        <v>365</v>
      </c>
      <c r="C187" t="s">
        <v>452</v>
      </c>
      <c r="D187" s="7">
        <f>Cost_Database_Conversions!H252</f>
        <v>133714.12373640548</v>
      </c>
      <c r="E187" s="7">
        <f>Cost_Database_Conversions!I252</f>
        <v>7349.989311737123</v>
      </c>
      <c r="F187" s="7">
        <f>Cost_Database_Conversions!J252</f>
        <v>295335.93416252802</v>
      </c>
      <c r="G187" t="s">
        <v>14</v>
      </c>
      <c r="H187" t="s">
        <v>9</v>
      </c>
      <c r="I187" t="s">
        <v>29</v>
      </c>
      <c r="J187" t="s">
        <v>416</v>
      </c>
    </row>
    <row r="188" spans="1:10" x14ac:dyDescent="0.35">
      <c r="A188">
        <v>252</v>
      </c>
      <c r="B188" t="s">
        <v>365</v>
      </c>
      <c r="C188" t="s">
        <v>453</v>
      </c>
      <c r="D188" s="7">
        <f>Cost_Database_Conversions!H253</f>
        <v>201162.52565377983</v>
      </c>
      <c r="E188" s="7">
        <f>Cost_Database_Conversions!I253</f>
        <v>2084.7242411472566</v>
      </c>
      <c r="F188" s="7">
        <f>Cost_Database_Conversions!J253</f>
        <v>400240.32706641249</v>
      </c>
      <c r="G188" t="s">
        <v>14</v>
      </c>
      <c r="H188" t="s">
        <v>9</v>
      </c>
      <c r="I188" t="s">
        <v>29</v>
      </c>
      <c r="J188" t="s">
        <v>416</v>
      </c>
    </row>
    <row r="189" spans="1:10" x14ac:dyDescent="0.35">
      <c r="A189">
        <v>253</v>
      </c>
      <c r="B189" t="s">
        <v>365</v>
      </c>
      <c r="C189" t="s">
        <v>454</v>
      </c>
      <c r="D189" s="7">
        <f>Cost_Database_Conversions!H254</f>
        <v>202381.95569868165</v>
      </c>
      <c r="E189" s="7">
        <f>Cost_Database_Conversions!I254</f>
        <v>2519.0417913862684</v>
      </c>
      <c r="F189" s="7">
        <f>Cost_Database_Conversions!J254</f>
        <v>402244.86960597715</v>
      </c>
      <c r="G189" t="s">
        <v>14</v>
      </c>
      <c r="H189" t="s">
        <v>9</v>
      </c>
      <c r="I189" t="s">
        <v>29</v>
      </c>
      <c r="J189" t="s">
        <v>416</v>
      </c>
    </row>
    <row r="190" spans="1:10" x14ac:dyDescent="0.35">
      <c r="A190">
        <v>254</v>
      </c>
      <c r="B190" t="s">
        <v>364</v>
      </c>
      <c r="C190" t="s">
        <v>455</v>
      </c>
      <c r="D190" s="7">
        <f>Cost_Database_Conversions!H255</f>
        <v>98222.584438668826</v>
      </c>
      <c r="E190" s="7">
        <f>Cost_Database_Conversions!I255</f>
        <v>1109.180205225784</v>
      </c>
      <c r="F190" s="7">
        <f>Cost_Database_Conversions!J255</f>
        <v>310704.09363252384</v>
      </c>
      <c r="G190" t="s">
        <v>14</v>
      </c>
      <c r="H190" t="s">
        <v>9</v>
      </c>
      <c r="I190" t="s">
        <v>29</v>
      </c>
      <c r="J190" t="s">
        <v>416</v>
      </c>
    </row>
    <row r="191" spans="1:10" x14ac:dyDescent="0.35">
      <c r="A191">
        <v>255</v>
      </c>
      <c r="B191" t="s">
        <v>365</v>
      </c>
      <c r="D191" s="7">
        <f>Cost_Database_Conversions!H256</f>
        <v>151423.80927190231</v>
      </c>
      <c r="E191" s="7">
        <f>Cost_Database_Conversions!I256</f>
        <v>121139.04741752184</v>
      </c>
      <c r="F191" s="7">
        <f>Cost_Database_Conversions!J256</f>
        <v>181708.57112628277</v>
      </c>
      <c r="G191" t="s">
        <v>14</v>
      </c>
      <c r="H191" t="s">
        <v>9</v>
      </c>
      <c r="I191" t="s">
        <v>29</v>
      </c>
      <c r="J191" t="s">
        <v>417</v>
      </c>
    </row>
    <row r="192" spans="1:10" x14ac:dyDescent="0.35">
      <c r="A192">
        <v>256</v>
      </c>
      <c r="B192" t="s">
        <v>365</v>
      </c>
      <c r="D192" s="7">
        <f>Cost_Database_Conversions!H257</f>
        <v>82007.591350496557</v>
      </c>
      <c r="E192" s="7">
        <f>Cost_Database_Conversions!I257</f>
        <v>57709.045765164243</v>
      </c>
      <c r="F192" s="7">
        <f>Cost_Database_Conversions!J257</f>
        <v>106306.13693582885</v>
      </c>
      <c r="G192" t="s">
        <v>14</v>
      </c>
      <c r="H192" t="s">
        <v>419</v>
      </c>
      <c r="I192" t="s">
        <v>29</v>
      </c>
      <c r="J192" t="s">
        <v>417</v>
      </c>
    </row>
    <row r="193" spans="1:10" x14ac:dyDescent="0.35">
      <c r="A193">
        <v>257</v>
      </c>
      <c r="B193" t="s">
        <v>365</v>
      </c>
      <c r="D193" s="7">
        <f>Cost_Database_Conversions!H258</f>
        <v>66832.785264669597</v>
      </c>
      <c r="E193" s="7">
        <f>Cost_Database_Conversions!I258</f>
        <v>51643.515886335597</v>
      </c>
      <c r="F193" s="7">
        <f>Cost_Database_Conversions!J258</f>
        <v>82022.05464300359</v>
      </c>
      <c r="G193" t="s">
        <v>14</v>
      </c>
      <c r="H193" t="s">
        <v>420</v>
      </c>
      <c r="I193" t="s">
        <v>29</v>
      </c>
      <c r="J193" t="s">
        <v>417</v>
      </c>
    </row>
    <row r="194" spans="1:10" x14ac:dyDescent="0.35">
      <c r="A194">
        <v>258</v>
      </c>
      <c r="B194" t="s">
        <v>365</v>
      </c>
      <c r="D194" s="7">
        <f>Cost_Database_Conversions!H259</f>
        <v>51798.11211207715</v>
      </c>
      <c r="E194" s="7">
        <f>Cost_Database_Conversions!I259</f>
        <v>44398.381810351835</v>
      </c>
      <c r="F194" s="7">
        <f>Cost_Database_Conversions!J259</f>
        <v>59197.842413802449</v>
      </c>
      <c r="G194" t="s">
        <v>14</v>
      </c>
      <c r="H194" t="s">
        <v>421</v>
      </c>
      <c r="I194" t="s">
        <v>29</v>
      </c>
      <c r="J194" t="s">
        <v>417</v>
      </c>
    </row>
    <row r="195" spans="1:10" x14ac:dyDescent="0.35">
      <c r="A195">
        <v>259</v>
      </c>
      <c r="B195" t="s">
        <v>365</v>
      </c>
      <c r="D195" s="7">
        <f>Cost_Database_Conversions!H260</f>
        <v>61299.884398974864</v>
      </c>
      <c r="E195" s="7">
        <f>Cost_Database_Conversions!I260</f>
        <v>47677.687865869339</v>
      </c>
      <c r="F195" s="7">
        <f>Cost_Database_Conversions!J260</f>
        <v>74922.080932080396</v>
      </c>
      <c r="G195" t="s">
        <v>14</v>
      </c>
      <c r="H195" t="s">
        <v>422</v>
      </c>
      <c r="I195" t="s">
        <v>29</v>
      </c>
      <c r="J195" t="s">
        <v>417</v>
      </c>
    </row>
    <row r="196" spans="1:10" x14ac:dyDescent="0.35">
      <c r="A196">
        <v>260</v>
      </c>
      <c r="B196" t="s">
        <v>365</v>
      </c>
      <c r="D196" s="7">
        <f>Cost_Database_Conversions!H261</f>
        <v>26935.206799900356</v>
      </c>
      <c r="E196" s="7">
        <f>Cost_Database_Conversions!I261</f>
        <v>22181.93501168265</v>
      </c>
      <c r="F196" s="7">
        <f>Cost_Database_Conversions!J261</f>
        <v>31688.478588118065</v>
      </c>
      <c r="G196" t="s">
        <v>14</v>
      </c>
      <c r="H196" t="s">
        <v>423</v>
      </c>
      <c r="I196" t="s">
        <v>29</v>
      </c>
      <c r="J196" t="s">
        <v>417</v>
      </c>
    </row>
    <row r="197" spans="1:10" x14ac:dyDescent="0.35">
      <c r="A197">
        <v>261</v>
      </c>
      <c r="B197" t="s">
        <v>365</v>
      </c>
      <c r="D197" s="7">
        <f>Cost_Database_Conversions!H262</f>
        <v>27520.487626383325</v>
      </c>
      <c r="E197" s="7">
        <f>Cost_Database_Conversions!I262</f>
        <v>22663.930986433323</v>
      </c>
      <c r="F197" s="7">
        <f>Cost_Database_Conversions!J262</f>
        <v>32377.044266333323</v>
      </c>
      <c r="G197" t="s">
        <v>14</v>
      </c>
      <c r="H197" t="s">
        <v>119</v>
      </c>
      <c r="I197" t="s">
        <v>29</v>
      </c>
      <c r="J197" t="s">
        <v>417</v>
      </c>
    </row>
    <row r="198" spans="1:10" x14ac:dyDescent="0.35">
      <c r="A198">
        <v>262</v>
      </c>
      <c r="B198" t="s">
        <v>365</v>
      </c>
      <c r="D198" s="7">
        <f>Cost_Database_Conversions!H263</f>
        <v>27660.409704759495</v>
      </c>
      <c r="E198" s="7">
        <f>Cost_Database_Conversions!I263</f>
        <v>22779.16093333135</v>
      </c>
      <c r="F198" s="7">
        <f>Cost_Database_Conversions!J263</f>
        <v>32541.658476187644</v>
      </c>
      <c r="G198" t="s">
        <v>14</v>
      </c>
      <c r="H198" t="s">
        <v>250</v>
      </c>
      <c r="I198" t="s">
        <v>29</v>
      </c>
      <c r="J198" t="s">
        <v>417</v>
      </c>
    </row>
    <row r="199" spans="1:10" x14ac:dyDescent="0.35">
      <c r="A199">
        <v>263</v>
      </c>
      <c r="B199" t="s">
        <v>366</v>
      </c>
      <c r="D199" s="7">
        <f>Cost_Database_Conversions!H264</f>
        <v>679477.0985463562</v>
      </c>
      <c r="E199" s="7">
        <f>Cost_Database_Conversions!I264</f>
        <v>357619.52555071376</v>
      </c>
      <c r="F199" s="7">
        <f>Cost_Database_Conversions!J264</f>
        <v>2002669.3430839973</v>
      </c>
      <c r="G199" t="s">
        <v>14</v>
      </c>
      <c r="H199" t="s">
        <v>424</v>
      </c>
      <c r="I199" t="s">
        <v>29</v>
      </c>
      <c r="J199" t="s">
        <v>418</v>
      </c>
    </row>
  </sheetData>
  <autoFilter ref="B1:L1" xr:uid="{EEF54DA9-9DBA-41E5-8892-C2F99E6F867D}">
    <sortState xmlns:xlrd2="http://schemas.microsoft.com/office/spreadsheetml/2017/richdata2" ref="B2:K180">
      <sortCondition ref="B1"/>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F09D2-40D4-485C-9A74-897F5C691FA7}">
  <dimension ref="A1:AJ47"/>
  <sheetViews>
    <sheetView tabSelected="1" topLeftCell="A35" workbookViewId="0">
      <pane xSplit="2" topLeftCell="W1" activePane="topRight" state="frozen"/>
      <selection pane="topRight" activeCell="AH53" sqref="AH53"/>
    </sheetView>
  </sheetViews>
  <sheetFormatPr defaultRowHeight="14.5" x14ac:dyDescent="0.35"/>
  <cols>
    <col min="1" max="1" width="31.7265625" style="28" customWidth="1"/>
    <col min="2" max="3" width="25.7265625" style="29" customWidth="1"/>
    <col min="4" max="7" width="24.81640625" style="7" customWidth="1"/>
    <col min="8" max="9" width="19.453125" style="7" customWidth="1"/>
    <col min="10" max="10" width="16.1796875" style="7" bestFit="1" customWidth="1"/>
    <col min="11" max="11" width="14.7265625" style="7" customWidth="1"/>
    <col min="12" max="12" width="11.453125" style="7" bestFit="1" customWidth="1"/>
    <col min="13" max="14" width="15.7265625" style="7" customWidth="1"/>
    <col min="15" max="15" width="9.453125" style="7" bestFit="1" customWidth="1"/>
    <col min="16" max="17" width="9.26953125" style="7" customWidth="1"/>
    <col min="18" max="21" width="9.1796875" style="7"/>
    <col min="22" max="24" width="17.7265625" style="7" customWidth="1"/>
    <col min="25" max="25" width="9.1796875" style="7"/>
    <col min="26" max="28" width="9.26953125" style="7" bestFit="1" customWidth="1"/>
    <col min="30" max="30" width="16.81640625" bestFit="1" customWidth="1"/>
    <col min="31" max="31" width="15.81640625" bestFit="1" customWidth="1"/>
    <col min="32" max="32" width="18.453125" bestFit="1" customWidth="1"/>
    <col min="33" max="33" width="8.81640625" bestFit="1" customWidth="1"/>
    <col min="34" max="36" width="9.6328125" bestFit="1" customWidth="1"/>
  </cols>
  <sheetData>
    <row r="1" spans="1:36" x14ac:dyDescent="0.35">
      <c r="A1"/>
      <c r="B1"/>
      <c r="C1"/>
      <c r="AD1" s="7" t="s">
        <v>521</v>
      </c>
    </row>
    <row r="2" spans="1:36" ht="29.5" thickBot="1" x14ac:dyDescent="0.4">
      <c r="A2" s="27" t="s">
        <v>457</v>
      </c>
      <c r="B2" s="30" t="s">
        <v>487</v>
      </c>
      <c r="C2" s="31"/>
      <c r="V2" s="7" t="s">
        <v>514</v>
      </c>
      <c r="W2" s="7" t="s">
        <v>515</v>
      </c>
      <c r="X2" s="7" t="s">
        <v>516</v>
      </c>
      <c r="Z2" s="7" t="s">
        <v>517</v>
      </c>
      <c r="AA2" s="7" t="s">
        <v>515</v>
      </c>
      <c r="AB2" s="7" t="s">
        <v>516</v>
      </c>
      <c r="AD2" s="7" t="str">
        <f>V2</f>
        <v>Median</v>
      </c>
      <c r="AE2" s="7" t="str">
        <f t="shared" ref="AE2:AJ2" si="0">W2</f>
        <v>Lower</v>
      </c>
      <c r="AF2" s="7" t="str">
        <f t="shared" si="0"/>
        <v>Upper</v>
      </c>
      <c r="AG2" s="7"/>
      <c r="AH2" s="7" t="str">
        <f t="shared" si="0"/>
        <v>Median just based on Carruthers</v>
      </c>
      <c r="AI2" s="7" t="str">
        <f t="shared" si="0"/>
        <v>Lower</v>
      </c>
      <c r="AJ2" s="7" t="str">
        <f t="shared" si="0"/>
        <v>Upper</v>
      </c>
    </row>
    <row r="3" spans="1:36" ht="29" x14ac:dyDescent="0.35">
      <c r="A3" s="28" t="s">
        <v>143</v>
      </c>
      <c r="B3" s="29" t="s">
        <v>518</v>
      </c>
      <c r="D3" s="7">
        <f>Cost_Database!D47</f>
        <v>90.632979293402016</v>
      </c>
      <c r="E3" s="7">
        <f>Cost_Database!D50/2</f>
        <v>2066.3629653766998</v>
      </c>
      <c r="F3" s="7">
        <f>Cost_Database!D51</f>
        <v>491.20515660390225</v>
      </c>
      <c r="G3" s="7">
        <f>Cost_Database!D52</f>
        <v>614.00644575487786</v>
      </c>
      <c r="H3" s="7">
        <f>Cost_Database!D53/2</f>
        <v>2947.2309396234136</v>
      </c>
      <c r="I3" s="7">
        <f>Cost_Database!D54/2</f>
        <v>3684.0386745292672</v>
      </c>
      <c r="J3" s="7">
        <f>Cost_Database!D55/2</f>
        <v>12280.128915097557</v>
      </c>
      <c r="K3" s="7">
        <f>Cost_Database!D56/2</f>
        <v>12441.331483700082</v>
      </c>
      <c r="L3" s="7">
        <f>Cost_Database!D57/2</f>
        <v>3448.6131948402226</v>
      </c>
      <c r="M3" s="7">
        <f>Cost_Database!D62</f>
        <v>5343.6150813358736</v>
      </c>
      <c r="N3" s="7">
        <f>Cost_Database!D63</f>
        <v>1335.9037703339684</v>
      </c>
      <c r="O3" s="7">
        <f>Cost_Database!D79</f>
        <v>68.957368297687822</v>
      </c>
      <c r="P3" s="7">
        <f>Cost_Database!D175</f>
        <v>597.13596007029139</v>
      </c>
      <c r="Q3" s="7">
        <f>Cost_Database!D176</f>
        <v>796.18128009372185</v>
      </c>
      <c r="V3" s="7">
        <f>MEDIAN(D3:O3)</f>
        <v>2506.7969525000567</v>
      </c>
      <c r="W3" s="7">
        <f>MIN(D3:O3)</f>
        <v>68.957368297687822</v>
      </c>
      <c r="X3" s="7">
        <f>MAX(D3:O3)</f>
        <v>12441.331483700082</v>
      </c>
      <c r="Z3" s="32">
        <f>MEDIAN(F3:G3,P3:Q3)</f>
        <v>605.57120291258457</v>
      </c>
      <c r="AA3" s="32">
        <f>MIN(F3:G3,P3:Q3)</f>
        <v>491.20515660390225</v>
      </c>
      <c r="AB3" s="32">
        <f>MAX(F3:G3,P3:Q3)</f>
        <v>796.18128009372185</v>
      </c>
      <c r="AD3" s="43">
        <f>V3*(1/0.877)</f>
        <v>2858.3773688712163</v>
      </c>
      <c r="AE3" s="43">
        <f t="shared" ref="AE3:AJ3" si="1">W3*(1/0.877)</f>
        <v>78.628698172962174</v>
      </c>
      <c r="AF3" s="43">
        <f t="shared" si="1"/>
        <v>14186.238863968167</v>
      </c>
      <c r="AG3" s="43">
        <f t="shared" si="1"/>
        <v>0</v>
      </c>
      <c r="AH3" s="44">
        <f t="shared" si="1"/>
        <v>690.50308199838605</v>
      </c>
      <c r="AI3" s="43">
        <f t="shared" si="1"/>
        <v>560.09709989042449</v>
      </c>
      <c r="AJ3" s="43">
        <f t="shared" si="1"/>
        <v>907.84638551165551</v>
      </c>
    </row>
    <row r="4" spans="1:36" x14ac:dyDescent="0.35">
      <c r="A4" s="28" t="s">
        <v>47</v>
      </c>
      <c r="B4" s="29" t="s">
        <v>488</v>
      </c>
      <c r="D4" s="7">
        <f>Cost_Database!D69/4</f>
        <v>2862.8805557718215</v>
      </c>
      <c r="E4" s="7">
        <f>Cost_Database!D75</f>
        <v>3447.8684148843909</v>
      </c>
      <c r="F4" s="7">
        <f>Cost_Database!D83</f>
        <v>969.58289097622912</v>
      </c>
      <c r="G4" s="7">
        <f>Cost_Database!D90/4</f>
        <v>2215.151672120609</v>
      </c>
      <c r="V4" s="32">
        <f>MEDIAN(D4:O4)</f>
        <v>2539.0161139462152</v>
      </c>
      <c r="W4" s="32">
        <f>MIN(D4:O4)</f>
        <v>969.58289097622912</v>
      </c>
      <c r="X4" s="32">
        <f>MAX(D4:O4)</f>
        <v>3447.8684148843909</v>
      </c>
      <c r="AD4" s="44">
        <f t="shared" ref="AD4:AD47" si="2">V4*(1/0.877)</f>
        <v>2895.1152952636435</v>
      </c>
      <c r="AE4" s="43">
        <f t="shared" ref="AE4:AE47" si="3">W4*(1/0.877)</f>
        <v>1105.5677206114358</v>
      </c>
      <c r="AF4" s="43">
        <f t="shared" ref="AF4:AF47" si="4">X4*(1/0.877)</f>
        <v>3931.4349086481084</v>
      </c>
      <c r="AG4" s="43">
        <f t="shared" ref="AG4:AG47" si="5">Y4*(1/0.877)</f>
        <v>0</v>
      </c>
      <c r="AH4" s="43">
        <f t="shared" ref="AH4:AH47" si="6">Z4*(1/0.877)</f>
        <v>0</v>
      </c>
      <c r="AI4" s="43">
        <f t="shared" ref="AI4:AI47" si="7">AA4*(1/0.877)</f>
        <v>0</v>
      </c>
      <c r="AJ4" s="43">
        <f t="shared" ref="AJ4:AJ47" si="8">AB4*(1/0.877)</f>
        <v>0</v>
      </c>
    </row>
    <row r="5" spans="1:36" x14ac:dyDescent="0.35">
      <c r="A5" s="28" t="s">
        <v>458</v>
      </c>
      <c r="B5" s="29" t="s">
        <v>489</v>
      </c>
      <c r="D5" s="7">
        <f>Cost_Database!D70/4</f>
        <v>743.60533916151189</v>
      </c>
      <c r="E5" s="7">
        <f>Cost_Database!D82</f>
        <v>1434.5869305260533</v>
      </c>
      <c r="V5" s="32">
        <f t="shared" ref="V5" si="9">MEDIAN(D5:O5)</f>
        <v>1089.0961348437827</v>
      </c>
      <c r="W5" s="32">
        <f t="shared" ref="W5" si="10">MIN(D5:O5)</f>
        <v>743.60533916151189</v>
      </c>
      <c r="X5" s="32">
        <f t="shared" ref="X5" si="11">MAX(D5:O5)</f>
        <v>1434.5869305260533</v>
      </c>
      <c r="AD5" s="44">
        <f t="shared" si="2"/>
        <v>1241.8427991377225</v>
      </c>
      <c r="AE5" s="43">
        <f t="shared" si="3"/>
        <v>847.89662390138187</v>
      </c>
      <c r="AF5" s="43">
        <f t="shared" si="4"/>
        <v>1635.7889743740629</v>
      </c>
      <c r="AG5" s="43">
        <f t="shared" si="5"/>
        <v>0</v>
      </c>
      <c r="AH5" s="43">
        <f t="shared" si="6"/>
        <v>0</v>
      </c>
      <c r="AI5" s="43">
        <f t="shared" si="7"/>
        <v>0</v>
      </c>
      <c r="AJ5" s="43">
        <f t="shared" si="8"/>
        <v>0</v>
      </c>
    </row>
    <row r="6" spans="1:36" x14ac:dyDescent="0.35">
      <c r="A6" s="29" t="s">
        <v>459</v>
      </c>
      <c r="B6" s="29" t="s">
        <v>490</v>
      </c>
      <c r="D6" s="7">
        <f>Cost_Database!D71</f>
        <v>1189.7685426584192</v>
      </c>
      <c r="E6" s="7">
        <f>Cost_Database!D76</f>
        <v>804.50263013969129</v>
      </c>
      <c r="V6" s="32">
        <f t="shared" ref="V6:V19" si="12">MEDIAN(D6:O6)</f>
        <v>997.13558639905523</v>
      </c>
      <c r="W6" s="32">
        <f t="shared" ref="W6:W19" si="13">MIN(D6:O6)</f>
        <v>804.50263013969129</v>
      </c>
      <c r="X6" s="32">
        <f t="shared" ref="X6:X19" si="14">MAX(D6:O6)</f>
        <v>1189.7685426584192</v>
      </c>
      <c r="AD6" s="44">
        <f t="shared" si="2"/>
        <v>1136.9847051300517</v>
      </c>
      <c r="AE6" s="43">
        <f t="shared" si="3"/>
        <v>917.33481201789198</v>
      </c>
      <c r="AF6" s="43">
        <f t="shared" si="4"/>
        <v>1356.634598242211</v>
      </c>
      <c r="AG6" s="43">
        <f t="shared" si="5"/>
        <v>0</v>
      </c>
      <c r="AH6" s="43">
        <f t="shared" si="6"/>
        <v>0</v>
      </c>
      <c r="AI6" s="43">
        <f t="shared" si="7"/>
        <v>0</v>
      </c>
      <c r="AJ6" s="43">
        <f t="shared" si="8"/>
        <v>0</v>
      </c>
    </row>
    <row r="7" spans="1:36" x14ac:dyDescent="0.35">
      <c r="A7" s="29" t="s">
        <v>460</v>
      </c>
      <c r="B7" s="29" t="s">
        <v>491</v>
      </c>
      <c r="D7" s="7">
        <f>Cost_Database!D72</f>
        <v>594.88427132920958</v>
      </c>
      <c r="E7" s="7">
        <f>Cost_Database!D77</f>
        <v>396.50486771170495</v>
      </c>
      <c r="F7" s="7">
        <f>Cost_Database!D89</f>
        <v>225.6575966676952</v>
      </c>
      <c r="V7" s="32">
        <f t="shared" si="12"/>
        <v>396.50486771170495</v>
      </c>
      <c r="W7" s="32">
        <f t="shared" si="13"/>
        <v>225.6575966676952</v>
      </c>
      <c r="X7" s="32">
        <f t="shared" si="14"/>
        <v>594.88427132920958</v>
      </c>
      <c r="AD7" s="44">
        <f t="shared" si="2"/>
        <v>452.11501449453243</v>
      </c>
      <c r="AE7" s="43">
        <f t="shared" si="3"/>
        <v>257.30626758004013</v>
      </c>
      <c r="AF7" s="43">
        <f t="shared" si="4"/>
        <v>678.31729912110552</v>
      </c>
      <c r="AG7" s="43">
        <f t="shared" si="5"/>
        <v>0</v>
      </c>
      <c r="AH7" s="43">
        <f t="shared" si="6"/>
        <v>0</v>
      </c>
      <c r="AI7" s="43">
        <f t="shared" si="7"/>
        <v>0</v>
      </c>
      <c r="AJ7" s="43">
        <f t="shared" si="8"/>
        <v>0</v>
      </c>
    </row>
    <row r="8" spans="1:36" x14ac:dyDescent="0.35">
      <c r="A8" s="29" t="s">
        <v>461</v>
      </c>
      <c r="B8" s="29" t="s">
        <v>492</v>
      </c>
      <c r="D8" s="7">
        <f>Cost_Database!D73</f>
        <v>237.95370853168382</v>
      </c>
      <c r="V8" s="32">
        <f t="shared" si="12"/>
        <v>237.95370853168382</v>
      </c>
      <c r="W8" s="32"/>
      <c r="X8" s="32"/>
      <c r="AD8" s="44">
        <f t="shared" si="2"/>
        <v>271.32691964844219</v>
      </c>
      <c r="AE8" s="43">
        <f t="shared" si="3"/>
        <v>0</v>
      </c>
      <c r="AF8" s="43">
        <f t="shared" si="4"/>
        <v>0</v>
      </c>
      <c r="AG8" s="43">
        <f t="shared" si="5"/>
        <v>0</v>
      </c>
      <c r="AH8" s="43">
        <f t="shared" si="6"/>
        <v>0</v>
      </c>
      <c r="AI8" s="43">
        <f t="shared" si="7"/>
        <v>0</v>
      </c>
      <c r="AJ8" s="43">
        <f t="shared" si="8"/>
        <v>0</v>
      </c>
    </row>
    <row r="9" spans="1:36" x14ac:dyDescent="0.35">
      <c r="A9" s="29" t="s">
        <v>519</v>
      </c>
      <c r="B9" s="29" t="s">
        <v>493</v>
      </c>
      <c r="D9" s="7">
        <f>Cost_Database!D74</f>
        <v>118.97685426584191</v>
      </c>
      <c r="E9" s="7">
        <f>Cost_Database!D78</f>
        <v>57.464473581406516</v>
      </c>
      <c r="F9" s="7">
        <f>Cost_Database!D84</f>
        <v>267.12998016692023</v>
      </c>
      <c r="V9" s="32">
        <f t="shared" si="12"/>
        <v>118.97685426584191</v>
      </c>
      <c r="W9" s="32">
        <f t="shared" si="13"/>
        <v>57.464473581406516</v>
      </c>
      <c r="X9" s="32">
        <f t="shared" si="14"/>
        <v>267.12998016692023</v>
      </c>
      <c r="AD9" s="44">
        <f t="shared" si="2"/>
        <v>135.66345982422109</v>
      </c>
      <c r="AE9" s="43">
        <f t="shared" si="3"/>
        <v>65.523915144135131</v>
      </c>
      <c r="AF9" s="43">
        <f t="shared" si="4"/>
        <v>304.59518833172206</v>
      </c>
      <c r="AG9" s="43">
        <f t="shared" si="5"/>
        <v>0</v>
      </c>
      <c r="AH9" s="43">
        <f t="shared" si="6"/>
        <v>0</v>
      </c>
      <c r="AI9" s="43">
        <f t="shared" si="7"/>
        <v>0</v>
      </c>
      <c r="AJ9" s="43">
        <f t="shared" si="8"/>
        <v>0</v>
      </c>
    </row>
    <row r="10" spans="1:36" x14ac:dyDescent="0.35">
      <c r="A10" s="28" t="s">
        <v>354</v>
      </c>
      <c r="B10" s="29" t="s">
        <v>493</v>
      </c>
      <c r="D10" s="7">
        <f>Cost_Database!D74</f>
        <v>118.97685426584191</v>
      </c>
      <c r="E10" s="7">
        <f>Cost_Database!D78</f>
        <v>57.464473581406516</v>
      </c>
      <c r="F10" s="7">
        <f>Cost_Database!D84</f>
        <v>267.12998016692023</v>
      </c>
      <c r="V10" s="32">
        <f t="shared" si="12"/>
        <v>118.97685426584191</v>
      </c>
      <c r="W10" s="32">
        <f t="shared" si="13"/>
        <v>57.464473581406516</v>
      </c>
      <c r="X10" s="32">
        <f t="shared" si="14"/>
        <v>267.12998016692023</v>
      </c>
      <c r="AD10" s="44">
        <f t="shared" si="2"/>
        <v>135.66345982422109</v>
      </c>
      <c r="AE10" s="43">
        <f t="shared" si="3"/>
        <v>65.523915144135131</v>
      </c>
      <c r="AF10" s="43">
        <f t="shared" si="4"/>
        <v>304.59518833172206</v>
      </c>
      <c r="AG10" s="43">
        <f t="shared" si="5"/>
        <v>0</v>
      </c>
      <c r="AH10" s="43">
        <f t="shared" si="6"/>
        <v>0</v>
      </c>
      <c r="AI10" s="43">
        <f t="shared" si="7"/>
        <v>0</v>
      </c>
      <c r="AJ10" s="43">
        <f t="shared" si="8"/>
        <v>0</v>
      </c>
    </row>
    <row r="11" spans="1:36" x14ac:dyDescent="0.35">
      <c r="A11" s="29" t="s">
        <v>520</v>
      </c>
      <c r="B11" s="29" t="s">
        <v>493</v>
      </c>
      <c r="D11" s="7">
        <f>Cost_Database!D74</f>
        <v>118.97685426584191</v>
      </c>
      <c r="E11" s="7">
        <f>Cost_Database!D78</f>
        <v>57.464473581406516</v>
      </c>
      <c r="F11" s="7">
        <f>Cost_Database!D84</f>
        <v>267.12998016692023</v>
      </c>
      <c r="V11" s="32">
        <f t="shared" si="12"/>
        <v>118.97685426584191</v>
      </c>
      <c r="W11" s="32">
        <f t="shared" si="13"/>
        <v>57.464473581406516</v>
      </c>
      <c r="X11" s="32">
        <f t="shared" si="14"/>
        <v>267.12998016692023</v>
      </c>
      <c r="AD11" s="44">
        <f t="shared" si="2"/>
        <v>135.66345982422109</v>
      </c>
      <c r="AE11" s="43">
        <f t="shared" si="3"/>
        <v>65.523915144135131</v>
      </c>
      <c r="AF11" s="43">
        <f t="shared" si="4"/>
        <v>304.59518833172206</v>
      </c>
      <c r="AG11" s="43">
        <f t="shared" si="5"/>
        <v>0</v>
      </c>
      <c r="AH11" s="43">
        <f t="shared" si="6"/>
        <v>0</v>
      </c>
      <c r="AI11" s="43">
        <f t="shared" si="7"/>
        <v>0</v>
      </c>
      <c r="AJ11" s="43">
        <f t="shared" si="8"/>
        <v>0</v>
      </c>
    </row>
    <row r="12" spans="1:36" x14ac:dyDescent="0.35">
      <c r="A12" s="29" t="s">
        <v>345</v>
      </c>
      <c r="B12" s="29" t="s">
        <v>494</v>
      </c>
      <c r="D12" s="7">
        <f>Cost_Database!D2</f>
        <v>98.968068154203777</v>
      </c>
      <c r="E12" s="7">
        <f>Cost_Database!D3</f>
        <v>118.72443562974235</v>
      </c>
      <c r="F12" s="7">
        <f>Cost_Database!D4</f>
        <v>144.47551886574769</v>
      </c>
      <c r="V12" s="32">
        <f t="shared" si="12"/>
        <v>118.72443562974235</v>
      </c>
      <c r="W12" s="32">
        <f t="shared" si="13"/>
        <v>98.968068154203777</v>
      </c>
      <c r="X12" s="32">
        <f t="shared" si="14"/>
        <v>144.47551886574769</v>
      </c>
      <c r="AD12" s="44">
        <f t="shared" si="2"/>
        <v>135.37563925854315</v>
      </c>
      <c r="AE12" s="43">
        <f t="shared" si="3"/>
        <v>112.84842434914911</v>
      </c>
      <c r="AF12" s="43">
        <f t="shared" si="4"/>
        <v>164.73833394041927</v>
      </c>
      <c r="AG12" s="43">
        <f t="shared" si="5"/>
        <v>0</v>
      </c>
      <c r="AH12" s="43">
        <f t="shared" si="6"/>
        <v>0</v>
      </c>
      <c r="AI12" s="43">
        <f t="shared" si="7"/>
        <v>0</v>
      </c>
      <c r="AJ12" s="43">
        <f t="shared" si="8"/>
        <v>0</v>
      </c>
    </row>
    <row r="13" spans="1:36" x14ac:dyDescent="0.35">
      <c r="A13" s="29" t="s">
        <v>462</v>
      </c>
      <c r="B13" s="29" t="s">
        <v>495</v>
      </c>
      <c r="D13" s="7">
        <v>98.968068154203777</v>
      </c>
      <c r="E13" s="7">
        <v>118.72443562974235</v>
      </c>
      <c r="F13" s="7">
        <v>144.47551886574769</v>
      </c>
      <c r="G13" s="7">
        <f>Cost_Database!D179</f>
        <v>398.09064004686093</v>
      </c>
      <c r="H13" s="7">
        <f>Cost_Database!D184</f>
        <v>3745.2312990380551</v>
      </c>
      <c r="V13" s="32">
        <f t="shared" si="12"/>
        <v>144.47551886574769</v>
      </c>
      <c r="W13" s="7">
        <f t="shared" si="13"/>
        <v>98.968068154203777</v>
      </c>
      <c r="X13" s="33">
        <f t="shared" si="14"/>
        <v>3745.2312990380551</v>
      </c>
      <c r="AD13" s="44">
        <f t="shared" si="2"/>
        <v>164.73833394041927</v>
      </c>
      <c r="AE13" s="43">
        <f t="shared" si="3"/>
        <v>112.84842434914911</v>
      </c>
      <c r="AF13" s="43">
        <f t="shared" si="4"/>
        <v>4270.5031916055359</v>
      </c>
      <c r="AG13" s="43">
        <f t="shared" si="5"/>
        <v>0</v>
      </c>
      <c r="AH13" s="43">
        <f t="shared" si="6"/>
        <v>0</v>
      </c>
      <c r="AI13" s="43">
        <f t="shared" si="7"/>
        <v>0</v>
      </c>
      <c r="AJ13" s="43">
        <f t="shared" si="8"/>
        <v>0</v>
      </c>
    </row>
    <row r="14" spans="1:36" x14ac:dyDescent="0.35">
      <c r="A14" s="29" t="s">
        <v>463</v>
      </c>
      <c r="B14" s="29" t="s">
        <v>496</v>
      </c>
      <c r="D14" s="7">
        <f>Cost_Database!D178</f>
        <v>7961.8128009372185</v>
      </c>
      <c r="E14" s="7">
        <f>Cost_Database!D180</f>
        <v>4766.2412729318576</v>
      </c>
      <c r="F14" s="7">
        <f>Cost_Database!D181</f>
        <v>3625.0285737791592</v>
      </c>
      <c r="G14" s="7">
        <f>Cost_Database!D182</f>
        <v>4833.3714317055455</v>
      </c>
      <c r="H14" s="7">
        <f>Cost_Database!D183</f>
        <v>5907.453972084556</v>
      </c>
      <c r="V14" s="32">
        <f t="shared" si="12"/>
        <v>4833.3714317055455</v>
      </c>
      <c r="W14" s="32">
        <f t="shared" si="13"/>
        <v>3625.0285737791592</v>
      </c>
      <c r="X14" s="32">
        <f t="shared" si="14"/>
        <v>7961.8128009372185</v>
      </c>
      <c r="AD14" s="44">
        <f t="shared" si="2"/>
        <v>5511.25590844418</v>
      </c>
      <c r="AE14" s="43">
        <f t="shared" si="3"/>
        <v>4133.4419313331346</v>
      </c>
      <c r="AF14" s="43">
        <f t="shared" si="4"/>
        <v>9078.4638551165554</v>
      </c>
      <c r="AG14" s="43">
        <f t="shared" si="5"/>
        <v>0</v>
      </c>
      <c r="AH14" s="43">
        <f t="shared" si="6"/>
        <v>0</v>
      </c>
      <c r="AI14" s="43">
        <f t="shared" si="7"/>
        <v>0</v>
      </c>
      <c r="AJ14" s="43">
        <f t="shared" si="8"/>
        <v>0</v>
      </c>
    </row>
    <row r="15" spans="1:36" x14ac:dyDescent="0.35">
      <c r="A15" s="29" t="s">
        <v>464</v>
      </c>
      <c r="B15" s="29" t="s">
        <v>497</v>
      </c>
      <c r="D15" s="7">
        <f>Cost_Database!D117</f>
        <v>4820.7905370020562</v>
      </c>
      <c r="E15" s="7">
        <f>Cost_Database!D118</f>
        <v>3468.4506319878187</v>
      </c>
      <c r="F15" s="7">
        <f>Cost_Database!D119</f>
        <v>2925.3806623751552</v>
      </c>
      <c r="G15" s="7">
        <f>Cost_Database!D120</f>
        <v>257.6606183939823</v>
      </c>
      <c r="H15" s="7">
        <f>Cost_Database!D121</f>
        <v>263.23819062695492</v>
      </c>
      <c r="I15" s="7">
        <f>Cost_Database!D122</f>
        <v>188.20655319077906</v>
      </c>
      <c r="V15" s="32">
        <f t="shared" si="12"/>
        <v>1594.3094265010552</v>
      </c>
      <c r="W15" s="7">
        <f t="shared" si="13"/>
        <v>188.20655319077906</v>
      </c>
      <c r="X15" s="7">
        <f t="shared" si="14"/>
        <v>4820.7905370020562</v>
      </c>
      <c r="AD15" s="44">
        <f t="shared" si="2"/>
        <v>1817.9126870023435</v>
      </c>
      <c r="AE15" s="43">
        <f t="shared" si="3"/>
        <v>214.60268322779825</v>
      </c>
      <c r="AF15" s="43">
        <f t="shared" si="4"/>
        <v>5496.9105324994944</v>
      </c>
      <c r="AG15" s="43">
        <f t="shared" si="5"/>
        <v>0</v>
      </c>
      <c r="AH15" s="43">
        <f t="shared" si="6"/>
        <v>0</v>
      </c>
      <c r="AI15" s="43">
        <f t="shared" si="7"/>
        <v>0</v>
      </c>
      <c r="AJ15" s="43">
        <f t="shared" si="8"/>
        <v>0</v>
      </c>
    </row>
    <row r="16" spans="1:36" ht="29" x14ac:dyDescent="0.35">
      <c r="A16" s="29" t="s">
        <v>465</v>
      </c>
      <c r="B16" s="29" t="s">
        <v>498</v>
      </c>
      <c r="D16" s="7">
        <f>Cost_Database!D25</f>
        <v>149.57919658517594</v>
      </c>
      <c r="E16" s="7">
        <f>Cost_Database!D26</f>
        <v>239.32671453628149</v>
      </c>
      <c r="F16" s="7">
        <f>Cost_Database!D27</f>
        <v>100.2359397036916</v>
      </c>
      <c r="G16" s="7">
        <f>Cost_Database!D28</f>
        <v>160.30599155941167</v>
      </c>
      <c r="H16" s="7">
        <f>Cost_Database!D37</f>
        <v>94.767877556126749</v>
      </c>
      <c r="I16" s="7">
        <f>Cost_Database!D38</f>
        <v>131.62205216128717</v>
      </c>
      <c r="J16" s="7">
        <f>Cost_Database!D39</f>
        <v>126.35717007483566</v>
      </c>
      <c r="K16" s="7">
        <f>Cost_Database!D40</f>
        <v>197.43307824193073</v>
      </c>
      <c r="L16" s="7">
        <f>Cost_Database!D123</f>
        <v>1009.1411560524058</v>
      </c>
      <c r="M16" s="7">
        <f>Cost_Database!D124</f>
        <v>743.24616695617249</v>
      </c>
      <c r="N16" s="7">
        <f>Cost_Database!D125</f>
        <v>560.36657071012485</v>
      </c>
      <c r="V16" s="32">
        <f t="shared" si="12"/>
        <v>160.30599155941167</v>
      </c>
      <c r="W16" s="7">
        <f t="shared" si="13"/>
        <v>94.767877556126749</v>
      </c>
      <c r="X16" s="7">
        <f t="shared" si="14"/>
        <v>1009.1411560524058</v>
      </c>
      <c r="AD16" s="44">
        <f t="shared" si="2"/>
        <v>182.78904396740214</v>
      </c>
      <c r="AE16" s="43">
        <f t="shared" si="3"/>
        <v>108.05915342773859</v>
      </c>
      <c r="AF16" s="43">
        <f t="shared" si="4"/>
        <v>1150.6740661943054</v>
      </c>
      <c r="AG16" s="43">
        <f t="shared" si="5"/>
        <v>0</v>
      </c>
      <c r="AH16" s="43">
        <f t="shared" si="6"/>
        <v>0</v>
      </c>
      <c r="AI16" s="43">
        <f t="shared" si="7"/>
        <v>0</v>
      </c>
      <c r="AJ16" s="43">
        <f t="shared" si="8"/>
        <v>0</v>
      </c>
    </row>
    <row r="17" spans="1:36" x14ac:dyDescent="0.35">
      <c r="A17" s="29" t="s">
        <v>466</v>
      </c>
      <c r="B17" s="29" t="s">
        <v>499</v>
      </c>
      <c r="D17" s="7">
        <f>Cost_Database!D126</f>
        <v>90.584527382913691</v>
      </c>
      <c r="E17" s="7">
        <f>Cost_Database!D127</f>
        <v>89.304730929358087</v>
      </c>
      <c r="F17" s="7">
        <f>Cost_Database!D128</f>
        <v>62.33456398173152</v>
      </c>
      <c r="V17" s="32">
        <f t="shared" si="12"/>
        <v>89.304730929358087</v>
      </c>
      <c r="W17" s="7">
        <f t="shared" si="13"/>
        <v>62.33456398173152</v>
      </c>
      <c r="X17" s="7">
        <f t="shared" si="14"/>
        <v>90.584527382913691</v>
      </c>
      <c r="AD17" s="44">
        <f t="shared" si="2"/>
        <v>101.82979581454742</v>
      </c>
      <c r="AE17" s="43">
        <f t="shared" si="3"/>
        <v>71.077039887949283</v>
      </c>
      <c r="AF17" s="43">
        <f t="shared" si="4"/>
        <v>103.28908481518094</v>
      </c>
      <c r="AG17" s="43">
        <f t="shared" si="5"/>
        <v>0</v>
      </c>
      <c r="AH17" s="43">
        <f t="shared" si="6"/>
        <v>0</v>
      </c>
      <c r="AI17" s="43">
        <f t="shared" si="7"/>
        <v>0</v>
      </c>
      <c r="AJ17" s="43">
        <f t="shared" si="8"/>
        <v>0</v>
      </c>
    </row>
    <row r="18" spans="1:36" x14ac:dyDescent="0.35">
      <c r="A18" s="29" t="s">
        <v>467</v>
      </c>
      <c r="B18" s="29" t="s">
        <v>500</v>
      </c>
      <c r="D18" s="7">
        <f>Cost_Database!D5</f>
        <v>5699999.9999999991</v>
      </c>
      <c r="E18" s="7">
        <f>Cost_Database!D11</f>
        <v>5699999.9999999991</v>
      </c>
      <c r="F18" s="7">
        <f>Cost_Database!D24</f>
        <v>11399999.999999998</v>
      </c>
      <c r="G18" s="7">
        <f>Cost_Database!D29</f>
        <v>193772445.49125144</v>
      </c>
      <c r="H18" s="7">
        <f>Cost_Database!D30</f>
        <v>974430401.17727005</v>
      </c>
      <c r="I18" s="7">
        <f>Cost_Database!D31</f>
        <v>974430401.17727005</v>
      </c>
      <c r="J18" s="7">
        <f>Cost_Database!D116</f>
        <v>136651800</v>
      </c>
      <c r="V18" s="32">
        <f t="shared" si="12"/>
        <v>136651800</v>
      </c>
      <c r="W18" s="7">
        <f t="shared" si="13"/>
        <v>5699999.9999999991</v>
      </c>
      <c r="X18" s="7">
        <f t="shared" si="14"/>
        <v>974430401.17727005</v>
      </c>
      <c r="AD18" s="44">
        <f t="shared" si="2"/>
        <v>155817331.81299886</v>
      </c>
      <c r="AE18" s="43">
        <f t="shared" si="3"/>
        <v>6499429.8745724047</v>
      </c>
      <c r="AF18" s="43">
        <f t="shared" si="4"/>
        <v>1111095098.263706</v>
      </c>
      <c r="AG18" s="43">
        <f t="shared" si="5"/>
        <v>0</v>
      </c>
      <c r="AH18" s="43">
        <f t="shared" si="6"/>
        <v>0</v>
      </c>
      <c r="AI18" s="43">
        <f t="shared" si="7"/>
        <v>0</v>
      </c>
      <c r="AJ18" s="43">
        <f t="shared" si="8"/>
        <v>0</v>
      </c>
    </row>
    <row r="19" spans="1:36" x14ac:dyDescent="0.35">
      <c r="A19" s="29" t="s">
        <v>19</v>
      </c>
      <c r="B19" s="29" t="s">
        <v>501</v>
      </c>
      <c r="D19" s="7">
        <f>Cost_Database!D95</f>
        <v>1140000</v>
      </c>
      <c r="E19" s="7">
        <f>Cost_Database!D96</f>
        <v>11136347.442025945</v>
      </c>
      <c r="F19" s="7">
        <f>Cost_Database!D97</f>
        <v>22272694.884051889</v>
      </c>
      <c r="G19" s="7">
        <f>Cost_Database!D98</f>
        <v>55681737.21012973</v>
      </c>
      <c r="V19" s="32">
        <f t="shared" si="12"/>
        <v>16704521.163038917</v>
      </c>
      <c r="W19" s="7">
        <f t="shared" si="13"/>
        <v>1140000</v>
      </c>
      <c r="X19" s="7">
        <f t="shared" si="14"/>
        <v>55681737.21012973</v>
      </c>
      <c r="AD19" s="44">
        <f t="shared" si="2"/>
        <v>19047344.541663531</v>
      </c>
      <c r="AE19" s="43">
        <f t="shared" si="3"/>
        <v>1299885.9749144812</v>
      </c>
      <c r="AF19" s="43">
        <f t="shared" si="4"/>
        <v>63491148.472211778</v>
      </c>
      <c r="AG19" s="43">
        <f t="shared" si="5"/>
        <v>0</v>
      </c>
      <c r="AH19" s="43">
        <f t="shared" si="6"/>
        <v>0</v>
      </c>
      <c r="AI19" s="43">
        <f t="shared" si="7"/>
        <v>0</v>
      </c>
      <c r="AJ19" s="43">
        <f t="shared" si="8"/>
        <v>0</v>
      </c>
    </row>
    <row r="20" spans="1:36" ht="58" x14ac:dyDescent="0.35">
      <c r="A20" s="29" t="s">
        <v>163</v>
      </c>
      <c r="B20" s="29" t="s">
        <v>502</v>
      </c>
      <c r="D20" s="7">
        <f>Cost_Database!D35</f>
        <v>147430.31129976435</v>
      </c>
      <c r="E20" s="7">
        <f>Cost_Database!D136</f>
        <v>54122.037164205132</v>
      </c>
      <c r="F20" s="7">
        <f>Cost_Database!D137</f>
        <v>62002.162510269365</v>
      </c>
      <c r="G20" s="7">
        <f>Cost_Database!D138</f>
        <v>64958.835377062125</v>
      </c>
      <c r="H20" s="7">
        <f>Cost_Database!D139</f>
        <v>72535.35238406116</v>
      </c>
      <c r="I20" s="7">
        <f>Cost_Database!D140</f>
        <v>87539.491665823196</v>
      </c>
      <c r="J20" s="7">
        <f>Cost_Database!D141</f>
        <v>162682.04215434843</v>
      </c>
      <c r="K20" s="7">
        <f>Cost_Database!D142</f>
        <v>241588.71993114863</v>
      </c>
      <c r="L20" s="7">
        <f>Cost_Database!D150</f>
        <v>81490.942669632539</v>
      </c>
      <c r="M20" s="7">
        <f>Cost_Database!D151</f>
        <v>94749.761860195664</v>
      </c>
      <c r="N20" s="7">
        <f>Cost_Database!D152</f>
        <v>105802.54300648009</v>
      </c>
      <c r="O20" s="7">
        <f>Cost_Database!D153</f>
        <v>117613.83157031637</v>
      </c>
      <c r="P20" s="7">
        <f>Cost_Database!D154</f>
        <v>150243.68428141696</v>
      </c>
      <c r="Q20" s="7">
        <f>Cost_Database!D155</f>
        <v>285449.34289373533</v>
      </c>
      <c r="R20" s="7">
        <f>Cost_Database!D156</f>
        <v>364108.88964369788</v>
      </c>
      <c r="V20" s="32">
        <f t="shared" ref="V20:V26" si="15">MEDIAN(D20:O20)</f>
        <v>91144.626763009437</v>
      </c>
      <c r="W20" s="7">
        <f t="shared" ref="W20:W26" si="16">MIN(D20:O20)</f>
        <v>54122.037164205132</v>
      </c>
      <c r="X20" s="7">
        <f t="shared" ref="X20:X26" si="17">MAX(D20:O20)</f>
        <v>241588.71993114863</v>
      </c>
      <c r="AD20" s="44">
        <f t="shared" si="2"/>
        <v>103927.73861232547</v>
      </c>
      <c r="AE20" s="43">
        <f t="shared" si="3"/>
        <v>61712.699161009274</v>
      </c>
      <c r="AF20" s="43">
        <f t="shared" si="4"/>
        <v>275471.74450530059</v>
      </c>
      <c r="AG20" s="43">
        <f t="shared" si="5"/>
        <v>0</v>
      </c>
      <c r="AH20" s="43">
        <f t="shared" si="6"/>
        <v>0</v>
      </c>
      <c r="AI20" s="43">
        <f t="shared" si="7"/>
        <v>0</v>
      </c>
      <c r="AJ20" s="43">
        <f t="shared" si="8"/>
        <v>0</v>
      </c>
    </row>
    <row r="21" spans="1:36" ht="58" x14ac:dyDescent="0.35">
      <c r="A21" s="29" t="s">
        <v>162</v>
      </c>
      <c r="B21" s="29" t="s">
        <v>503</v>
      </c>
      <c r="D21" s="7">
        <f>Cost_Database!D32</f>
        <v>75409.756929189811</v>
      </c>
      <c r="E21" s="7">
        <f>Cost_Database!D33</f>
        <v>77104.358208497433</v>
      </c>
      <c r="F21" s="7">
        <f>Cost_Database!D34</f>
        <v>121163.991470496</v>
      </c>
      <c r="G21" s="7">
        <f>Cost_Database!D129</f>
        <v>64025.419434975542</v>
      </c>
      <c r="H21" s="7">
        <f>Cost_Database!D130</f>
        <v>72208.126259882658</v>
      </c>
      <c r="I21" s="7">
        <f>Cost_Database!D131</f>
        <v>80074.217849575216</v>
      </c>
      <c r="J21" s="7">
        <f>Cost_Database!D132</f>
        <v>87073.981698372605</v>
      </c>
      <c r="K21" s="7">
        <f>Cost_Database!D133</f>
        <v>106536.06349195556</v>
      </c>
      <c r="L21" s="7">
        <f>Cost_Database!D134</f>
        <v>202528.32622115538</v>
      </c>
      <c r="M21" s="7">
        <f>Cost_Database!D135</f>
        <v>324092.48906672699</v>
      </c>
      <c r="N21" s="7">
        <f>Cost_Database!D143</f>
        <v>84163.517541584166</v>
      </c>
      <c r="O21" s="7">
        <f>Cost_Database!D144</f>
        <v>95630.465644203287</v>
      </c>
      <c r="P21" s="7">
        <f>Cost_Database!D145</f>
        <v>106743.48925686369</v>
      </c>
      <c r="Q21" s="7">
        <f>Cost_Database!D146</f>
        <v>119820.21190133585</v>
      </c>
      <c r="R21" s="7">
        <f>Cost_Database!D147</f>
        <v>149002.21027263513</v>
      </c>
      <c r="S21" s="7">
        <f>Cost_Database!D148</f>
        <v>290248.54528610647</v>
      </c>
      <c r="T21" s="7">
        <f>Cost_Database!D149</f>
        <v>427984.3874862151</v>
      </c>
      <c r="V21" s="32">
        <f t="shared" si="15"/>
        <v>85618.749619978393</v>
      </c>
      <c r="W21" s="7">
        <f t="shared" si="16"/>
        <v>64025.419434975542</v>
      </c>
      <c r="X21" s="7">
        <f t="shared" si="17"/>
        <v>324092.48906672699</v>
      </c>
      <c r="AD21" s="44">
        <f t="shared" si="2"/>
        <v>97626.852474319719</v>
      </c>
      <c r="AE21" s="43">
        <f t="shared" si="3"/>
        <v>73005.039264510313</v>
      </c>
      <c r="AF21" s="43">
        <f t="shared" si="4"/>
        <v>369546.73781838879</v>
      </c>
      <c r="AG21" s="43">
        <f t="shared" si="5"/>
        <v>0</v>
      </c>
      <c r="AH21" s="43">
        <f t="shared" si="6"/>
        <v>0</v>
      </c>
      <c r="AI21" s="43">
        <f t="shared" si="7"/>
        <v>0</v>
      </c>
      <c r="AJ21" s="43">
        <f t="shared" si="8"/>
        <v>0</v>
      </c>
    </row>
    <row r="22" spans="1:36" x14ac:dyDescent="0.35">
      <c r="A22" s="29" t="s">
        <v>89</v>
      </c>
      <c r="B22" s="29" t="s">
        <v>504</v>
      </c>
      <c r="D22" s="7">
        <f>Cost_Database!D186</f>
        <v>122437.76663018283</v>
      </c>
      <c r="E22" s="7">
        <f>Cost_Database!D187</f>
        <v>133714.12373640548</v>
      </c>
      <c r="F22" s="7">
        <f>Cost_Database!D188</f>
        <v>201162.52565377983</v>
      </c>
      <c r="V22" s="32">
        <f t="shared" si="15"/>
        <v>133714.12373640548</v>
      </c>
      <c r="W22" s="32">
        <f t="shared" si="16"/>
        <v>122437.76663018283</v>
      </c>
      <c r="X22" s="32">
        <f t="shared" si="17"/>
        <v>201162.52565377983</v>
      </c>
      <c r="AD22" s="44">
        <f t="shared" si="2"/>
        <v>152467.64394116931</v>
      </c>
      <c r="AE22" s="43">
        <f t="shared" si="3"/>
        <v>139609.76810739204</v>
      </c>
      <c r="AF22" s="43">
        <f t="shared" si="4"/>
        <v>229375.74190852887</v>
      </c>
      <c r="AG22" s="43">
        <f t="shared" si="5"/>
        <v>0</v>
      </c>
      <c r="AH22" s="43">
        <f t="shared" si="6"/>
        <v>0</v>
      </c>
      <c r="AI22" s="43">
        <f t="shared" si="7"/>
        <v>0</v>
      </c>
      <c r="AJ22" s="43">
        <f t="shared" si="8"/>
        <v>0</v>
      </c>
    </row>
    <row r="23" spans="1:36" x14ac:dyDescent="0.35">
      <c r="A23" s="29" t="s">
        <v>468</v>
      </c>
      <c r="B23" s="29" t="s">
        <v>505</v>
      </c>
      <c r="D23" s="7">
        <f>Cost_Database!D6</f>
        <v>59202.824252230406</v>
      </c>
      <c r="E23" s="7">
        <f>Cost_Database!D185</f>
        <v>67204.833342719648</v>
      </c>
      <c r="F23" s="7">
        <f>Cost_Database!D190</f>
        <v>98222.584438668826</v>
      </c>
      <c r="V23" s="32">
        <f t="shared" si="15"/>
        <v>67204.833342719648</v>
      </c>
      <c r="W23" s="32">
        <f t="shared" si="16"/>
        <v>59202.824252230406</v>
      </c>
      <c r="X23" s="32">
        <f t="shared" si="17"/>
        <v>98222.584438668826</v>
      </c>
      <c r="AD23" s="44">
        <f t="shared" si="2"/>
        <v>76630.368691812604</v>
      </c>
      <c r="AE23" s="43">
        <f t="shared" si="3"/>
        <v>67506.070983158963</v>
      </c>
      <c r="AF23" s="43">
        <f t="shared" si="4"/>
        <v>111998.38590498155</v>
      </c>
      <c r="AG23" s="43">
        <f t="shared" si="5"/>
        <v>0</v>
      </c>
      <c r="AH23" s="43">
        <f t="shared" si="6"/>
        <v>0</v>
      </c>
      <c r="AI23" s="43">
        <f t="shared" si="7"/>
        <v>0</v>
      </c>
      <c r="AJ23" s="43">
        <f t="shared" si="8"/>
        <v>0</v>
      </c>
    </row>
    <row r="24" spans="1:36" x14ac:dyDescent="0.35">
      <c r="A24" s="29" t="s">
        <v>469</v>
      </c>
      <c r="B24" s="29" t="s">
        <v>506</v>
      </c>
      <c r="D24" s="7">
        <f>Cost_Database!D108</f>
        <v>708848.53507859481</v>
      </c>
      <c r="V24" s="32">
        <f t="shared" si="15"/>
        <v>708848.53507859481</v>
      </c>
      <c r="W24" s="7">
        <f t="shared" si="16"/>
        <v>708848.53507859481</v>
      </c>
      <c r="X24" s="7">
        <f t="shared" si="17"/>
        <v>708848.53507859481</v>
      </c>
      <c r="AD24" s="44">
        <f t="shared" si="2"/>
        <v>808265.14832222892</v>
      </c>
      <c r="AE24" s="43">
        <f t="shared" si="3"/>
        <v>808265.14832222892</v>
      </c>
      <c r="AF24" s="43">
        <f t="shared" si="4"/>
        <v>808265.14832222892</v>
      </c>
      <c r="AG24" s="43">
        <f t="shared" si="5"/>
        <v>0</v>
      </c>
      <c r="AH24" s="43">
        <f t="shared" si="6"/>
        <v>0</v>
      </c>
      <c r="AI24" s="43">
        <f t="shared" si="7"/>
        <v>0</v>
      </c>
      <c r="AJ24" s="43">
        <f t="shared" si="8"/>
        <v>0</v>
      </c>
    </row>
    <row r="25" spans="1:36" x14ac:dyDescent="0.35">
      <c r="A25" s="29" t="s">
        <v>164</v>
      </c>
      <c r="B25" s="29" t="s">
        <v>507</v>
      </c>
      <c r="D25" s="7">
        <f>Cost_Database!D113</f>
        <v>354424.26753929741</v>
      </c>
      <c r="V25" s="32">
        <f t="shared" si="15"/>
        <v>354424.26753929741</v>
      </c>
      <c r="W25" s="7">
        <f t="shared" si="16"/>
        <v>354424.26753929741</v>
      </c>
      <c r="X25" s="7">
        <f t="shared" si="17"/>
        <v>354424.26753929741</v>
      </c>
      <c r="AD25" s="44">
        <f t="shared" si="2"/>
        <v>404132.57416111446</v>
      </c>
      <c r="AE25" s="43">
        <f t="shared" si="3"/>
        <v>404132.57416111446</v>
      </c>
      <c r="AF25" s="43">
        <f t="shared" si="4"/>
        <v>404132.57416111446</v>
      </c>
      <c r="AG25" s="43">
        <f t="shared" si="5"/>
        <v>0</v>
      </c>
      <c r="AH25" s="43">
        <f t="shared" si="6"/>
        <v>0</v>
      </c>
      <c r="AI25" s="43">
        <f t="shared" si="7"/>
        <v>0</v>
      </c>
      <c r="AJ25" s="43">
        <f t="shared" si="8"/>
        <v>0</v>
      </c>
    </row>
    <row r="26" spans="1:36" x14ac:dyDescent="0.35">
      <c r="A26" s="29" t="s">
        <v>470</v>
      </c>
      <c r="B26" s="29" t="s">
        <v>508</v>
      </c>
      <c r="D26" s="7">
        <f>Cost_Database!D105</f>
        <v>1329091.0032723653</v>
      </c>
      <c r="E26" s="7">
        <f>Cost_Database!D106</f>
        <v>708848.53507859481</v>
      </c>
      <c r="F26" s="7">
        <f>Cost_Database!D107</f>
        <v>26581.820065447304</v>
      </c>
      <c r="G26" s="7">
        <f>Cost_Database!D108</f>
        <v>708848.53507859481</v>
      </c>
      <c r="H26" s="7">
        <f>Cost_Database!D109</f>
        <v>1329091.0032723653</v>
      </c>
      <c r="V26" s="32">
        <f t="shared" si="15"/>
        <v>708848.53507859481</v>
      </c>
      <c r="W26" s="7">
        <f t="shared" si="16"/>
        <v>26581.820065447304</v>
      </c>
      <c r="X26" s="7">
        <f t="shared" si="17"/>
        <v>1329091.0032723653</v>
      </c>
      <c r="AD26" s="44">
        <f t="shared" si="2"/>
        <v>808265.14832222892</v>
      </c>
      <c r="AE26" s="43">
        <f t="shared" si="3"/>
        <v>30309.943062083585</v>
      </c>
      <c r="AF26" s="43">
        <f t="shared" si="4"/>
        <v>1515497.1531041793</v>
      </c>
      <c r="AG26" s="43">
        <f t="shared" si="5"/>
        <v>0</v>
      </c>
      <c r="AH26" s="43">
        <f t="shared" si="6"/>
        <v>0</v>
      </c>
      <c r="AI26" s="43">
        <f t="shared" si="7"/>
        <v>0</v>
      </c>
      <c r="AJ26" s="43">
        <f t="shared" si="8"/>
        <v>0</v>
      </c>
    </row>
    <row r="27" spans="1:36" x14ac:dyDescent="0.35">
      <c r="A27" s="29" t="s">
        <v>91</v>
      </c>
      <c r="B27" s="29" t="s">
        <v>508</v>
      </c>
      <c r="D27" s="7">
        <v>1329091.0032723653</v>
      </c>
      <c r="E27" s="7">
        <v>708848.53507859481</v>
      </c>
      <c r="F27" s="7">
        <v>26581.820065447304</v>
      </c>
      <c r="G27" s="7">
        <v>708848.53507859481</v>
      </c>
      <c r="H27" s="7">
        <v>1329091.0032723653</v>
      </c>
      <c r="V27" s="32">
        <f t="shared" ref="V27:V47" si="18">MEDIAN(D27:O27)</f>
        <v>708848.53507859481</v>
      </c>
      <c r="W27" s="7">
        <f t="shared" ref="W27:W47" si="19">MIN(D27:O27)</f>
        <v>26581.820065447304</v>
      </c>
      <c r="X27" s="7">
        <f t="shared" ref="X27:X47" si="20">MAX(D27:O27)</f>
        <v>1329091.0032723653</v>
      </c>
      <c r="AD27" s="44">
        <f t="shared" si="2"/>
        <v>808265.14832222892</v>
      </c>
      <c r="AE27" s="43">
        <f t="shared" si="3"/>
        <v>30309.943062083585</v>
      </c>
      <c r="AF27" s="43">
        <f t="shared" si="4"/>
        <v>1515497.1531041793</v>
      </c>
      <c r="AG27" s="43">
        <f t="shared" si="5"/>
        <v>0</v>
      </c>
      <c r="AH27" s="43">
        <f t="shared" si="6"/>
        <v>0</v>
      </c>
      <c r="AI27" s="43">
        <f t="shared" si="7"/>
        <v>0</v>
      </c>
      <c r="AJ27" s="43">
        <f t="shared" si="8"/>
        <v>0</v>
      </c>
    </row>
    <row r="28" spans="1:36" x14ac:dyDescent="0.35">
      <c r="A28" s="29" t="s">
        <v>92</v>
      </c>
      <c r="B28" s="29" t="s">
        <v>509</v>
      </c>
      <c r="D28" s="7">
        <f>Cost_Database!D110</f>
        <v>26581820.065447308</v>
      </c>
      <c r="E28" s="7">
        <f>Cost_Database!D111</f>
        <v>88606066.88482435</v>
      </c>
      <c r="F28" s="7">
        <f>Cost_Database!D112</f>
        <v>318981840.78536767</v>
      </c>
      <c r="V28" s="32">
        <f t="shared" si="18"/>
        <v>88606066.88482435</v>
      </c>
      <c r="W28" s="7">
        <f t="shared" si="19"/>
        <v>26581820.065447308</v>
      </c>
      <c r="X28" s="7">
        <f t="shared" si="20"/>
        <v>318981840.78536767</v>
      </c>
      <c r="AD28" s="44">
        <f t="shared" si="2"/>
        <v>101033143.54027863</v>
      </c>
      <c r="AE28" s="43">
        <f t="shared" si="3"/>
        <v>30309943.062083591</v>
      </c>
      <c r="AF28" s="43">
        <f t="shared" si="4"/>
        <v>363719316.74500304</v>
      </c>
      <c r="AG28" s="43">
        <f t="shared" si="5"/>
        <v>0</v>
      </c>
      <c r="AH28" s="43">
        <f t="shared" si="6"/>
        <v>0</v>
      </c>
      <c r="AI28" s="43">
        <f t="shared" si="7"/>
        <v>0</v>
      </c>
      <c r="AJ28" s="43">
        <f t="shared" si="8"/>
        <v>0</v>
      </c>
    </row>
    <row r="29" spans="1:36" x14ac:dyDescent="0.35">
      <c r="A29" s="29" t="s">
        <v>366</v>
      </c>
      <c r="B29" s="29" t="s">
        <v>510</v>
      </c>
      <c r="D29" s="7">
        <f>Cost_Database!D199</f>
        <v>679477.0985463562</v>
      </c>
      <c r="V29" s="32">
        <f t="shared" si="18"/>
        <v>679477.0985463562</v>
      </c>
      <c r="W29" s="7">
        <f t="shared" si="19"/>
        <v>679477.0985463562</v>
      </c>
      <c r="X29" s="7">
        <f t="shared" si="20"/>
        <v>679477.0985463562</v>
      </c>
      <c r="AD29" s="44">
        <f t="shared" si="2"/>
        <v>774774.34269823972</v>
      </c>
      <c r="AE29" s="43">
        <f t="shared" si="3"/>
        <v>774774.34269823972</v>
      </c>
      <c r="AF29" s="43">
        <f t="shared" si="4"/>
        <v>774774.34269823972</v>
      </c>
      <c r="AG29" s="43">
        <f t="shared" si="5"/>
        <v>0</v>
      </c>
      <c r="AH29" s="43">
        <f t="shared" si="6"/>
        <v>0</v>
      </c>
      <c r="AI29" s="43">
        <f t="shared" si="7"/>
        <v>0</v>
      </c>
      <c r="AJ29" s="43">
        <f t="shared" si="8"/>
        <v>0</v>
      </c>
    </row>
    <row r="30" spans="1:36" x14ac:dyDescent="0.35">
      <c r="A30" s="29" t="s">
        <v>98</v>
      </c>
      <c r="B30" s="29" t="s">
        <v>511</v>
      </c>
      <c r="D30" s="7">
        <f>Cost_Database!D103</f>
        <v>6442581.4994479679</v>
      </c>
      <c r="E30" s="7">
        <f>Cost_Database!D104</f>
        <v>123613456.60648797</v>
      </c>
      <c r="V30" s="32">
        <f t="shared" si="18"/>
        <v>65028019.052967966</v>
      </c>
      <c r="W30" s="7">
        <f t="shared" si="19"/>
        <v>6442581.4994479679</v>
      </c>
      <c r="X30" s="7">
        <f t="shared" si="20"/>
        <v>123613456.60648797</v>
      </c>
      <c r="AD30" s="44">
        <f t="shared" si="2"/>
        <v>74148254.336337477</v>
      </c>
      <c r="AE30" s="43">
        <f t="shared" si="3"/>
        <v>7346159.064364844</v>
      </c>
      <c r="AF30" s="43">
        <f t="shared" si="4"/>
        <v>140950349.60831013</v>
      </c>
      <c r="AG30" s="43">
        <f t="shared" si="5"/>
        <v>0</v>
      </c>
      <c r="AH30" s="43">
        <f t="shared" si="6"/>
        <v>0</v>
      </c>
      <c r="AI30" s="43">
        <f t="shared" si="7"/>
        <v>0</v>
      </c>
      <c r="AJ30" s="43">
        <f t="shared" si="8"/>
        <v>0</v>
      </c>
    </row>
    <row r="31" spans="1:36" x14ac:dyDescent="0.35">
      <c r="A31" s="29" t="s">
        <v>471</v>
      </c>
      <c r="B31" s="29" t="s">
        <v>512</v>
      </c>
      <c r="D31" s="7">
        <f>Cost_Database!D13</f>
        <v>517.9159524115089</v>
      </c>
      <c r="E31" s="7">
        <f>Cost_Database!D14</f>
        <v>1953.3881797327804</v>
      </c>
      <c r="F31" s="7">
        <f>Cost_Database!D15</f>
        <v>1134.7207981677495</v>
      </c>
      <c r="V31" s="32">
        <f t="shared" si="18"/>
        <v>1134.7207981677495</v>
      </c>
      <c r="W31" s="7">
        <f t="shared" si="19"/>
        <v>517.9159524115089</v>
      </c>
      <c r="X31" s="7">
        <f t="shared" si="20"/>
        <v>1953.3881797327804</v>
      </c>
      <c r="AD31" s="44">
        <f t="shared" si="2"/>
        <v>1293.8663605105469</v>
      </c>
      <c r="AE31" s="43">
        <f t="shared" si="3"/>
        <v>590.55410765280374</v>
      </c>
      <c r="AF31" s="43">
        <f t="shared" si="4"/>
        <v>2227.3525424547097</v>
      </c>
      <c r="AG31" s="43">
        <f t="shared" si="5"/>
        <v>0</v>
      </c>
      <c r="AH31" s="43">
        <f t="shared" si="6"/>
        <v>0</v>
      </c>
      <c r="AI31" s="43">
        <f t="shared" si="7"/>
        <v>0</v>
      </c>
      <c r="AJ31" s="43">
        <f t="shared" si="8"/>
        <v>0</v>
      </c>
    </row>
    <row r="32" spans="1:36" x14ac:dyDescent="0.35">
      <c r="A32" s="29" t="s">
        <v>472</v>
      </c>
      <c r="B32" s="29" t="s">
        <v>512</v>
      </c>
      <c r="D32" s="7">
        <v>517.9159524115089</v>
      </c>
      <c r="E32" s="7">
        <v>1953.3881797327804</v>
      </c>
      <c r="F32" s="7">
        <v>1134.7207981677495</v>
      </c>
      <c r="V32" s="32">
        <f t="shared" si="18"/>
        <v>1134.7207981677495</v>
      </c>
      <c r="W32" s="7">
        <f t="shared" si="19"/>
        <v>517.9159524115089</v>
      </c>
      <c r="X32" s="7">
        <f t="shared" si="20"/>
        <v>1953.3881797327804</v>
      </c>
      <c r="AD32" s="44">
        <f t="shared" si="2"/>
        <v>1293.8663605105469</v>
      </c>
      <c r="AE32" s="43">
        <f t="shared" si="3"/>
        <v>590.55410765280374</v>
      </c>
      <c r="AF32" s="43">
        <f t="shared" si="4"/>
        <v>2227.3525424547097</v>
      </c>
      <c r="AG32" s="43">
        <f t="shared" si="5"/>
        <v>0</v>
      </c>
      <c r="AH32" s="43">
        <f t="shared" si="6"/>
        <v>0</v>
      </c>
      <c r="AI32" s="43">
        <f t="shared" si="7"/>
        <v>0</v>
      </c>
      <c r="AJ32" s="43">
        <f t="shared" si="8"/>
        <v>0</v>
      </c>
    </row>
    <row r="33" spans="1:36" x14ac:dyDescent="0.35">
      <c r="A33" s="28" t="s">
        <v>352</v>
      </c>
      <c r="B33" s="29" t="s">
        <v>512</v>
      </c>
      <c r="D33" s="7">
        <v>517.9159524115089</v>
      </c>
      <c r="E33" s="7">
        <v>1953.3881797327804</v>
      </c>
      <c r="F33" s="7">
        <v>1134.7207981677495</v>
      </c>
      <c r="V33" s="32">
        <f t="shared" si="18"/>
        <v>1134.7207981677495</v>
      </c>
      <c r="W33" s="7">
        <f t="shared" si="19"/>
        <v>517.9159524115089</v>
      </c>
      <c r="X33" s="7">
        <f t="shared" si="20"/>
        <v>1953.3881797327804</v>
      </c>
      <c r="AD33" s="44">
        <f t="shared" si="2"/>
        <v>1293.8663605105469</v>
      </c>
      <c r="AE33" s="43">
        <f t="shared" si="3"/>
        <v>590.55410765280374</v>
      </c>
      <c r="AF33" s="43">
        <f t="shared" si="4"/>
        <v>2227.3525424547097</v>
      </c>
      <c r="AG33" s="43">
        <f t="shared" si="5"/>
        <v>0</v>
      </c>
      <c r="AH33" s="43">
        <f t="shared" si="6"/>
        <v>0</v>
      </c>
      <c r="AI33" s="43">
        <f t="shared" si="7"/>
        <v>0</v>
      </c>
      <c r="AJ33" s="43">
        <f t="shared" si="8"/>
        <v>0</v>
      </c>
    </row>
    <row r="34" spans="1:36" x14ac:dyDescent="0.35">
      <c r="A34" s="28" t="s">
        <v>473</v>
      </c>
      <c r="B34" s="29" t="s">
        <v>512</v>
      </c>
      <c r="D34" s="7">
        <v>517.9159524115089</v>
      </c>
      <c r="E34" s="7">
        <v>1953.3881797327804</v>
      </c>
      <c r="F34" s="7">
        <v>1134.7207981677495</v>
      </c>
      <c r="V34" s="32">
        <f t="shared" si="18"/>
        <v>1134.7207981677495</v>
      </c>
      <c r="W34" s="7">
        <f t="shared" si="19"/>
        <v>517.9159524115089</v>
      </c>
      <c r="X34" s="7">
        <f t="shared" si="20"/>
        <v>1953.3881797327804</v>
      </c>
      <c r="AD34" s="44">
        <f t="shared" si="2"/>
        <v>1293.8663605105469</v>
      </c>
      <c r="AE34" s="43">
        <f t="shared" si="3"/>
        <v>590.55410765280374</v>
      </c>
      <c r="AF34" s="43">
        <f t="shared" si="4"/>
        <v>2227.3525424547097</v>
      </c>
      <c r="AG34" s="43">
        <f t="shared" si="5"/>
        <v>0</v>
      </c>
      <c r="AH34" s="43">
        <f t="shared" si="6"/>
        <v>0</v>
      </c>
      <c r="AI34" s="43">
        <f t="shared" si="7"/>
        <v>0</v>
      </c>
      <c r="AJ34" s="43">
        <f t="shared" si="8"/>
        <v>0</v>
      </c>
    </row>
    <row r="35" spans="1:36" x14ac:dyDescent="0.35">
      <c r="A35" s="28" t="s">
        <v>474</v>
      </c>
      <c r="B35" s="29" t="s">
        <v>512</v>
      </c>
      <c r="D35" s="7">
        <v>517.9159524115089</v>
      </c>
      <c r="E35" s="7">
        <v>1953.3881797327804</v>
      </c>
      <c r="F35" s="7">
        <v>1134.7207981677495</v>
      </c>
      <c r="V35" s="32">
        <f t="shared" si="18"/>
        <v>1134.7207981677495</v>
      </c>
      <c r="W35" s="7">
        <f t="shared" si="19"/>
        <v>517.9159524115089</v>
      </c>
      <c r="X35" s="7">
        <f t="shared" si="20"/>
        <v>1953.3881797327804</v>
      </c>
      <c r="AD35" s="44">
        <f t="shared" si="2"/>
        <v>1293.8663605105469</v>
      </c>
      <c r="AE35" s="43">
        <f t="shared" si="3"/>
        <v>590.55410765280374</v>
      </c>
      <c r="AF35" s="43">
        <f t="shared" si="4"/>
        <v>2227.3525424547097</v>
      </c>
      <c r="AG35" s="43">
        <f t="shared" si="5"/>
        <v>0</v>
      </c>
      <c r="AH35" s="43">
        <f t="shared" si="6"/>
        <v>0</v>
      </c>
      <c r="AI35" s="43">
        <f t="shared" si="7"/>
        <v>0</v>
      </c>
      <c r="AJ35" s="43">
        <f t="shared" si="8"/>
        <v>0</v>
      </c>
    </row>
    <row r="36" spans="1:36" x14ac:dyDescent="0.35">
      <c r="A36" s="28" t="s">
        <v>475</v>
      </c>
      <c r="B36" s="29" t="s">
        <v>512</v>
      </c>
      <c r="D36" s="7">
        <v>517.9159524115089</v>
      </c>
      <c r="E36" s="7">
        <v>1953.3881797327804</v>
      </c>
      <c r="F36" s="7">
        <v>1134.7207981677495</v>
      </c>
      <c r="V36" s="32">
        <f t="shared" si="18"/>
        <v>1134.7207981677495</v>
      </c>
      <c r="W36" s="7">
        <f t="shared" si="19"/>
        <v>517.9159524115089</v>
      </c>
      <c r="X36" s="7">
        <f t="shared" si="20"/>
        <v>1953.3881797327804</v>
      </c>
      <c r="AD36" s="44">
        <f t="shared" si="2"/>
        <v>1293.8663605105469</v>
      </c>
      <c r="AE36" s="43">
        <f t="shared" si="3"/>
        <v>590.55410765280374</v>
      </c>
      <c r="AF36" s="43">
        <f t="shared" si="4"/>
        <v>2227.3525424547097</v>
      </c>
      <c r="AG36" s="43">
        <f t="shared" si="5"/>
        <v>0</v>
      </c>
      <c r="AH36" s="43">
        <f t="shared" si="6"/>
        <v>0</v>
      </c>
      <c r="AI36" s="43">
        <f t="shared" si="7"/>
        <v>0</v>
      </c>
      <c r="AJ36" s="43">
        <f t="shared" si="8"/>
        <v>0</v>
      </c>
    </row>
    <row r="37" spans="1:36" x14ac:dyDescent="0.35">
      <c r="A37" s="28" t="s">
        <v>476</v>
      </c>
      <c r="B37" s="29" t="s">
        <v>512</v>
      </c>
      <c r="D37" s="7">
        <v>517.9159524115089</v>
      </c>
      <c r="E37" s="7">
        <v>1953.3881797327804</v>
      </c>
      <c r="F37" s="7">
        <v>1134.7207981677495</v>
      </c>
      <c r="V37" s="32">
        <f t="shared" si="18"/>
        <v>1134.7207981677495</v>
      </c>
      <c r="W37" s="7">
        <f t="shared" si="19"/>
        <v>517.9159524115089</v>
      </c>
      <c r="X37" s="7">
        <f t="shared" si="20"/>
        <v>1953.3881797327804</v>
      </c>
      <c r="AD37" s="44">
        <f t="shared" si="2"/>
        <v>1293.8663605105469</v>
      </c>
      <c r="AE37" s="43">
        <f t="shared" si="3"/>
        <v>590.55410765280374</v>
      </c>
      <c r="AF37" s="43">
        <f t="shared" si="4"/>
        <v>2227.3525424547097</v>
      </c>
      <c r="AG37" s="43">
        <f t="shared" si="5"/>
        <v>0</v>
      </c>
      <c r="AH37" s="43">
        <f t="shared" si="6"/>
        <v>0</v>
      </c>
      <c r="AI37" s="43">
        <f t="shared" si="7"/>
        <v>0</v>
      </c>
      <c r="AJ37" s="43">
        <f t="shared" si="8"/>
        <v>0</v>
      </c>
    </row>
    <row r="38" spans="1:36" x14ac:dyDescent="0.35">
      <c r="A38" s="28" t="s">
        <v>477</v>
      </c>
      <c r="B38" s="29" t="s">
        <v>512</v>
      </c>
      <c r="D38" s="7">
        <v>517.9159524115089</v>
      </c>
      <c r="E38" s="7">
        <v>1953.3881797327804</v>
      </c>
      <c r="F38" s="7">
        <v>1134.7207981677495</v>
      </c>
      <c r="V38" s="32">
        <f t="shared" si="18"/>
        <v>1134.7207981677495</v>
      </c>
      <c r="W38" s="7">
        <f t="shared" si="19"/>
        <v>517.9159524115089</v>
      </c>
      <c r="X38" s="7">
        <f t="shared" si="20"/>
        <v>1953.3881797327804</v>
      </c>
      <c r="AD38" s="44">
        <f t="shared" si="2"/>
        <v>1293.8663605105469</v>
      </c>
      <c r="AE38" s="43">
        <f t="shared" si="3"/>
        <v>590.55410765280374</v>
      </c>
      <c r="AF38" s="43">
        <f t="shared" si="4"/>
        <v>2227.3525424547097</v>
      </c>
      <c r="AG38" s="43">
        <f t="shared" si="5"/>
        <v>0</v>
      </c>
      <c r="AH38" s="43">
        <f t="shared" si="6"/>
        <v>0</v>
      </c>
      <c r="AI38" s="43">
        <f t="shared" si="7"/>
        <v>0</v>
      </c>
      <c r="AJ38" s="43">
        <f t="shared" si="8"/>
        <v>0</v>
      </c>
    </row>
    <row r="39" spans="1:36" x14ac:dyDescent="0.35">
      <c r="A39" s="28" t="s">
        <v>478</v>
      </c>
      <c r="B39" s="29" t="s">
        <v>512</v>
      </c>
      <c r="D39" s="7">
        <v>517.9159524115089</v>
      </c>
      <c r="E39" s="7">
        <v>1953.3881797327804</v>
      </c>
      <c r="F39" s="7">
        <v>1134.7207981677495</v>
      </c>
      <c r="V39" s="32">
        <f t="shared" si="18"/>
        <v>1134.7207981677495</v>
      </c>
      <c r="W39" s="7">
        <f t="shared" si="19"/>
        <v>517.9159524115089</v>
      </c>
      <c r="X39" s="7">
        <f t="shared" si="20"/>
        <v>1953.3881797327804</v>
      </c>
      <c r="AD39" s="44">
        <f t="shared" si="2"/>
        <v>1293.8663605105469</v>
      </c>
      <c r="AE39" s="43">
        <f t="shared" si="3"/>
        <v>590.55410765280374</v>
      </c>
      <c r="AF39" s="43">
        <f t="shared" si="4"/>
        <v>2227.3525424547097</v>
      </c>
      <c r="AG39" s="43">
        <f t="shared" si="5"/>
        <v>0</v>
      </c>
      <c r="AH39" s="43">
        <f t="shared" si="6"/>
        <v>0</v>
      </c>
      <c r="AI39" s="43">
        <f t="shared" si="7"/>
        <v>0</v>
      </c>
      <c r="AJ39" s="43">
        <f t="shared" si="8"/>
        <v>0</v>
      </c>
    </row>
    <row r="40" spans="1:36" x14ac:dyDescent="0.35">
      <c r="A40" s="28" t="s">
        <v>479</v>
      </c>
      <c r="B40" s="29" t="s">
        <v>512</v>
      </c>
      <c r="D40" s="7">
        <v>517.9159524115089</v>
      </c>
      <c r="E40" s="7">
        <v>1953.3881797327804</v>
      </c>
      <c r="F40" s="7">
        <v>1134.7207981677495</v>
      </c>
      <c r="V40" s="32">
        <f t="shared" si="18"/>
        <v>1134.7207981677495</v>
      </c>
      <c r="W40" s="7">
        <f t="shared" si="19"/>
        <v>517.9159524115089</v>
      </c>
      <c r="X40" s="7">
        <f t="shared" si="20"/>
        <v>1953.3881797327804</v>
      </c>
      <c r="AD40" s="44">
        <f t="shared" si="2"/>
        <v>1293.8663605105469</v>
      </c>
      <c r="AE40" s="43">
        <f t="shared" si="3"/>
        <v>590.55410765280374</v>
      </c>
      <c r="AF40" s="43">
        <f t="shared" si="4"/>
        <v>2227.3525424547097</v>
      </c>
      <c r="AG40" s="43">
        <f t="shared" si="5"/>
        <v>0</v>
      </c>
      <c r="AH40" s="43">
        <f t="shared" si="6"/>
        <v>0</v>
      </c>
      <c r="AI40" s="43">
        <f t="shared" si="7"/>
        <v>0</v>
      </c>
      <c r="AJ40" s="43">
        <f t="shared" si="8"/>
        <v>0</v>
      </c>
    </row>
    <row r="41" spans="1:36" x14ac:dyDescent="0.35">
      <c r="A41" s="28" t="s">
        <v>480</v>
      </c>
      <c r="B41" s="29" t="s">
        <v>512</v>
      </c>
      <c r="D41" s="7">
        <v>517.9159524115089</v>
      </c>
      <c r="E41" s="7">
        <v>1953.3881797327804</v>
      </c>
      <c r="F41" s="7">
        <v>1134.7207981677495</v>
      </c>
      <c r="V41" s="32">
        <f t="shared" si="18"/>
        <v>1134.7207981677495</v>
      </c>
      <c r="W41" s="7">
        <f t="shared" si="19"/>
        <v>517.9159524115089</v>
      </c>
      <c r="X41" s="7">
        <f t="shared" si="20"/>
        <v>1953.3881797327804</v>
      </c>
      <c r="AD41" s="44">
        <f t="shared" si="2"/>
        <v>1293.8663605105469</v>
      </c>
      <c r="AE41" s="43">
        <f t="shared" si="3"/>
        <v>590.55410765280374</v>
      </c>
      <c r="AF41" s="43">
        <f t="shared" si="4"/>
        <v>2227.3525424547097</v>
      </c>
      <c r="AG41" s="43">
        <f t="shared" si="5"/>
        <v>0</v>
      </c>
      <c r="AH41" s="43">
        <f t="shared" si="6"/>
        <v>0</v>
      </c>
      <c r="AI41" s="43">
        <f t="shared" si="7"/>
        <v>0</v>
      </c>
      <c r="AJ41" s="43">
        <f t="shared" si="8"/>
        <v>0</v>
      </c>
    </row>
    <row r="42" spans="1:36" x14ac:dyDescent="0.35">
      <c r="A42" s="28" t="s">
        <v>481</v>
      </c>
      <c r="B42" s="29" t="s">
        <v>512</v>
      </c>
      <c r="D42" s="7">
        <v>517.9159524115089</v>
      </c>
      <c r="E42" s="7">
        <v>1953.3881797327804</v>
      </c>
      <c r="F42" s="7">
        <v>1134.7207981677495</v>
      </c>
      <c r="V42" s="32">
        <f t="shared" si="18"/>
        <v>1134.7207981677495</v>
      </c>
      <c r="W42" s="7">
        <f t="shared" si="19"/>
        <v>517.9159524115089</v>
      </c>
      <c r="X42" s="7">
        <f t="shared" si="20"/>
        <v>1953.3881797327804</v>
      </c>
      <c r="AD42" s="44">
        <f t="shared" si="2"/>
        <v>1293.8663605105469</v>
      </c>
      <c r="AE42" s="43">
        <f t="shared" si="3"/>
        <v>590.55410765280374</v>
      </c>
      <c r="AF42" s="43">
        <f t="shared" si="4"/>
        <v>2227.3525424547097</v>
      </c>
      <c r="AG42" s="43">
        <f t="shared" si="5"/>
        <v>0</v>
      </c>
      <c r="AH42" s="43">
        <f t="shared" si="6"/>
        <v>0</v>
      </c>
      <c r="AI42" s="43">
        <f t="shared" si="7"/>
        <v>0</v>
      </c>
      <c r="AJ42" s="43">
        <f t="shared" si="8"/>
        <v>0</v>
      </c>
    </row>
    <row r="43" spans="1:36" x14ac:dyDescent="0.35">
      <c r="A43" s="28" t="s">
        <v>482</v>
      </c>
      <c r="B43" s="29" t="s">
        <v>513</v>
      </c>
      <c r="D43" s="7">
        <f>Cost_Database!D9</f>
        <v>69.055460321534525</v>
      </c>
      <c r="E43" s="7">
        <f>Cost_Database!D10</f>
        <v>982.63143995676342</v>
      </c>
      <c r="F43" s="7">
        <f>Cost_Database!D92</f>
        <v>1134.7207981677495</v>
      </c>
      <c r="G43" s="7">
        <f>Cost_Database!D93</f>
        <v>267.2991308698073</v>
      </c>
      <c r="V43" s="32">
        <f t="shared" si="18"/>
        <v>624.9652854132853</v>
      </c>
      <c r="W43" s="7">
        <f t="shared" si="19"/>
        <v>69.055460321534525</v>
      </c>
      <c r="X43" s="7">
        <f t="shared" si="20"/>
        <v>1134.7207981677495</v>
      </c>
      <c r="AD43" s="44">
        <f t="shared" si="2"/>
        <v>712.61720115539947</v>
      </c>
      <c r="AE43" s="43">
        <f t="shared" si="3"/>
        <v>78.740547687040504</v>
      </c>
      <c r="AF43" s="43">
        <f t="shared" si="4"/>
        <v>1293.8663605105469</v>
      </c>
      <c r="AG43" s="43">
        <f t="shared" si="5"/>
        <v>0</v>
      </c>
      <c r="AH43" s="43">
        <f t="shared" si="6"/>
        <v>0</v>
      </c>
      <c r="AI43" s="43">
        <f t="shared" si="7"/>
        <v>0</v>
      </c>
      <c r="AJ43" s="43">
        <f t="shared" si="8"/>
        <v>0</v>
      </c>
    </row>
    <row r="44" spans="1:36" x14ac:dyDescent="0.35">
      <c r="A44" s="28" t="s">
        <v>483</v>
      </c>
      <c r="B44" s="29" t="s">
        <v>513</v>
      </c>
      <c r="D44" s="7">
        <v>69.055460321534525</v>
      </c>
      <c r="E44" s="7">
        <v>982.63143995676342</v>
      </c>
      <c r="F44" s="7">
        <v>1134.7207981677495</v>
      </c>
      <c r="G44" s="7">
        <v>267.2991308698073</v>
      </c>
      <c r="V44" s="32">
        <f t="shared" si="18"/>
        <v>624.9652854132853</v>
      </c>
      <c r="W44" s="7">
        <f t="shared" si="19"/>
        <v>69.055460321534525</v>
      </c>
      <c r="X44" s="7">
        <f t="shared" si="20"/>
        <v>1134.7207981677495</v>
      </c>
      <c r="AD44" s="44">
        <f t="shared" si="2"/>
        <v>712.61720115539947</v>
      </c>
      <c r="AE44" s="43">
        <f t="shared" si="3"/>
        <v>78.740547687040504</v>
      </c>
      <c r="AF44" s="43">
        <f t="shared" si="4"/>
        <v>1293.8663605105469</v>
      </c>
      <c r="AG44" s="43">
        <f t="shared" si="5"/>
        <v>0</v>
      </c>
      <c r="AH44" s="43">
        <f t="shared" si="6"/>
        <v>0</v>
      </c>
      <c r="AI44" s="43">
        <f t="shared" si="7"/>
        <v>0</v>
      </c>
      <c r="AJ44" s="43">
        <f t="shared" si="8"/>
        <v>0</v>
      </c>
    </row>
    <row r="45" spans="1:36" x14ac:dyDescent="0.35">
      <c r="A45" s="28" t="s">
        <v>484</v>
      </c>
      <c r="B45" s="29" t="s">
        <v>513</v>
      </c>
      <c r="D45" s="7">
        <v>69.055460321534525</v>
      </c>
      <c r="E45" s="7">
        <v>982.63143995676342</v>
      </c>
      <c r="F45" s="7">
        <v>1134.7207981677495</v>
      </c>
      <c r="G45" s="7">
        <v>267.2991308698073</v>
      </c>
      <c r="V45" s="32">
        <f t="shared" si="18"/>
        <v>624.9652854132853</v>
      </c>
      <c r="W45" s="7">
        <f t="shared" si="19"/>
        <v>69.055460321534525</v>
      </c>
      <c r="X45" s="7">
        <f t="shared" si="20"/>
        <v>1134.7207981677495</v>
      </c>
      <c r="AD45" s="44">
        <f t="shared" si="2"/>
        <v>712.61720115539947</v>
      </c>
      <c r="AE45" s="43">
        <f t="shared" si="3"/>
        <v>78.740547687040504</v>
      </c>
      <c r="AF45" s="43">
        <f t="shared" si="4"/>
        <v>1293.8663605105469</v>
      </c>
      <c r="AG45" s="43">
        <f t="shared" si="5"/>
        <v>0</v>
      </c>
      <c r="AH45" s="43">
        <f t="shared" si="6"/>
        <v>0</v>
      </c>
      <c r="AI45" s="43">
        <f t="shared" si="7"/>
        <v>0</v>
      </c>
      <c r="AJ45" s="43">
        <f t="shared" si="8"/>
        <v>0</v>
      </c>
    </row>
    <row r="46" spans="1:36" x14ac:dyDescent="0.35">
      <c r="A46" s="28" t="s">
        <v>485</v>
      </c>
      <c r="B46" s="29" t="s">
        <v>513</v>
      </c>
      <c r="D46" s="7">
        <v>69.055460321534525</v>
      </c>
      <c r="E46" s="7">
        <v>982.63143995676342</v>
      </c>
      <c r="F46" s="7">
        <v>1134.7207981677495</v>
      </c>
      <c r="G46" s="7">
        <v>267.2991308698073</v>
      </c>
      <c r="V46" s="32">
        <f t="shared" si="18"/>
        <v>624.9652854132853</v>
      </c>
      <c r="W46" s="7">
        <f t="shared" si="19"/>
        <v>69.055460321534525</v>
      </c>
      <c r="X46" s="7">
        <f t="shared" si="20"/>
        <v>1134.7207981677495</v>
      </c>
      <c r="AD46" s="44">
        <f t="shared" si="2"/>
        <v>712.61720115539947</v>
      </c>
      <c r="AE46" s="43">
        <f t="shared" si="3"/>
        <v>78.740547687040504</v>
      </c>
      <c r="AF46" s="43">
        <f t="shared" si="4"/>
        <v>1293.8663605105469</v>
      </c>
      <c r="AG46" s="43">
        <f t="shared" si="5"/>
        <v>0</v>
      </c>
      <c r="AH46" s="43">
        <f t="shared" si="6"/>
        <v>0</v>
      </c>
      <c r="AI46" s="43">
        <f t="shared" si="7"/>
        <v>0</v>
      </c>
      <c r="AJ46" s="43">
        <f t="shared" si="8"/>
        <v>0</v>
      </c>
    </row>
    <row r="47" spans="1:36" x14ac:dyDescent="0.35">
      <c r="A47" s="28" t="s">
        <v>486</v>
      </c>
      <c r="B47" s="29" t="s">
        <v>513</v>
      </c>
      <c r="D47" s="7">
        <v>69.055460321534525</v>
      </c>
      <c r="E47" s="7">
        <v>982.63143995676342</v>
      </c>
      <c r="F47" s="7">
        <v>1134.7207981677495</v>
      </c>
      <c r="G47" s="7">
        <v>267.2991308698073</v>
      </c>
      <c r="V47" s="32">
        <f t="shared" si="18"/>
        <v>624.9652854132853</v>
      </c>
      <c r="W47" s="7">
        <f t="shared" si="19"/>
        <v>69.055460321534525</v>
      </c>
      <c r="X47" s="7">
        <f t="shared" si="20"/>
        <v>1134.7207981677495</v>
      </c>
      <c r="AD47" s="44">
        <f t="shared" si="2"/>
        <v>712.61720115539947</v>
      </c>
      <c r="AE47" s="43">
        <f t="shared" si="3"/>
        <v>78.740547687040504</v>
      </c>
      <c r="AF47" s="43">
        <f t="shared" si="4"/>
        <v>1293.8663605105469</v>
      </c>
      <c r="AG47" s="43">
        <f t="shared" si="5"/>
        <v>0</v>
      </c>
      <c r="AH47" s="43">
        <f t="shared" si="6"/>
        <v>0</v>
      </c>
      <c r="AI47" s="43">
        <f t="shared" si="7"/>
        <v>0</v>
      </c>
      <c r="AJ47" s="43">
        <f t="shared" si="8"/>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BEBFF-2828-46D7-97A9-CF21A5E89E3E}">
  <dimension ref="A1:N264"/>
  <sheetViews>
    <sheetView workbookViewId="0">
      <pane xSplit="3" ySplit="2" topLeftCell="D33" activePane="bottomRight" state="frozen"/>
      <selection pane="topRight" activeCell="C1" sqref="C1"/>
      <selection pane="bottomLeft" activeCell="A2" sqref="A2"/>
      <selection pane="bottomRight" activeCell="D56" sqref="D56"/>
    </sheetView>
  </sheetViews>
  <sheetFormatPr defaultRowHeight="14.5" x14ac:dyDescent="0.35"/>
  <cols>
    <col min="2" max="2" width="25.54296875" customWidth="1"/>
    <col min="3" max="3" width="42.81640625" customWidth="1"/>
    <col min="4" max="4" width="18.1796875" bestFit="1" customWidth="1"/>
    <col min="5" max="5" width="18" bestFit="1" customWidth="1"/>
    <col min="6" max="6" width="18.54296875" bestFit="1" customWidth="1"/>
    <col min="7" max="7" width="11.1796875" bestFit="1" customWidth="1"/>
    <col min="8" max="8" width="25.1796875" bestFit="1" customWidth="1"/>
    <col min="9" max="11" width="25.1796875" customWidth="1"/>
    <col min="12" max="12" width="78.26953125" bestFit="1" customWidth="1"/>
    <col min="13" max="13" width="51.26953125" bestFit="1" customWidth="1"/>
    <col min="14" max="14" width="72.81640625" bestFit="1" customWidth="1"/>
  </cols>
  <sheetData>
    <row r="1" spans="1:14" x14ac:dyDescent="0.35">
      <c r="D1" s="9" t="s">
        <v>359</v>
      </c>
      <c r="E1" s="9"/>
      <c r="F1" s="9"/>
      <c r="G1" s="9"/>
      <c r="H1" s="10" t="s">
        <v>360</v>
      </c>
      <c r="I1" s="10"/>
      <c r="J1" s="10"/>
    </row>
    <row r="2" spans="1:14" s="1" customFormat="1" x14ac:dyDescent="0.35">
      <c r="A2" s="1" t="s">
        <v>344</v>
      </c>
      <c r="B2" s="3" t="s">
        <v>0</v>
      </c>
      <c r="C2" s="1" t="s">
        <v>1</v>
      </c>
      <c r="D2" s="1" t="s">
        <v>2</v>
      </c>
      <c r="E2" s="1" t="s">
        <v>204</v>
      </c>
      <c r="F2" s="1" t="s">
        <v>205</v>
      </c>
      <c r="G2" s="1" t="s">
        <v>3</v>
      </c>
      <c r="H2" s="1" t="s">
        <v>2</v>
      </c>
      <c r="I2" s="1" t="s">
        <v>204</v>
      </c>
      <c r="J2" s="1" t="s">
        <v>205</v>
      </c>
      <c r="K2" s="1" t="s">
        <v>160</v>
      </c>
      <c r="L2" s="1" t="s">
        <v>4</v>
      </c>
      <c r="M2" s="1" t="s">
        <v>5</v>
      </c>
      <c r="N2" s="1" t="s">
        <v>161</v>
      </c>
    </row>
    <row r="3" spans="1:14" x14ac:dyDescent="0.35">
      <c r="A3">
        <v>1</v>
      </c>
      <c r="B3" t="s">
        <v>345</v>
      </c>
      <c r="C3" t="s">
        <v>8</v>
      </c>
      <c r="D3" s="4">
        <f>IF(AND(OR(ISNUMBER(SEARCH("construction costs", $L3)), ISNUMBER(SEARCH("first costs", $L3))), ISNUMBER(SEARCH("maximum damage", $L3))=FALSE), Cost_Database_Original!D2*0.6, Cost_Database_Original!D2)</f>
        <v>98.968068154203777</v>
      </c>
      <c r="E3" s="4" t="str">
        <f>IF(AND(OR(ISNUMBER(SEARCH("construction costs", $L3)), ISNUMBER(SEARCH("first costs", $L3))), ISNUMBER(SEARCH("maximum damage", $L3))=FALSE), Cost_Database_Original!E2*0.6, Cost_Database_Original!E2)</f>
        <v>N/A</v>
      </c>
      <c r="F3" s="4" t="str">
        <f>IF(AND(OR(ISNUMBER(SEARCH("construction costs", $L3)), ISNUMBER(SEARCH("first costs", $L3))), ISNUMBER(SEARCH("maximum damage", $L3))=FALSE), Cost_Database_Original!F2*0.6, Cost_Database_Original!F2)</f>
        <v>N/A</v>
      </c>
      <c r="G3" t="s">
        <v>43</v>
      </c>
      <c r="H3" s="7">
        <f>IF(ISNUMBER(D3), D3, 1 * 0)</f>
        <v>98.968068154203777</v>
      </c>
      <c r="I3" s="11">
        <f>IF(ISNUMBER(E3), E3, IF(ISNUMBER(D3), D3*0.75, "Refer to documentation"))</f>
        <v>74.226051115652837</v>
      </c>
      <c r="J3" s="11">
        <f>IF(ISNUMBER(F3), F3, IF(ISNUMBER(D3), D3*1.25, "Refer to documentation"))</f>
        <v>123.71008519275472</v>
      </c>
      <c r="K3" t="s">
        <v>15</v>
      </c>
      <c r="L3" t="s">
        <v>76</v>
      </c>
      <c r="M3" t="s">
        <v>17</v>
      </c>
      <c r="N3" t="s">
        <v>88</v>
      </c>
    </row>
    <row r="4" spans="1:14" x14ac:dyDescent="0.35">
      <c r="A4">
        <v>2</v>
      </c>
      <c r="B4" t="s">
        <v>345</v>
      </c>
      <c r="C4" t="s">
        <v>8</v>
      </c>
      <c r="D4" s="4">
        <f>IF(AND(OR(ISNUMBER(SEARCH("construction costs", $L4)), ISNUMBER(SEARCH("first costs", $L4))), ISNUMBER(SEARCH("maximum damage", $L4))=FALSE), Cost_Database_Original!D3*0.6, Cost_Database_Original!D3)</f>
        <v>118.72443562974235</v>
      </c>
      <c r="E4" s="4">
        <f>IF(AND(OR(ISNUMBER(SEARCH("construction costs", $L4)), ISNUMBER(SEARCH("first costs", $L4))), ISNUMBER(SEARCH("maximum damage", $L4))=FALSE), Cost_Database_Original!E3*0.6, Cost_Database_Original!E3)</f>
        <v>108.83073266059715</v>
      </c>
      <c r="F4" s="4">
        <f>IF(AND(OR(ISNUMBER(SEARCH("construction costs", $L4)), ISNUMBER(SEARCH("first costs", $L4))), ISNUMBER(SEARCH("maximum damage", $L4))=FALSE), Cost_Database_Original!F3*0.6, Cost_Database_Original!F3)</f>
        <v>128.61813859888753</v>
      </c>
      <c r="G4" t="s">
        <v>43</v>
      </c>
      <c r="H4" s="7">
        <f t="shared" ref="H4:H5" si="0">IF(ISNUMBER(D4), D4, 1 * 0)</f>
        <v>118.72443562974235</v>
      </c>
      <c r="I4" s="7">
        <f t="shared" ref="I4:I67" si="1">IF(ISNUMBER(E4), E4, IF(ISNUMBER(D4), D4*0.75, "Refer to documentation"))</f>
        <v>108.83073266059715</v>
      </c>
      <c r="J4" s="7">
        <f t="shared" ref="J4:J67" si="2">IF(ISNUMBER(F4), F4, IF(ISNUMBER(D4), D4*1.25, "Refer to documentation"))</f>
        <v>128.61813859888753</v>
      </c>
      <c r="K4" t="s">
        <v>54</v>
      </c>
      <c r="L4" t="s">
        <v>85</v>
      </c>
      <c r="M4" t="s">
        <v>56</v>
      </c>
      <c r="N4" t="s">
        <v>86</v>
      </c>
    </row>
    <row r="5" spans="1:14" x14ac:dyDescent="0.35">
      <c r="A5">
        <v>3</v>
      </c>
      <c r="B5" t="s">
        <v>345</v>
      </c>
      <c r="C5" t="s">
        <v>8</v>
      </c>
      <c r="D5" s="4">
        <f>IF(AND(OR(ISNUMBER(SEARCH("construction costs", $L5)), ISNUMBER(SEARCH("first costs", $L5))), ISNUMBER(SEARCH("maximum damage", $L5))=FALSE), Cost_Database_Original!D4*0.6, Cost_Database_Original!D4)</f>
        <v>144.47551886574769</v>
      </c>
      <c r="E5" s="4" t="str">
        <f>IF(AND(OR(ISNUMBER(SEARCH("construction costs", $L5)), ISNUMBER(SEARCH("first costs", $L5))), ISNUMBER(SEARCH("maximum damage", $L5))=FALSE), Cost_Database_Original!E4*0.6, Cost_Database_Original!E4)</f>
        <v>N/A</v>
      </c>
      <c r="F5" s="4" t="str">
        <f>IF(AND(OR(ISNUMBER(SEARCH("construction costs", $L5)), ISNUMBER(SEARCH("first costs", $L5))), ISNUMBER(SEARCH("maximum damage", $L5))=FALSE), Cost_Database_Original!F4*0.6, Cost_Database_Original!F4)</f>
        <v>N/A</v>
      </c>
      <c r="G5" t="s">
        <v>43</v>
      </c>
      <c r="H5" s="7">
        <f t="shared" si="0"/>
        <v>144.47551886574769</v>
      </c>
      <c r="I5" s="11">
        <f t="shared" si="1"/>
        <v>108.35663914931077</v>
      </c>
      <c r="J5" s="11">
        <f t="shared" si="2"/>
        <v>180.59439858218462</v>
      </c>
      <c r="K5" t="s">
        <v>54</v>
      </c>
      <c r="L5" t="s">
        <v>81</v>
      </c>
      <c r="M5" t="s">
        <v>208</v>
      </c>
      <c r="N5" t="s">
        <v>87</v>
      </c>
    </row>
    <row r="6" spans="1:14" x14ac:dyDescent="0.35">
      <c r="A6">
        <v>4</v>
      </c>
      <c r="B6" t="s">
        <v>38</v>
      </c>
      <c r="C6" t="s">
        <v>8</v>
      </c>
      <c r="D6" s="4">
        <f>IF(AND(OR(ISNUMBER(SEARCH("construction costs", $L6)), ISNUMBER(SEARCH("first costs", $L6))), ISNUMBER(SEARCH("maximum damage", $L6))=FALSE), Cost_Database_Original!D5*0.6, Cost_Database_Original!D5)</f>
        <v>5699999.9999999991</v>
      </c>
      <c r="E6" s="4" t="str">
        <f>IF(AND(OR(ISNUMBER(SEARCH("construction costs", $L6)), ISNUMBER(SEARCH("first costs", $L6))), ISNUMBER(SEARCH("maximum damage", $L6))=FALSE), Cost_Database_Original!E5*0.6, Cost_Database_Original!E5)</f>
        <v>N/A</v>
      </c>
      <c r="F6" s="4" t="str">
        <f>IF(AND(OR(ISNUMBER(SEARCH("construction costs", $L6)), ISNUMBER(SEARCH("first costs", $L6))), ISNUMBER(SEARCH("maximum damage", $L6))=FALSE), Cost_Database_Original!F5*0.6, Cost_Database_Original!F5)</f>
        <v>N/A</v>
      </c>
      <c r="G6" t="s">
        <v>14</v>
      </c>
      <c r="H6" s="7">
        <f t="shared" ref="H6:H68" si="3">IF(ISNUMBER(D6), D6, IF(AND(ISNUMBER(E6), ISNUMBER(F6)), (E6+F6)/2, "Refer to documentation"))</f>
        <v>5699999.9999999991</v>
      </c>
      <c r="I6" s="11">
        <f t="shared" si="1"/>
        <v>4274999.9999999991</v>
      </c>
      <c r="J6" s="11">
        <f t="shared" si="2"/>
        <v>7124999.9999999991</v>
      </c>
      <c r="K6" t="s">
        <v>9</v>
      </c>
      <c r="L6" t="s">
        <v>24</v>
      </c>
      <c r="M6" t="s">
        <v>145</v>
      </c>
      <c r="N6" t="s">
        <v>341</v>
      </c>
    </row>
    <row r="7" spans="1:14" x14ac:dyDescent="0.35">
      <c r="A7">
        <v>5</v>
      </c>
      <c r="B7" t="s">
        <v>89</v>
      </c>
      <c r="C7" t="s">
        <v>8</v>
      </c>
      <c r="D7" s="4">
        <f>IF(AND(OR(ISNUMBER(SEARCH("construction costs", $L7)), ISNUMBER(SEARCH("first costs", $L7))), ISNUMBER(SEARCH("maximum damage", $L7))=FALSE), Cost_Database_Original!D6*0.6, Cost_Database_Original!D6)</f>
        <v>59202.824252230406</v>
      </c>
      <c r="E7" s="4" t="str">
        <f>IF(AND(OR(ISNUMBER(SEARCH("construction costs", $L7)), ISNUMBER(SEARCH("first costs", $L7))), ISNUMBER(SEARCH("maximum damage", $L7))=FALSE), Cost_Database_Original!E6*0.6, Cost_Database_Original!E6)</f>
        <v>N/A</v>
      </c>
      <c r="F7" s="4" t="str">
        <f>IF(AND(OR(ISNUMBER(SEARCH("construction costs", $L7)), ISNUMBER(SEARCH("first costs", $L7))), ISNUMBER(SEARCH("maximum damage", $L7))=FALSE), Cost_Database_Original!F6*0.6, Cost_Database_Original!F6)</f>
        <v>N/A</v>
      </c>
      <c r="G7" t="s">
        <v>14</v>
      </c>
      <c r="H7" s="7">
        <f t="shared" si="3"/>
        <v>59202.824252230406</v>
      </c>
      <c r="I7" s="11">
        <f t="shared" si="1"/>
        <v>44402.118189172805</v>
      </c>
      <c r="J7" s="11">
        <f t="shared" si="2"/>
        <v>74003.530315288008</v>
      </c>
      <c r="K7" t="s">
        <v>15</v>
      </c>
      <c r="L7" t="s">
        <v>16</v>
      </c>
      <c r="M7" t="s">
        <v>17</v>
      </c>
      <c r="N7" t="s">
        <v>90</v>
      </c>
    </row>
    <row r="8" spans="1:14" x14ac:dyDescent="0.35">
      <c r="A8">
        <v>6</v>
      </c>
      <c r="B8" t="s">
        <v>346</v>
      </c>
      <c r="C8" t="s">
        <v>8</v>
      </c>
      <c r="D8" s="4">
        <f>IF(AND(OR(ISNUMBER(SEARCH("construction costs", $L8)), ISNUMBER(SEARCH("first costs", $L8))), ISNUMBER(SEARCH("maximum damage", $L8))=FALSE), Cost_Database_Original!D7*0.6, Cost_Database_Original!D7)</f>
        <v>44303.033442412176</v>
      </c>
      <c r="E8" s="4" t="str">
        <f>IF(AND(OR(ISNUMBER(SEARCH("construction costs", $L8)), ISNUMBER(SEARCH("first costs", $L8))), ISNUMBER(SEARCH("maximum damage", $L8))=FALSE), Cost_Database_Original!E7*0.6, Cost_Database_Original!E7)</f>
        <v>N/A</v>
      </c>
      <c r="F8" s="4" t="str">
        <f>IF(AND(OR(ISNUMBER(SEARCH("construction costs", $L8)), ISNUMBER(SEARCH("first costs", $L8))), ISNUMBER(SEARCH("maximum damage", $L8))=FALSE), Cost_Database_Original!F7*0.6, Cost_Database_Original!F7)</f>
        <v>N/A</v>
      </c>
      <c r="G8" t="s">
        <v>14</v>
      </c>
      <c r="H8" s="7">
        <f t="shared" si="3"/>
        <v>44303.033442412176</v>
      </c>
      <c r="I8" s="11">
        <f t="shared" si="1"/>
        <v>33227.27508180913</v>
      </c>
      <c r="J8" s="11">
        <f t="shared" si="2"/>
        <v>55378.791803015221</v>
      </c>
      <c r="K8" t="s">
        <v>9</v>
      </c>
      <c r="L8" t="s">
        <v>10</v>
      </c>
      <c r="M8" t="s">
        <v>25</v>
      </c>
      <c r="N8" t="s">
        <v>97</v>
      </c>
    </row>
    <row r="9" spans="1:14" x14ac:dyDescent="0.35">
      <c r="A9">
        <v>7</v>
      </c>
      <c r="B9" t="s">
        <v>23</v>
      </c>
      <c r="C9" t="s">
        <v>8</v>
      </c>
      <c r="D9" s="4">
        <f>IF(AND(OR(ISNUMBER(SEARCH("construction costs", $L9)), ISNUMBER(SEARCH("first costs", $L9))), ISNUMBER(SEARCH("maximum damage", $L9))=FALSE), Cost_Database_Original!D8*0.6, Cost_Database_Original!D8)</f>
        <v>2658.1820065447305</v>
      </c>
      <c r="E9" s="4" t="str">
        <f>IF(AND(OR(ISNUMBER(SEARCH("construction costs", $L9)), ISNUMBER(SEARCH("first costs", $L9))), ISNUMBER(SEARCH("maximum damage", $L9))=FALSE), Cost_Database_Original!E8*0.6, Cost_Database_Original!E8)</f>
        <v>N/A</v>
      </c>
      <c r="F9" s="4" t="str">
        <f>IF(AND(OR(ISNUMBER(SEARCH("construction costs", $L9)), ISNUMBER(SEARCH("first costs", $L9))), ISNUMBER(SEARCH("maximum damage", $L9))=FALSE), Cost_Database_Original!F8*0.6, Cost_Database_Original!F8)</f>
        <v>N/A</v>
      </c>
      <c r="G9" t="s">
        <v>201</v>
      </c>
      <c r="H9" s="7">
        <f t="shared" si="3"/>
        <v>2658.1820065447305</v>
      </c>
      <c r="I9" s="11">
        <f t="shared" si="1"/>
        <v>1993.636504908548</v>
      </c>
      <c r="J9" s="11">
        <f t="shared" si="2"/>
        <v>3322.727508180913</v>
      </c>
      <c r="K9" t="s">
        <v>9</v>
      </c>
      <c r="L9" t="s">
        <v>24</v>
      </c>
      <c r="M9" t="s">
        <v>25</v>
      </c>
      <c r="N9" t="s">
        <v>26</v>
      </c>
    </row>
    <row r="10" spans="1:14" x14ac:dyDescent="0.35">
      <c r="A10">
        <v>8</v>
      </c>
      <c r="B10" t="s">
        <v>349</v>
      </c>
      <c r="C10" t="s">
        <v>8</v>
      </c>
      <c r="D10" s="4">
        <f>IF(AND(OR(ISNUMBER(SEARCH("construction costs", $L10)), ISNUMBER(SEARCH("first costs", $L10))), ISNUMBER(SEARCH("maximum damage", $L10))=FALSE), Cost_Database_Original!D9*0.6, Cost_Database_Original!D9)</f>
        <v>69.055460321534525</v>
      </c>
      <c r="E10" s="4" t="str">
        <f>IF(AND(OR(ISNUMBER(SEARCH("construction costs", $L10)), ISNUMBER(SEARCH("first costs", $L10))), ISNUMBER(SEARCH("maximum damage", $L10))=FALSE), Cost_Database_Original!E9*0.6, Cost_Database_Original!E9)</f>
        <v>N/A</v>
      </c>
      <c r="F10" s="4" t="str">
        <f>IF(AND(OR(ISNUMBER(SEARCH("construction costs", $L10)), ISNUMBER(SEARCH("first costs", $L10))), ISNUMBER(SEARCH("maximum damage", $L10))=FALSE), Cost_Database_Original!F9*0.6, Cost_Database_Original!F9)</f>
        <v>N/A</v>
      </c>
      <c r="G10" t="s">
        <v>43</v>
      </c>
      <c r="H10" s="7">
        <f t="shared" si="3"/>
        <v>69.055460321534525</v>
      </c>
      <c r="I10" s="11">
        <f t="shared" si="1"/>
        <v>51.791595241150894</v>
      </c>
      <c r="J10" s="11">
        <f t="shared" si="2"/>
        <v>86.31932540191815</v>
      </c>
      <c r="K10" t="s">
        <v>67</v>
      </c>
      <c r="L10" t="s">
        <v>16</v>
      </c>
      <c r="M10" t="s">
        <v>107</v>
      </c>
      <c r="N10" t="s">
        <v>109</v>
      </c>
    </row>
    <row r="11" spans="1:14" x14ac:dyDescent="0.35">
      <c r="A11">
        <v>9</v>
      </c>
      <c r="B11" t="s">
        <v>347</v>
      </c>
      <c r="C11" t="s">
        <v>8</v>
      </c>
      <c r="D11" s="4">
        <f>IF(AND(OR(ISNUMBER(SEARCH("construction costs", $L11)), ISNUMBER(SEARCH("first costs", $L11))), ISNUMBER(SEARCH("maximum damage", $L11))=FALSE), Cost_Database_Original!D10*0.6, Cost_Database_Original!D10)</f>
        <v>982.63143995676342</v>
      </c>
      <c r="E11" s="4" t="str">
        <f>IF(AND(OR(ISNUMBER(SEARCH("construction costs", $L11)), ISNUMBER(SEARCH("first costs", $L11))), ISNUMBER(SEARCH("maximum damage", $L11))=FALSE), Cost_Database_Original!E10*0.6, Cost_Database_Original!E10)</f>
        <v>N/A</v>
      </c>
      <c r="F11" s="4" t="str">
        <f>IF(AND(OR(ISNUMBER(SEARCH("construction costs", $L11)), ISNUMBER(SEARCH("first costs", $L11))), ISNUMBER(SEARCH("maximum damage", $L11))=FALSE), Cost_Database_Original!F10*0.6, Cost_Database_Original!F10)</f>
        <v>N/A</v>
      </c>
      <c r="G11" t="s">
        <v>43</v>
      </c>
      <c r="H11" s="7">
        <f t="shared" si="3"/>
        <v>982.63143995676342</v>
      </c>
      <c r="I11" s="11">
        <f t="shared" si="1"/>
        <v>736.9735799675725</v>
      </c>
      <c r="J11" s="11">
        <f t="shared" si="2"/>
        <v>1228.2892999459543</v>
      </c>
      <c r="K11" t="s">
        <v>54</v>
      </c>
      <c r="L11" t="s">
        <v>101</v>
      </c>
      <c r="M11" t="s">
        <v>208</v>
      </c>
      <c r="N11" t="s">
        <v>100</v>
      </c>
    </row>
    <row r="12" spans="1:14" x14ac:dyDescent="0.35">
      <c r="A12">
        <v>10</v>
      </c>
      <c r="B12" t="s">
        <v>39</v>
      </c>
      <c r="C12" t="s">
        <v>8</v>
      </c>
      <c r="D12" s="4">
        <f>IF(AND(OR(ISNUMBER(SEARCH("construction costs", $L12)), ISNUMBER(SEARCH("first costs", $L12))), ISNUMBER(SEARCH("maximum damage", $L12))=FALSE), Cost_Database_Original!D11*0.6, Cost_Database_Original!D11)</f>
        <v>5699999.9999999991</v>
      </c>
      <c r="E12" s="4" t="str">
        <f>IF(AND(OR(ISNUMBER(SEARCH("construction costs", $L12)), ISNUMBER(SEARCH("first costs", $L12))), ISNUMBER(SEARCH("maximum damage", $L12))=FALSE), Cost_Database_Original!E11*0.6, Cost_Database_Original!E11)</f>
        <v>N/A</v>
      </c>
      <c r="F12" s="4" t="str">
        <f>IF(AND(OR(ISNUMBER(SEARCH("construction costs", $L12)), ISNUMBER(SEARCH("first costs", $L12))), ISNUMBER(SEARCH("maximum damage", $L12))=FALSE), Cost_Database_Original!F11*0.6, Cost_Database_Original!F11)</f>
        <v>N/A</v>
      </c>
      <c r="G12" t="s">
        <v>14</v>
      </c>
      <c r="H12" s="7">
        <f t="shared" si="3"/>
        <v>5699999.9999999991</v>
      </c>
      <c r="I12" s="11">
        <f t="shared" si="1"/>
        <v>4274999.9999999991</v>
      </c>
      <c r="J12" s="11">
        <f t="shared" si="2"/>
        <v>7124999.9999999991</v>
      </c>
      <c r="K12" t="s">
        <v>9</v>
      </c>
      <c r="L12" t="s">
        <v>24</v>
      </c>
      <c r="M12" t="s">
        <v>145</v>
      </c>
      <c r="N12" t="s">
        <v>342</v>
      </c>
    </row>
    <row r="13" spans="1:14" x14ac:dyDescent="0.35">
      <c r="A13">
        <v>11</v>
      </c>
      <c r="B13" t="s">
        <v>348</v>
      </c>
      <c r="C13" t="s">
        <v>8</v>
      </c>
      <c r="D13" s="4" t="str">
        <f>IF(AND(OR(ISNUMBER(SEARCH("construction costs", $L13)), ISNUMBER(SEARCH("first costs", $L13))), ISNUMBER(SEARCH("maximum damage", $L13))=FALSE), Cost_Database_Original!D12*0.6, Cost_Database_Original!D12)</f>
        <v>Refer to supplementary material of source for complete overview</v>
      </c>
      <c r="E13" s="4" t="str">
        <f>IF(AND(OR(ISNUMBER(SEARCH("construction costs", $L13)), ISNUMBER(SEARCH("first costs", $L13))), ISNUMBER(SEARCH("maximum damage", $L13))=FALSE), Cost_Database_Original!E12*0.6, Cost_Database_Original!E12)</f>
        <v>Refer to supplementary material of source for complete overview</v>
      </c>
      <c r="F13" s="4" t="str">
        <f>IF(AND(OR(ISNUMBER(SEARCH("construction costs", $L13)), ISNUMBER(SEARCH("first costs", $L13))), ISNUMBER(SEARCH("maximum damage", $L13))=FALSE), Cost_Database_Original!F12*0.6, Cost_Database_Original!F12)</f>
        <v>Refer to supplementary material of source for complete overview</v>
      </c>
      <c r="G13" t="s">
        <v>43</v>
      </c>
      <c r="H13" s="11" t="str">
        <f t="shared" si="3"/>
        <v>Refer to documentation</v>
      </c>
      <c r="I13" s="11" t="str">
        <f t="shared" si="1"/>
        <v>Refer to documentation</v>
      </c>
      <c r="J13" s="11" t="str">
        <f t="shared" si="2"/>
        <v>Refer to documentation</v>
      </c>
      <c r="K13" t="s">
        <v>44</v>
      </c>
      <c r="L13" t="s">
        <v>16</v>
      </c>
      <c r="M13" t="s">
        <v>45</v>
      </c>
      <c r="N13" t="s">
        <v>99</v>
      </c>
    </row>
    <row r="14" spans="1:14" x14ac:dyDescent="0.35">
      <c r="A14">
        <v>12</v>
      </c>
      <c r="B14" t="s">
        <v>350</v>
      </c>
      <c r="C14" t="s">
        <v>8</v>
      </c>
      <c r="D14" s="4">
        <f>IF(AND(OR(ISNUMBER(SEARCH("construction costs", $L14)), ISNUMBER(SEARCH("first costs", $L14))), ISNUMBER(SEARCH("maximum damage", $L14))=FALSE), Cost_Database_Original!D13*0.6, Cost_Database_Original!D13)</f>
        <v>517.9159524115089</v>
      </c>
      <c r="E14" s="4" t="str">
        <f>IF(AND(OR(ISNUMBER(SEARCH("construction costs", $L14)), ISNUMBER(SEARCH("first costs", $L14))), ISNUMBER(SEARCH("maximum damage", $L14))=FALSE), Cost_Database_Original!E13*0.6, Cost_Database_Original!E13)</f>
        <v>N/A</v>
      </c>
      <c r="F14" s="4" t="str">
        <f>IF(AND(OR(ISNUMBER(SEARCH("construction costs", $L14)), ISNUMBER(SEARCH("first costs", $L14))), ISNUMBER(SEARCH("maximum damage", $L14))=FALSE), Cost_Database_Original!F13*0.6, Cost_Database_Original!F13)</f>
        <v>N/A</v>
      </c>
      <c r="G14" t="s">
        <v>43</v>
      </c>
      <c r="H14" s="7">
        <f t="shared" si="3"/>
        <v>517.9159524115089</v>
      </c>
      <c r="I14" s="11">
        <f t="shared" si="1"/>
        <v>388.43696430863167</v>
      </c>
      <c r="J14" s="11">
        <f t="shared" si="2"/>
        <v>647.39494051438612</v>
      </c>
      <c r="K14" t="s">
        <v>67</v>
      </c>
      <c r="L14" t="s">
        <v>16</v>
      </c>
      <c r="M14" t="s">
        <v>107</v>
      </c>
      <c r="N14" t="s">
        <v>108</v>
      </c>
    </row>
    <row r="15" spans="1:14" x14ac:dyDescent="0.35">
      <c r="A15">
        <v>13</v>
      </c>
      <c r="B15" t="s">
        <v>351</v>
      </c>
      <c r="C15" t="s">
        <v>8</v>
      </c>
      <c r="D15" s="4">
        <f>IF(AND(OR(ISNUMBER(SEARCH("construction costs", $L15)), ISNUMBER(SEARCH("first costs", $L15))), ISNUMBER(SEARCH("maximum damage", $L15))=FALSE), Cost_Database_Original!D14*0.6, Cost_Database_Original!D14)</f>
        <v>1953.3881797327804</v>
      </c>
      <c r="E15" s="4" t="str">
        <f>IF(AND(OR(ISNUMBER(SEARCH("construction costs", $L15)), ISNUMBER(SEARCH("first costs", $L15))), ISNUMBER(SEARCH("maximum damage", $L15))=FALSE), Cost_Database_Original!E14*0.6, Cost_Database_Original!E14)</f>
        <v>N/A</v>
      </c>
      <c r="F15" s="4" t="str">
        <f>IF(AND(OR(ISNUMBER(SEARCH("construction costs", $L15)), ISNUMBER(SEARCH("first costs", $L15))), ISNUMBER(SEARCH("maximum damage", $L15))=FALSE), Cost_Database_Original!F14*0.6, Cost_Database_Original!F14)</f>
        <v>N/A</v>
      </c>
      <c r="G15" t="s">
        <v>43</v>
      </c>
      <c r="H15" s="7">
        <f t="shared" si="3"/>
        <v>1953.3881797327804</v>
      </c>
      <c r="I15" s="11">
        <f t="shared" si="1"/>
        <v>1465.0411347995853</v>
      </c>
      <c r="J15" s="11">
        <f t="shared" si="2"/>
        <v>2441.7352246659757</v>
      </c>
      <c r="K15" t="s">
        <v>54</v>
      </c>
      <c r="L15" t="s">
        <v>81</v>
      </c>
      <c r="M15" t="s">
        <v>208</v>
      </c>
      <c r="N15" t="s">
        <v>100</v>
      </c>
    </row>
    <row r="16" spans="1:14" x14ac:dyDescent="0.35">
      <c r="A16">
        <v>14</v>
      </c>
      <c r="B16" t="s">
        <v>352</v>
      </c>
      <c r="C16" t="s">
        <v>8</v>
      </c>
      <c r="D16" s="4">
        <f>IF(AND(OR(ISNUMBER(SEARCH("construction costs", $L16)), ISNUMBER(SEARCH("first costs", $L16))), ISNUMBER(SEARCH("maximum damage", $L16))=FALSE), Cost_Database_Original!D15*0.6, Cost_Database_Original!D15)</f>
        <v>1134.7207981677495</v>
      </c>
      <c r="E16" s="4" t="str">
        <f>IF(AND(OR(ISNUMBER(SEARCH("construction costs", $L16)), ISNUMBER(SEARCH("first costs", $L16))), ISNUMBER(SEARCH("maximum damage", $L16))=FALSE), Cost_Database_Original!E15*0.6, Cost_Database_Original!E15)</f>
        <v>N/A</v>
      </c>
      <c r="F16" s="4" t="str">
        <f>IF(AND(OR(ISNUMBER(SEARCH("construction costs", $L16)), ISNUMBER(SEARCH("first costs", $L16))), ISNUMBER(SEARCH("maximum damage", $L16))=FALSE), Cost_Database_Original!F15*0.6, Cost_Database_Original!F15)</f>
        <v>N/A</v>
      </c>
      <c r="G16" t="s">
        <v>43</v>
      </c>
      <c r="H16" s="7">
        <f t="shared" si="3"/>
        <v>1134.7207981677495</v>
      </c>
      <c r="I16" s="11">
        <f t="shared" si="1"/>
        <v>851.04059862581221</v>
      </c>
      <c r="J16" s="11">
        <f t="shared" si="2"/>
        <v>1418.4009977096869</v>
      </c>
      <c r="K16" t="s">
        <v>15</v>
      </c>
      <c r="L16" t="s">
        <v>16</v>
      </c>
      <c r="M16" t="s">
        <v>17</v>
      </c>
      <c r="N16" t="s">
        <v>102</v>
      </c>
    </row>
    <row r="17" spans="1:14" x14ac:dyDescent="0.35">
      <c r="A17">
        <v>15</v>
      </c>
      <c r="B17" t="s">
        <v>169</v>
      </c>
      <c r="C17" t="s">
        <v>8</v>
      </c>
      <c r="D17" s="4">
        <f>IF(AND(OR(ISNUMBER(SEARCH("construction costs", $L17)), ISNUMBER(SEARCH("first costs", $L17))), ISNUMBER(SEARCH("maximum damage", $L17))=FALSE), Cost_Database_Original!D16*0.6, Cost_Database_Original!D16)</f>
        <v>231.33321632135204</v>
      </c>
      <c r="E17" s="4" t="str">
        <f>IF(AND(OR(ISNUMBER(SEARCH("construction costs", $L17)), ISNUMBER(SEARCH("first costs", $L17))), ISNUMBER(SEARCH("maximum damage", $L17))=FALSE), Cost_Database_Original!E16*0.6, Cost_Database_Original!E16)</f>
        <v>N/A</v>
      </c>
      <c r="F17" s="4" t="str">
        <f>IF(AND(OR(ISNUMBER(SEARCH("construction costs", $L17)), ISNUMBER(SEARCH("first costs", $L17))), ISNUMBER(SEARCH("maximum damage", $L17))=FALSE), Cost_Database_Original!F16*0.6, Cost_Database_Original!F16)</f>
        <v>N/A</v>
      </c>
      <c r="G17" t="s">
        <v>43</v>
      </c>
      <c r="H17" s="7">
        <f t="shared" si="3"/>
        <v>231.33321632135204</v>
      </c>
      <c r="I17" s="11">
        <f t="shared" si="1"/>
        <v>173.49991224101404</v>
      </c>
      <c r="J17" s="11">
        <f t="shared" si="2"/>
        <v>289.16652040169004</v>
      </c>
      <c r="K17" t="s">
        <v>67</v>
      </c>
      <c r="L17" t="s">
        <v>63</v>
      </c>
      <c r="M17" t="s">
        <v>64</v>
      </c>
      <c r="N17" t="s">
        <v>65</v>
      </c>
    </row>
    <row r="18" spans="1:14" x14ac:dyDescent="0.35">
      <c r="A18">
        <v>16</v>
      </c>
      <c r="B18" t="s">
        <v>169</v>
      </c>
      <c r="C18" t="s">
        <v>8</v>
      </c>
      <c r="D18" s="4">
        <f>IF(AND(OR(ISNUMBER(SEARCH("construction costs", $L18)), ISNUMBER(SEARCH("first costs", $L18))), ISNUMBER(SEARCH("maximum damage", $L18))=FALSE), Cost_Database_Original!D17*0.6, Cost_Database_Original!D17)</f>
        <v>247.45592000669384</v>
      </c>
      <c r="E18" s="4" t="str">
        <f>IF(AND(OR(ISNUMBER(SEARCH("construction costs", $L18)), ISNUMBER(SEARCH("first costs", $L18))), ISNUMBER(SEARCH("maximum damage", $L18))=FALSE), Cost_Database_Original!E17*0.6, Cost_Database_Original!E17)</f>
        <v>N/A</v>
      </c>
      <c r="F18" s="4" t="str">
        <f>IF(AND(OR(ISNUMBER(SEARCH("construction costs", $L18)), ISNUMBER(SEARCH("first costs", $L18))), ISNUMBER(SEARCH("maximum damage", $L18))=FALSE), Cost_Database_Original!F17*0.6, Cost_Database_Original!F17)</f>
        <v>N/A</v>
      </c>
      <c r="G18" t="s">
        <v>43</v>
      </c>
      <c r="H18" s="7">
        <f t="shared" si="3"/>
        <v>247.45592000669384</v>
      </c>
      <c r="I18" s="11">
        <f t="shared" si="1"/>
        <v>185.59194000502038</v>
      </c>
      <c r="J18" s="11">
        <f t="shared" si="2"/>
        <v>309.31990000836731</v>
      </c>
      <c r="K18" t="s">
        <v>62</v>
      </c>
      <c r="L18" t="s">
        <v>63</v>
      </c>
      <c r="M18" t="s">
        <v>64</v>
      </c>
      <c r="N18" t="s">
        <v>65</v>
      </c>
    </row>
    <row r="19" spans="1:14" x14ac:dyDescent="0.35">
      <c r="A19">
        <v>17</v>
      </c>
      <c r="B19" t="s">
        <v>169</v>
      </c>
      <c r="C19" t="s">
        <v>8</v>
      </c>
      <c r="D19" s="4">
        <f>IF(AND(OR(ISNUMBER(SEARCH("construction costs", $L19)), ISNUMBER(SEARCH("first costs", $L19))), ISNUMBER(SEARCH("maximum damage", $L19))=FALSE), Cost_Database_Original!D18*0.6, Cost_Database_Original!D18)</f>
        <v>289.9906029291522</v>
      </c>
      <c r="E19" s="4" t="str">
        <f>IF(AND(OR(ISNUMBER(SEARCH("construction costs", $L19)), ISNUMBER(SEARCH("first costs", $L19))), ISNUMBER(SEARCH("maximum damage", $L19))=FALSE), Cost_Database_Original!E18*0.6, Cost_Database_Original!E18)</f>
        <v>N/A</v>
      </c>
      <c r="F19" s="4" t="str">
        <f>IF(AND(OR(ISNUMBER(SEARCH("construction costs", $L19)), ISNUMBER(SEARCH("first costs", $L19))), ISNUMBER(SEARCH("maximum damage", $L19))=FALSE), Cost_Database_Original!F18*0.6, Cost_Database_Original!F18)</f>
        <v>N/A</v>
      </c>
      <c r="G19" t="s">
        <v>43</v>
      </c>
      <c r="H19" s="7">
        <f t="shared" si="3"/>
        <v>289.9906029291522</v>
      </c>
      <c r="I19" s="11">
        <f t="shared" si="1"/>
        <v>217.49295219686417</v>
      </c>
      <c r="J19" s="11">
        <f t="shared" si="2"/>
        <v>362.48825366144024</v>
      </c>
      <c r="K19" t="s">
        <v>66</v>
      </c>
      <c r="L19" t="s">
        <v>63</v>
      </c>
      <c r="M19" t="s">
        <v>64</v>
      </c>
      <c r="N19" t="s">
        <v>65</v>
      </c>
    </row>
    <row r="20" spans="1:14" x14ac:dyDescent="0.35">
      <c r="A20">
        <v>18</v>
      </c>
      <c r="B20" t="s">
        <v>169</v>
      </c>
      <c r="C20" t="s">
        <v>8</v>
      </c>
      <c r="D20" s="4">
        <f>IF(AND(OR(ISNUMBER(SEARCH("construction costs", $L20)), ISNUMBER(SEARCH("first costs", $L20))), ISNUMBER(SEARCH("maximum damage", $L20))=FALSE), Cost_Database_Original!D19*0.6, Cost_Database_Original!D19)</f>
        <v>260.58086661129659</v>
      </c>
      <c r="E20" s="4" t="str">
        <f>IF(AND(OR(ISNUMBER(SEARCH("construction costs", $L20)), ISNUMBER(SEARCH("first costs", $L20))), ISNUMBER(SEARCH("maximum damage", $L20))=FALSE), Cost_Database_Original!E19*0.6, Cost_Database_Original!E19)</f>
        <v>N/A</v>
      </c>
      <c r="F20" s="4" t="str">
        <f>IF(AND(OR(ISNUMBER(SEARCH("construction costs", $L20)), ISNUMBER(SEARCH("first costs", $L20))), ISNUMBER(SEARCH("maximum damage", $L20))=FALSE), Cost_Database_Original!F19*0.6, Cost_Database_Original!F19)</f>
        <v>N/A</v>
      </c>
      <c r="G20" t="s">
        <v>43</v>
      </c>
      <c r="H20" s="7">
        <f t="shared" si="3"/>
        <v>260.58086661129659</v>
      </c>
      <c r="I20" s="11">
        <f t="shared" si="1"/>
        <v>195.43564995847242</v>
      </c>
      <c r="J20" s="11">
        <f t="shared" si="2"/>
        <v>325.72608326412075</v>
      </c>
      <c r="K20" t="s">
        <v>54</v>
      </c>
      <c r="L20" t="s">
        <v>63</v>
      </c>
      <c r="M20" t="s">
        <v>68</v>
      </c>
      <c r="N20" t="s">
        <v>65</v>
      </c>
    </row>
    <row r="21" spans="1:14" x14ac:dyDescent="0.35">
      <c r="A21">
        <v>19</v>
      </c>
      <c r="B21" t="s">
        <v>353</v>
      </c>
      <c r="C21" t="s">
        <v>197</v>
      </c>
      <c r="D21" s="4">
        <f>IF(AND(OR(ISNUMBER(SEARCH("construction costs", $L21)), ISNUMBER(SEARCH("first costs", $L21))), ISNUMBER(SEARCH("maximum damage", $L21))=FALSE), Cost_Database_Original!D20*0.6, Cost_Database_Original!D20)</f>
        <v>265818.2006544731</v>
      </c>
      <c r="E21" s="4" t="str">
        <f>IF(AND(OR(ISNUMBER(SEARCH("construction costs", $L21)), ISNUMBER(SEARCH("first costs", $L21))), ISNUMBER(SEARCH("maximum damage", $L21))=FALSE), Cost_Database_Original!E20*0.6, Cost_Database_Original!E20)</f>
        <v>N/A</v>
      </c>
      <c r="F21" s="4" t="str">
        <f>IF(AND(OR(ISNUMBER(SEARCH("construction costs", $L21)), ISNUMBER(SEARCH("first costs", $L21))), ISNUMBER(SEARCH("maximum damage", $L21))=FALSE), Cost_Database_Original!F20*0.6, Cost_Database_Original!F20)</f>
        <v>N/A</v>
      </c>
      <c r="G21" t="s">
        <v>14</v>
      </c>
      <c r="H21" s="7">
        <f t="shared" si="3"/>
        <v>265818.2006544731</v>
      </c>
      <c r="I21" s="11">
        <f t="shared" si="1"/>
        <v>199363.65049085481</v>
      </c>
      <c r="J21" s="11">
        <f t="shared" si="2"/>
        <v>332272.75081809139</v>
      </c>
      <c r="K21" t="s">
        <v>9</v>
      </c>
      <c r="L21" t="s">
        <v>10</v>
      </c>
      <c r="M21" t="s">
        <v>25</v>
      </c>
      <c r="N21" t="s">
        <v>274</v>
      </c>
    </row>
    <row r="22" spans="1:14" x14ac:dyDescent="0.35">
      <c r="A22">
        <v>20</v>
      </c>
      <c r="B22" t="s">
        <v>353</v>
      </c>
      <c r="C22" t="s">
        <v>198</v>
      </c>
      <c r="D22" s="4">
        <f>IF(AND(OR(ISNUMBER(SEARCH("construction costs", $L22)), ISNUMBER(SEARCH("first costs", $L22))), ISNUMBER(SEARCH("maximum damage", $L22))=FALSE), Cost_Database_Original!D21*0.6, Cost_Database_Original!D21)</f>
        <v>930363.7022906557</v>
      </c>
      <c r="E22" s="4" t="str">
        <f>IF(AND(OR(ISNUMBER(SEARCH("construction costs", $L22)), ISNUMBER(SEARCH("first costs", $L22))), ISNUMBER(SEARCH("maximum damage", $L22))=FALSE), Cost_Database_Original!E21*0.6, Cost_Database_Original!E21)</f>
        <v>N/A</v>
      </c>
      <c r="F22" s="4" t="str">
        <f>IF(AND(OR(ISNUMBER(SEARCH("construction costs", $L22)), ISNUMBER(SEARCH("first costs", $L22))), ISNUMBER(SEARCH("maximum damage", $L22))=FALSE), Cost_Database_Original!F21*0.6, Cost_Database_Original!F21)</f>
        <v>N/A</v>
      </c>
      <c r="G22" t="s">
        <v>14</v>
      </c>
      <c r="H22" s="7">
        <f t="shared" si="3"/>
        <v>930363.7022906557</v>
      </c>
      <c r="I22" s="11">
        <f t="shared" si="1"/>
        <v>697772.7767179918</v>
      </c>
      <c r="J22" s="11">
        <f t="shared" si="2"/>
        <v>1162954.6278633196</v>
      </c>
      <c r="K22" t="s">
        <v>9</v>
      </c>
      <c r="L22" t="s">
        <v>10</v>
      </c>
      <c r="M22" t="s">
        <v>25</v>
      </c>
      <c r="N22" t="s">
        <v>276</v>
      </c>
    </row>
    <row r="23" spans="1:14" x14ac:dyDescent="0.35">
      <c r="A23">
        <v>21</v>
      </c>
      <c r="B23" t="s">
        <v>353</v>
      </c>
      <c r="C23" t="s">
        <v>200</v>
      </c>
      <c r="D23" s="4">
        <f>IF(AND(OR(ISNUMBER(SEARCH("construction costs", $L23)), ISNUMBER(SEARCH("first costs", $L23))), ISNUMBER(SEARCH("maximum damage", $L23))=FALSE), Cost_Database_Original!D22*0.6, Cost_Database_Original!D22)</f>
        <v>265818.2006544731</v>
      </c>
      <c r="E23" s="4" t="str">
        <f>IF(AND(OR(ISNUMBER(SEARCH("construction costs", $L23)), ISNUMBER(SEARCH("first costs", $L23))), ISNUMBER(SEARCH("maximum damage", $L23))=FALSE), Cost_Database_Original!E22*0.6, Cost_Database_Original!E22)</f>
        <v>N/A</v>
      </c>
      <c r="F23" s="4" t="str">
        <f>IF(AND(OR(ISNUMBER(SEARCH("construction costs", $L23)), ISNUMBER(SEARCH("first costs", $L23))), ISNUMBER(SEARCH("maximum damage", $L23))=FALSE), Cost_Database_Original!F22*0.6, Cost_Database_Original!F22)</f>
        <v>N/A</v>
      </c>
      <c r="G23" t="s">
        <v>14</v>
      </c>
      <c r="H23" s="7">
        <f t="shared" si="3"/>
        <v>265818.2006544731</v>
      </c>
      <c r="I23" s="11">
        <f t="shared" si="1"/>
        <v>199363.65049085481</v>
      </c>
      <c r="J23" s="11">
        <f t="shared" si="2"/>
        <v>332272.75081809139</v>
      </c>
      <c r="K23" t="s">
        <v>9</v>
      </c>
      <c r="L23" t="s">
        <v>10</v>
      </c>
      <c r="M23" t="s">
        <v>25</v>
      </c>
      <c r="N23" t="s">
        <v>275</v>
      </c>
    </row>
    <row r="24" spans="1:14" x14ac:dyDescent="0.35">
      <c r="A24">
        <v>22</v>
      </c>
      <c r="B24" t="s">
        <v>353</v>
      </c>
      <c r="C24" t="s">
        <v>199</v>
      </c>
      <c r="D24" s="4">
        <f>IF(AND(OR(ISNUMBER(SEARCH("construction costs", $L24)), ISNUMBER(SEARCH("first costs", $L24))), ISNUMBER(SEARCH("maximum damage", $L24))=FALSE), Cost_Database_Original!D23*0.6, Cost_Database_Original!D23)</f>
        <v>930363.7022906557</v>
      </c>
      <c r="E24" s="4" t="str">
        <f>IF(AND(OR(ISNUMBER(SEARCH("construction costs", $L24)), ISNUMBER(SEARCH("first costs", $L24))), ISNUMBER(SEARCH("maximum damage", $L24))=FALSE), Cost_Database_Original!E23*0.6, Cost_Database_Original!E23)</f>
        <v>N/A</v>
      </c>
      <c r="F24" s="4" t="str">
        <f>IF(AND(OR(ISNUMBER(SEARCH("construction costs", $L24)), ISNUMBER(SEARCH("first costs", $L24))), ISNUMBER(SEARCH("maximum damage", $L24))=FALSE), Cost_Database_Original!F23*0.6, Cost_Database_Original!F23)</f>
        <v>N/A</v>
      </c>
      <c r="G24" t="s">
        <v>14</v>
      </c>
      <c r="H24" s="7">
        <f t="shared" si="3"/>
        <v>930363.7022906557</v>
      </c>
      <c r="I24" s="11">
        <f t="shared" si="1"/>
        <v>697772.7767179918</v>
      </c>
      <c r="J24" s="11">
        <f t="shared" si="2"/>
        <v>1162954.6278633196</v>
      </c>
      <c r="K24" t="s">
        <v>9</v>
      </c>
      <c r="L24" t="s">
        <v>10</v>
      </c>
      <c r="M24" t="s">
        <v>25</v>
      </c>
      <c r="N24" t="s">
        <v>277</v>
      </c>
    </row>
    <row r="25" spans="1:14" x14ac:dyDescent="0.35">
      <c r="A25">
        <v>23</v>
      </c>
      <c r="B25" t="s">
        <v>40</v>
      </c>
      <c r="C25" t="s">
        <v>8</v>
      </c>
      <c r="D25" s="4">
        <f>IF(AND(OR(ISNUMBER(SEARCH("construction costs", $L25)), ISNUMBER(SEARCH("first costs", $L25))), ISNUMBER(SEARCH("maximum damage", $L25))=FALSE), Cost_Database_Original!D24*0.6, Cost_Database_Original!D24)</f>
        <v>11399999.999999998</v>
      </c>
      <c r="E25" s="4" t="str">
        <f>IF(AND(OR(ISNUMBER(SEARCH("construction costs", $L25)), ISNUMBER(SEARCH("first costs", $L25))), ISNUMBER(SEARCH("maximum damage", $L25))=FALSE), Cost_Database_Original!E24*0.6, Cost_Database_Original!E24)</f>
        <v>N/A</v>
      </c>
      <c r="F25" s="4" t="str">
        <f>IF(AND(OR(ISNUMBER(SEARCH("construction costs", $L25)), ISNUMBER(SEARCH("first costs", $L25))), ISNUMBER(SEARCH("maximum damage", $L25))=FALSE), Cost_Database_Original!F24*0.6, Cost_Database_Original!F24)</f>
        <v>N/A</v>
      </c>
      <c r="G25" t="s">
        <v>14</v>
      </c>
      <c r="H25" s="7">
        <f t="shared" si="3"/>
        <v>11399999.999999998</v>
      </c>
      <c r="I25" s="11">
        <f t="shared" si="1"/>
        <v>8549999.9999999981</v>
      </c>
      <c r="J25" s="11">
        <f t="shared" si="2"/>
        <v>14249999.999999998</v>
      </c>
      <c r="K25" t="s">
        <v>9</v>
      </c>
      <c r="L25" t="s">
        <v>24</v>
      </c>
      <c r="M25" t="s">
        <v>145</v>
      </c>
      <c r="N25" t="s">
        <v>343</v>
      </c>
    </row>
    <row r="26" spans="1:14" x14ac:dyDescent="0.35">
      <c r="A26">
        <v>24</v>
      </c>
      <c r="B26" t="s">
        <v>165</v>
      </c>
      <c r="C26" t="s">
        <v>31</v>
      </c>
      <c r="D26" s="4">
        <f>IF(AND(OR(ISNUMBER(SEARCH("construction costs", $L26)), ISNUMBER(SEARCH("first costs", $L26))), ISNUMBER(SEARCH("maximum damage", $L26))=FALSE), Cost_Database_Original!D25*0.6, Cost_Database_Original!D25)</f>
        <v>149.57919658517594</v>
      </c>
      <c r="E26" s="4" t="e">
        <f>IF(AND(OR(ISNUMBER(SEARCH("construction costs", $L26)), ISNUMBER(SEARCH("first costs", $L26))), ISNUMBER(SEARCH("maximum damage", $L26))=FALSE), Cost_Database_Original!E25*0.6, Cost_Database_Original!E25)</f>
        <v>#VALUE!</v>
      </c>
      <c r="F26" s="4" t="e">
        <f>IF(AND(OR(ISNUMBER(SEARCH("construction costs", $L26)), ISNUMBER(SEARCH("first costs", $L26))), ISNUMBER(SEARCH("maximum damage", $L26))=FALSE), Cost_Database_Original!F25*0.6, Cost_Database_Original!F25)</f>
        <v>#VALUE!</v>
      </c>
      <c r="G26" t="s">
        <v>53</v>
      </c>
      <c r="H26" s="7">
        <f t="shared" si="3"/>
        <v>149.57919658517594</v>
      </c>
      <c r="I26" s="11">
        <f t="shared" si="1"/>
        <v>112.18439743888194</v>
      </c>
      <c r="J26" s="11">
        <f t="shared" si="2"/>
        <v>186.97399573146993</v>
      </c>
      <c r="K26" t="s">
        <v>28</v>
      </c>
      <c r="L26" t="s">
        <v>29</v>
      </c>
      <c r="M26" t="s">
        <v>30</v>
      </c>
    </row>
    <row r="27" spans="1:14" x14ac:dyDescent="0.35">
      <c r="A27">
        <v>25</v>
      </c>
      <c r="B27" t="s">
        <v>165</v>
      </c>
      <c r="C27" t="s">
        <v>32</v>
      </c>
      <c r="D27" s="4">
        <f>IF(AND(OR(ISNUMBER(SEARCH("construction costs", $L27)), ISNUMBER(SEARCH("first costs", $L27))), ISNUMBER(SEARCH("maximum damage", $L27))=FALSE), Cost_Database_Original!D26*0.6, Cost_Database_Original!D26)</f>
        <v>239.32671453628149</v>
      </c>
      <c r="E27" s="4" t="e">
        <f>IF(AND(OR(ISNUMBER(SEARCH("construction costs", $L27)), ISNUMBER(SEARCH("first costs", $L27))), ISNUMBER(SEARCH("maximum damage", $L27))=FALSE), Cost_Database_Original!E26*0.6, Cost_Database_Original!E26)</f>
        <v>#VALUE!</v>
      </c>
      <c r="F27" s="4" t="e">
        <f>IF(AND(OR(ISNUMBER(SEARCH("construction costs", $L27)), ISNUMBER(SEARCH("first costs", $L27))), ISNUMBER(SEARCH("maximum damage", $L27))=FALSE), Cost_Database_Original!F26*0.6, Cost_Database_Original!F26)</f>
        <v>#VALUE!</v>
      </c>
      <c r="G27" t="s">
        <v>53</v>
      </c>
      <c r="H27" s="7">
        <f t="shared" si="3"/>
        <v>239.32671453628149</v>
      </c>
      <c r="I27" s="11">
        <f t="shared" si="1"/>
        <v>179.4950359022111</v>
      </c>
      <c r="J27" s="11">
        <f t="shared" si="2"/>
        <v>299.15839317035187</v>
      </c>
      <c r="K27" t="s">
        <v>28</v>
      </c>
      <c r="L27" t="s">
        <v>29</v>
      </c>
      <c r="M27" t="s">
        <v>30</v>
      </c>
    </row>
    <row r="28" spans="1:14" x14ac:dyDescent="0.35">
      <c r="A28">
        <v>26</v>
      </c>
      <c r="B28" t="s">
        <v>165</v>
      </c>
      <c r="C28" t="s">
        <v>33</v>
      </c>
      <c r="D28" s="4">
        <f>IF(AND(OR(ISNUMBER(SEARCH("construction costs", $L28)), ISNUMBER(SEARCH("first costs", $L28))), ISNUMBER(SEARCH("maximum damage", $L28))=FALSE), Cost_Database_Original!D27*0.6, Cost_Database_Original!D27)</f>
        <v>100.2359397036916</v>
      </c>
      <c r="E28" s="4" t="e">
        <f>IF(AND(OR(ISNUMBER(SEARCH("construction costs", $L28)), ISNUMBER(SEARCH("first costs", $L28))), ISNUMBER(SEARCH("maximum damage", $L28))=FALSE), Cost_Database_Original!E27*0.6, Cost_Database_Original!E27)</f>
        <v>#VALUE!</v>
      </c>
      <c r="F28" s="4" t="e">
        <f>IF(AND(OR(ISNUMBER(SEARCH("construction costs", $L28)), ISNUMBER(SEARCH("first costs", $L28))), ISNUMBER(SEARCH("maximum damage", $L28))=FALSE), Cost_Database_Original!F27*0.6, Cost_Database_Original!F27)</f>
        <v>#VALUE!</v>
      </c>
      <c r="G28" t="s">
        <v>53</v>
      </c>
      <c r="H28" s="7">
        <f t="shared" si="3"/>
        <v>100.2359397036916</v>
      </c>
      <c r="I28" s="11">
        <f t="shared" si="1"/>
        <v>75.1769547777687</v>
      </c>
      <c r="J28" s="11">
        <f t="shared" si="2"/>
        <v>125.2949246296145</v>
      </c>
      <c r="K28" t="s">
        <v>28</v>
      </c>
      <c r="L28" t="s">
        <v>29</v>
      </c>
      <c r="M28" t="s">
        <v>30</v>
      </c>
    </row>
    <row r="29" spans="1:14" x14ac:dyDescent="0.35">
      <c r="A29">
        <v>27</v>
      </c>
      <c r="B29" t="s">
        <v>165</v>
      </c>
      <c r="C29" t="s">
        <v>34</v>
      </c>
      <c r="D29" s="4">
        <f>IF(AND(OR(ISNUMBER(SEARCH("construction costs", $L29)), ISNUMBER(SEARCH("first costs", $L29))), ISNUMBER(SEARCH("maximum damage", $L29))=FALSE), Cost_Database_Original!D28*0.6, Cost_Database_Original!D28)</f>
        <v>160.30599155941167</v>
      </c>
      <c r="E29" s="4" t="e">
        <f>IF(AND(OR(ISNUMBER(SEARCH("construction costs", $L29)), ISNUMBER(SEARCH("first costs", $L29))), ISNUMBER(SEARCH("maximum damage", $L29))=FALSE), Cost_Database_Original!E28*0.6, Cost_Database_Original!E28)</f>
        <v>#VALUE!</v>
      </c>
      <c r="F29" s="4" t="e">
        <f>IF(AND(OR(ISNUMBER(SEARCH("construction costs", $L29)), ISNUMBER(SEARCH("first costs", $L29))), ISNUMBER(SEARCH("maximum damage", $L29))=FALSE), Cost_Database_Original!F28*0.6, Cost_Database_Original!F28)</f>
        <v>#VALUE!</v>
      </c>
      <c r="G29" t="s">
        <v>53</v>
      </c>
      <c r="H29" s="7">
        <f t="shared" si="3"/>
        <v>160.30599155941167</v>
      </c>
      <c r="I29" s="11">
        <f t="shared" si="1"/>
        <v>120.22949366955875</v>
      </c>
      <c r="J29" s="11">
        <f t="shared" si="2"/>
        <v>200.3824894492646</v>
      </c>
      <c r="K29" t="s">
        <v>28</v>
      </c>
      <c r="L29" t="s">
        <v>29</v>
      </c>
      <c r="M29" t="s">
        <v>30</v>
      </c>
    </row>
    <row r="30" spans="1:14" x14ac:dyDescent="0.35">
      <c r="A30">
        <v>28</v>
      </c>
      <c r="B30" t="s">
        <v>6</v>
      </c>
      <c r="C30" t="s">
        <v>7</v>
      </c>
      <c r="D30" s="4">
        <f>IF(AND(OR(ISNUMBER(SEARCH("construction costs", $L30)), ISNUMBER(SEARCH("first costs", $L30))), ISNUMBER(SEARCH("maximum damage", $L30))=FALSE), Cost_Database_Original!D29*0.6, Cost_Database_Original!D29)</f>
        <v>193772445.49125144</v>
      </c>
      <c r="E30" s="4" t="str">
        <f>IF(AND(OR(ISNUMBER(SEARCH("construction costs", $L30)), ISNUMBER(SEARCH("first costs", $L30))), ISNUMBER(SEARCH("maximum damage", $L30))=FALSE), Cost_Database_Original!E29*0.6, Cost_Database_Original!E29)</f>
        <v>N/A</v>
      </c>
      <c r="F30" s="4" t="str">
        <f>IF(AND(OR(ISNUMBER(SEARCH("construction costs", $L30)), ISNUMBER(SEARCH("first costs", $L30))), ISNUMBER(SEARCH("maximum damage", $L30))=FALSE), Cost_Database_Original!F29*0.6, Cost_Database_Original!F29)</f>
        <v>N/A</v>
      </c>
      <c r="G30" t="s">
        <v>14</v>
      </c>
      <c r="H30" s="7">
        <f t="shared" si="3"/>
        <v>193772445.49125144</v>
      </c>
      <c r="I30" s="11">
        <f t="shared" si="1"/>
        <v>145329334.11843857</v>
      </c>
      <c r="J30" s="11">
        <f t="shared" si="2"/>
        <v>242215556.86406431</v>
      </c>
      <c r="K30" t="s">
        <v>9</v>
      </c>
      <c r="L30" t="s">
        <v>10</v>
      </c>
      <c r="M30" t="s">
        <v>11</v>
      </c>
      <c r="N30" t="s">
        <v>252</v>
      </c>
    </row>
    <row r="31" spans="1:14" x14ac:dyDescent="0.35">
      <c r="A31">
        <v>29</v>
      </c>
      <c r="B31" t="s">
        <v>6</v>
      </c>
      <c r="C31" t="s">
        <v>12</v>
      </c>
      <c r="D31" s="4">
        <f>IF(AND(OR(ISNUMBER(SEARCH("construction costs", $L31)), ISNUMBER(SEARCH("first costs", $L31))), ISNUMBER(SEARCH("maximum damage", $L31))=FALSE), Cost_Database_Original!D30*0.6, Cost_Database_Original!D30)</f>
        <v>974430401.17727005</v>
      </c>
      <c r="E31" s="4" t="str">
        <f>IF(AND(OR(ISNUMBER(SEARCH("construction costs", $L31)), ISNUMBER(SEARCH("first costs", $L31))), ISNUMBER(SEARCH("maximum damage", $L31))=FALSE), Cost_Database_Original!E30*0.6, Cost_Database_Original!E30)</f>
        <v>N/A</v>
      </c>
      <c r="F31" s="4" t="str">
        <f>IF(AND(OR(ISNUMBER(SEARCH("construction costs", $L31)), ISNUMBER(SEARCH("first costs", $L31))), ISNUMBER(SEARCH("maximum damage", $L31))=FALSE), Cost_Database_Original!F30*0.6, Cost_Database_Original!F30)</f>
        <v>N/A</v>
      </c>
      <c r="G31" t="s">
        <v>14</v>
      </c>
      <c r="H31" s="7">
        <f t="shared" si="3"/>
        <v>974430401.17727005</v>
      </c>
      <c r="I31" s="11">
        <f t="shared" si="1"/>
        <v>730822800.88295257</v>
      </c>
      <c r="J31" s="11">
        <f t="shared" si="2"/>
        <v>1218038001.4715877</v>
      </c>
      <c r="K31" t="s">
        <v>9</v>
      </c>
      <c r="L31" t="s">
        <v>10</v>
      </c>
      <c r="M31" t="s">
        <v>11</v>
      </c>
      <c r="N31" t="s">
        <v>254</v>
      </c>
    </row>
    <row r="32" spans="1:14" x14ac:dyDescent="0.35">
      <c r="A32">
        <v>30</v>
      </c>
      <c r="B32" t="s">
        <v>6</v>
      </c>
      <c r="C32" t="s">
        <v>176</v>
      </c>
      <c r="D32" s="4">
        <f>IF(AND(OR(ISNUMBER(SEARCH("construction costs", $L32)), ISNUMBER(SEARCH("first costs", $L32))), ISNUMBER(SEARCH("maximum damage", $L32))=FALSE), Cost_Database_Original!D31*0.6, Cost_Database_Original!D31)</f>
        <v>974430401.17727005</v>
      </c>
      <c r="E32" s="4" t="str">
        <f>IF(AND(OR(ISNUMBER(SEARCH("construction costs", $L32)), ISNUMBER(SEARCH("first costs", $L32))), ISNUMBER(SEARCH("maximum damage", $L32))=FALSE), Cost_Database_Original!E31*0.6, Cost_Database_Original!E31)</f>
        <v>N/A</v>
      </c>
      <c r="F32" s="4" t="str">
        <f>IF(AND(OR(ISNUMBER(SEARCH("construction costs", $L32)), ISNUMBER(SEARCH("first costs", $L32))), ISNUMBER(SEARCH("maximum damage", $L32))=FALSE), Cost_Database_Original!F31*0.6, Cost_Database_Original!F31)</f>
        <v>N/A</v>
      </c>
      <c r="G32" t="s">
        <v>14</v>
      </c>
      <c r="H32" s="7">
        <f t="shared" si="3"/>
        <v>974430401.17727005</v>
      </c>
      <c r="I32" s="11">
        <f t="shared" si="1"/>
        <v>730822800.88295257</v>
      </c>
      <c r="J32" s="11">
        <f t="shared" si="2"/>
        <v>1218038001.4715877</v>
      </c>
      <c r="K32" t="s">
        <v>9</v>
      </c>
      <c r="L32" t="s">
        <v>10</v>
      </c>
      <c r="M32" t="s">
        <v>11</v>
      </c>
      <c r="N32" t="s">
        <v>253</v>
      </c>
    </row>
    <row r="33" spans="1:14" x14ac:dyDescent="0.35">
      <c r="A33">
        <v>31</v>
      </c>
      <c r="B33" t="s">
        <v>162</v>
      </c>
      <c r="C33" t="s">
        <v>151</v>
      </c>
      <c r="D33" s="4">
        <f>IF(AND(OR(ISNUMBER(SEARCH("construction costs", $L33)), ISNUMBER(SEARCH("first costs", $L33))), ISNUMBER(SEARCH("maximum damage", $L33))=FALSE), Cost_Database_Original!D32*0.6, Cost_Database_Original!D32)</f>
        <v>75409.756929189811</v>
      </c>
      <c r="E33" s="4" t="e">
        <f>IF(AND(OR(ISNUMBER(SEARCH("construction costs", $L33)), ISNUMBER(SEARCH("first costs", $L33))), ISNUMBER(SEARCH("maximum damage", $L33))=FALSE), Cost_Database_Original!E32*0.6, Cost_Database_Original!E32)</f>
        <v>#VALUE!</v>
      </c>
      <c r="F33" s="4" t="e">
        <f>IF(AND(OR(ISNUMBER(SEARCH("construction costs", $L33)), ISNUMBER(SEARCH("first costs", $L33))), ISNUMBER(SEARCH("maximum damage", $L33))=FALSE), Cost_Database_Original!F32*0.6, Cost_Database_Original!F32)</f>
        <v>#VALUE!</v>
      </c>
      <c r="G33" t="s">
        <v>14</v>
      </c>
      <c r="H33" s="7">
        <f t="shared" si="3"/>
        <v>75409.756929189811</v>
      </c>
      <c r="I33" s="11">
        <f t="shared" si="1"/>
        <v>56557.317696892358</v>
      </c>
      <c r="J33" s="11">
        <f t="shared" si="2"/>
        <v>94262.196161487256</v>
      </c>
      <c r="K33" t="s">
        <v>9</v>
      </c>
      <c r="L33" t="s">
        <v>36</v>
      </c>
      <c r="M33" t="s">
        <v>246</v>
      </c>
      <c r="N33" t="s">
        <v>155</v>
      </c>
    </row>
    <row r="34" spans="1:14" x14ac:dyDescent="0.35">
      <c r="A34">
        <v>32</v>
      </c>
      <c r="B34" t="s">
        <v>162</v>
      </c>
      <c r="C34" t="s">
        <v>152</v>
      </c>
      <c r="D34" s="4">
        <f>IF(AND(OR(ISNUMBER(SEARCH("construction costs", $L34)), ISNUMBER(SEARCH("first costs", $L34))), ISNUMBER(SEARCH("maximum damage", $L34))=FALSE), Cost_Database_Original!D33*0.6, Cost_Database_Original!D33)</f>
        <v>77104.358208497433</v>
      </c>
      <c r="E34" s="4" t="e">
        <f>IF(AND(OR(ISNUMBER(SEARCH("construction costs", $L34)), ISNUMBER(SEARCH("first costs", $L34))), ISNUMBER(SEARCH("maximum damage", $L34))=FALSE), Cost_Database_Original!E33*0.6, Cost_Database_Original!E33)</f>
        <v>#VALUE!</v>
      </c>
      <c r="F34" s="4" t="e">
        <f>IF(AND(OR(ISNUMBER(SEARCH("construction costs", $L34)), ISNUMBER(SEARCH("first costs", $L34))), ISNUMBER(SEARCH("maximum damage", $L34))=FALSE), Cost_Database_Original!F33*0.6, Cost_Database_Original!F33)</f>
        <v>#VALUE!</v>
      </c>
      <c r="G34" t="s">
        <v>14</v>
      </c>
      <c r="H34" s="7">
        <f t="shared" si="3"/>
        <v>77104.358208497433</v>
      </c>
      <c r="I34" s="11">
        <f t="shared" si="1"/>
        <v>57828.268656373075</v>
      </c>
      <c r="J34" s="11">
        <f t="shared" si="2"/>
        <v>96380.447760621784</v>
      </c>
      <c r="K34" t="s">
        <v>9</v>
      </c>
      <c r="L34" t="s">
        <v>36</v>
      </c>
      <c r="M34" t="s">
        <v>246</v>
      </c>
      <c r="N34" t="s">
        <v>155</v>
      </c>
    </row>
    <row r="35" spans="1:14" x14ac:dyDescent="0.35">
      <c r="A35">
        <v>33</v>
      </c>
      <c r="B35" t="s">
        <v>162</v>
      </c>
      <c r="C35" t="s">
        <v>153</v>
      </c>
      <c r="D35" s="4">
        <f>IF(AND(OR(ISNUMBER(SEARCH("construction costs", $L35)), ISNUMBER(SEARCH("first costs", $L35))), ISNUMBER(SEARCH("maximum damage", $L35))=FALSE), Cost_Database_Original!D34*0.6, Cost_Database_Original!D34)</f>
        <v>121163.991470496</v>
      </c>
      <c r="E35" s="4" t="e">
        <f>IF(AND(OR(ISNUMBER(SEARCH("construction costs", $L35)), ISNUMBER(SEARCH("first costs", $L35))), ISNUMBER(SEARCH("maximum damage", $L35))=FALSE), Cost_Database_Original!E34*0.6, Cost_Database_Original!E34)</f>
        <v>#VALUE!</v>
      </c>
      <c r="F35" s="4" t="e">
        <f>IF(AND(OR(ISNUMBER(SEARCH("construction costs", $L35)), ISNUMBER(SEARCH("first costs", $L35))), ISNUMBER(SEARCH("maximum damage", $L35))=FALSE), Cost_Database_Original!F34*0.6, Cost_Database_Original!F34)</f>
        <v>#VALUE!</v>
      </c>
      <c r="G35" t="s">
        <v>14</v>
      </c>
      <c r="H35" s="7">
        <f t="shared" si="3"/>
        <v>121163.991470496</v>
      </c>
      <c r="I35" s="11">
        <f t="shared" si="1"/>
        <v>90872.993602871997</v>
      </c>
      <c r="J35" s="11">
        <f t="shared" si="2"/>
        <v>151454.98933811998</v>
      </c>
      <c r="K35" t="s">
        <v>9</v>
      </c>
      <c r="L35" t="s">
        <v>36</v>
      </c>
      <c r="M35" t="s">
        <v>246</v>
      </c>
      <c r="N35" t="s">
        <v>155</v>
      </c>
    </row>
    <row r="36" spans="1:14" x14ac:dyDescent="0.35">
      <c r="A36">
        <v>34</v>
      </c>
      <c r="B36" t="s">
        <v>163</v>
      </c>
      <c r="C36" t="s">
        <v>154</v>
      </c>
      <c r="D36" s="4">
        <f>IF(AND(OR(ISNUMBER(SEARCH("construction costs", $L36)), ISNUMBER(SEARCH("first costs", $L36))), ISNUMBER(SEARCH("maximum damage", $L36))=FALSE), Cost_Database_Original!D35*0.6, Cost_Database_Original!D35)</f>
        <v>147430.31129976435</v>
      </c>
      <c r="E36" s="4" t="e">
        <f>IF(AND(OR(ISNUMBER(SEARCH("construction costs", $L36)), ISNUMBER(SEARCH("first costs", $L36))), ISNUMBER(SEARCH("maximum damage", $L36))=FALSE), Cost_Database_Original!E35*0.6, Cost_Database_Original!E35)</f>
        <v>#VALUE!</v>
      </c>
      <c r="F36" s="4" t="e">
        <f>IF(AND(OR(ISNUMBER(SEARCH("construction costs", $L36)), ISNUMBER(SEARCH("first costs", $L36))), ISNUMBER(SEARCH("maximum damage", $L36))=FALSE), Cost_Database_Original!F35*0.6, Cost_Database_Original!F35)</f>
        <v>#VALUE!</v>
      </c>
      <c r="G36" t="s">
        <v>14</v>
      </c>
      <c r="H36" s="7">
        <f t="shared" si="3"/>
        <v>147430.31129976435</v>
      </c>
      <c r="I36" s="11">
        <f t="shared" si="1"/>
        <v>110572.73347482327</v>
      </c>
      <c r="J36" s="11">
        <f t="shared" si="2"/>
        <v>184287.88912470543</v>
      </c>
      <c r="K36" t="s">
        <v>9</v>
      </c>
      <c r="L36" t="s">
        <v>36</v>
      </c>
      <c r="M36" t="s">
        <v>246</v>
      </c>
      <c r="N36" t="s">
        <v>155</v>
      </c>
    </row>
    <row r="37" spans="1:14" x14ac:dyDescent="0.35">
      <c r="A37">
        <v>35</v>
      </c>
      <c r="B37" t="s">
        <v>163</v>
      </c>
      <c r="C37" t="s">
        <v>27</v>
      </c>
      <c r="D37" s="4">
        <f>IF(AND(OR(ISNUMBER(SEARCH("construction costs", $L37)), ISNUMBER(SEARCH("first costs", $L37))), ISNUMBER(SEARCH("maximum damage", $L37))=FALSE), Cost_Database_Original!D36*0.6, Cost_Database_Original!D36)</f>
        <v>25.029188273216686</v>
      </c>
      <c r="E37" s="4" t="e">
        <f>IF(AND(OR(ISNUMBER(SEARCH("construction costs", $L37)), ISNUMBER(SEARCH("first costs", $L37))), ISNUMBER(SEARCH("maximum damage", $L37))=FALSE), Cost_Database_Original!E36*0.6, Cost_Database_Original!E36)</f>
        <v>#VALUE!</v>
      </c>
      <c r="F37" s="4" t="e">
        <f>IF(AND(OR(ISNUMBER(SEARCH("construction costs", $L37)), ISNUMBER(SEARCH("first costs", $L37))), ISNUMBER(SEARCH("maximum damage", $L37))=FALSE), Cost_Database_Original!F36*0.6, Cost_Database_Original!F36)</f>
        <v>#VALUE!</v>
      </c>
      <c r="G37" t="s">
        <v>53</v>
      </c>
      <c r="H37" s="7">
        <f t="shared" si="3"/>
        <v>25.029188273216686</v>
      </c>
      <c r="I37" s="11">
        <f t="shared" si="1"/>
        <v>18.771891204912514</v>
      </c>
      <c r="J37" s="11">
        <f t="shared" si="2"/>
        <v>31.286485341520859</v>
      </c>
      <c r="K37" t="s">
        <v>28</v>
      </c>
      <c r="L37" t="s">
        <v>29</v>
      </c>
      <c r="M37" t="s">
        <v>30</v>
      </c>
    </row>
    <row r="38" spans="1:14" x14ac:dyDescent="0.35">
      <c r="A38">
        <v>36</v>
      </c>
      <c r="B38" t="s">
        <v>167</v>
      </c>
      <c r="C38" t="s">
        <v>156</v>
      </c>
      <c r="D38" s="4">
        <f>IF(AND(OR(ISNUMBER(SEARCH("construction costs", $L38)), ISNUMBER(SEARCH("first costs", $L38))), ISNUMBER(SEARCH("maximum damage", $L38))=FALSE), Cost_Database_Original!D37*0.6, Cost_Database_Original!D37)</f>
        <v>94.767877556126749</v>
      </c>
      <c r="E38" s="4" t="e">
        <f>IF(AND(OR(ISNUMBER(SEARCH("construction costs", $L38)), ISNUMBER(SEARCH("first costs", $L38))), ISNUMBER(SEARCH("maximum damage", $L38))=FALSE), Cost_Database_Original!E37*0.6, Cost_Database_Original!E37)</f>
        <v>#VALUE!</v>
      </c>
      <c r="F38" s="4" t="e">
        <f>IF(AND(OR(ISNUMBER(SEARCH("construction costs", $L38)), ISNUMBER(SEARCH("first costs", $L38))), ISNUMBER(SEARCH("maximum damage", $L38))=FALSE), Cost_Database_Original!F37*0.6, Cost_Database_Original!F37)</f>
        <v>#VALUE!</v>
      </c>
      <c r="G38" t="s">
        <v>53</v>
      </c>
      <c r="H38" s="7">
        <f t="shared" si="3"/>
        <v>94.767877556126749</v>
      </c>
      <c r="I38" s="11">
        <f t="shared" si="1"/>
        <v>71.075908167095065</v>
      </c>
      <c r="J38" s="11">
        <f t="shared" si="2"/>
        <v>118.45984694515843</v>
      </c>
      <c r="K38" t="s">
        <v>9</v>
      </c>
      <c r="L38" t="s">
        <v>36</v>
      </c>
      <c r="M38" t="s">
        <v>246</v>
      </c>
      <c r="N38" t="s">
        <v>155</v>
      </c>
    </row>
    <row r="39" spans="1:14" x14ac:dyDescent="0.35">
      <c r="A39">
        <v>37</v>
      </c>
      <c r="B39" t="s">
        <v>167</v>
      </c>
      <c r="C39" t="s">
        <v>157</v>
      </c>
      <c r="D39" s="4">
        <f>IF(AND(OR(ISNUMBER(SEARCH("construction costs", $L39)), ISNUMBER(SEARCH("first costs", $L39))), ISNUMBER(SEARCH("maximum damage", $L39))=FALSE), Cost_Database_Original!D38*0.6, Cost_Database_Original!D38)</f>
        <v>131.62205216128717</v>
      </c>
      <c r="E39" s="4" t="e">
        <f>IF(AND(OR(ISNUMBER(SEARCH("construction costs", $L39)), ISNUMBER(SEARCH("first costs", $L39))), ISNUMBER(SEARCH("maximum damage", $L39))=FALSE), Cost_Database_Original!E38*0.6, Cost_Database_Original!E38)</f>
        <v>#VALUE!</v>
      </c>
      <c r="F39" s="4" t="e">
        <f>IF(AND(OR(ISNUMBER(SEARCH("construction costs", $L39)), ISNUMBER(SEARCH("first costs", $L39))), ISNUMBER(SEARCH("maximum damage", $L39))=FALSE), Cost_Database_Original!F38*0.6, Cost_Database_Original!F38)</f>
        <v>#VALUE!</v>
      </c>
      <c r="G39" t="s">
        <v>53</v>
      </c>
      <c r="H39" s="7">
        <f t="shared" si="3"/>
        <v>131.62205216128717</v>
      </c>
      <c r="I39" s="11">
        <f t="shared" si="1"/>
        <v>98.716539120965379</v>
      </c>
      <c r="J39" s="11">
        <f t="shared" si="2"/>
        <v>164.52756520160898</v>
      </c>
      <c r="K39" t="s">
        <v>9</v>
      </c>
      <c r="L39" t="s">
        <v>36</v>
      </c>
      <c r="M39" t="s">
        <v>246</v>
      </c>
      <c r="N39" t="s">
        <v>155</v>
      </c>
    </row>
    <row r="40" spans="1:14" x14ac:dyDescent="0.35">
      <c r="A40">
        <v>38</v>
      </c>
      <c r="B40" t="s">
        <v>167</v>
      </c>
      <c r="C40" t="s">
        <v>158</v>
      </c>
      <c r="D40" s="4">
        <f>IF(AND(OR(ISNUMBER(SEARCH("construction costs", $L40)), ISNUMBER(SEARCH("first costs", $L40))), ISNUMBER(SEARCH("maximum damage", $L40))=FALSE), Cost_Database_Original!D39*0.6, Cost_Database_Original!D39)</f>
        <v>126.35717007483566</v>
      </c>
      <c r="E40" s="4" t="e">
        <f>IF(AND(OR(ISNUMBER(SEARCH("construction costs", $L40)), ISNUMBER(SEARCH("first costs", $L40))), ISNUMBER(SEARCH("maximum damage", $L40))=FALSE), Cost_Database_Original!E39*0.6, Cost_Database_Original!E39)</f>
        <v>#VALUE!</v>
      </c>
      <c r="F40" s="4" t="e">
        <f>IF(AND(OR(ISNUMBER(SEARCH("construction costs", $L40)), ISNUMBER(SEARCH("first costs", $L40))), ISNUMBER(SEARCH("maximum damage", $L40))=FALSE), Cost_Database_Original!F39*0.6, Cost_Database_Original!F39)</f>
        <v>#VALUE!</v>
      </c>
      <c r="G40" t="s">
        <v>53</v>
      </c>
      <c r="H40" s="7">
        <f t="shared" si="3"/>
        <v>126.35717007483566</v>
      </c>
      <c r="I40" s="11">
        <f t="shared" si="1"/>
        <v>94.767877556126749</v>
      </c>
      <c r="J40" s="11">
        <f t="shared" si="2"/>
        <v>157.9464625935446</v>
      </c>
      <c r="K40" t="s">
        <v>9</v>
      </c>
      <c r="L40" t="s">
        <v>36</v>
      </c>
      <c r="M40" t="s">
        <v>246</v>
      </c>
      <c r="N40" t="s">
        <v>155</v>
      </c>
    </row>
    <row r="41" spans="1:14" x14ac:dyDescent="0.35">
      <c r="A41">
        <v>39</v>
      </c>
      <c r="B41" t="s">
        <v>167</v>
      </c>
      <c r="C41" t="s">
        <v>159</v>
      </c>
      <c r="D41" s="4">
        <f>IF(AND(OR(ISNUMBER(SEARCH("construction costs", $L41)), ISNUMBER(SEARCH("first costs", $L41))), ISNUMBER(SEARCH("maximum damage", $L41))=FALSE), Cost_Database_Original!D40*0.6, Cost_Database_Original!D40)</f>
        <v>197.43307824193073</v>
      </c>
      <c r="E41" s="4" t="e">
        <f>IF(AND(OR(ISNUMBER(SEARCH("construction costs", $L41)), ISNUMBER(SEARCH("first costs", $L41))), ISNUMBER(SEARCH("maximum damage", $L41))=FALSE), Cost_Database_Original!E40*0.6, Cost_Database_Original!E40)</f>
        <v>#VALUE!</v>
      </c>
      <c r="F41" s="4" t="e">
        <f>IF(AND(OR(ISNUMBER(SEARCH("construction costs", $L41)), ISNUMBER(SEARCH("first costs", $L41))), ISNUMBER(SEARCH("maximum damage", $L41))=FALSE), Cost_Database_Original!F40*0.6, Cost_Database_Original!F40)</f>
        <v>#VALUE!</v>
      </c>
      <c r="G41" t="s">
        <v>53</v>
      </c>
      <c r="H41" s="7">
        <f t="shared" si="3"/>
        <v>197.43307824193073</v>
      </c>
      <c r="I41" s="11">
        <f t="shared" si="1"/>
        <v>148.07480868144805</v>
      </c>
      <c r="J41" s="11">
        <f t="shared" si="2"/>
        <v>246.79134780241341</v>
      </c>
      <c r="K41" t="s">
        <v>9</v>
      </c>
      <c r="L41" t="s">
        <v>36</v>
      </c>
      <c r="M41" t="s">
        <v>246</v>
      </c>
      <c r="N41" t="s">
        <v>155</v>
      </c>
    </row>
    <row r="42" spans="1:14" x14ac:dyDescent="0.35">
      <c r="A42">
        <v>40</v>
      </c>
      <c r="B42" t="s">
        <v>168</v>
      </c>
      <c r="C42" t="s">
        <v>8</v>
      </c>
      <c r="D42" s="4">
        <f>IF(AND(OR(ISNUMBER(SEARCH("construction costs", $L42)), ISNUMBER(SEARCH("first costs", $L42))), ISNUMBER(SEARCH("maximum damage", $L42))=FALSE), Cost_Database_Original!D41*0.6, Cost_Database_Original!D41)</f>
        <v>102599.99999999999</v>
      </c>
      <c r="E42" s="4" t="str">
        <f>IF(AND(OR(ISNUMBER(SEARCH("construction costs", $L42)), ISNUMBER(SEARCH("first costs", $L42))), ISNUMBER(SEARCH("maximum damage", $L42))=FALSE), Cost_Database_Original!E41*0.6, Cost_Database_Original!E41)</f>
        <v>N/A</v>
      </c>
      <c r="F42" s="4" t="str">
        <f>IF(AND(OR(ISNUMBER(SEARCH("construction costs", $L42)), ISNUMBER(SEARCH("first costs", $L42))), ISNUMBER(SEARCH("maximum damage", $L42))=FALSE), Cost_Database_Original!F41*0.6, Cost_Database_Original!F41)</f>
        <v>N/A</v>
      </c>
      <c r="G42" t="s">
        <v>14</v>
      </c>
      <c r="H42" s="7">
        <f t="shared" si="3"/>
        <v>102599.99999999999</v>
      </c>
      <c r="I42" s="11">
        <f t="shared" si="1"/>
        <v>76949.999999999985</v>
      </c>
      <c r="J42" s="11">
        <f t="shared" si="2"/>
        <v>128249.99999999999</v>
      </c>
      <c r="K42" t="s">
        <v>9</v>
      </c>
      <c r="L42" t="s">
        <v>10</v>
      </c>
      <c r="M42" t="s">
        <v>145</v>
      </c>
    </row>
    <row r="43" spans="1:14" x14ac:dyDescent="0.35">
      <c r="A43">
        <v>41</v>
      </c>
      <c r="B43" t="s">
        <v>93</v>
      </c>
      <c r="C43" t="s">
        <v>94</v>
      </c>
      <c r="D43" s="4">
        <f>IF(AND(OR(ISNUMBER(SEARCH("construction costs", $L43)), ISNUMBER(SEARCH("first costs", $L43))), ISNUMBER(SEARCH("maximum damage", $L43))=FALSE), Cost_Database_Original!D42*0.6, Cost_Database_Original!D42)</f>
        <v>443554.49151271739</v>
      </c>
      <c r="E43" s="4">
        <f>IF(AND(OR(ISNUMBER(SEARCH("construction costs", $L43)), ISNUMBER(SEARCH("first costs", $L43))), ISNUMBER(SEARCH("maximum damage", $L43))=FALSE), Cost_Database_Original!E42*0.6, Cost_Database_Original!E42)</f>
        <v>29681.10890743558</v>
      </c>
      <c r="F43" s="4">
        <f>IF(AND(OR(ISNUMBER(SEARCH("construction costs", $L43)), ISNUMBER(SEARCH("first costs", $L43))), ISNUMBER(SEARCH("maximum damage", $L43))=FALSE), Cost_Database_Original!F42*0.6, Cost_Database_Original!F42)</f>
        <v>10982010.295751166</v>
      </c>
      <c r="G43" t="s">
        <v>14</v>
      </c>
      <c r="H43" s="7">
        <f t="shared" si="3"/>
        <v>443554.49151271739</v>
      </c>
      <c r="I43" s="7">
        <f t="shared" si="1"/>
        <v>29681.10890743558</v>
      </c>
      <c r="J43" s="7">
        <f t="shared" si="2"/>
        <v>10982010.295751166</v>
      </c>
      <c r="K43" t="s">
        <v>54</v>
      </c>
      <c r="L43" t="s">
        <v>95</v>
      </c>
      <c r="M43" t="s">
        <v>56</v>
      </c>
      <c r="N43" t="s">
        <v>96</v>
      </c>
    </row>
    <row r="44" spans="1:14" x14ac:dyDescent="0.35">
      <c r="A44">
        <v>42</v>
      </c>
      <c r="B44" t="s">
        <v>93</v>
      </c>
      <c r="C44" t="s">
        <v>192</v>
      </c>
      <c r="D44" s="4">
        <f>IF(AND(OR(ISNUMBER(SEARCH("construction costs", $L44)), ISNUMBER(SEARCH("first costs", $L44))), ISNUMBER(SEARCH("maximum damage", $L44))=FALSE), Cost_Database_Original!D43*0.6, Cost_Database_Original!D43)</f>
        <v>132909.10032723655</v>
      </c>
      <c r="E44" s="4" t="str">
        <f>IF(AND(OR(ISNUMBER(SEARCH("construction costs", $L44)), ISNUMBER(SEARCH("first costs", $L44))), ISNUMBER(SEARCH("maximum damage", $L44))=FALSE), Cost_Database_Original!E43*0.6, Cost_Database_Original!E43)</f>
        <v>N/A</v>
      </c>
      <c r="F44" s="4" t="str">
        <f>IF(AND(OR(ISNUMBER(SEARCH("construction costs", $L44)), ISNUMBER(SEARCH("first costs", $L44))), ISNUMBER(SEARCH("maximum damage", $L44))=FALSE), Cost_Database_Original!F43*0.6, Cost_Database_Original!F43)</f>
        <v>N/A</v>
      </c>
      <c r="G44" t="s">
        <v>14</v>
      </c>
      <c r="H44" s="7">
        <f t="shared" si="3"/>
        <v>132909.10032723655</v>
      </c>
      <c r="I44" s="11">
        <f t="shared" si="1"/>
        <v>99681.825245427404</v>
      </c>
      <c r="J44" s="11">
        <f t="shared" si="2"/>
        <v>166136.37540904569</v>
      </c>
      <c r="K44" t="s">
        <v>9</v>
      </c>
      <c r="L44" t="s">
        <v>10</v>
      </c>
      <c r="M44" t="s">
        <v>25</v>
      </c>
      <c r="N44" t="s">
        <v>269</v>
      </c>
    </row>
    <row r="45" spans="1:14" x14ac:dyDescent="0.35">
      <c r="A45">
        <v>43</v>
      </c>
      <c r="B45" t="s">
        <v>93</v>
      </c>
      <c r="C45" t="s">
        <v>194</v>
      </c>
      <c r="D45" s="4">
        <f>IF(AND(OR(ISNUMBER(SEARCH("construction costs", $L45)), ISNUMBER(SEARCH("first costs", $L45))), ISNUMBER(SEARCH("maximum damage", $L45))=FALSE), Cost_Database_Original!D44*0.6, Cost_Database_Original!D44)</f>
        <v>465181.85114532785</v>
      </c>
      <c r="E45" s="4" t="str">
        <f>IF(AND(OR(ISNUMBER(SEARCH("construction costs", $L45)), ISNUMBER(SEARCH("first costs", $L45))), ISNUMBER(SEARCH("maximum damage", $L45))=FALSE), Cost_Database_Original!E44*0.6, Cost_Database_Original!E44)</f>
        <v>N/A</v>
      </c>
      <c r="F45" s="4" t="str">
        <f>IF(AND(OR(ISNUMBER(SEARCH("construction costs", $L45)), ISNUMBER(SEARCH("first costs", $L45))), ISNUMBER(SEARCH("maximum damage", $L45))=FALSE), Cost_Database_Original!F44*0.6, Cost_Database_Original!F44)</f>
        <v>N/A</v>
      </c>
      <c r="G45" t="s">
        <v>14</v>
      </c>
      <c r="H45" s="7">
        <f t="shared" si="3"/>
        <v>465181.85114532785</v>
      </c>
      <c r="I45" s="11">
        <f t="shared" si="1"/>
        <v>348886.3883589959</v>
      </c>
      <c r="J45" s="11">
        <f t="shared" si="2"/>
        <v>581477.3139316598</v>
      </c>
      <c r="K45" t="s">
        <v>9</v>
      </c>
      <c r="L45" t="s">
        <v>10</v>
      </c>
      <c r="M45" t="s">
        <v>25</v>
      </c>
      <c r="N45" t="s">
        <v>271</v>
      </c>
    </row>
    <row r="46" spans="1:14" x14ac:dyDescent="0.35">
      <c r="A46">
        <v>44</v>
      </c>
      <c r="B46" t="s">
        <v>93</v>
      </c>
      <c r="C46" t="s">
        <v>193</v>
      </c>
      <c r="D46" s="4">
        <f>IF(AND(OR(ISNUMBER(SEARCH("construction costs", $L46)), ISNUMBER(SEARCH("first costs", $L46))), ISNUMBER(SEARCH("maximum damage", $L46))=FALSE), Cost_Database_Original!D45*0.6, Cost_Database_Original!D45)</f>
        <v>132909.10032723655</v>
      </c>
      <c r="E46" s="4" t="str">
        <f>IF(AND(OR(ISNUMBER(SEARCH("construction costs", $L46)), ISNUMBER(SEARCH("first costs", $L46))), ISNUMBER(SEARCH("maximum damage", $L46))=FALSE), Cost_Database_Original!E45*0.6, Cost_Database_Original!E45)</f>
        <v>N/A</v>
      </c>
      <c r="F46" s="4" t="str">
        <f>IF(AND(OR(ISNUMBER(SEARCH("construction costs", $L46)), ISNUMBER(SEARCH("first costs", $L46))), ISNUMBER(SEARCH("maximum damage", $L46))=FALSE), Cost_Database_Original!F45*0.6, Cost_Database_Original!F45)</f>
        <v>N/A</v>
      </c>
      <c r="G46" t="s">
        <v>14</v>
      </c>
      <c r="H46" s="7">
        <f t="shared" si="3"/>
        <v>132909.10032723655</v>
      </c>
      <c r="I46" s="11">
        <f t="shared" si="1"/>
        <v>99681.825245427404</v>
      </c>
      <c r="J46" s="11">
        <f t="shared" si="2"/>
        <v>166136.37540904569</v>
      </c>
      <c r="K46" t="s">
        <v>9</v>
      </c>
      <c r="L46" t="s">
        <v>10</v>
      </c>
      <c r="M46" t="s">
        <v>25</v>
      </c>
      <c r="N46" t="s">
        <v>270</v>
      </c>
    </row>
    <row r="47" spans="1:14" x14ac:dyDescent="0.35">
      <c r="A47">
        <v>45</v>
      </c>
      <c r="B47" t="s">
        <v>93</v>
      </c>
      <c r="C47" t="s">
        <v>195</v>
      </c>
      <c r="D47" s="4">
        <f>IF(AND(OR(ISNUMBER(SEARCH("construction costs", $L47)), ISNUMBER(SEARCH("first costs", $L47))), ISNUMBER(SEARCH("maximum damage", $L47))=FALSE), Cost_Database_Original!D46*0.6, Cost_Database_Original!D46)</f>
        <v>465181.85114532785</v>
      </c>
      <c r="E47" s="4" t="str">
        <f>IF(AND(OR(ISNUMBER(SEARCH("construction costs", $L47)), ISNUMBER(SEARCH("first costs", $L47))), ISNUMBER(SEARCH("maximum damage", $L47))=FALSE), Cost_Database_Original!E46*0.6, Cost_Database_Original!E46)</f>
        <v>N/A</v>
      </c>
      <c r="F47" s="4" t="str">
        <f>IF(AND(OR(ISNUMBER(SEARCH("construction costs", $L47)), ISNUMBER(SEARCH("first costs", $L47))), ISNUMBER(SEARCH("maximum damage", $L47))=FALSE), Cost_Database_Original!F46*0.6, Cost_Database_Original!F46)</f>
        <v>N/A</v>
      </c>
      <c r="G47" t="s">
        <v>14</v>
      </c>
      <c r="H47" s="7">
        <f t="shared" si="3"/>
        <v>465181.85114532785</v>
      </c>
      <c r="I47" s="11">
        <f t="shared" si="1"/>
        <v>348886.3883589959</v>
      </c>
      <c r="J47" s="11">
        <f t="shared" si="2"/>
        <v>581477.3139316598</v>
      </c>
      <c r="K47" t="s">
        <v>9</v>
      </c>
      <c r="L47" t="s">
        <v>10</v>
      </c>
      <c r="M47" t="s">
        <v>25</v>
      </c>
      <c r="N47" t="s">
        <v>272</v>
      </c>
    </row>
    <row r="48" spans="1:14" x14ac:dyDescent="0.35">
      <c r="A48">
        <v>46</v>
      </c>
      <c r="B48" t="s">
        <v>143</v>
      </c>
      <c r="C48" t="s">
        <v>8</v>
      </c>
      <c r="D48" s="4">
        <f>IF(AND(OR(ISNUMBER(SEARCH("construction costs", $L48)), ISNUMBER(SEARCH("first costs", $L48))), ISNUMBER(SEARCH("maximum damage", $L48))=FALSE), Cost_Database_Original!D47*0.6, Cost_Database_Original!D47)</f>
        <v>90.632979293402016</v>
      </c>
      <c r="E48" s="4" t="e">
        <f>IF(AND(OR(ISNUMBER(SEARCH("construction costs", $L48)), ISNUMBER(SEARCH("first costs", $L48))), ISNUMBER(SEARCH("maximum damage", $L48))=FALSE), Cost_Database_Original!E47*0.6, Cost_Database_Original!E47)</f>
        <v>#VALUE!</v>
      </c>
      <c r="F48" s="4" t="e">
        <f>IF(AND(OR(ISNUMBER(SEARCH("construction costs", $L48)), ISNUMBER(SEARCH("first costs", $L48))), ISNUMBER(SEARCH("maximum damage", $L48))=FALSE), Cost_Database_Original!F47*0.6, Cost_Database_Original!F47)</f>
        <v>#VALUE!</v>
      </c>
      <c r="G48" t="s">
        <v>53</v>
      </c>
      <c r="H48" s="7">
        <f t="shared" si="3"/>
        <v>90.632979293402016</v>
      </c>
      <c r="I48" s="11">
        <f t="shared" si="1"/>
        <v>67.974734470051516</v>
      </c>
      <c r="J48" s="11">
        <f t="shared" si="2"/>
        <v>113.29122411675252</v>
      </c>
      <c r="K48" t="s">
        <v>119</v>
      </c>
      <c r="L48" t="s">
        <v>132</v>
      </c>
      <c r="M48" t="s">
        <v>141</v>
      </c>
      <c r="N48" t="s">
        <v>144</v>
      </c>
    </row>
    <row r="49" spans="1:14" x14ac:dyDescent="0.35">
      <c r="A49">
        <v>47</v>
      </c>
      <c r="B49" t="s">
        <v>78</v>
      </c>
      <c r="C49" t="s">
        <v>182</v>
      </c>
      <c r="D49" s="4">
        <f>IF(AND(OR(ISNUMBER(SEARCH("construction costs", $L49)), ISNUMBER(SEARCH("first costs", $L49))), ISNUMBER(SEARCH("maximum damage", $L49))=FALSE), Cost_Database_Original!D48*0.6, Cost_Database_Original!D48)</f>
        <v>29601.412126115203</v>
      </c>
      <c r="E49" s="4" t="str">
        <f>IF(AND(OR(ISNUMBER(SEARCH("construction costs", $L49)), ISNUMBER(SEARCH("first costs", $L49))), ISNUMBER(SEARCH("maximum damage", $L49))=FALSE), Cost_Database_Original!E48*0.6, Cost_Database_Original!E48)</f>
        <v>N/A</v>
      </c>
      <c r="F49" s="4" t="str">
        <f>IF(AND(OR(ISNUMBER(SEARCH("construction costs", $L49)), ISNUMBER(SEARCH("first costs", $L49))), ISNUMBER(SEARCH("maximum damage", $L49))=FALSE), Cost_Database_Original!F48*0.6, Cost_Database_Original!F48)</f>
        <v>N/A</v>
      </c>
      <c r="G49" t="s">
        <v>14</v>
      </c>
      <c r="H49" s="7">
        <f t="shared" si="3"/>
        <v>29601.412126115203</v>
      </c>
      <c r="I49" s="11">
        <f t="shared" si="1"/>
        <v>22201.059094586402</v>
      </c>
      <c r="J49" s="11">
        <f t="shared" si="2"/>
        <v>37001.765157644004</v>
      </c>
      <c r="K49" t="s">
        <v>15</v>
      </c>
      <c r="L49" t="s">
        <v>76</v>
      </c>
      <c r="M49" t="s">
        <v>17</v>
      </c>
      <c r="N49" t="s">
        <v>79</v>
      </c>
    </row>
    <row r="50" spans="1:14" x14ac:dyDescent="0.35">
      <c r="A50">
        <v>48</v>
      </c>
      <c r="B50" t="s">
        <v>78</v>
      </c>
      <c r="C50" t="s">
        <v>183</v>
      </c>
      <c r="D50" s="4">
        <f>IF(AND(OR(ISNUMBER(SEARCH("construction costs", $L50)), ISNUMBER(SEARCH("first costs", $L50))), ISNUMBER(SEARCH("maximum damage", $L50))=FALSE), Cost_Database_Original!D49*0.6, Cost_Database_Original!D49)</f>
        <v>291080.55257346615</v>
      </c>
      <c r="E50" s="4" t="str">
        <f>IF(AND(OR(ISNUMBER(SEARCH("construction costs", $L50)), ISNUMBER(SEARCH("first costs", $L50))), ISNUMBER(SEARCH("maximum damage", $L50))=FALSE), Cost_Database_Original!E49*0.6, Cost_Database_Original!E49)</f>
        <v>N/A</v>
      </c>
      <c r="F50" s="4" t="str">
        <f>IF(AND(OR(ISNUMBER(SEARCH("construction costs", $L50)), ISNUMBER(SEARCH("first costs", $L50))), ISNUMBER(SEARCH("maximum damage", $L50))=FALSE), Cost_Database_Original!F49*0.6, Cost_Database_Original!F49)</f>
        <v>N/A</v>
      </c>
      <c r="G50" t="s">
        <v>14</v>
      </c>
      <c r="H50" s="7">
        <f t="shared" si="3"/>
        <v>291080.55257346615</v>
      </c>
      <c r="I50" s="11">
        <f t="shared" si="1"/>
        <v>218310.4144300996</v>
      </c>
      <c r="J50" s="11">
        <f t="shared" si="2"/>
        <v>363850.6907168327</v>
      </c>
      <c r="K50" t="s">
        <v>15</v>
      </c>
      <c r="L50" t="s">
        <v>76</v>
      </c>
      <c r="M50" t="s">
        <v>17</v>
      </c>
      <c r="N50" t="s">
        <v>79</v>
      </c>
    </row>
    <row r="51" spans="1:14" x14ac:dyDescent="0.35">
      <c r="A51">
        <v>49</v>
      </c>
      <c r="B51" t="s">
        <v>143</v>
      </c>
      <c r="C51" s="6" t="s">
        <v>251</v>
      </c>
      <c r="D51" s="4">
        <f>IF(AND(OR(ISNUMBER(SEARCH("construction costs", $L51)), ISNUMBER(SEARCH("first costs", $L51))), ISNUMBER(SEARCH("maximum damage", $L51))=FALSE), Cost_Database_Original!D50*0.6, Cost_Database_Original!D50)</f>
        <v>4132.7259307533996</v>
      </c>
      <c r="E51" s="4" t="e">
        <f>IF(AND(OR(ISNUMBER(SEARCH("construction costs", $L51)), ISNUMBER(SEARCH("first costs", $L51))), ISNUMBER(SEARCH("maximum damage", $L51))=FALSE), Cost_Database_Original!E50*0.6, Cost_Database_Original!E50)</f>
        <v>#VALUE!</v>
      </c>
      <c r="F51" s="4" t="e">
        <f>IF(AND(OR(ISNUMBER(SEARCH("construction costs", $L51)), ISNUMBER(SEARCH("first costs", $L51))), ISNUMBER(SEARCH("maximum damage", $L51))=FALSE), Cost_Database_Original!F50*0.6, Cost_Database_Original!F50)</f>
        <v>#VALUE!</v>
      </c>
      <c r="G51" t="s">
        <v>53</v>
      </c>
      <c r="H51" s="7">
        <f t="shared" si="3"/>
        <v>4132.7259307533996</v>
      </c>
      <c r="I51" s="11">
        <f t="shared" si="1"/>
        <v>3099.5444480650494</v>
      </c>
      <c r="J51" s="11">
        <f t="shared" si="2"/>
        <v>5165.9074134417497</v>
      </c>
      <c r="K51" t="s">
        <v>250</v>
      </c>
      <c r="L51" s="6" t="s">
        <v>247</v>
      </c>
      <c r="M51" s="6" t="s">
        <v>248</v>
      </c>
      <c r="N51" s="6" t="s">
        <v>249</v>
      </c>
    </row>
    <row r="52" spans="1:14" x14ac:dyDescent="0.35">
      <c r="A52">
        <v>50</v>
      </c>
      <c r="B52" t="s">
        <v>143</v>
      </c>
      <c r="C52" t="s">
        <v>177</v>
      </c>
      <c r="D52" s="4">
        <f>IF(AND(OR(ISNUMBER(SEARCH("construction costs", $L52)), ISNUMBER(SEARCH("first costs", $L52))), ISNUMBER(SEARCH("maximum damage", $L52))=FALSE), Cost_Database_Original!D51*0.6, Cost_Database_Original!D51)</f>
        <v>491.20515660390225</v>
      </c>
      <c r="E52" s="4" t="str">
        <f>IF(AND(OR(ISNUMBER(SEARCH("construction costs", $L52)), ISNUMBER(SEARCH("first costs", $L52))), ISNUMBER(SEARCH("maximum damage", $L52))=FALSE), Cost_Database_Original!E51*0.6, Cost_Database_Original!E51)</f>
        <v>N/A</v>
      </c>
      <c r="F52" s="4" t="str">
        <f>IF(AND(OR(ISNUMBER(SEARCH("construction costs", $L52)), ISNUMBER(SEARCH("first costs", $L52))), ISNUMBER(SEARCH("maximum damage", $L52))=FALSE), Cost_Database_Original!F51*0.6, Cost_Database_Original!F51)</f>
        <v>N/A</v>
      </c>
      <c r="G52" t="s">
        <v>53</v>
      </c>
      <c r="H52" s="7">
        <f t="shared" si="3"/>
        <v>491.20515660390225</v>
      </c>
      <c r="I52" s="11">
        <f t="shared" si="1"/>
        <v>368.4038674529267</v>
      </c>
      <c r="J52" s="11">
        <f t="shared" si="2"/>
        <v>614.00644575487786</v>
      </c>
      <c r="K52" t="s">
        <v>15</v>
      </c>
      <c r="L52" t="s">
        <v>76</v>
      </c>
      <c r="M52" t="s">
        <v>17</v>
      </c>
      <c r="N52" t="s">
        <v>77</v>
      </c>
    </row>
    <row r="53" spans="1:14" x14ac:dyDescent="0.35">
      <c r="A53">
        <v>51</v>
      </c>
      <c r="B53" t="s">
        <v>143</v>
      </c>
      <c r="C53" t="s">
        <v>178</v>
      </c>
      <c r="D53" s="4">
        <f>IF(AND(OR(ISNUMBER(SEARCH("construction costs", $L53)), ISNUMBER(SEARCH("first costs", $L53))), ISNUMBER(SEARCH("maximum damage", $L53))=FALSE), Cost_Database_Original!D52*0.6, Cost_Database_Original!D52)</f>
        <v>614.00644575487786</v>
      </c>
      <c r="E53" s="4" t="str">
        <f>IF(AND(OR(ISNUMBER(SEARCH("construction costs", $L53)), ISNUMBER(SEARCH("first costs", $L53))), ISNUMBER(SEARCH("maximum damage", $L53))=FALSE), Cost_Database_Original!E52*0.6, Cost_Database_Original!E52)</f>
        <v>N/A</v>
      </c>
      <c r="F53" s="4" t="str">
        <f>IF(AND(OR(ISNUMBER(SEARCH("construction costs", $L53)), ISNUMBER(SEARCH("first costs", $L53))), ISNUMBER(SEARCH("maximum damage", $L53))=FALSE), Cost_Database_Original!F52*0.6, Cost_Database_Original!F52)</f>
        <v>N/A</v>
      </c>
      <c r="G53" t="s">
        <v>53</v>
      </c>
      <c r="H53" s="7">
        <f t="shared" si="3"/>
        <v>614.00644575487786</v>
      </c>
      <c r="I53" s="11">
        <f t="shared" si="1"/>
        <v>460.50483431615839</v>
      </c>
      <c r="J53" s="11">
        <f t="shared" si="2"/>
        <v>767.50805719359732</v>
      </c>
      <c r="K53" t="s">
        <v>15</v>
      </c>
      <c r="L53" t="s">
        <v>76</v>
      </c>
      <c r="M53" t="s">
        <v>17</v>
      </c>
      <c r="N53" t="s">
        <v>77</v>
      </c>
    </row>
    <row r="54" spans="1:14" x14ac:dyDescent="0.35">
      <c r="A54">
        <v>52</v>
      </c>
      <c r="B54" t="s">
        <v>143</v>
      </c>
      <c r="C54" t="s">
        <v>179</v>
      </c>
      <c r="D54" s="4">
        <f>IF(AND(OR(ISNUMBER(SEARCH("construction costs", $L54)), ISNUMBER(SEARCH("first costs", $L54))), ISNUMBER(SEARCH("maximum damage", $L54))=FALSE), Cost_Database_Original!D53*0.6, Cost_Database_Original!D53)</f>
        <v>5894.4618792468273</v>
      </c>
      <c r="E54" s="4" t="str">
        <f>IF(AND(OR(ISNUMBER(SEARCH("construction costs", $L54)), ISNUMBER(SEARCH("first costs", $L54))), ISNUMBER(SEARCH("maximum damage", $L54))=FALSE), Cost_Database_Original!E53*0.6, Cost_Database_Original!E53)</f>
        <v>N/A</v>
      </c>
      <c r="F54" s="4" t="str">
        <f>IF(AND(OR(ISNUMBER(SEARCH("construction costs", $L54)), ISNUMBER(SEARCH("first costs", $L54))), ISNUMBER(SEARCH("maximum damage", $L54))=FALSE), Cost_Database_Original!F53*0.6, Cost_Database_Original!F53)</f>
        <v>N/A</v>
      </c>
      <c r="G54" t="s">
        <v>53</v>
      </c>
      <c r="H54" s="7">
        <f t="shared" si="3"/>
        <v>5894.4618792468273</v>
      </c>
      <c r="I54" s="11">
        <f t="shared" si="1"/>
        <v>4420.8464094351202</v>
      </c>
      <c r="J54" s="11">
        <f t="shared" si="2"/>
        <v>7368.0773490585343</v>
      </c>
      <c r="K54" t="s">
        <v>15</v>
      </c>
      <c r="L54" t="s">
        <v>76</v>
      </c>
      <c r="M54" t="s">
        <v>17</v>
      </c>
      <c r="N54" t="s">
        <v>77</v>
      </c>
    </row>
    <row r="55" spans="1:14" x14ac:dyDescent="0.35">
      <c r="A55">
        <v>53</v>
      </c>
      <c r="B55" t="s">
        <v>143</v>
      </c>
      <c r="C55" t="s">
        <v>180</v>
      </c>
      <c r="D55" s="4">
        <f>IF(AND(OR(ISNUMBER(SEARCH("construction costs", $L55)), ISNUMBER(SEARCH("first costs", $L55))), ISNUMBER(SEARCH("maximum damage", $L55))=FALSE), Cost_Database_Original!D54*0.6, Cost_Database_Original!D54)</f>
        <v>7368.0773490585343</v>
      </c>
      <c r="E55" s="4" t="str">
        <f>IF(AND(OR(ISNUMBER(SEARCH("construction costs", $L55)), ISNUMBER(SEARCH("first costs", $L55))), ISNUMBER(SEARCH("maximum damage", $L55))=FALSE), Cost_Database_Original!E54*0.6, Cost_Database_Original!E54)</f>
        <v>N/A</v>
      </c>
      <c r="F55" s="4" t="str">
        <f>IF(AND(OR(ISNUMBER(SEARCH("construction costs", $L55)), ISNUMBER(SEARCH("first costs", $L55))), ISNUMBER(SEARCH("maximum damage", $L55))=FALSE), Cost_Database_Original!F54*0.6, Cost_Database_Original!F54)</f>
        <v>N/A</v>
      </c>
      <c r="G55" t="s">
        <v>53</v>
      </c>
      <c r="H55" s="7">
        <f t="shared" si="3"/>
        <v>7368.0773490585343</v>
      </c>
      <c r="I55" s="11">
        <f t="shared" si="1"/>
        <v>5526.0580117939007</v>
      </c>
      <c r="J55" s="11">
        <f t="shared" si="2"/>
        <v>9210.0966863231679</v>
      </c>
      <c r="K55" t="s">
        <v>15</v>
      </c>
      <c r="L55" t="s">
        <v>76</v>
      </c>
      <c r="M55" t="s">
        <v>17</v>
      </c>
      <c r="N55" t="s">
        <v>77</v>
      </c>
    </row>
    <row r="56" spans="1:14" x14ac:dyDescent="0.35">
      <c r="A56">
        <v>54</v>
      </c>
      <c r="B56" t="s">
        <v>143</v>
      </c>
      <c r="C56" t="s">
        <v>181</v>
      </c>
      <c r="D56" s="4">
        <f>IF(AND(OR(ISNUMBER(SEARCH("construction costs", $L56)), ISNUMBER(SEARCH("first costs", $L56))), ISNUMBER(SEARCH("maximum damage", $L56))=FALSE), Cost_Database_Original!D55*0.6, Cost_Database_Original!D55)</f>
        <v>24560.257830195114</v>
      </c>
      <c r="E56" s="4" t="str">
        <f>IF(AND(OR(ISNUMBER(SEARCH("construction costs", $L56)), ISNUMBER(SEARCH("first costs", $L56))), ISNUMBER(SEARCH("maximum damage", $L56))=FALSE), Cost_Database_Original!E55*0.6, Cost_Database_Original!E55)</f>
        <v>N/A</v>
      </c>
      <c r="F56" s="4" t="str">
        <f>IF(AND(OR(ISNUMBER(SEARCH("construction costs", $L56)), ISNUMBER(SEARCH("first costs", $L56))), ISNUMBER(SEARCH("maximum damage", $L56))=FALSE), Cost_Database_Original!F55*0.6, Cost_Database_Original!F55)</f>
        <v>N/A</v>
      </c>
      <c r="G56" t="s">
        <v>53</v>
      </c>
      <c r="H56" s="7">
        <f t="shared" si="3"/>
        <v>24560.257830195114</v>
      </c>
      <c r="I56" s="11">
        <f t="shared" si="1"/>
        <v>18420.193372646336</v>
      </c>
      <c r="J56" s="11">
        <f t="shared" si="2"/>
        <v>30700.322287743893</v>
      </c>
      <c r="K56" t="s">
        <v>15</v>
      </c>
      <c r="L56" t="s">
        <v>76</v>
      </c>
      <c r="M56" t="s">
        <v>17</v>
      </c>
      <c r="N56" t="s">
        <v>77</v>
      </c>
    </row>
    <row r="57" spans="1:14" x14ac:dyDescent="0.35">
      <c r="A57">
        <v>55</v>
      </c>
      <c r="B57" t="s">
        <v>143</v>
      </c>
      <c r="C57" t="s">
        <v>69</v>
      </c>
      <c r="D57" s="4">
        <f>IF(AND(OR(ISNUMBER(SEARCH("construction costs", $L57)), ISNUMBER(SEARCH("first costs", $L57))), ISNUMBER(SEARCH("maximum damage", $L57))=FALSE), Cost_Database_Original!D56*0.6, Cost_Database_Original!D56)</f>
        <v>24882.662967400163</v>
      </c>
      <c r="E57" s="4">
        <f>IF(AND(OR(ISNUMBER(SEARCH("construction costs", $L57)), ISNUMBER(SEARCH("first costs", $L57))), ISNUMBER(SEARCH("maximum damage", $L57))=FALSE), Cost_Database_Original!E56*0.6, Cost_Database_Original!E56)</f>
        <v>4946.8514845725977</v>
      </c>
      <c r="F57" s="4">
        <f>IF(AND(OR(ISNUMBER(SEARCH("construction costs", $L57)), ISNUMBER(SEARCH("first costs", $L57))), ISNUMBER(SEARCH("maximum damage", $L57))=FALSE), Cost_Database_Original!F56*0.6, Cost_Database_Original!F56)</f>
        <v>69255.920784016358</v>
      </c>
      <c r="G57" t="s">
        <v>53</v>
      </c>
      <c r="H57" s="7">
        <f t="shared" si="3"/>
        <v>24882.662967400163</v>
      </c>
      <c r="I57" s="7">
        <f t="shared" si="1"/>
        <v>4946.8514845725977</v>
      </c>
      <c r="J57" s="7">
        <f t="shared" si="2"/>
        <v>69255.920784016358</v>
      </c>
      <c r="K57" t="s">
        <v>54</v>
      </c>
      <c r="L57" t="s">
        <v>74</v>
      </c>
      <c r="M57" t="s">
        <v>56</v>
      </c>
      <c r="N57" t="s">
        <v>75</v>
      </c>
    </row>
    <row r="58" spans="1:14" x14ac:dyDescent="0.35">
      <c r="A58">
        <v>56</v>
      </c>
      <c r="B58" t="s">
        <v>143</v>
      </c>
      <c r="C58" t="s">
        <v>69</v>
      </c>
      <c r="D58" s="4">
        <f>IF(AND(OR(ISNUMBER(SEARCH("construction costs", $L58)), ISNUMBER(SEARCH("first costs", $L58))), ISNUMBER(SEARCH("maximum damage", $L58))=FALSE), Cost_Database_Original!D57*0.6, Cost_Database_Original!D57)</f>
        <v>6897.2263896804452</v>
      </c>
      <c r="E58" s="4" t="str">
        <f>IF(AND(OR(ISNUMBER(SEARCH("construction costs", $L58)), ISNUMBER(SEARCH("first costs", $L58))), ISNUMBER(SEARCH("maximum damage", $L58))=FALSE), Cost_Database_Original!E57*0.6, Cost_Database_Original!E57)</f>
        <v>N/A</v>
      </c>
      <c r="F58" s="4" t="str">
        <f>IF(AND(OR(ISNUMBER(SEARCH("construction costs", $L58)), ISNUMBER(SEARCH("first costs", $L58))), ISNUMBER(SEARCH("maximum damage", $L58))=FALSE), Cost_Database_Original!F57*0.6, Cost_Database_Original!F57)</f>
        <v>N/A</v>
      </c>
      <c r="G58" t="s">
        <v>53</v>
      </c>
      <c r="H58" s="7">
        <f t="shared" si="3"/>
        <v>6897.2263896804452</v>
      </c>
      <c r="I58" s="11">
        <f t="shared" si="1"/>
        <v>5172.9197922603344</v>
      </c>
      <c r="J58" s="11">
        <f t="shared" si="2"/>
        <v>8621.5329871005561</v>
      </c>
      <c r="K58" t="s">
        <v>70</v>
      </c>
      <c r="L58" t="s">
        <v>71</v>
      </c>
      <c r="M58" t="s">
        <v>72</v>
      </c>
      <c r="N58" t="s">
        <v>73</v>
      </c>
    </row>
    <row r="59" spans="1:14" x14ac:dyDescent="0.35">
      <c r="A59">
        <v>57</v>
      </c>
      <c r="B59" t="s">
        <v>143</v>
      </c>
      <c r="C59" t="s">
        <v>8</v>
      </c>
      <c r="D59" s="4" t="str">
        <f>IF(AND(OR(ISNUMBER(SEARCH("construction costs", $L59)), ISNUMBER(SEARCH("first costs", $L59))), ISNUMBER(SEARCH("maximum damage", $L59))=FALSE), Cost_Database_Original!D58*0.6, Cost_Database_Original!D58)</f>
        <v>Refer to supplementary material of source for complete overview</v>
      </c>
      <c r="E59" s="4" t="str">
        <f>IF(AND(OR(ISNUMBER(SEARCH("construction costs", $L59)), ISNUMBER(SEARCH("first costs", $L59))), ISNUMBER(SEARCH("maximum damage", $L59))=FALSE), Cost_Database_Original!E58*0.6, Cost_Database_Original!E58)</f>
        <v>Refer to supplementary material of source for complete overview</v>
      </c>
      <c r="F59" s="4" t="str">
        <f>IF(AND(OR(ISNUMBER(SEARCH("construction costs", $L59)), ISNUMBER(SEARCH("first costs", $L59))), ISNUMBER(SEARCH("maximum damage", $L59))=FALSE), Cost_Database_Original!F58*0.6, Cost_Database_Original!F58)</f>
        <v>Refer to supplementary material of source for complete overview</v>
      </c>
      <c r="G59" t="s">
        <v>43</v>
      </c>
      <c r="H59" s="11" t="str">
        <f t="shared" si="3"/>
        <v>Refer to documentation</v>
      </c>
      <c r="I59" s="11" t="str">
        <f t="shared" si="1"/>
        <v>Refer to documentation</v>
      </c>
      <c r="J59" s="11" t="str">
        <f t="shared" si="2"/>
        <v>Refer to documentation</v>
      </c>
      <c r="K59" t="s">
        <v>44</v>
      </c>
      <c r="L59" t="s">
        <v>16</v>
      </c>
      <c r="M59" t="s">
        <v>45</v>
      </c>
      <c r="N59" t="s">
        <v>84</v>
      </c>
    </row>
    <row r="60" spans="1:14" x14ac:dyDescent="0.35">
      <c r="A60">
        <v>58</v>
      </c>
      <c r="B60" t="s">
        <v>143</v>
      </c>
      <c r="C60" s="6" t="s">
        <v>255</v>
      </c>
      <c r="D60" s="4">
        <f>IF(AND(OR(ISNUMBER(SEARCH("construction costs", $L60)), ISNUMBER(SEARCH("first costs", $L60))), ISNUMBER(SEARCH("maximum damage", $L60))=FALSE), Cost_Database_Original!D59*0.6, Cost_Database_Original!D59)</f>
        <v>3340904.2326077837</v>
      </c>
      <c r="E60" s="4" t="str">
        <f>IF(AND(OR(ISNUMBER(SEARCH("construction costs", $L60)), ISNUMBER(SEARCH("first costs", $L60))), ISNUMBER(SEARCH("maximum damage", $L60))=FALSE), Cost_Database_Original!E59*0.6, Cost_Database_Original!E59)</f>
        <v>N/A</v>
      </c>
      <c r="F60" s="4" t="str">
        <f>IF(AND(OR(ISNUMBER(SEARCH("construction costs", $L60)), ISNUMBER(SEARCH("first costs", $L60))), ISNUMBER(SEARCH("maximum damage", $L60))=FALSE), Cost_Database_Original!F59*0.6, Cost_Database_Original!F59)</f>
        <v>N/A</v>
      </c>
      <c r="G60" t="s">
        <v>14</v>
      </c>
      <c r="H60" s="7">
        <f t="shared" si="3"/>
        <v>3340904.2326077837</v>
      </c>
      <c r="I60" s="11">
        <f t="shared" si="1"/>
        <v>2505678.1744558378</v>
      </c>
      <c r="J60" s="11">
        <f t="shared" si="2"/>
        <v>4176130.2907597297</v>
      </c>
      <c r="K60" t="s">
        <v>9</v>
      </c>
      <c r="L60" t="s">
        <v>10</v>
      </c>
      <c r="M60" t="s">
        <v>11</v>
      </c>
      <c r="N60" t="s">
        <v>258</v>
      </c>
    </row>
    <row r="61" spans="1:14" x14ac:dyDescent="0.35">
      <c r="A61">
        <v>59</v>
      </c>
      <c r="B61" t="s">
        <v>143</v>
      </c>
      <c r="C61" s="6" t="s">
        <v>256</v>
      </c>
      <c r="D61" s="4">
        <f>IF(AND(OR(ISNUMBER(SEARCH("construction costs", $L61)), ISNUMBER(SEARCH("first costs", $L61))), ISNUMBER(SEARCH("maximum damage", $L61))=FALSE), Cost_Database_Original!D60*0.6, Cost_Database_Original!D60)</f>
        <v>3340904.2326077837</v>
      </c>
      <c r="E61" s="4" t="str">
        <f>IF(AND(OR(ISNUMBER(SEARCH("construction costs", $L61)), ISNUMBER(SEARCH("first costs", $L61))), ISNUMBER(SEARCH("maximum damage", $L61))=FALSE), Cost_Database_Original!E60*0.6, Cost_Database_Original!E60)</f>
        <v>N/A</v>
      </c>
      <c r="F61" s="4" t="str">
        <f>IF(AND(OR(ISNUMBER(SEARCH("construction costs", $L61)), ISNUMBER(SEARCH("first costs", $L61))), ISNUMBER(SEARCH("maximum damage", $L61))=FALSE), Cost_Database_Original!F60*0.6, Cost_Database_Original!F60)</f>
        <v>N/A</v>
      </c>
      <c r="G61" t="s">
        <v>14</v>
      </c>
      <c r="H61" s="7">
        <f t="shared" si="3"/>
        <v>3340904.2326077837</v>
      </c>
      <c r="I61" s="11">
        <f t="shared" si="1"/>
        <v>2505678.1744558378</v>
      </c>
      <c r="J61" s="11">
        <f t="shared" si="2"/>
        <v>4176130.2907597297</v>
      </c>
      <c r="K61" t="s">
        <v>9</v>
      </c>
      <c r="L61" t="s">
        <v>10</v>
      </c>
      <c r="M61" t="s">
        <v>11</v>
      </c>
      <c r="N61" t="s">
        <v>259</v>
      </c>
    </row>
    <row r="62" spans="1:14" x14ac:dyDescent="0.35">
      <c r="A62">
        <v>60</v>
      </c>
      <c r="B62" t="s">
        <v>143</v>
      </c>
      <c r="C62" s="6" t="s">
        <v>257</v>
      </c>
      <c r="D62" s="4">
        <f>IF(AND(OR(ISNUMBER(SEARCH("construction costs", $L62)), ISNUMBER(SEARCH("first costs", $L62))), ISNUMBER(SEARCH("maximum damage", $L62))=FALSE), Cost_Database_Original!D61*0.6, Cost_Database_Original!D61)</f>
        <v>3563631.1814483022</v>
      </c>
      <c r="E62" s="4" t="str">
        <f>IF(AND(OR(ISNUMBER(SEARCH("construction costs", $L62)), ISNUMBER(SEARCH("first costs", $L62))), ISNUMBER(SEARCH("maximum damage", $L62))=FALSE), Cost_Database_Original!E61*0.6, Cost_Database_Original!E61)</f>
        <v>N/A</v>
      </c>
      <c r="F62" s="4" t="str">
        <f>IF(AND(OR(ISNUMBER(SEARCH("construction costs", $L62)), ISNUMBER(SEARCH("first costs", $L62))), ISNUMBER(SEARCH("maximum damage", $L62))=FALSE), Cost_Database_Original!F61*0.6, Cost_Database_Original!F61)</f>
        <v>N/A</v>
      </c>
      <c r="G62" t="s">
        <v>14</v>
      </c>
      <c r="H62" s="7">
        <f t="shared" si="3"/>
        <v>3563631.1814483022</v>
      </c>
      <c r="I62" s="11">
        <f t="shared" si="1"/>
        <v>2672723.3860862264</v>
      </c>
      <c r="J62" s="11">
        <f t="shared" si="2"/>
        <v>4454538.976810378</v>
      </c>
      <c r="K62" t="s">
        <v>9</v>
      </c>
      <c r="L62" t="s">
        <v>10</v>
      </c>
      <c r="M62" t="s">
        <v>11</v>
      </c>
      <c r="N62" t="s">
        <v>260</v>
      </c>
    </row>
    <row r="63" spans="1:14" x14ac:dyDescent="0.35">
      <c r="A63">
        <v>61</v>
      </c>
      <c r="B63" t="s">
        <v>143</v>
      </c>
      <c r="C63" t="s">
        <v>80</v>
      </c>
      <c r="D63" s="4">
        <f>IF(AND(OR(ISNUMBER(SEARCH("construction costs", $L63)), ISNUMBER(SEARCH("first costs", $L63))), ISNUMBER(SEARCH("maximum damage", $L63))=FALSE), Cost_Database_Original!D62*0.6, Cost_Database_Original!D62)</f>
        <v>5343.6150813358736</v>
      </c>
      <c r="E63" s="4" t="str">
        <f>IF(AND(OR(ISNUMBER(SEARCH("construction costs", $L63)), ISNUMBER(SEARCH("first costs", $L63))), ISNUMBER(SEARCH("maximum damage", $L63))=FALSE), Cost_Database_Original!E62*0.6, Cost_Database_Original!E62)</f>
        <v>N/A</v>
      </c>
      <c r="F63" s="4" t="str">
        <f>IF(AND(OR(ISNUMBER(SEARCH("construction costs", $L63)), ISNUMBER(SEARCH("first costs", $L63))), ISNUMBER(SEARCH("maximum damage", $L63))=FALSE), Cost_Database_Original!F62*0.6, Cost_Database_Original!F62)</f>
        <v>N/A</v>
      </c>
      <c r="G63" t="s">
        <v>53</v>
      </c>
      <c r="H63" s="7">
        <f t="shared" si="3"/>
        <v>5343.6150813358736</v>
      </c>
      <c r="I63" s="11">
        <f t="shared" si="1"/>
        <v>4007.7113110019054</v>
      </c>
      <c r="J63" s="11">
        <f t="shared" si="2"/>
        <v>6679.5188516698418</v>
      </c>
      <c r="K63" t="s">
        <v>54</v>
      </c>
      <c r="L63" t="s">
        <v>81</v>
      </c>
      <c r="M63" t="s">
        <v>208</v>
      </c>
      <c r="N63" t="s">
        <v>82</v>
      </c>
    </row>
    <row r="64" spans="1:14" x14ac:dyDescent="0.35">
      <c r="A64">
        <v>62</v>
      </c>
      <c r="B64" t="s">
        <v>143</v>
      </c>
      <c r="C64" t="s">
        <v>83</v>
      </c>
      <c r="D64" s="4">
        <f>IF(AND(OR(ISNUMBER(SEARCH("construction costs", $L64)), ISNUMBER(SEARCH("first costs", $L64))), ISNUMBER(SEARCH("maximum damage", $L64))=FALSE), Cost_Database_Original!D63*0.6, Cost_Database_Original!D63)</f>
        <v>1335.9037703339684</v>
      </c>
      <c r="E64" s="4" t="str">
        <f>IF(AND(OR(ISNUMBER(SEARCH("construction costs", $L64)), ISNUMBER(SEARCH("first costs", $L64))), ISNUMBER(SEARCH("maximum damage", $L64))=FALSE), Cost_Database_Original!E63*0.6, Cost_Database_Original!E63)</f>
        <v>N/A</v>
      </c>
      <c r="F64" s="4" t="str">
        <f>IF(AND(OR(ISNUMBER(SEARCH("construction costs", $L64)), ISNUMBER(SEARCH("first costs", $L64))), ISNUMBER(SEARCH("maximum damage", $L64))=FALSE), Cost_Database_Original!F63*0.6, Cost_Database_Original!F63)</f>
        <v>N/A</v>
      </c>
      <c r="G64" t="s">
        <v>53</v>
      </c>
      <c r="H64" s="7">
        <f t="shared" si="3"/>
        <v>1335.9037703339684</v>
      </c>
      <c r="I64" s="11">
        <f t="shared" si="1"/>
        <v>1001.9278277504764</v>
      </c>
      <c r="J64" s="11">
        <f t="shared" si="2"/>
        <v>1669.8797129174604</v>
      </c>
      <c r="K64" t="s">
        <v>54</v>
      </c>
      <c r="L64" t="s">
        <v>81</v>
      </c>
      <c r="M64" t="s">
        <v>208</v>
      </c>
      <c r="N64" t="s">
        <v>82</v>
      </c>
    </row>
    <row r="65" spans="1:14" x14ac:dyDescent="0.35">
      <c r="A65">
        <v>63</v>
      </c>
      <c r="B65" t="s">
        <v>354</v>
      </c>
      <c r="C65" t="s">
        <v>47</v>
      </c>
      <c r="D65" s="4">
        <f>IF(AND(OR(ISNUMBER(SEARCH("construction costs", $L65)), ISNUMBER(SEARCH("first costs", $L65))), ISNUMBER(SEARCH("maximum damage", $L65))=FALSE), Cost_Database_Original!D64*0.6, Cost_Database_Original!D64)</f>
        <v>545.60728965390797</v>
      </c>
      <c r="E65" s="4" t="e">
        <f>IF(AND(OR(ISNUMBER(SEARCH("construction costs", $L65)), ISNUMBER(SEARCH("first costs", $L65))), ISNUMBER(SEARCH("maximum damage", $L65))=FALSE), Cost_Database_Original!E64*0.6, Cost_Database_Original!E64)</f>
        <v>#VALUE!</v>
      </c>
      <c r="F65" s="4" t="e">
        <f>IF(AND(OR(ISNUMBER(SEARCH("construction costs", $L65)), ISNUMBER(SEARCH("first costs", $L65))), ISNUMBER(SEARCH("maximum damage", $L65))=FALSE), Cost_Database_Original!F64*0.6, Cost_Database_Original!F64)</f>
        <v>#VALUE!</v>
      </c>
      <c r="G65" t="s">
        <v>43</v>
      </c>
      <c r="H65" s="7">
        <f t="shared" si="3"/>
        <v>545.60728965390797</v>
      </c>
      <c r="I65" s="11">
        <f t="shared" si="1"/>
        <v>409.20546724043095</v>
      </c>
      <c r="J65" s="11">
        <f t="shared" si="2"/>
        <v>682.00911206738499</v>
      </c>
      <c r="K65" t="s">
        <v>131</v>
      </c>
      <c r="L65" t="s">
        <v>132</v>
      </c>
      <c r="M65" t="s">
        <v>133</v>
      </c>
      <c r="N65" t="s">
        <v>134</v>
      </c>
    </row>
    <row r="66" spans="1:14" x14ac:dyDescent="0.35">
      <c r="A66">
        <v>64</v>
      </c>
      <c r="B66" t="s">
        <v>354</v>
      </c>
      <c r="C66" t="s">
        <v>124</v>
      </c>
      <c r="D66" s="4">
        <f>IF(AND(OR(ISNUMBER(SEARCH("construction costs", $L66)), ISNUMBER(SEARCH("first costs", $L66))), ISNUMBER(SEARCH("maximum damage", $L66))=FALSE), Cost_Database_Original!D65*0.6, Cost_Database_Original!D65)</f>
        <v>545.60728965390797</v>
      </c>
      <c r="E66" s="4" t="e">
        <f>IF(AND(OR(ISNUMBER(SEARCH("construction costs", $L66)), ISNUMBER(SEARCH("first costs", $L66))), ISNUMBER(SEARCH("maximum damage", $L66))=FALSE), Cost_Database_Original!E65*0.6, Cost_Database_Original!E65)</f>
        <v>#VALUE!</v>
      </c>
      <c r="F66" s="4" t="e">
        <f>IF(AND(OR(ISNUMBER(SEARCH("construction costs", $L66)), ISNUMBER(SEARCH("first costs", $L66))), ISNUMBER(SEARCH("maximum damage", $L66))=FALSE), Cost_Database_Original!F65*0.6, Cost_Database_Original!F65)</f>
        <v>#VALUE!</v>
      </c>
      <c r="G66" t="s">
        <v>43</v>
      </c>
      <c r="H66" s="7">
        <f t="shared" si="3"/>
        <v>545.60728965390797</v>
      </c>
      <c r="I66" s="11">
        <f t="shared" si="1"/>
        <v>409.20546724043095</v>
      </c>
      <c r="J66" s="11">
        <f t="shared" si="2"/>
        <v>682.00911206738499</v>
      </c>
      <c r="K66" t="s">
        <v>131</v>
      </c>
      <c r="L66" t="s">
        <v>132</v>
      </c>
      <c r="M66" t="s">
        <v>133</v>
      </c>
      <c r="N66" t="s">
        <v>135</v>
      </c>
    </row>
    <row r="67" spans="1:14" x14ac:dyDescent="0.35">
      <c r="A67">
        <v>65</v>
      </c>
      <c r="B67" t="s">
        <v>354</v>
      </c>
      <c r="C67" t="s">
        <v>136</v>
      </c>
      <c r="D67" s="4">
        <f>IF(AND(OR(ISNUMBER(SEARCH("construction costs", $L67)), ISNUMBER(SEARCH("first costs", $L67))), ISNUMBER(SEARCH("maximum damage", $L67))=FALSE), Cost_Database_Original!D66*0.6, Cost_Database_Original!D66)</f>
        <v>4.6783047344386537</v>
      </c>
      <c r="E67" s="4" t="e">
        <f>IF(AND(OR(ISNUMBER(SEARCH("construction costs", $L67)), ISNUMBER(SEARCH("first costs", $L67))), ISNUMBER(SEARCH("maximum damage", $L67))=FALSE), Cost_Database_Original!E66*0.6, Cost_Database_Original!E66)</f>
        <v>#VALUE!</v>
      </c>
      <c r="F67" s="4" t="e">
        <f>IF(AND(OR(ISNUMBER(SEARCH("construction costs", $L67)), ISNUMBER(SEARCH("first costs", $L67))), ISNUMBER(SEARCH("maximum damage", $L67))=FALSE), Cost_Database_Original!F66*0.6, Cost_Database_Original!F66)</f>
        <v>#VALUE!</v>
      </c>
      <c r="G67" t="s">
        <v>43</v>
      </c>
      <c r="H67" s="7">
        <f t="shared" si="3"/>
        <v>4.6783047344386537</v>
      </c>
      <c r="I67" s="11">
        <f t="shared" si="1"/>
        <v>3.50872855082899</v>
      </c>
      <c r="J67" s="11">
        <f t="shared" si="2"/>
        <v>5.8478809180483173</v>
      </c>
      <c r="K67" t="s">
        <v>131</v>
      </c>
      <c r="L67" t="s">
        <v>132</v>
      </c>
      <c r="M67" t="s">
        <v>133</v>
      </c>
      <c r="N67" t="s">
        <v>137</v>
      </c>
    </row>
    <row r="68" spans="1:14" x14ac:dyDescent="0.35">
      <c r="A68">
        <v>66</v>
      </c>
      <c r="B68" t="s">
        <v>354</v>
      </c>
      <c r="C68" t="s">
        <v>138</v>
      </c>
      <c r="D68" s="4">
        <f>IF(AND(OR(ISNUMBER(SEARCH("construction costs", $L68)), ISNUMBER(SEARCH("first costs", $L68))), ISNUMBER(SEARCH("maximum damage", $L68))=FALSE), Cost_Database_Original!D67*0.6, Cost_Database_Original!D67)</f>
        <v>1.464</v>
      </c>
      <c r="E68" s="4" t="e">
        <f>IF(AND(OR(ISNUMBER(SEARCH("construction costs", $L68)), ISNUMBER(SEARCH("first costs", $L68))), ISNUMBER(SEARCH("maximum damage", $L68))=FALSE), Cost_Database_Original!E67*0.6, Cost_Database_Original!E67)</f>
        <v>#VALUE!</v>
      </c>
      <c r="F68" s="4" t="e">
        <f>IF(AND(OR(ISNUMBER(SEARCH("construction costs", $L68)), ISNUMBER(SEARCH("first costs", $L68))), ISNUMBER(SEARCH("maximum damage", $L68))=FALSE), Cost_Database_Original!F67*0.6, Cost_Database_Original!F67)</f>
        <v>#VALUE!</v>
      </c>
      <c r="G68" t="s">
        <v>43</v>
      </c>
      <c r="H68" s="7">
        <f t="shared" si="3"/>
        <v>1.464</v>
      </c>
      <c r="I68" s="11">
        <f t="shared" ref="I68:I131" si="4">IF(ISNUMBER(E68), E68, IF(ISNUMBER(D68), D68*0.75, "Refer to documentation"))</f>
        <v>1.0979999999999999</v>
      </c>
      <c r="J68" s="11">
        <f t="shared" ref="J68:J131" si="5">IF(ISNUMBER(F68), F68, IF(ISNUMBER(D68), D68*1.25, "Refer to documentation"))</f>
        <v>1.83</v>
      </c>
      <c r="K68" t="s">
        <v>131</v>
      </c>
      <c r="L68" t="s">
        <v>132</v>
      </c>
      <c r="M68" t="s">
        <v>133</v>
      </c>
      <c r="N68" t="s">
        <v>139</v>
      </c>
    </row>
    <row r="69" spans="1:14" x14ac:dyDescent="0.35">
      <c r="A69">
        <v>67</v>
      </c>
      <c r="B69" t="s">
        <v>354</v>
      </c>
      <c r="C69" t="s">
        <v>8</v>
      </c>
      <c r="D69" s="4" t="str">
        <f>IF(AND(OR(ISNUMBER(SEARCH("construction costs", $L69)), ISNUMBER(SEARCH("first costs", $L69))), ISNUMBER(SEARCH("maximum damage", $L69))=FALSE), Cost_Database_Original!D68*0.6, Cost_Database_Original!D68)</f>
        <v>N/A</v>
      </c>
      <c r="E69" s="4">
        <f>IF(AND(OR(ISNUMBER(SEARCH("construction costs", $L69)), ISNUMBER(SEARCH("first costs", $L69))), ISNUMBER(SEARCH("maximum damage", $L69))=FALSE), Cost_Database_Original!E68*0.6, Cost_Database_Original!E68)</f>
        <v>296.90420446261135</v>
      </c>
      <c r="F69" s="4">
        <f>IF(AND(OR(ISNUMBER(SEARCH("construction costs", $L69)), ISNUMBER(SEARCH("first costs", $L69))), ISNUMBER(SEARCH("maximum damage", $L69))=FALSE), Cost_Database_Original!F68*0.6, Cost_Database_Original!F68)</f>
        <v>7422.6051115652826</v>
      </c>
      <c r="G69" t="s">
        <v>53</v>
      </c>
      <c r="H69" s="11">
        <f>IF(ISNUMBER(D69), D69, IF(AND(ISNUMBER(E69), ISNUMBER(F69)), (E69+F69)/2, "Refer to documentation"))</f>
        <v>3859.7546580139469</v>
      </c>
      <c r="I69" s="7">
        <f t="shared" si="4"/>
        <v>296.90420446261135</v>
      </c>
      <c r="J69" s="7">
        <f t="shared" si="5"/>
        <v>7422.6051115652826</v>
      </c>
      <c r="K69" t="s">
        <v>15</v>
      </c>
      <c r="L69" t="s">
        <v>60</v>
      </c>
      <c r="M69" t="s">
        <v>17</v>
      </c>
      <c r="N69" t="s">
        <v>61</v>
      </c>
    </row>
    <row r="70" spans="1:14" x14ac:dyDescent="0.35">
      <c r="A70">
        <v>68</v>
      </c>
      <c r="B70" t="s">
        <v>354</v>
      </c>
      <c r="C70" t="s">
        <v>170</v>
      </c>
      <c r="D70" s="4" t="e">
        <f>IF(AND(OR(ISNUMBER(SEARCH("construction costs", $L70)), ISNUMBER(SEARCH("first costs", $L70))), ISNUMBER(SEARCH("maximum damage", $L70))=FALSE), Cost_Database_Original!D69*0.6, Cost_Database_Original!D69)</f>
        <v>#VALUE!</v>
      </c>
      <c r="E70" s="4">
        <f>IF(AND(OR(ISNUMBER(SEARCH("construction costs", $L70)), ISNUMBER(SEARCH("first costs", $L70))), ISNUMBER(SEARCH("maximum damage", $L70))=FALSE), Cost_Database_Original!E69*0.6, Cost_Database_Original!E69)</f>
        <v>2082.0949496522335</v>
      </c>
      <c r="F70" s="4">
        <f>IF(AND(OR(ISNUMBER(SEARCH("construction costs", $L70)), ISNUMBER(SEARCH("first costs", $L70))), ISNUMBER(SEARCH("maximum damage", $L70))=FALSE), Cost_Database_Original!F69*0.6, Cost_Database_Original!F69)</f>
        <v>20820.949496522338</v>
      </c>
      <c r="G70" t="s">
        <v>53</v>
      </c>
      <c r="H70" s="11">
        <f t="shared" ref="H70:H133" si="6">IF(ISNUMBER(D70), D70, IF(AND(ISNUMBER(E70), ISNUMBER(F70)), (E70+F70)/2, "Refer to documentation"))</f>
        <v>11451.522223087286</v>
      </c>
      <c r="I70" s="7">
        <f t="shared" si="4"/>
        <v>2082.0949496522335</v>
      </c>
      <c r="J70" s="7">
        <f t="shared" si="5"/>
        <v>20820.949496522338</v>
      </c>
      <c r="K70" t="s">
        <v>48</v>
      </c>
      <c r="L70" t="s">
        <v>29</v>
      </c>
      <c r="M70" t="s">
        <v>49</v>
      </c>
      <c r="N70" t="s">
        <v>50</v>
      </c>
    </row>
    <row r="71" spans="1:14" x14ac:dyDescent="0.35">
      <c r="A71">
        <v>69</v>
      </c>
      <c r="B71" t="s">
        <v>354</v>
      </c>
      <c r="C71" t="s">
        <v>171</v>
      </c>
      <c r="D71" s="4" t="e">
        <f>IF(AND(OR(ISNUMBER(SEARCH("construction costs", $L71)), ISNUMBER(SEARCH("first costs", $L71))), ISNUMBER(SEARCH("maximum damage", $L71))=FALSE), Cost_Database_Original!D70*0.6, Cost_Database_Original!D70)</f>
        <v>#VALUE!</v>
      </c>
      <c r="E71" s="4">
        <f>IF(AND(OR(ISNUMBER(SEARCH("construction costs", $L71)), ISNUMBER(SEARCH("first costs", $L71))), ISNUMBER(SEARCH("maximum damage", $L71))=FALSE), Cost_Database_Original!E70*0.6, Cost_Database_Original!E70)</f>
        <v>1487.2106783230236</v>
      </c>
      <c r="F71" s="4">
        <f>IF(AND(OR(ISNUMBER(SEARCH("construction costs", $L71)), ISNUMBER(SEARCH("first costs", $L71))), ISNUMBER(SEARCH("maximum damage", $L71))=FALSE), Cost_Database_Original!F70*0.6, Cost_Database_Original!F70)</f>
        <v>4461.6320349690714</v>
      </c>
      <c r="G71" t="s">
        <v>53</v>
      </c>
      <c r="H71" s="11">
        <f t="shared" si="6"/>
        <v>2974.4213566460476</v>
      </c>
      <c r="I71" s="7">
        <f t="shared" si="4"/>
        <v>1487.2106783230236</v>
      </c>
      <c r="J71" s="7">
        <f t="shared" si="5"/>
        <v>4461.6320349690714</v>
      </c>
      <c r="K71" t="s">
        <v>48</v>
      </c>
      <c r="L71" t="s">
        <v>29</v>
      </c>
      <c r="M71" t="s">
        <v>49</v>
      </c>
      <c r="N71" t="s">
        <v>50</v>
      </c>
    </row>
    <row r="72" spans="1:14" x14ac:dyDescent="0.35">
      <c r="A72">
        <v>70</v>
      </c>
      <c r="B72" t="s">
        <v>354</v>
      </c>
      <c r="C72" t="s">
        <v>172</v>
      </c>
      <c r="D72" s="4" t="e">
        <f>IF(AND(OR(ISNUMBER(SEARCH("construction costs", $L72)), ISNUMBER(SEARCH("first costs", $L72))), ISNUMBER(SEARCH("maximum damage", $L72))=FALSE), Cost_Database_Original!D71*0.6, Cost_Database_Original!D71)</f>
        <v>#VALUE!</v>
      </c>
      <c r="E72" s="4">
        <f>IF(AND(OR(ISNUMBER(SEARCH("construction costs", $L72)), ISNUMBER(SEARCH("first costs", $L72))), ISNUMBER(SEARCH("maximum damage", $L72))=FALSE), Cost_Database_Original!E71*0.6, Cost_Database_Original!E71)</f>
        <v>594.88427132920947</v>
      </c>
      <c r="F72" s="4">
        <f>IF(AND(OR(ISNUMBER(SEARCH("construction costs", $L72)), ISNUMBER(SEARCH("first costs", $L72))), ISNUMBER(SEARCH("maximum damage", $L72))=FALSE), Cost_Database_Original!F71*0.6, Cost_Database_Original!F71)</f>
        <v>1784.6528139876289</v>
      </c>
      <c r="G72" t="s">
        <v>53</v>
      </c>
      <c r="H72" s="11">
        <f t="shared" si="6"/>
        <v>1189.7685426584192</v>
      </c>
      <c r="I72" s="7">
        <f t="shared" si="4"/>
        <v>594.88427132920947</v>
      </c>
      <c r="J72" s="7">
        <f t="shared" si="5"/>
        <v>1784.6528139876289</v>
      </c>
      <c r="K72" t="s">
        <v>48</v>
      </c>
      <c r="L72" t="s">
        <v>29</v>
      </c>
      <c r="M72" t="s">
        <v>49</v>
      </c>
      <c r="N72" t="s">
        <v>51</v>
      </c>
    </row>
    <row r="73" spans="1:14" x14ac:dyDescent="0.35">
      <c r="A73">
        <v>71</v>
      </c>
      <c r="B73" t="s">
        <v>354</v>
      </c>
      <c r="C73" t="s">
        <v>173</v>
      </c>
      <c r="D73" s="4" t="e">
        <f>IF(AND(OR(ISNUMBER(SEARCH("construction costs", $L73)), ISNUMBER(SEARCH("first costs", $L73))), ISNUMBER(SEARCH("maximum damage", $L73))=FALSE), Cost_Database_Original!D72*0.6, Cost_Database_Original!D72)</f>
        <v>#VALUE!</v>
      </c>
      <c r="E73" s="4">
        <f>IF(AND(OR(ISNUMBER(SEARCH("construction costs", $L73)), ISNUMBER(SEARCH("first costs", $L73))), ISNUMBER(SEARCH("maximum damage", $L73))=FALSE), Cost_Database_Original!E72*0.6, Cost_Database_Original!E72)</f>
        <v>297.44213566460473</v>
      </c>
      <c r="F73" s="4">
        <f>IF(AND(OR(ISNUMBER(SEARCH("construction costs", $L73)), ISNUMBER(SEARCH("first costs", $L73))), ISNUMBER(SEARCH("maximum damage", $L73))=FALSE), Cost_Database_Original!F72*0.6, Cost_Database_Original!F72)</f>
        <v>892.32640699381443</v>
      </c>
      <c r="G73" t="s">
        <v>53</v>
      </c>
      <c r="H73" s="11">
        <f t="shared" si="6"/>
        <v>594.88427132920958</v>
      </c>
      <c r="I73" s="7">
        <f t="shared" si="4"/>
        <v>297.44213566460473</v>
      </c>
      <c r="J73" s="7">
        <f t="shared" si="5"/>
        <v>892.32640699381443</v>
      </c>
      <c r="K73" t="s">
        <v>48</v>
      </c>
      <c r="L73" t="s">
        <v>29</v>
      </c>
      <c r="M73" t="s">
        <v>49</v>
      </c>
      <c r="N73" t="s">
        <v>51</v>
      </c>
    </row>
    <row r="74" spans="1:14" x14ac:dyDescent="0.35">
      <c r="A74">
        <v>72</v>
      </c>
      <c r="B74" t="s">
        <v>354</v>
      </c>
      <c r="C74" t="s">
        <v>174</v>
      </c>
      <c r="D74" s="4" t="e">
        <f>IF(AND(OR(ISNUMBER(SEARCH("construction costs", $L74)), ISNUMBER(SEARCH("first costs", $L74))), ISNUMBER(SEARCH("maximum damage", $L74))=FALSE), Cost_Database_Original!D73*0.6, Cost_Database_Original!D73)</f>
        <v>#VALUE!</v>
      </c>
      <c r="E74" s="4">
        <f>IF(AND(OR(ISNUMBER(SEARCH("construction costs", $L74)), ISNUMBER(SEARCH("first costs", $L74))), ISNUMBER(SEARCH("maximum damage", $L74))=FALSE), Cost_Database_Original!E73*0.6, Cost_Database_Original!E73)</f>
        <v>118.97685426584189</v>
      </c>
      <c r="F74" s="4">
        <f>IF(AND(OR(ISNUMBER(SEARCH("construction costs", $L74)), ISNUMBER(SEARCH("first costs", $L74))), ISNUMBER(SEARCH("maximum damage", $L74))=FALSE), Cost_Database_Original!F73*0.6, Cost_Database_Original!F73)</f>
        <v>356.93056279752574</v>
      </c>
      <c r="G74" t="s">
        <v>53</v>
      </c>
      <c r="H74" s="11">
        <f t="shared" si="6"/>
        <v>237.95370853168382</v>
      </c>
      <c r="I74" s="7">
        <f t="shared" si="4"/>
        <v>118.97685426584189</v>
      </c>
      <c r="J74" s="7">
        <f t="shared" si="5"/>
        <v>356.93056279752574</v>
      </c>
      <c r="K74" t="s">
        <v>48</v>
      </c>
      <c r="L74" t="s">
        <v>29</v>
      </c>
      <c r="M74" t="s">
        <v>49</v>
      </c>
      <c r="N74" t="s">
        <v>51</v>
      </c>
    </row>
    <row r="75" spans="1:14" x14ac:dyDescent="0.35">
      <c r="A75">
        <v>73</v>
      </c>
      <c r="B75" t="s">
        <v>354</v>
      </c>
      <c r="C75" t="s">
        <v>175</v>
      </c>
      <c r="D75" s="4" t="e">
        <f>IF(AND(OR(ISNUMBER(SEARCH("construction costs", $L75)), ISNUMBER(SEARCH("first costs", $L75))), ISNUMBER(SEARCH("maximum damage", $L75))=FALSE), Cost_Database_Original!D74*0.6, Cost_Database_Original!D74)</f>
        <v>#VALUE!</v>
      </c>
      <c r="E75" s="4">
        <f>IF(AND(OR(ISNUMBER(SEARCH("construction costs", $L75)), ISNUMBER(SEARCH("first costs", $L75))), ISNUMBER(SEARCH("maximum damage", $L75))=FALSE), Cost_Database_Original!E74*0.6, Cost_Database_Original!E74)</f>
        <v>59.488427132920947</v>
      </c>
      <c r="F75" s="4">
        <f>IF(AND(OR(ISNUMBER(SEARCH("construction costs", $L75)), ISNUMBER(SEARCH("first costs", $L75))), ISNUMBER(SEARCH("maximum damage", $L75))=FALSE), Cost_Database_Original!F74*0.6, Cost_Database_Original!F74)</f>
        <v>178.46528139876287</v>
      </c>
      <c r="G75" t="s">
        <v>53</v>
      </c>
      <c r="H75" s="11">
        <f t="shared" si="6"/>
        <v>118.97685426584191</v>
      </c>
      <c r="I75" s="7">
        <f t="shared" si="4"/>
        <v>59.488427132920947</v>
      </c>
      <c r="J75" s="7">
        <f t="shared" si="5"/>
        <v>178.46528139876287</v>
      </c>
      <c r="K75" t="s">
        <v>48</v>
      </c>
      <c r="L75" t="s">
        <v>29</v>
      </c>
      <c r="M75" t="s">
        <v>49</v>
      </c>
      <c r="N75" t="s">
        <v>51</v>
      </c>
    </row>
    <row r="76" spans="1:14" x14ac:dyDescent="0.35">
      <c r="A76">
        <v>74</v>
      </c>
      <c r="B76" t="s">
        <v>354</v>
      </c>
      <c r="C76" t="s">
        <v>47</v>
      </c>
      <c r="D76" s="4">
        <f>IF(AND(OR(ISNUMBER(SEARCH("construction costs", $L76)), ISNUMBER(SEARCH("first costs", $L76))), ISNUMBER(SEARCH("maximum damage", $L76))=FALSE), Cost_Database_Original!D75*0.6, Cost_Database_Original!D75)</f>
        <v>3447.8684148843909</v>
      </c>
      <c r="E76" s="4" t="e">
        <f>IF(AND(OR(ISNUMBER(SEARCH("construction costs", $L76)), ISNUMBER(SEARCH("first costs", $L76))), ISNUMBER(SEARCH("maximum damage", $L76))=FALSE), Cost_Database_Original!E75*0.6, Cost_Database_Original!E75)</f>
        <v>#VALUE!</v>
      </c>
      <c r="F76" s="4" t="e">
        <f>IF(AND(OR(ISNUMBER(SEARCH("construction costs", $L76)), ISNUMBER(SEARCH("first costs", $L76))), ISNUMBER(SEARCH("maximum damage", $L76))=FALSE), Cost_Database_Original!F75*0.6, Cost_Database_Original!F75)</f>
        <v>#VALUE!</v>
      </c>
      <c r="G76" t="s">
        <v>53</v>
      </c>
      <c r="H76" s="7">
        <f t="shared" si="6"/>
        <v>3447.8684148843909</v>
      </c>
      <c r="I76" s="11">
        <f t="shared" si="4"/>
        <v>2585.901311163293</v>
      </c>
      <c r="J76" s="11">
        <f t="shared" si="5"/>
        <v>4309.8355186054887</v>
      </c>
      <c r="K76" t="s">
        <v>121</v>
      </c>
      <c r="L76" t="s">
        <v>29</v>
      </c>
      <c r="M76" t="s">
        <v>122</v>
      </c>
      <c r="N76" t="s">
        <v>123</v>
      </c>
    </row>
    <row r="77" spans="1:14" x14ac:dyDescent="0.35">
      <c r="A77">
        <v>75</v>
      </c>
      <c r="B77" t="s">
        <v>354</v>
      </c>
      <c r="C77" t="s">
        <v>124</v>
      </c>
      <c r="D77" s="4">
        <f>IF(AND(OR(ISNUMBER(SEARCH("construction costs", $L77)), ISNUMBER(SEARCH("first costs", $L77))), ISNUMBER(SEARCH("maximum damage", $L77))=FALSE), Cost_Database_Original!D76*0.6, Cost_Database_Original!D76)</f>
        <v>804.50263013969129</v>
      </c>
      <c r="E77" s="4" t="e">
        <f>IF(AND(OR(ISNUMBER(SEARCH("construction costs", $L77)), ISNUMBER(SEARCH("first costs", $L77))), ISNUMBER(SEARCH("maximum damage", $L77))=FALSE), Cost_Database_Original!E76*0.6, Cost_Database_Original!E76)</f>
        <v>#VALUE!</v>
      </c>
      <c r="F77" s="4" t="e">
        <f>IF(AND(OR(ISNUMBER(SEARCH("construction costs", $L77)), ISNUMBER(SEARCH("first costs", $L77))), ISNUMBER(SEARCH("maximum damage", $L77))=FALSE), Cost_Database_Original!F76*0.6, Cost_Database_Original!F76)</f>
        <v>#VALUE!</v>
      </c>
      <c r="G77" t="s">
        <v>53</v>
      </c>
      <c r="H77" s="7">
        <f t="shared" si="6"/>
        <v>804.50263013969129</v>
      </c>
      <c r="I77" s="11">
        <f t="shared" si="4"/>
        <v>603.37697260476853</v>
      </c>
      <c r="J77" s="11">
        <f t="shared" si="5"/>
        <v>1005.6282876746141</v>
      </c>
      <c r="K77" t="s">
        <v>121</v>
      </c>
      <c r="L77" t="s">
        <v>29</v>
      </c>
      <c r="M77" t="s">
        <v>122</v>
      </c>
      <c r="N77" t="s">
        <v>125</v>
      </c>
    </row>
    <row r="78" spans="1:14" x14ac:dyDescent="0.35">
      <c r="A78">
        <v>76</v>
      </c>
      <c r="B78" t="s">
        <v>354</v>
      </c>
      <c r="C78" t="s">
        <v>126</v>
      </c>
      <c r="D78" s="4">
        <f>IF(AND(OR(ISNUMBER(SEARCH("construction costs", $L78)), ISNUMBER(SEARCH("first costs", $L78))), ISNUMBER(SEARCH("maximum damage", $L78))=FALSE), Cost_Database_Original!D77*0.6, Cost_Database_Original!D77)</f>
        <v>396.50486771170495</v>
      </c>
      <c r="E78" s="4" t="e">
        <f>IF(AND(OR(ISNUMBER(SEARCH("construction costs", $L78)), ISNUMBER(SEARCH("first costs", $L78))), ISNUMBER(SEARCH("maximum damage", $L78))=FALSE), Cost_Database_Original!E77*0.6, Cost_Database_Original!E77)</f>
        <v>#VALUE!</v>
      </c>
      <c r="F78" s="4" t="e">
        <f>IF(AND(OR(ISNUMBER(SEARCH("construction costs", $L78)), ISNUMBER(SEARCH("first costs", $L78))), ISNUMBER(SEARCH("maximum damage", $L78))=FALSE), Cost_Database_Original!F77*0.6, Cost_Database_Original!F77)</f>
        <v>#VALUE!</v>
      </c>
      <c r="G78" t="s">
        <v>53</v>
      </c>
      <c r="H78" s="7">
        <f t="shared" si="6"/>
        <v>396.50486771170495</v>
      </c>
      <c r="I78" s="11">
        <f t="shared" si="4"/>
        <v>297.37865078377871</v>
      </c>
      <c r="J78" s="11">
        <f t="shared" si="5"/>
        <v>495.63108463963118</v>
      </c>
      <c r="K78" t="s">
        <v>121</v>
      </c>
      <c r="L78" t="s">
        <v>29</v>
      </c>
      <c r="M78" t="s">
        <v>122</v>
      </c>
      <c r="N78" t="s">
        <v>127</v>
      </c>
    </row>
    <row r="79" spans="1:14" x14ac:dyDescent="0.35">
      <c r="A79">
        <v>77</v>
      </c>
      <c r="B79" t="s">
        <v>354</v>
      </c>
      <c r="C79" t="s">
        <v>128</v>
      </c>
      <c r="D79" s="4">
        <f>IF(AND(OR(ISNUMBER(SEARCH("construction costs", $L79)), ISNUMBER(SEARCH("first costs", $L79))), ISNUMBER(SEARCH("maximum damage", $L79))=FALSE), Cost_Database_Original!D78*0.6, Cost_Database_Original!D78)</f>
        <v>57.464473581406516</v>
      </c>
      <c r="E79" s="4" t="e">
        <f>IF(AND(OR(ISNUMBER(SEARCH("construction costs", $L79)), ISNUMBER(SEARCH("first costs", $L79))), ISNUMBER(SEARCH("maximum damage", $L79))=FALSE), Cost_Database_Original!E78*0.6, Cost_Database_Original!E78)</f>
        <v>#VALUE!</v>
      </c>
      <c r="F79" s="4" t="e">
        <f>IF(AND(OR(ISNUMBER(SEARCH("construction costs", $L79)), ISNUMBER(SEARCH("first costs", $L79))), ISNUMBER(SEARCH("maximum damage", $L79))=FALSE), Cost_Database_Original!F78*0.6, Cost_Database_Original!F78)</f>
        <v>#VALUE!</v>
      </c>
      <c r="G79" t="s">
        <v>53</v>
      </c>
      <c r="H79" s="7">
        <f t="shared" si="6"/>
        <v>57.464473581406516</v>
      </c>
      <c r="I79" s="11">
        <f t="shared" si="4"/>
        <v>43.098355186054889</v>
      </c>
      <c r="J79" s="11">
        <f t="shared" si="5"/>
        <v>71.830591976758143</v>
      </c>
      <c r="K79" t="s">
        <v>121</v>
      </c>
      <c r="L79" t="s">
        <v>29</v>
      </c>
      <c r="M79" t="s">
        <v>122</v>
      </c>
      <c r="N79" t="s">
        <v>129</v>
      </c>
    </row>
    <row r="80" spans="1:14" x14ac:dyDescent="0.35">
      <c r="A80">
        <v>78</v>
      </c>
      <c r="B80" t="s">
        <v>143</v>
      </c>
      <c r="C80" t="s">
        <v>130</v>
      </c>
      <c r="D80" s="4">
        <f>IF(AND(OR(ISNUMBER(SEARCH("construction costs", $L80)), ISNUMBER(SEARCH("first costs", $L80))), ISNUMBER(SEARCH("maximum damage", $L80))=FALSE), Cost_Database_Original!D79*0.6, Cost_Database_Original!D79)</f>
        <v>68.957368297687822</v>
      </c>
      <c r="E80" s="4" t="e">
        <f>IF(AND(OR(ISNUMBER(SEARCH("construction costs", $L80)), ISNUMBER(SEARCH("first costs", $L80))), ISNUMBER(SEARCH("maximum damage", $L80))=FALSE), Cost_Database_Original!E79*0.6, Cost_Database_Original!E79)</f>
        <v>#VALUE!</v>
      </c>
      <c r="F80" s="4" t="e">
        <f>IF(AND(OR(ISNUMBER(SEARCH("construction costs", $L80)), ISNUMBER(SEARCH("first costs", $L80))), ISNUMBER(SEARCH("maximum damage", $L80))=FALSE), Cost_Database_Original!F79*0.6, Cost_Database_Original!F79)</f>
        <v>#VALUE!</v>
      </c>
      <c r="G80" t="s">
        <v>53</v>
      </c>
      <c r="H80" s="7">
        <f t="shared" si="6"/>
        <v>68.957368297687822</v>
      </c>
      <c r="I80" s="11">
        <f t="shared" si="4"/>
        <v>51.718026223265866</v>
      </c>
      <c r="J80" s="11">
        <f t="shared" si="5"/>
        <v>86.196710372109777</v>
      </c>
      <c r="K80" t="s">
        <v>121</v>
      </c>
      <c r="L80" t="s">
        <v>29</v>
      </c>
      <c r="M80" t="s">
        <v>122</v>
      </c>
      <c r="N80" t="s">
        <v>357</v>
      </c>
    </row>
    <row r="81" spans="1:14" x14ac:dyDescent="0.35">
      <c r="A81">
        <v>79</v>
      </c>
      <c r="B81" t="s">
        <v>354</v>
      </c>
      <c r="C81" t="s">
        <v>118</v>
      </c>
      <c r="D81" s="4">
        <f>IF(AND(OR(ISNUMBER(SEARCH("construction costs", $L81)), ISNUMBER(SEARCH("first costs", $L81))), ISNUMBER(SEARCH("maximum damage", $L81))=FALSE), Cost_Database_Original!D80*0.6, Cost_Database_Original!D80)</f>
        <v>132958.69328682404</v>
      </c>
      <c r="E81" s="4" t="e">
        <f>IF(AND(OR(ISNUMBER(SEARCH("construction costs", $L81)), ISNUMBER(SEARCH("first costs", $L81))), ISNUMBER(SEARCH("maximum damage", $L81))=FALSE), Cost_Database_Original!E80*0.6, Cost_Database_Original!E80)</f>
        <v>#VALUE!</v>
      </c>
      <c r="F81" s="4" t="e">
        <f>IF(AND(OR(ISNUMBER(SEARCH("construction costs", $L81)), ISNUMBER(SEARCH("first costs", $L81))), ISNUMBER(SEARCH("maximum damage", $L81))=FALSE), Cost_Database_Original!F80*0.6, Cost_Database_Original!F80)</f>
        <v>#VALUE!</v>
      </c>
      <c r="G81" t="s">
        <v>53</v>
      </c>
      <c r="H81" s="7">
        <f t="shared" si="6"/>
        <v>132958.69328682404</v>
      </c>
      <c r="I81" s="11">
        <f t="shared" si="4"/>
        <v>99719.01996511803</v>
      </c>
      <c r="J81" s="11">
        <f t="shared" si="5"/>
        <v>166198.36660853005</v>
      </c>
      <c r="K81" t="s">
        <v>119</v>
      </c>
      <c r="L81" t="s">
        <v>29</v>
      </c>
      <c r="M81" t="s">
        <v>120</v>
      </c>
      <c r="N81" t="s">
        <v>206</v>
      </c>
    </row>
    <row r="82" spans="1:14" x14ac:dyDescent="0.35">
      <c r="A82">
        <v>80</v>
      </c>
      <c r="B82" t="s">
        <v>354</v>
      </c>
      <c r="C82" t="s">
        <v>118</v>
      </c>
      <c r="D82" s="4">
        <f>IF(AND(OR(ISNUMBER(SEARCH("construction costs", $L82)), ISNUMBER(SEARCH("first costs", $L82))), ISNUMBER(SEARCH("maximum damage", $L82))=FALSE), Cost_Database_Original!D81*0.6, Cost_Database_Original!D81)</f>
        <v>22159.782214470677</v>
      </c>
      <c r="E82" s="4" t="str">
        <f>IF(AND(OR(ISNUMBER(SEARCH("construction costs", $L82)), ISNUMBER(SEARCH("first costs", $L82))), ISNUMBER(SEARCH("maximum damage", $L82))=FALSE), Cost_Database_Original!E81*0.6, Cost_Database_Original!E81)</f>
        <v>N/A</v>
      </c>
      <c r="F82" s="4" t="str">
        <f>IF(AND(OR(ISNUMBER(SEARCH("construction costs", $L82)), ISNUMBER(SEARCH("first costs", $L82))), ISNUMBER(SEARCH("maximum damage", $L82))=FALSE), Cost_Database_Original!F81*0.6, Cost_Database_Original!F81)</f>
        <v>N/A</v>
      </c>
      <c r="G82" t="s">
        <v>53</v>
      </c>
      <c r="H82" s="7">
        <f t="shared" si="6"/>
        <v>22159.782214470677</v>
      </c>
      <c r="I82" s="11">
        <f t="shared" si="4"/>
        <v>16619.836660853009</v>
      </c>
      <c r="J82" s="11">
        <f t="shared" si="5"/>
        <v>27699.727768088345</v>
      </c>
      <c r="K82" t="s">
        <v>119</v>
      </c>
      <c r="L82" t="s">
        <v>10</v>
      </c>
      <c r="M82" t="s">
        <v>120</v>
      </c>
      <c r="N82" t="s">
        <v>206</v>
      </c>
    </row>
    <row r="83" spans="1:14" x14ac:dyDescent="0.35">
      <c r="A83">
        <v>81</v>
      </c>
      <c r="B83" t="s">
        <v>354</v>
      </c>
      <c r="C83" t="s">
        <v>52</v>
      </c>
      <c r="D83" s="4">
        <f>IF(AND(OR(ISNUMBER(SEARCH("construction costs", $L83)), ISNUMBER(SEARCH("first costs", $L83))), ISNUMBER(SEARCH("maximum damage", $L83))=FALSE), Cost_Database_Original!D82*0.6, Cost_Database_Original!D82)</f>
        <v>1434.5869305260533</v>
      </c>
      <c r="E83" s="4">
        <f>IF(AND(OR(ISNUMBER(SEARCH("construction costs", $L83)), ISNUMBER(SEARCH("first costs", $L83))), ISNUMBER(SEARCH("maximum damage", $L83))=FALSE), Cost_Database_Original!E82*0.6, Cost_Database_Original!E82)</f>
        <v>1266.3939800505848</v>
      </c>
      <c r="F83" s="4">
        <f>IF(AND(OR(ISNUMBER(SEARCH("construction costs", $L83)), ISNUMBER(SEARCH("first costs", $L83))), ISNUMBER(SEARCH("maximum damage", $L83))=FALSE), Cost_Database_Original!F82*0.6, Cost_Database_Original!F82)</f>
        <v>1602.7798810015215</v>
      </c>
      <c r="G83" t="s">
        <v>53</v>
      </c>
      <c r="H83" s="7">
        <f t="shared" si="6"/>
        <v>1434.5869305260533</v>
      </c>
      <c r="I83" s="7">
        <f t="shared" si="4"/>
        <v>1266.3939800505848</v>
      </c>
      <c r="J83" s="7">
        <f t="shared" si="5"/>
        <v>1602.7798810015215</v>
      </c>
      <c r="K83" t="s">
        <v>54</v>
      </c>
      <c r="L83" t="s">
        <v>55</v>
      </c>
      <c r="M83" t="s">
        <v>56</v>
      </c>
      <c r="N83" t="s">
        <v>57</v>
      </c>
    </row>
    <row r="84" spans="1:14" x14ac:dyDescent="0.35">
      <c r="A84">
        <v>82</v>
      </c>
      <c r="B84" t="s">
        <v>354</v>
      </c>
      <c r="C84" t="s">
        <v>58</v>
      </c>
      <c r="D84" s="4">
        <f>IF(AND(OR(ISNUMBER(SEARCH("construction costs", $L84)), ISNUMBER(SEARCH("first costs", $L84))), ISNUMBER(SEARCH("maximum damage", $L84))=FALSE), Cost_Database_Original!D83*0.6, Cost_Database_Original!D83)</f>
        <v>969.58289097622912</v>
      </c>
      <c r="E84" s="4">
        <f>IF(AND(OR(ISNUMBER(SEARCH("construction costs", $L84)), ISNUMBER(SEARCH("first costs", $L84))), ISNUMBER(SEARCH("maximum damage", $L84))=FALSE), Cost_Database_Original!E83*0.6, Cost_Database_Original!E83)</f>
        <v>860.75215831563185</v>
      </c>
      <c r="F84" s="4">
        <f>IF(AND(OR(ISNUMBER(SEARCH("construction costs", $L84)), ISNUMBER(SEARCH("first costs", $L84))), ISNUMBER(SEARCH("maximum damage", $L84))=FALSE), Cost_Database_Original!F83*0.6, Cost_Database_Original!F83)</f>
        <v>1078.4136236368263</v>
      </c>
      <c r="G84" t="s">
        <v>53</v>
      </c>
      <c r="H84" s="7">
        <f t="shared" si="6"/>
        <v>969.58289097622912</v>
      </c>
      <c r="I84" s="7">
        <f t="shared" si="4"/>
        <v>860.75215831563185</v>
      </c>
      <c r="J84" s="7">
        <f t="shared" si="5"/>
        <v>1078.4136236368263</v>
      </c>
      <c r="K84" t="s">
        <v>54</v>
      </c>
      <c r="L84" t="s">
        <v>55</v>
      </c>
      <c r="M84" t="s">
        <v>56</v>
      </c>
      <c r="N84" t="s">
        <v>57</v>
      </c>
    </row>
    <row r="85" spans="1:14" x14ac:dyDescent="0.35">
      <c r="A85">
        <v>83</v>
      </c>
      <c r="B85" t="s">
        <v>354</v>
      </c>
      <c r="C85" t="s">
        <v>59</v>
      </c>
      <c r="D85" s="4">
        <f>IF(AND(OR(ISNUMBER(SEARCH("construction costs", $L85)), ISNUMBER(SEARCH("first costs", $L85))), ISNUMBER(SEARCH("maximum damage", $L85))=FALSE), Cost_Database_Original!D84*0.6, Cost_Database_Original!D84)</f>
        <v>267.12998016692023</v>
      </c>
      <c r="E85" s="4">
        <f>IF(AND(OR(ISNUMBER(SEARCH("construction costs", $L85)), ISNUMBER(SEARCH("first costs", $L85))), ISNUMBER(SEARCH("maximum damage", $L85))=FALSE), Cost_Database_Original!E84*0.6, Cost_Database_Original!E84)</f>
        <v>227.55516829033948</v>
      </c>
      <c r="F85" s="4">
        <f>IF(AND(OR(ISNUMBER(SEARCH("construction costs", $L85)), ISNUMBER(SEARCH("first costs", $L85))), ISNUMBER(SEARCH("maximum damage", $L85))=FALSE), Cost_Database_Original!F84*0.6, Cost_Database_Original!F84)</f>
        <v>306.70479204350107</v>
      </c>
      <c r="G85" t="s">
        <v>53</v>
      </c>
      <c r="H85" s="7">
        <f t="shared" si="6"/>
        <v>267.12998016692023</v>
      </c>
      <c r="I85" s="7">
        <f t="shared" si="4"/>
        <v>227.55516829033948</v>
      </c>
      <c r="J85" s="7">
        <f t="shared" si="5"/>
        <v>306.70479204350107</v>
      </c>
      <c r="K85" t="s">
        <v>54</v>
      </c>
      <c r="L85" t="s">
        <v>55</v>
      </c>
      <c r="M85" t="s">
        <v>56</v>
      </c>
      <c r="N85" t="s">
        <v>57</v>
      </c>
    </row>
    <row r="86" spans="1:14" x14ac:dyDescent="0.35">
      <c r="A86">
        <v>84</v>
      </c>
      <c r="B86" t="s">
        <v>354</v>
      </c>
      <c r="C86" t="s">
        <v>140</v>
      </c>
      <c r="D86" s="4">
        <f>IF(AND(OR(ISNUMBER(SEARCH("construction costs", $L86)), ISNUMBER(SEARCH("first costs", $L86))), ISNUMBER(SEARCH("maximum damage", $L86))=FALSE), Cost_Database_Original!D85*0.6, Cost_Database_Original!D85)</f>
        <v>41.196808769728179</v>
      </c>
      <c r="E86" s="4" t="e">
        <f>IF(AND(OR(ISNUMBER(SEARCH("construction costs", $L86)), ISNUMBER(SEARCH("first costs", $L86))), ISNUMBER(SEARCH("maximum damage", $L86))=FALSE), Cost_Database_Original!E85*0.6, Cost_Database_Original!E85)</f>
        <v>#VALUE!</v>
      </c>
      <c r="F86" s="4" t="e">
        <f>IF(AND(OR(ISNUMBER(SEARCH("construction costs", $L86)), ISNUMBER(SEARCH("first costs", $L86))), ISNUMBER(SEARCH("maximum damage", $L86))=FALSE), Cost_Database_Original!F85*0.6, Cost_Database_Original!F85)</f>
        <v>#VALUE!</v>
      </c>
      <c r="G86" t="s">
        <v>53</v>
      </c>
      <c r="H86" s="7">
        <f t="shared" si="6"/>
        <v>41.196808769728179</v>
      </c>
      <c r="I86" s="11">
        <f t="shared" si="4"/>
        <v>30.897606577296134</v>
      </c>
      <c r="J86" s="11">
        <f t="shared" si="5"/>
        <v>51.496010962160227</v>
      </c>
      <c r="K86" t="s">
        <v>119</v>
      </c>
      <c r="L86" t="s">
        <v>132</v>
      </c>
      <c r="M86" t="s">
        <v>141</v>
      </c>
      <c r="N86" t="s">
        <v>142</v>
      </c>
    </row>
    <row r="87" spans="1:14" x14ac:dyDescent="0.35">
      <c r="A87">
        <v>85</v>
      </c>
      <c r="B87" t="s">
        <v>354</v>
      </c>
      <c r="C87" t="s">
        <v>8</v>
      </c>
      <c r="D87" s="4" t="str">
        <f>IF(AND(OR(ISNUMBER(SEARCH("construction costs", $L87)), ISNUMBER(SEARCH("first costs", $L87))), ISNUMBER(SEARCH("maximum damage", $L87))=FALSE), Cost_Database_Original!D86*0.6, Cost_Database_Original!D86)</f>
        <v>Refer to supplementary material of source for complete overview</v>
      </c>
      <c r="E87" s="4" t="str">
        <f>IF(AND(OR(ISNUMBER(SEARCH("construction costs", $L87)), ISNUMBER(SEARCH("first costs", $L87))), ISNUMBER(SEARCH("maximum damage", $L87))=FALSE), Cost_Database_Original!E86*0.6, Cost_Database_Original!E86)</f>
        <v>Refer to supplementary material of source for complete overview</v>
      </c>
      <c r="F87" s="4" t="str">
        <f>IF(AND(OR(ISNUMBER(SEARCH("construction costs", $L87)), ISNUMBER(SEARCH("first costs", $L87))), ISNUMBER(SEARCH("maximum damage", $L87))=FALSE), Cost_Database_Original!F86*0.6, Cost_Database_Original!F86)</f>
        <v>Refer to supplementary material of source for complete overview</v>
      </c>
      <c r="G87" t="s">
        <v>43</v>
      </c>
      <c r="H87" s="11" t="str">
        <f t="shared" si="6"/>
        <v>Refer to documentation</v>
      </c>
      <c r="I87" s="11" t="str">
        <f t="shared" si="4"/>
        <v>Refer to documentation</v>
      </c>
      <c r="J87" s="11" t="str">
        <f t="shared" si="5"/>
        <v>Refer to documentation</v>
      </c>
      <c r="K87" t="s">
        <v>44</v>
      </c>
      <c r="L87" t="s">
        <v>16</v>
      </c>
      <c r="M87" t="s">
        <v>45</v>
      </c>
      <c r="N87" t="s">
        <v>46</v>
      </c>
    </row>
    <row r="88" spans="1:14" x14ac:dyDescent="0.35">
      <c r="A88">
        <v>86</v>
      </c>
      <c r="B88" t="s">
        <v>354</v>
      </c>
      <c r="C88" t="s">
        <v>116</v>
      </c>
      <c r="D88" s="4" t="str">
        <f>IF(AND(OR(ISNUMBER(SEARCH("construction costs", $L88)), ISNUMBER(SEARCH("first costs", $L88))), ISNUMBER(SEARCH("maximum damage", $L88))=FALSE), Cost_Database_Original!D87*0.6, Cost_Database_Original!D87)</f>
        <v>N/A</v>
      </c>
      <c r="E88" s="4">
        <f>IF(AND(OR(ISNUMBER(SEARCH("construction costs", $L88)), ISNUMBER(SEARCH("first costs", $L88))), ISNUMBER(SEARCH("maximum damage", $L88))=FALSE), Cost_Database_Original!E87*0.6, Cost_Database_Original!E87)</f>
        <v>12.885568719826292</v>
      </c>
      <c r="F88" s="4">
        <f>IF(AND(OR(ISNUMBER(SEARCH("construction costs", $L88)), ISNUMBER(SEARCH("first costs", $L88))), ISNUMBER(SEARCH("maximum damage", $L88))=FALSE), Cost_Database_Original!F87*0.6, Cost_Database_Original!F87)</f>
        <v>14.867963907491875</v>
      </c>
      <c r="G88" t="s">
        <v>43</v>
      </c>
      <c r="H88" s="11">
        <f t="shared" si="6"/>
        <v>13.876766313659083</v>
      </c>
      <c r="I88" s="7">
        <f t="shared" si="4"/>
        <v>12.885568719826292</v>
      </c>
      <c r="J88" s="7">
        <f t="shared" si="5"/>
        <v>14.867963907491875</v>
      </c>
      <c r="K88" t="s">
        <v>62</v>
      </c>
      <c r="L88" t="s">
        <v>8</v>
      </c>
      <c r="M88" t="s">
        <v>114</v>
      </c>
      <c r="N88" t="s">
        <v>117</v>
      </c>
    </row>
    <row r="89" spans="1:14" x14ac:dyDescent="0.35">
      <c r="A89">
        <v>87</v>
      </c>
      <c r="B89" t="s">
        <v>354</v>
      </c>
      <c r="C89" t="s">
        <v>47</v>
      </c>
      <c r="D89" s="4" t="str">
        <f>IF(AND(OR(ISNUMBER(SEARCH("construction costs", $L89)), ISNUMBER(SEARCH("first costs", $L89))), ISNUMBER(SEARCH("maximum damage", $L89))=FALSE), Cost_Database_Original!D88*0.6, Cost_Database_Original!D88)</f>
        <v>N/A</v>
      </c>
      <c r="E89" s="4">
        <f>IF(AND(OR(ISNUMBER(SEARCH("construction costs", $L89)), ISNUMBER(SEARCH("first costs", $L89))), ISNUMBER(SEARCH("maximum damage", $L89))=FALSE), Cost_Database_Original!E88*0.6, Cost_Database_Original!E88)</f>
        <v>84.25179547578729</v>
      </c>
      <c r="F89" s="4">
        <f>IF(AND(OR(ISNUMBER(SEARCH("construction costs", $L89)), ISNUMBER(SEARCH("first costs", $L89))), ISNUMBER(SEARCH("maximum damage", $L89))=FALSE), Cost_Database_Original!F88*0.6, Cost_Database_Original!F88)</f>
        <v>126.87329201059734</v>
      </c>
      <c r="G89" t="s">
        <v>43</v>
      </c>
      <c r="H89" s="11">
        <f t="shared" si="6"/>
        <v>105.56254374319232</v>
      </c>
      <c r="I89" s="7">
        <f t="shared" si="4"/>
        <v>84.25179547578729</v>
      </c>
      <c r="J89" s="7">
        <f t="shared" si="5"/>
        <v>126.87329201059734</v>
      </c>
      <c r="K89" t="s">
        <v>62</v>
      </c>
      <c r="L89" t="s">
        <v>8</v>
      </c>
      <c r="M89" t="s">
        <v>114</v>
      </c>
      <c r="N89" t="s">
        <v>115</v>
      </c>
    </row>
    <row r="90" spans="1:14" x14ac:dyDescent="0.35">
      <c r="A90">
        <v>88</v>
      </c>
      <c r="B90" t="s">
        <v>354</v>
      </c>
      <c r="C90" t="s">
        <v>110</v>
      </c>
      <c r="D90" s="4">
        <f>IF(AND(OR(ISNUMBER(SEARCH("construction costs", $L90)), ISNUMBER(SEARCH("first costs", $L90))), ISNUMBER(SEARCH("maximum damage", $L90))=FALSE), Cost_Database_Original!D89*0.6, Cost_Database_Original!D89)</f>
        <v>225.6575966676952</v>
      </c>
      <c r="E90" s="4" t="str">
        <f>IF(AND(OR(ISNUMBER(SEARCH("construction costs", $L90)), ISNUMBER(SEARCH("first costs", $L90))), ISNUMBER(SEARCH("maximum damage", $L90))=FALSE), Cost_Database_Original!E89*0.6, Cost_Database_Original!E89)</f>
        <v>N/A</v>
      </c>
      <c r="F90" s="4" t="str">
        <f>IF(AND(OR(ISNUMBER(SEARCH("construction costs", $L90)), ISNUMBER(SEARCH("first costs", $L90))), ISNUMBER(SEARCH("maximum damage", $L90))=FALSE), Cost_Database_Original!F89*0.6, Cost_Database_Original!F89)</f>
        <v>N/A</v>
      </c>
      <c r="G90" t="s">
        <v>53</v>
      </c>
      <c r="H90" s="7">
        <f t="shared" si="6"/>
        <v>225.6575966676952</v>
      </c>
      <c r="I90" s="11">
        <f t="shared" si="4"/>
        <v>169.2431975007714</v>
      </c>
      <c r="J90" s="11">
        <f t="shared" si="5"/>
        <v>282.07199583461897</v>
      </c>
      <c r="K90" t="s">
        <v>111</v>
      </c>
      <c r="L90" t="s">
        <v>16</v>
      </c>
      <c r="M90" t="s">
        <v>112</v>
      </c>
      <c r="N90" t="s">
        <v>113</v>
      </c>
    </row>
    <row r="91" spans="1:14" x14ac:dyDescent="0.35">
      <c r="A91">
        <v>89</v>
      </c>
      <c r="B91" t="s">
        <v>354</v>
      </c>
      <c r="C91" t="s">
        <v>202</v>
      </c>
      <c r="D91" s="4">
        <f>IF(AND(OR(ISNUMBER(SEARCH("construction costs", $L91)), ISNUMBER(SEARCH("first costs", $L91))), ISNUMBER(SEARCH("maximum damage", $L91))=FALSE), Cost_Database_Original!D90*0.6, Cost_Database_Original!D90)</f>
        <v>8860.6066884824359</v>
      </c>
      <c r="E91" s="4" t="str">
        <f>IF(AND(OR(ISNUMBER(SEARCH("construction costs", $L91)), ISNUMBER(SEARCH("first costs", $L91))), ISNUMBER(SEARCH("maximum damage", $L91))=FALSE), Cost_Database_Original!E90*0.6, Cost_Database_Original!E90)</f>
        <v>N/A</v>
      </c>
      <c r="F91" s="4" t="str">
        <f>IF(AND(OR(ISNUMBER(SEARCH("construction costs", $L91)), ISNUMBER(SEARCH("first costs", $L91))), ISNUMBER(SEARCH("maximum damage", $L91))=FALSE), Cost_Database_Original!F90*0.6, Cost_Database_Original!F90)</f>
        <v>N/A</v>
      </c>
      <c r="G91" t="s">
        <v>53</v>
      </c>
      <c r="H91" s="7">
        <f t="shared" si="6"/>
        <v>8860.6066884824359</v>
      </c>
      <c r="I91" s="11">
        <f t="shared" si="4"/>
        <v>6645.4550163618269</v>
      </c>
      <c r="J91" s="11">
        <f t="shared" si="5"/>
        <v>11075.758360603046</v>
      </c>
      <c r="K91" t="s">
        <v>9</v>
      </c>
      <c r="L91" t="s">
        <v>10</v>
      </c>
      <c r="M91" t="s">
        <v>25</v>
      </c>
      <c r="N91" t="s">
        <v>234</v>
      </c>
    </row>
    <row r="92" spans="1:14" x14ac:dyDescent="0.35">
      <c r="A92">
        <v>90</v>
      </c>
      <c r="B92" t="s">
        <v>354</v>
      </c>
      <c r="C92" t="s">
        <v>203</v>
      </c>
      <c r="D92" s="4">
        <f>IF(AND(OR(ISNUMBER(SEARCH("construction costs", $L92)), ISNUMBER(SEARCH("first costs", $L92))), ISNUMBER(SEARCH("maximum damage", $L92))=FALSE), Cost_Database_Original!D91*0.6, Cost_Database_Original!D91)</f>
        <v>4430.3033442412179</v>
      </c>
      <c r="E92" s="4" t="str">
        <f>IF(AND(OR(ISNUMBER(SEARCH("construction costs", $L92)), ISNUMBER(SEARCH("first costs", $L92))), ISNUMBER(SEARCH("maximum damage", $L92))=FALSE), Cost_Database_Original!E91*0.6, Cost_Database_Original!E91)</f>
        <v>N/A</v>
      </c>
      <c r="F92" s="4" t="str">
        <f>IF(AND(OR(ISNUMBER(SEARCH("construction costs", $L92)), ISNUMBER(SEARCH("first costs", $L92))), ISNUMBER(SEARCH("maximum damage", $L92))=FALSE), Cost_Database_Original!F91*0.6, Cost_Database_Original!F91)</f>
        <v>N/A</v>
      </c>
      <c r="G92" t="s">
        <v>53</v>
      </c>
      <c r="H92" s="7">
        <f t="shared" si="6"/>
        <v>4430.3033442412179</v>
      </c>
      <c r="I92" s="11">
        <f t="shared" si="4"/>
        <v>3322.7275081809134</v>
      </c>
      <c r="J92" s="11">
        <f t="shared" si="5"/>
        <v>5537.8791803015229</v>
      </c>
      <c r="K92" t="s">
        <v>9</v>
      </c>
      <c r="L92" t="s">
        <v>10</v>
      </c>
      <c r="M92" t="s">
        <v>25</v>
      </c>
      <c r="N92" t="s">
        <v>235</v>
      </c>
    </row>
    <row r="93" spans="1:14" x14ac:dyDescent="0.35">
      <c r="A93">
        <v>91</v>
      </c>
      <c r="B93" t="s">
        <v>355</v>
      </c>
      <c r="C93" t="s">
        <v>8</v>
      </c>
      <c r="D93" s="4">
        <f>IF(AND(OR(ISNUMBER(SEARCH("construction costs", $L93)), ISNUMBER(SEARCH("first costs", $L93))), ISNUMBER(SEARCH("maximum damage", $L93))=FALSE), Cost_Database_Original!D92*0.6, Cost_Database_Original!D92)</f>
        <v>1134.7207981677495</v>
      </c>
      <c r="E93" s="4" t="str">
        <f>IF(AND(OR(ISNUMBER(SEARCH("construction costs", $L93)), ISNUMBER(SEARCH("first costs", $L93))), ISNUMBER(SEARCH("maximum damage", $L93))=FALSE), Cost_Database_Original!E92*0.6, Cost_Database_Original!E92)</f>
        <v>N/A</v>
      </c>
      <c r="F93" s="4" t="str">
        <f>IF(AND(OR(ISNUMBER(SEARCH("construction costs", $L93)), ISNUMBER(SEARCH("first costs", $L93))), ISNUMBER(SEARCH("maximum damage", $L93))=FALSE), Cost_Database_Original!F92*0.6, Cost_Database_Original!F92)</f>
        <v>N/A</v>
      </c>
      <c r="G93" t="s">
        <v>43</v>
      </c>
      <c r="H93" s="7">
        <f t="shared" si="6"/>
        <v>1134.7207981677495</v>
      </c>
      <c r="I93" s="11">
        <f t="shared" si="4"/>
        <v>851.04059862581221</v>
      </c>
      <c r="J93" s="11">
        <f t="shared" si="5"/>
        <v>1418.4009977096869</v>
      </c>
      <c r="K93" t="s">
        <v>15</v>
      </c>
      <c r="L93" t="s">
        <v>16</v>
      </c>
      <c r="M93" t="s">
        <v>17</v>
      </c>
      <c r="N93" t="s">
        <v>103</v>
      </c>
    </row>
    <row r="94" spans="1:14" x14ac:dyDescent="0.35">
      <c r="A94">
        <v>92</v>
      </c>
      <c r="B94" t="s">
        <v>355</v>
      </c>
      <c r="C94" t="s">
        <v>8</v>
      </c>
      <c r="D94" s="4">
        <f>IF(AND(OR(ISNUMBER(SEARCH("construction costs", $L94)), ISNUMBER(SEARCH("first costs", $L94))), ISNUMBER(SEARCH("maximum damage", $L94))=FALSE), Cost_Database_Original!D93*0.6, Cost_Database_Original!D93)</f>
        <v>267.2991308698073</v>
      </c>
      <c r="E94" s="4" t="str">
        <f>IF(AND(OR(ISNUMBER(SEARCH("construction costs", $L94)), ISNUMBER(SEARCH("first costs", $L94))), ISNUMBER(SEARCH("maximum damage", $L94))=FALSE), Cost_Database_Original!E93*0.6, Cost_Database_Original!E93)</f>
        <v>N/A</v>
      </c>
      <c r="F94" s="4" t="str">
        <f>IF(AND(OR(ISNUMBER(SEARCH("construction costs", $L94)), ISNUMBER(SEARCH("first costs", $L94))), ISNUMBER(SEARCH("maximum damage", $L94))=FALSE), Cost_Database_Original!F93*0.6, Cost_Database_Original!F93)</f>
        <v>N/A</v>
      </c>
      <c r="G94" t="s">
        <v>43</v>
      </c>
      <c r="H94" s="7">
        <f t="shared" si="6"/>
        <v>267.2991308698073</v>
      </c>
      <c r="I94" s="11">
        <f t="shared" si="4"/>
        <v>200.47434815235547</v>
      </c>
      <c r="J94" s="11">
        <f t="shared" si="5"/>
        <v>334.12391358725915</v>
      </c>
      <c r="K94" t="s">
        <v>104</v>
      </c>
      <c r="L94" t="s">
        <v>16</v>
      </c>
      <c r="M94" t="s">
        <v>105</v>
      </c>
      <c r="N94" t="s">
        <v>106</v>
      </c>
    </row>
    <row r="95" spans="1:14" x14ac:dyDescent="0.35">
      <c r="A95">
        <v>93</v>
      </c>
      <c r="B95" t="s">
        <v>41</v>
      </c>
      <c r="C95" t="s">
        <v>149</v>
      </c>
      <c r="D95" s="4">
        <f>IF(AND(OR(ISNUMBER(SEARCH("construction costs", $L95)), ISNUMBER(SEARCH("first costs", $L95))), ISNUMBER(SEARCH("maximum damage", $L95))=FALSE), Cost_Database_Original!D94*0.6, Cost_Database_Original!D94)</f>
        <v>968.99999999999989</v>
      </c>
      <c r="E95" s="4" t="str">
        <f>IF(AND(OR(ISNUMBER(SEARCH("construction costs", $L95)), ISNUMBER(SEARCH("first costs", $L95))), ISNUMBER(SEARCH("maximum damage", $L95))=FALSE), Cost_Database_Original!E94*0.6, Cost_Database_Original!E94)</f>
        <v>N/A</v>
      </c>
      <c r="F95" s="4" t="str">
        <f>IF(AND(OR(ISNUMBER(SEARCH("construction costs", $L95)), ISNUMBER(SEARCH("first costs", $L95))), ISNUMBER(SEARCH("maximum damage", $L95))=FALSE), Cost_Database_Original!F94*0.6, Cost_Database_Original!F94)</f>
        <v>N/A</v>
      </c>
      <c r="G95" t="s">
        <v>14</v>
      </c>
      <c r="H95" s="7">
        <f t="shared" si="6"/>
        <v>968.99999999999989</v>
      </c>
      <c r="I95" s="11">
        <f t="shared" si="4"/>
        <v>726.74999999999989</v>
      </c>
      <c r="J95" s="11">
        <f t="shared" si="5"/>
        <v>1211.2499999999998</v>
      </c>
      <c r="K95" t="s">
        <v>9</v>
      </c>
      <c r="L95" t="s">
        <v>10</v>
      </c>
      <c r="M95" t="s">
        <v>145</v>
      </c>
      <c r="N95" t="s">
        <v>146</v>
      </c>
    </row>
    <row r="96" spans="1:14" x14ac:dyDescent="0.35">
      <c r="A96">
        <v>94</v>
      </c>
      <c r="B96" t="s">
        <v>19</v>
      </c>
      <c r="C96" t="s">
        <v>8</v>
      </c>
      <c r="D96" s="4">
        <f>IF(AND(OR(ISNUMBER(SEARCH("construction costs", $L96)), ISNUMBER(SEARCH("first costs", $L96))), ISNUMBER(SEARCH("maximum damage", $L96))=FALSE), Cost_Database_Original!D95*0.6, Cost_Database_Original!D95)</f>
        <v>1140000</v>
      </c>
      <c r="E96" s="4" t="str">
        <f>IF(AND(OR(ISNUMBER(SEARCH("construction costs", $L96)), ISNUMBER(SEARCH("first costs", $L96))), ISNUMBER(SEARCH("maximum damage", $L96))=FALSE), Cost_Database_Original!E95*0.6, Cost_Database_Original!E95)</f>
        <v>N/A</v>
      </c>
      <c r="F96" s="4" t="str">
        <f>IF(AND(OR(ISNUMBER(SEARCH("construction costs", $L96)), ISNUMBER(SEARCH("first costs", $L96))), ISNUMBER(SEARCH("maximum damage", $L96))=FALSE), Cost_Database_Original!F95*0.6, Cost_Database_Original!F95)</f>
        <v>N/A</v>
      </c>
      <c r="G96" t="s">
        <v>14</v>
      </c>
      <c r="H96" s="7">
        <f t="shared" si="6"/>
        <v>1140000</v>
      </c>
      <c r="I96" s="11">
        <f t="shared" si="4"/>
        <v>855000</v>
      </c>
      <c r="J96" s="11">
        <f t="shared" si="5"/>
        <v>1425000</v>
      </c>
      <c r="K96" t="s">
        <v>9</v>
      </c>
      <c r="L96" t="s">
        <v>37</v>
      </c>
      <c r="M96" t="s">
        <v>145</v>
      </c>
      <c r="N96" t="s">
        <v>150</v>
      </c>
    </row>
    <row r="97" spans="1:14" x14ac:dyDescent="0.35">
      <c r="A97">
        <v>95</v>
      </c>
      <c r="B97" t="s">
        <v>19</v>
      </c>
      <c r="C97" t="s">
        <v>20</v>
      </c>
      <c r="D97" s="4">
        <f>IF(AND(OR(ISNUMBER(SEARCH("construction costs", $L97)), ISNUMBER(SEARCH("first costs", $L97))), ISNUMBER(SEARCH("maximum damage", $L97))=FALSE), Cost_Database_Original!D96*0.6, Cost_Database_Original!D96)</f>
        <v>11136347.442025945</v>
      </c>
      <c r="E97" s="4" t="str">
        <f>IF(AND(OR(ISNUMBER(SEARCH("construction costs", $L97)), ISNUMBER(SEARCH("first costs", $L97))), ISNUMBER(SEARCH("maximum damage", $L97))=FALSE), Cost_Database_Original!E96*0.6, Cost_Database_Original!E96)</f>
        <v>N/A</v>
      </c>
      <c r="F97" s="4" t="str">
        <f>IF(AND(OR(ISNUMBER(SEARCH("construction costs", $L97)), ISNUMBER(SEARCH("first costs", $L97))), ISNUMBER(SEARCH("maximum damage", $L97))=FALSE), Cost_Database_Original!F96*0.6, Cost_Database_Original!F96)</f>
        <v>N/A</v>
      </c>
      <c r="G97" t="s">
        <v>14</v>
      </c>
      <c r="H97" s="7">
        <f t="shared" si="6"/>
        <v>11136347.442025945</v>
      </c>
      <c r="I97" s="11">
        <f t="shared" si="4"/>
        <v>8352260.5815194584</v>
      </c>
      <c r="J97" s="11">
        <f t="shared" si="5"/>
        <v>13920434.302532431</v>
      </c>
      <c r="K97" t="s">
        <v>9</v>
      </c>
      <c r="L97" t="s">
        <v>10</v>
      </c>
      <c r="M97" t="s">
        <v>11</v>
      </c>
      <c r="N97" t="s">
        <v>231</v>
      </c>
    </row>
    <row r="98" spans="1:14" x14ac:dyDescent="0.35">
      <c r="A98">
        <v>96</v>
      </c>
      <c r="B98" t="s">
        <v>19</v>
      </c>
      <c r="C98" t="s">
        <v>21</v>
      </c>
      <c r="D98" s="4">
        <f>IF(AND(OR(ISNUMBER(SEARCH("construction costs", $L98)), ISNUMBER(SEARCH("first costs", $L98))), ISNUMBER(SEARCH("maximum damage", $L98))=FALSE), Cost_Database_Original!D97*0.6, Cost_Database_Original!D97)</f>
        <v>22272694.884051889</v>
      </c>
      <c r="E98" s="4" t="str">
        <f>IF(AND(OR(ISNUMBER(SEARCH("construction costs", $L98)), ISNUMBER(SEARCH("first costs", $L98))), ISNUMBER(SEARCH("maximum damage", $L98))=FALSE), Cost_Database_Original!E97*0.6, Cost_Database_Original!E97)</f>
        <v>N/A</v>
      </c>
      <c r="F98" s="4" t="str">
        <f>IF(AND(OR(ISNUMBER(SEARCH("construction costs", $L98)), ISNUMBER(SEARCH("first costs", $L98))), ISNUMBER(SEARCH("maximum damage", $L98))=FALSE), Cost_Database_Original!F97*0.6, Cost_Database_Original!F97)</f>
        <v>N/A</v>
      </c>
      <c r="G98" t="s">
        <v>14</v>
      </c>
      <c r="H98" s="7">
        <f t="shared" si="6"/>
        <v>22272694.884051889</v>
      </c>
      <c r="I98" s="11">
        <f t="shared" si="4"/>
        <v>16704521.163038917</v>
      </c>
      <c r="J98" s="11">
        <f t="shared" si="5"/>
        <v>27840868.605064861</v>
      </c>
      <c r="K98" t="s">
        <v>9</v>
      </c>
      <c r="L98" t="s">
        <v>10</v>
      </c>
      <c r="M98" t="s">
        <v>11</v>
      </c>
      <c r="N98" t="s">
        <v>232</v>
      </c>
    </row>
    <row r="99" spans="1:14" x14ac:dyDescent="0.35">
      <c r="A99">
        <v>97</v>
      </c>
      <c r="B99" t="s">
        <v>19</v>
      </c>
      <c r="C99" t="s">
        <v>22</v>
      </c>
      <c r="D99" s="4">
        <f>IF(AND(OR(ISNUMBER(SEARCH("construction costs", $L99)), ISNUMBER(SEARCH("first costs", $L99))), ISNUMBER(SEARCH("maximum damage", $L99))=FALSE), Cost_Database_Original!D98*0.6, Cost_Database_Original!D98)</f>
        <v>55681737.21012973</v>
      </c>
      <c r="E99" s="4" t="str">
        <f>IF(AND(OR(ISNUMBER(SEARCH("construction costs", $L99)), ISNUMBER(SEARCH("first costs", $L99))), ISNUMBER(SEARCH("maximum damage", $L99))=FALSE), Cost_Database_Original!E98*0.6, Cost_Database_Original!E98)</f>
        <v>N/A</v>
      </c>
      <c r="F99" s="4" t="str">
        <f>IF(AND(OR(ISNUMBER(SEARCH("construction costs", $L99)), ISNUMBER(SEARCH("first costs", $L99))), ISNUMBER(SEARCH("maximum damage", $L99))=FALSE), Cost_Database_Original!F98*0.6, Cost_Database_Original!F98)</f>
        <v>N/A</v>
      </c>
      <c r="G99" t="s">
        <v>14</v>
      </c>
      <c r="H99" s="7">
        <f t="shared" si="6"/>
        <v>55681737.21012973</v>
      </c>
      <c r="I99" s="11">
        <f t="shared" si="4"/>
        <v>41761302.907597296</v>
      </c>
      <c r="J99" s="11">
        <f t="shared" si="5"/>
        <v>69602171.512662157</v>
      </c>
      <c r="K99" t="s">
        <v>9</v>
      </c>
      <c r="L99" t="s">
        <v>10</v>
      </c>
      <c r="M99" t="s">
        <v>11</v>
      </c>
      <c r="N99" t="s">
        <v>233</v>
      </c>
    </row>
    <row r="100" spans="1:14" x14ac:dyDescent="0.35">
      <c r="A100">
        <v>98</v>
      </c>
      <c r="B100" s="6" t="s">
        <v>243</v>
      </c>
      <c r="C100" s="6" t="s">
        <v>244</v>
      </c>
      <c r="D100" s="4">
        <f>IF(AND(OR(ISNUMBER(SEARCH("construction costs", $L100)), ISNUMBER(SEARCH("first costs", $L100))), ISNUMBER(SEARCH("maximum damage", $L100))=FALSE), Cost_Database_Original!D99*0.6, Cost_Database_Original!D99)</f>
        <v>4430303.3442412177</v>
      </c>
      <c r="E100" s="4" t="str">
        <f>IF(AND(OR(ISNUMBER(SEARCH("construction costs", $L100)), ISNUMBER(SEARCH("first costs", $L100))), ISNUMBER(SEARCH("maximum damage", $L100))=FALSE), Cost_Database_Original!E99*0.6, Cost_Database_Original!E99)</f>
        <v>N/A</v>
      </c>
      <c r="F100" s="4" t="str">
        <f>IF(AND(OR(ISNUMBER(SEARCH("construction costs", $L100)), ISNUMBER(SEARCH("first costs", $L100))), ISNUMBER(SEARCH("maximum damage", $L100))=FALSE), Cost_Database_Original!F99*0.6, Cost_Database_Original!F99)</f>
        <v>N/A</v>
      </c>
      <c r="G100" t="s">
        <v>14</v>
      </c>
      <c r="H100" s="7">
        <f t="shared" si="6"/>
        <v>4430303.3442412177</v>
      </c>
      <c r="I100" s="11">
        <f t="shared" si="4"/>
        <v>3322727.5081809135</v>
      </c>
      <c r="J100" s="11">
        <f t="shared" si="5"/>
        <v>5537879.1803015219</v>
      </c>
      <c r="K100" t="s">
        <v>9</v>
      </c>
      <c r="L100" s="6" t="s">
        <v>10</v>
      </c>
      <c r="M100" s="6" t="s">
        <v>11</v>
      </c>
      <c r="N100" s="6" t="s">
        <v>245</v>
      </c>
    </row>
    <row r="101" spans="1:14" x14ac:dyDescent="0.35">
      <c r="A101">
        <v>99</v>
      </c>
      <c r="B101" t="s">
        <v>356</v>
      </c>
      <c r="C101" s="8" t="s">
        <v>267</v>
      </c>
      <c r="D101" s="4">
        <f>IF(AND(OR(ISNUMBER(SEARCH("construction costs", $L101)), ISNUMBER(SEARCH("first costs", $L101))), ISNUMBER(SEARCH("maximum damage", $L101))=FALSE), Cost_Database_Original!D100*0.6, Cost_Database_Original!D100)</f>
        <v>886.06066884824361</v>
      </c>
      <c r="E101" s="4" t="str">
        <f>IF(AND(OR(ISNUMBER(SEARCH("construction costs", $L101)), ISNUMBER(SEARCH("first costs", $L101))), ISNUMBER(SEARCH("maximum damage", $L101))=FALSE), Cost_Database_Original!E100*0.6, Cost_Database_Original!E100)</f>
        <v>N/A</v>
      </c>
      <c r="F101" s="4" t="str">
        <f>IF(AND(OR(ISNUMBER(SEARCH("construction costs", $L101)), ISNUMBER(SEARCH("first costs", $L101))), ISNUMBER(SEARCH("maximum damage", $L101))=FALSE), Cost_Database_Original!F100*0.6, Cost_Database_Original!F100)</f>
        <v>N/A</v>
      </c>
      <c r="G101" t="s">
        <v>266</v>
      </c>
      <c r="H101" s="7">
        <f t="shared" si="6"/>
        <v>886.06066884824361</v>
      </c>
      <c r="I101" s="11">
        <f t="shared" si="4"/>
        <v>664.54550163618273</v>
      </c>
      <c r="J101" s="11">
        <f t="shared" si="5"/>
        <v>1107.5758360603045</v>
      </c>
      <c r="K101" t="s">
        <v>9</v>
      </c>
      <c r="L101" s="6" t="s">
        <v>10</v>
      </c>
      <c r="M101" s="6" t="s">
        <v>11</v>
      </c>
      <c r="N101" s="6" t="s">
        <v>264</v>
      </c>
    </row>
    <row r="102" spans="1:14" x14ac:dyDescent="0.35">
      <c r="A102">
        <v>100</v>
      </c>
      <c r="B102" t="s">
        <v>356</v>
      </c>
      <c r="C102" s="8" t="s">
        <v>268</v>
      </c>
      <c r="D102" s="4">
        <f>IF(AND(OR(ISNUMBER(SEARCH("construction costs", $L102)), ISNUMBER(SEARCH("first costs", $L102))), ISNUMBER(SEARCH("maximum damage", $L102))=FALSE), Cost_Database_Original!D101*0.6, Cost_Database_Original!D101)</f>
        <v>886.06066884824361</v>
      </c>
      <c r="E102" s="4" t="str">
        <f>IF(AND(OR(ISNUMBER(SEARCH("construction costs", $L102)), ISNUMBER(SEARCH("first costs", $L102))), ISNUMBER(SEARCH("maximum damage", $L102))=FALSE), Cost_Database_Original!E101*0.6, Cost_Database_Original!E101)</f>
        <v>N/A</v>
      </c>
      <c r="F102" s="4" t="str">
        <f>IF(AND(OR(ISNUMBER(SEARCH("construction costs", $L102)), ISNUMBER(SEARCH("first costs", $L102))), ISNUMBER(SEARCH("maximum damage", $L102))=FALSE), Cost_Database_Original!F101*0.6, Cost_Database_Original!F101)</f>
        <v>N/A</v>
      </c>
      <c r="G102" t="s">
        <v>266</v>
      </c>
      <c r="H102" s="7">
        <f t="shared" si="6"/>
        <v>886.06066884824361</v>
      </c>
      <c r="I102" s="11">
        <f t="shared" si="4"/>
        <v>664.54550163618273</v>
      </c>
      <c r="J102" s="11">
        <f t="shared" si="5"/>
        <v>1107.5758360603045</v>
      </c>
      <c r="K102" t="s">
        <v>9</v>
      </c>
      <c r="L102" s="6" t="s">
        <v>10</v>
      </c>
      <c r="M102" s="6" t="s">
        <v>11</v>
      </c>
      <c r="N102" s="6" t="s">
        <v>265</v>
      </c>
    </row>
    <row r="103" spans="1:14" x14ac:dyDescent="0.35">
      <c r="A103">
        <v>101</v>
      </c>
      <c r="B103" t="s">
        <v>166</v>
      </c>
      <c r="C103" t="s">
        <v>35</v>
      </c>
      <c r="D103" s="4">
        <f>IF(AND(OR(ISNUMBER(SEARCH("construction costs", $L103)), ISNUMBER(SEARCH("first costs", $L103))), ISNUMBER(SEARCH("maximum damage", $L103))=FALSE), Cost_Database_Original!D102*0.6, Cost_Database_Original!D102)</f>
        <v>1196.6335726814075</v>
      </c>
      <c r="E103" s="4" t="e">
        <f>IF(AND(OR(ISNUMBER(SEARCH("construction costs", $L103)), ISNUMBER(SEARCH("first costs", $L103))), ISNUMBER(SEARCH("maximum damage", $L103))=FALSE), Cost_Database_Original!E102*0.6, Cost_Database_Original!E102)</f>
        <v>#VALUE!</v>
      </c>
      <c r="F103" s="4" t="e">
        <f>IF(AND(OR(ISNUMBER(SEARCH("construction costs", $L103)), ISNUMBER(SEARCH("first costs", $L103))), ISNUMBER(SEARCH("maximum damage", $L103))=FALSE), Cost_Database_Original!F102*0.6, Cost_Database_Original!F102)</f>
        <v>#VALUE!</v>
      </c>
      <c r="G103" t="s">
        <v>53</v>
      </c>
      <c r="H103" s="7">
        <f t="shared" si="6"/>
        <v>1196.6335726814075</v>
      </c>
      <c r="I103" s="11">
        <f t="shared" si="4"/>
        <v>897.47517951105556</v>
      </c>
      <c r="J103" s="11">
        <f t="shared" si="5"/>
        <v>1495.7919658517594</v>
      </c>
      <c r="K103" t="s">
        <v>28</v>
      </c>
      <c r="L103" t="s">
        <v>29</v>
      </c>
      <c r="M103" t="s">
        <v>30</v>
      </c>
    </row>
    <row r="104" spans="1:14" x14ac:dyDescent="0.35">
      <c r="A104">
        <v>102</v>
      </c>
      <c r="B104" t="s">
        <v>98</v>
      </c>
      <c r="C104" t="s">
        <v>8</v>
      </c>
      <c r="D104" s="4">
        <f>IF(AND(OR(ISNUMBER(SEARCH("construction costs", $L104)), ISNUMBER(SEARCH("first costs", $L104))), ISNUMBER(SEARCH("maximum damage", $L104))=FALSE), Cost_Database_Original!D103*0.6, Cost_Database_Original!D103)</f>
        <v>6442581.4994479679</v>
      </c>
      <c r="E104" s="4">
        <f>IF(AND(OR(ISNUMBER(SEARCH("construction costs", $L104)), ISNUMBER(SEARCH("first costs", $L104))), ISNUMBER(SEARCH("maximum damage", $L104))=FALSE), Cost_Database_Original!E103*0.6, Cost_Database_Original!E103)</f>
        <v>118724.43562974232</v>
      </c>
      <c r="F104" s="4">
        <f>IF(AND(OR(ISNUMBER(SEARCH("construction costs", $L104)), ISNUMBER(SEARCH("first costs", $L104))), ISNUMBER(SEARCH("maximum damage", $L104))=FALSE), Cost_Database_Original!F103*0.6, Cost_Database_Original!F103)</f>
        <v>296811089.07435584</v>
      </c>
      <c r="G104" t="s">
        <v>14</v>
      </c>
      <c r="H104" s="7">
        <f t="shared" si="6"/>
        <v>6442581.4994479679</v>
      </c>
      <c r="I104" s="7">
        <f t="shared" si="4"/>
        <v>118724.43562974232</v>
      </c>
      <c r="J104" s="7">
        <f t="shared" si="5"/>
        <v>296811089.07435584</v>
      </c>
      <c r="K104" t="s">
        <v>54</v>
      </c>
      <c r="L104" t="s">
        <v>95</v>
      </c>
      <c r="M104" t="s">
        <v>56</v>
      </c>
      <c r="N104" t="s">
        <v>237</v>
      </c>
    </row>
    <row r="105" spans="1:14" x14ac:dyDescent="0.35">
      <c r="A105">
        <v>103</v>
      </c>
      <c r="B105" t="s">
        <v>98</v>
      </c>
      <c r="C105" t="s">
        <v>196</v>
      </c>
      <c r="D105" s="4">
        <f>IF(AND(OR(ISNUMBER(SEARCH("construction costs", $L105)), ISNUMBER(SEARCH("first costs", $L105))), ISNUMBER(SEARCH("maximum damage", $L105))=FALSE), Cost_Database_Original!D104*0.6, Cost_Database_Original!D104)</f>
        <v>123613456.60648797</v>
      </c>
      <c r="E105" s="4" t="str">
        <f>IF(AND(OR(ISNUMBER(SEARCH("construction costs", $L105)), ISNUMBER(SEARCH("first costs", $L105))), ISNUMBER(SEARCH("maximum damage", $L105))=FALSE), Cost_Database_Original!E104*0.6, Cost_Database_Original!E104)</f>
        <v>N/A</v>
      </c>
      <c r="F105" s="4" t="str">
        <f>IF(AND(OR(ISNUMBER(SEARCH("construction costs", $L105)), ISNUMBER(SEARCH("first costs", $L105))), ISNUMBER(SEARCH("maximum damage", $L105))=FALSE), Cost_Database_Original!F104*0.6, Cost_Database_Original!F104)</f>
        <v>N/A</v>
      </c>
      <c r="G105" t="s">
        <v>14</v>
      </c>
      <c r="H105" s="7">
        <f t="shared" si="6"/>
        <v>123613456.60648797</v>
      </c>
      <c r="I105" s="11">
        <f t="shared" si="4"/>
        <v>92710092.454865977</v>
      </c>
      <c r="J105" s="11">
        <f t="shared" si="5"/>
        <v>154516820.75810996</v>
      </c>
      <c r="K105" t="s">
        <v>9</v>
      </c>
      <c r="L105" t="s">
        <v>10</v>
      </c>
      <c r="M105" t="s">
        <v>11</v>
      </c>
      <c r="N105" t="s">
        <v>273</v>
      </c>
    </row>
    <row r="106" spans="1:14" x14ac:dyDescent="0.35">
      <c r="A106">
        <v>104</v>
      </c>
      <c r="B106" t="s">
        <v>91</v>
      </c>
      <c r="C106" t="s">
        <v>184</v>
      </c>
      <c r="D106" s="4">
        <f>IF(AND(OR(ISNUMBER(SEARCH("construction costs", $L106)), ISNUMBER(SEARCH("first costs", $L106))), ISNUMBER(SEARCH("maximum damage", $L106))=FALSE), Cost_Database_Original!D105*0.6, Cost_Database_Original!D105)</f>
        <v>1329091.0032723653</v>
      </c>
      <c r="E106" s="4" t="str">
        <f>IF(AND(OR(ISNUMBER(SEARCH("construction costs", $L106)), ISNUMBER(SEARCH("first costs", $L106))), ISNUMBER(SEARCH("maximum damage", $L106))=FALSE), Cost_Database_Original!E105*0.6, Cost_Database_Original!E105)</f>
        <v>N/A</v>
      </c>
      <c r="F106" s="4" t="str">
        <f>IF(AND(OR(ISNUMBER(SEARCH("construction costs", $L106)), ISNUMBER(SEARCH("first costs", $L106))), ISNUMBER(SEARCH("maximum damage", $L106))=FALSE), Cost_Database_Original!F105*0.6, Cost_Database_Original!F105)</f>
        <v>N/A</v>
      </c>
      <c r="G106" t="s">
        <v>14</v>
      </c>
      <c r="H106" s="7">
        <f t="shared" si="6"/>
        <v>1329091.0032723653</v>
      </c>
      <c r="I106" s="11">
        <f t="shared" si="4"/>
        <v>996818.25245427398</v>
      </c>
      <c r="J106" s="11">
        <f t="shared" si="5"/>
        <v>1661363.7540904568</v>
      </c>
      <c r="K106" t="s">
        <v>9</v>
      </c>
      <c r="L106" t="s">
        <v>10</v>
      </c>
      <c r="M106" t="s">
        <v>25</v>
      </c>
      <c r="N106" t="s">
        <v>238</v>
      </c>
    </row>
    <row r="107" spans="1:14" x14ac:dyDescent="0.35">
      <c r="A107">
        <v>105</v>
      </c>
      <c r="B107" t="s">
        <v>91</v>
      </c>
      <c r="C107" t="s">
        <v>185</v>
      </c>
      <c r="D107" s="4">
        <f>IF(AND(OR(ISNUMBER(SEARCH("construction costs", $L107)), ISNUMBER(SEARCH("first costs", $L107))), ISNUMBER(SEARCH("maximum damage", $L107))=FALSE), Cost_Database_Original!D106*0.6, Cost_Database_Original!D106)</f>
        <v>708848.53507859481</v>
      </c>
      <c r="E107" s="4" t="str">
        <f>IF(AND(OR(ISNUMBER(SEARCH("construction costs", $L107)), ISNUMBER(SEARCH("first costs", $L107))), ISNUMBER(SEARCH("maximum damage", $L107))=FALSE), Cost_Database_Original!E106*0.6, Cost_Database_Original!E106)</f>
        <v>N/A</v>
      </c>
      <c r="F107" s="4" t="str">
        <f>IF(AND(OR(ISNUMBER(SEARCH("construction costs", $L107)), ISNUMBER(SEARCH("first costs", $L107))), ISNUMBER(SEARCH("maximum damage", $L107))=FALSE), Cost_Database_Original!F106*0.6, Cost_Database_Original!F106)</f>
        <v>N/A</v>
      </c>
      <c r="G107" t="s">
        <v>14</v>
      </c>
      <c r="H107" s="7">
        <f t="shared" si="6"/>
        <v>708848.53507859481</v>
      </c>
      <c r="I107" s="11">
        <f t="shared" si="4"/>
        <v>531636.40130894608</v>
      </c>
      <c r="J107" s="11">
        <f t="shared" si="5"/>
        <v>886060.66884824354</v>
      </c>
      <c r="K107" t="s">
        <v>9</v>
      </c>
      <c r="L107" t="s">
        <v>10</v>
      </c>
      <c r="M107" t="s">
        <v>25</v>
      </c>
      <c r="N107" t="s">
        <v>239</v>
      </c>
    </row>
    <row r="108" spans="1:14" x14ac:dyDescent="0.35">
      <c r="A108">
        <v>106</v>
      </c>
      <c r="B108" t="s">
        <v>91</v>
      </c>
      <c r="C108" t="s">
        <v>186</v>
      </c>
      <c r="D108" s="4">
        <f>IF(AND(OR(ISNUMBER(SEARCH("construction costs", $L108)), ISNUMBER(SEARCH("first costs", $L108))), ISNUMBER(SEARCH("maximum damage", $L108))=FALSE), Cost_Database_Original!D107*0.6, Cost_Database_Original!D107)</f>
        <v>26581.820065447304</v>
      </c>
      <c r="E108" s="4" t="str">
        <f>IF(AND(OR(ISNUMBER(SEARCH("construction costs", $L108)), ISNUMBER(SEARCH("first costs", $L108))), ISNUMBER(SEARCH("maximum damage", $L108))=FALSE), Cost_Database_Original!E107*0.6, Cost_Database_Original!E107)</f>
        <v>N/A</v>
      </c>
      <c r="F108" s="4" t="str">
        <f>IF(AND(OR(ISNUMBER(SEARCH("construction costs", $L108)), ISNUMBER(SEARCH("first costs", $L108))), ISNUMBER(SEARCH("maximum damage", $L108))=FALSE), Cost_Database_Original!F107*0.6, Cost_Database_Original!F107)</f>
        <v>N/A</v>
      </c>
      <c r="G108" t="s">
        <v>14</v>
      </c>
      <c r="H108" s="7">
        <f t="shared" si="6"/>
        <v>26581.820065447304</v>
      </c>
      <c r="I108" s="11">
        <f t="shared" si="4"/>
        <v>19936.365049085478</v>
      </c>
      <c r="J108" s="11">
        <f t="shared" si="5"/>
        <v>33227.27508180913</v>
      </c>
      <c r="K108" t="s">
        <v>9</v>
      </c>
      <c r="L108" t="s">
        <v>10</v>
      </c>
      <c r="M108" t="s">
        <v>25</v>
      </c>
      <c r="N108" t="s">
        <v>240</v>
      </c>
    </row>
    <row r="109" spans="1:14" x14ac:dyDescent="0.35">
      <c r="A109">
        <v>107</v>
      </c>
      <c r="B109" t="s">
        <v>91</v>
      </c>
      <c r="C109" t="s">
        <v>187</v>
      </c>
      <c r="D109" s="4">
        <f>IF(AND(OR(ISNUMBER(SEARCH("construction costs", $L109)), ISNUMBER(SEARCH("first costs", $L109))), ISNUMBER(SEARCH("maximum damage", $L109))=FALSE), Cost_Database_Original!D108*0.6, Cost_Database_Original!D108)</f>
        <v>708848.53507859481</v>
      </c>
      <c r="E109" s="4" t="str">
        <f>IF(AND(OR(ISNUMBER(SEARCH("construction costs", $L109)), ISNUMBER(SEARCH("first costs", $L109))), ISNUMBER(SEARCH("maximum damage", $L109))=FALSE), Cost_Database_Original!E108*0.6, Cost_Database_Original!E108)</f>
        <v>N/A</v>
      </c>
      <c r="F109" s="4" t="str">
        <f>IF(AND(OR(ISNUMBER(SEARCH("construction costs", $L109)), ISNUMBER(SEARCH("first costs", $L109))), ISNUMBER(SEARCH("maximum damage", $L109))=FALSE), Cost_Database_Original!F108*0.6, Cost_Database_Original!F108)</f>
        <v>N/A</v>
      </c>
      <c r="G109" t="s">
        <v>14</v>
      </c>
      <c r="H109" s="7">
        <f t="shared" si="6"/>
        <v>708848.53507859481</v>
      </c>
      <c r="I109" s="11">
        <f t="shared" si="4"/>
        <v>531636.40130894608</v>
      </c>
      <c r="J109" s="11">
        <f t="shared" si="5"/>
        <v>886060.66884824354</v>
      </c>
      <c r="K109" t="s">
        <v>9</v>
      </c>
      <c r="L109" t="s">
        <v>10</v>
      </c>
      <c r="M109" t="s">
        <v>25</v>
      </c>
      <c r="N109" t="s">
        <v>241</v>
      </c>
    </row>
    <row r="110" spans="1:14" x14ac:dyDescent="0.35">
      <c r="A110">
        <v>108</v>
      </c>
      <c r="B110" t="s">
        <v>91</v>
      </c>
      <c r="C110" t="s">
        <v>188</v>
      </c>
      <c r="D110" s="4">
        <f>IF(AND(OR(ISNUMBER(SEARCH("construction costs", $L110)), ISNUMBER(SEARCH("first costs", $L110))), ISNUMBER(SEARCH("maximum damage", $L110))=FALSE), Cost_Database_Original!D109*0.6, Cost_Database_Original!D109)</f>
        <v>1329091.0032723653</v>
      </c>
      <c r="E110" s="4" t="str">
        <f>IF(AND(OR(ISNUMBER(SEARCH("construction costs", $L110)), ISNUMBER(SEARCH("first costs", $L110))), ISNUMBER(SEARCH("maximum damage", $L110))=FALSE), Cost_Database_Original!E109*0.6, Cost_Database_Original!E109)</f>
        <v>N/A</v>
      </c>
      <c r="F110" s="4" t="str">
        <f>IF(AND(OR(ISNUMBER(SEARCH("construction costs", $L110)), ISNUMBER(SEARCH("first costs", $L110))), ISNUMBER(SEARCH("maximum damage", $L110))=FALSE), Cost_Database_Original!F109*0.6, Cost_Database_Original!F109)</f>
        <v>N/A</v>
      </c>
      <c r="G110" t="s">
        <v>14</v>
      </c>
      <c r="H110" s="7">
        <f t="shared" si="6"/>
        <v>1329091.0032723653</v>
      </c>
      <c r="I110" s="11">
        <f t="shared" si="4"/>
        <v>996818.25245427398</v>
      </c>
      <c r="J110" s="11">
        <f t="shared" si="5"/>
        <v>1661363.7540904568</v>
      </c>
      <c r="K110" t="s">
        <v>9</v>
      </c>
      <c r="L110" t="s">
        <v>10</v>
      </c>
      <c r="M110" t="s">
        <v>25</v>
      </c>
      <c r="N110" t="s">
        <v>236</v>
      </c>
    </row>
    <row r="111" spans="1:14" x14ac:dyDescent="0.35">
      <c r="A111">
        <v>109</v>
      </c>
      <c r="B111" t="s">
        <v>92</v>
      </c>
      <c r="C111" t="s">
        <v>189</v>
      </c>
      <c r="D111" s="4">
        <f>IF(AND(OR(ISNUMBER(SEARCH("construction costs", $L111)), ISNUMBER(SEARCH("first costs", $L111))), ISNUMBER(SEARCH("maximum damage", $L111))=FALSE), Cost_Database_Original!D110*0.6, Cost_Database_Original!D110)</f>
        <v>26581820.065447308</v>
      </c>
      <c r="E111" s="4" t="str">
        <f>IF(AND(OR(ISNUMBER(SEARCH("construction costs", $L111)), ISNUMBER(SEARCH("first costs", $L111))), ISNUMBER(SEARCH("maximum damage", $L111))=FALSE), Cost_Database_Original!E110*0.6, Cost_Database_Original!E110)</f>
        <v>N/A</v>
      </c>
      <c r="F111" s="4" t="str">
        <f>IF(AND(OR(ISNUMBER(SEARCH("construction costs", $L111)), ISNUMBER(SEARCH("first costs", $L111))), ISNUMBER(SEARCH("maximum damage", $L111))=FALSE), Cost_Database_Original!F110*0.6, Cost_Database_Original!F110)</f>
        <v>N/A</v>
      </c>
      <c r="G111" t="s">
        <v>14</v>
      </c>
      <c r="H111" s="7">
        <f t="shared" si="6"/>
        <v>26581820.065447308</v>
      </c>
      <c r="I111" s="11">
        <f t="shared" si="4"/>
        <v>19936365.049085483</v>
      </c>
      <c r="J111" s="11">
        <f t="shared" si="5"/>
        <v>33227275.081809133</v>
      </c>
      <c r="K111" t="s">
        <v>9</v>
      </c>
      <c r="L111" t="s">
        <v>10</v>
      </c>
      <c r="M111" t="s">
        <v>25</v>
      </c>
      <c r="N111" t="s">
        <v>261</v>
      </c>
    </row>
    <row r="112" spans="1:14" x14ac:dyDescent="0.35">
      <c r="A112">
        <v>110</v>
      </c>
      <c r="B112" t="s">
        <v>92</v>
      </c>
      <c r="C112" t="s">
        <v>190</v>
      </c>
      <c r="D112" s="4">
        <f>IF(AND(OR(ISNUMBER(SEARCH("construction costs", $L112)), ISNUMBER(SEARCH("first costs", $L112))), ISNUMBER(SEARCH("maximum damage", $L112))=FALSE), Cost_Database_Original!D111*0.6, Cost_Database_Original!D111)</f>
        <v>88606066.88482435</v>
      </c>
      <c r="E112" s="4" t="str">
        <f>IF(AND(OR(ISNUMBER(SEARCH("construction costs", $L112)), ISNUMBER(SEARCH("first costs", $L112))), ISNUMBER(SEARCH("maximum damage", $L112))=FALSE), Cost_Database_Original!E111*0.6, Cost_Database_Original!E111)</f>
        <v>N/A</v>
      </c>
      <c r="F112" s="4" t="str">
        <f>IF(AND(OR(ISNUMBER(SEARCH("construction costs", $L112)), ISNUMBER(SEARCH("first costs", $L112))), ISNUMBER(SEARCH("maximum damage", $L112))=FALSE), Cost_Database_Original!F111*0.6, Cost_Database_Original!F111)</f>
        <v>N/A</v>
      </c>
      <c r="G112" t="s">
        <v>14</v>
      </c>
      <c r="H112" s="7">
        <f t="shared" si="6"/>
        <v>88606066.88482435</v>
      </c>
      <c r="I112" s="11">
        <f t="shared" si="4"/>
        <v>66454550.163618267</v>
      </c>
      <c r="J112" s="11">
        <f t="shared" si="5"/>
        <v>110757583.60603043</v>
      </c>
      <c r="K112" t="s">
        <v>9</v>
      </c>
      <c r="L112" t="s">
        <v>10</v>
      </c>
      <c r="M112" t="s">
        <v>25</v>
      </c>
      <c r="N112" t="s">
        <v>263</v>
      </c>
    </row>
    <row r="113" spans="1:14" x14ac:dyDescent="0.35">
      <c r="A113">
        <v>111</v>
      </c>
      <c r="B113" t="s">
        <v>92</v>
      </c>
      <c r="C113" t="s">
        <v>191</v>
      </c>
      <c r="D113" s="4">
        <f>IF(AND(OR(ISNUMBER(SEARCH("construction costs", $L113)), ISNUMBER(SEARCH("first costs", $L113))), ISNUMBER(SEARCH("maximum damage", $L113))=FALSE), Cost_Database_Original!D112*0.6, Cost_Database_Original!D112)</f>
        <v>318981840.78536767</v>
      </c>
      <c r="E113" s="4" t="str">
        <f>IF(AND(OR(ISNUMBER(SEARCH("construction costs", $L113)), ISNUMBER(SEARCH("first costs", $L113))), ISNUMBER(SEARCH("maximum damage", $L113))=FALSE), Cost_Database_Original!E112*0.6, Cost_Database_Original!E112)</f>
        <v>N/A</v>
      </c>
      <c r="F113" s="4" t="str">
        <f>IF(AND(OR(ISNUMBER(SEARCH("construction costs", $L113)), ISNUMBER(SEARCH("first costs", $L113))), ISNUMBER(SEARCH("maximum damage", $L113))=FALSE), Cost_Database_Original!F112*0.6, Cost_Database_Original!F112)</f>
        <v>N/A</v>
      </c>
      <c r="G113" t="s">
        <v>14</v>
      </c>
      <c r="H113" s="7">
        <f t="shared" si="6"/>
        <v>318981840.78536767</v>
      </c>
      <c r="I113" s="11">
        <f t="shared" si="4"/>
        <v>239236380.58902574</v>
      </c>
      <c r="J113" s="11">
        <f t="shared" si="5"/>
        <v>398727300.9817096</v>
      </c>
      <c r="K113" t="s">
        <v>9</v>
      </c>
      <c r="L113" t="s">
        <v>10</v>
      </c>
      <c r="M113" t="s">
        <v>25</v>
      </c>
      <c r="N113" t="s">
        <v>262</v>
      </c>
    </row>
    <row r="114" spans="1:14" x14ac:dyDescent="0.35">
      <c r="A114">
        <v>112</v>
      </c>
      <c r="B114" t="s">
        <v>164</v>
      </c>
      <c r="C114" t="s">
        <v>8</v>
      </c>
      <c r="D114" s="4">
        <f>IF(AND(OR(ISNUMBER(SEARCH("construction costs", $L114)), ISNUMBER(SEARCH("first costs", $L114))), ISNUMBER(SEARCH("maximum damage", $L114))=FALSE), Cost_Database_Original!D113*0.6, Cost_Database_Original!D113)</f>
        <v>354424.26753929741</v>
      </c>
      <c r="E114" s="4" t="str">
        <f>IF(AND(OR(ISNUMBER(SEARCH("construction costs", $L114)), ISNUMBER(SEARCH("first costs", $L114))), ISNUMBER(SEARCH("maximum damage", $L114))=FALSE), Cost_Database_Original!E113*0.6, Cost_Database_Original!E113)</f>
        <v>N/A</v>
      </c>
      <c r="F114" s="4" t="str">
        <f>IF(AND(OR(ISNUMBER(SEARCH("construction costs", $L114)), ISNUMBER(SEARCH("first costs", $L114))), ISNUMBER(SEARCH("maximum damage", $L114))=FALSE), Cost_Database_Original!F113*0.6, Cost_Database_Original!F113)</f>
        <v>N/A</v>
      </c>
      <c r="G114" t="s">
        <v>14</v>
      </c>
      <c r="H114" s="7">
        <f t="shared" si="6"/>
        <v>354424.26753929741</v>
      </c>
      <c r="I114" s="11">
        <f t="shared" si="4"/>
        <v>265818.20065447304</v>
      </c>
      <c r="J114" s="11">
        <f t="shared" si="5"/>
        <v>443030.33442412177</v>
      </c>
      <c r="K114" t="s">
        <v>9</v>
      </c>
      <c r="L114" t="s">
        <v>10</v>
      </c>
      <c r="M114" t="s">
        <v>25</v>
      </c>
      <c r="N114" t="s">
        <v>242</v>
      </c>
    </row>
    <row r="115" spans="1:14" x14ac:dyDescent="0.35">
      <c r="A115">
        <v>113</v>
      </c>
      <c r="B115" t="s">
        <v>13</v>
      </c>
      <c r="C115" t="s">
        <v>8</v>
      </c>
      <c r="D115" s="4">
        <f>IF(AND(OR(ISNUMBER(SEARCH("construction costs", $L115)), ISNUMBER(SEARCH("first costs", $L115))), ISNUMBER(SEARCH("maximum damage", $L115))=FALSE), Cost_Database_Original!D114*0.6, Cost_Database_Original!D114)</f>
        <v>1994999.9999999998</v>
      </c>
      <c r="E115" s="4">
        <f>IF(AND(OR(ISNUMBER(SEARCH("construction costs", $L115)), ISNUMBER(SEARCH("first costs", $L115))), ISNUMBER(SEARCH("maximum damage", $L115))=FALSE), Cost_Database_Original!E114*0.6, Cost_Database_Original!E114)</f>
        <v>1481999.9999999998</v>
      </c>
      <c r="F115" s="4">
        <f>IF(AND(OR(ISNUMBER(SEARCH("construction costs", $L115)), ISNUMBER(SEARCH("first costs", $L115))), ISNUMBER(SEARCH("maximum damage", $L115))=FALSE), Cost_Database_Original!F114*0.6, Cost_Database_Original!F114)</f>
        <v>2508000</v>
      </c>
      <c r="G115" t="s">
        <v>14</v>
      </c>
      <c r="H115" s="7">
        <f t="shared" si="6"/>
        <v>1994999.9999999998</v>
      </c>
      <c r="I115" s="7">
        <f t="shared" si="4"/>
        <v>1481999.9999999998</v>
      </c>
      <c r="J115" s="7">
        <f t="shared" si="5"/>
        <v>2508000</v>
      </c>
      <c r="K115" t="s">
        <v>9</v>
      </c>
      <c r="L115" t="s">
        <v>148</v>
      </c>
      <c r="M115" t="s">
        <v>145</v>
      </c>
      <c r="N115" t="s">
        <v>147</v>
      </c>
    </row>
    <row r="116" spans="1:14" x14ac:dyDescent="0.35">
      <c r="A116">
        <v>114</v>
      </c>
      <c r="B116" t="s">
        <v>13</v>
      </c>
      <c r="C116" t="s">
        <v>8</v>
      </c>
      <c r="D116" s="4">
        <f>IF(AND(OR(ISNUMBER(SEARCH("construction costs", $L116)), ISNUMBER(SEARCH("first costs", $L116))), ISNUMBER(SEARCH("maximum damage", $L116))=FALSE), Cost_Database_Original!D115*0.6, Cost_Database_Original!D115)</f>
        <v>704652.64525793085</v>
      </c>
      <c r="E116" s="4" t="str">
        <f>IF(AND(OR(ISNUMBER(SEARCH("construction costs", $L116)), ISNUMBER(SEARCH("first costs", $L116))), ISNUMBER(SEARCH("maximum damage", $L116))=FALSE), Cost_Database_Original!E115*0.6, Cost_Database_Original!E115)</f>
        <v>N/A</v>
      </c>
      <c r="F116" s="4" t="str">
        <f>IF(AND(OR(ISNUMBER(SEARCH("construction costs", $L116)), ISNUMBER(SEARCH("first costs", $L116))), ISNUMBER(SEARCH("maximum damage", $L116))=FALSE), Cost_Database_Original!F115*0.6, Cost_Database_Original!F115)</f>
        <v>N/A</v>
      </c>
      <c r="G116" t="s">
        <v>14</v>
      </c>
      <c r="H116" s="7">
        <f t="shared" si="6"/>
        <v>704652.64525793085</v>
      </c>
      <c r="I116" s="11">
        <f t="shared" si="4"/>
        <v>528489.48394344817</v>
      </c>
      <c r="J116" s="11">
        <f t="shared" si="5"/>
        <v>880815.80657241354</v>
      </c>
      <c r="K116" t="s">
        <v>15</v>
      </c>
      <c r="L116" t="s">
        <v>16</v>
      </c>
      <c r="M116" t="s">
        <v>17</v>
      </c>
      <c r="N116" t="s">
        <v>18</v>
      </c>
    </row>
    <row r="117" spans="1:14" x14ac:dyDescent="0.35">
      <c r="A117">
        <v>115</v>
      </c>
      <c r="B117" t="s">
        <v>13</v>
      </c>
      <c r="C117" t="s">
        <v>282</v>
      </c>
      <c r="D117" s="4">
        <f>IF(AND(OR(ISNUMBER(SEARCH("construction costs", $L117)), ISNUMBER(SEARCH("first costs", $L117))), ISNUMBER(SEARCH("maximum damage", $L117))=FALSE), Cost_Database_Original!D116*0.6, Cost_Database_Original!D116)</f>
        <v>4446000</v>
      </c>
      <c r="E117" s="4" t="str">
        <f>IF(AND(OR(ISNUMBER(SEARCH("construction costs", $L117)), ISNUMBER(SEARCH("first costs", $L117))), ISNUMBER(SEARCH("maximum damage", $L117))=FALSE), Cost_Database_Original!E116*0.6, Cost_Database_Original!E116)</f>
        <v>N/A</v>
      </c>
      <c r="F117" s="4" t="str">
        <f>IF(AND(OR(ISNUMBER(SEARCH("construction costs", $L117)), ISNUMBER(SEARCH("first costs", $L117))), ISNUMBER(SEARCH("maximum damage", $L117))=FALSE), Cost_Database_Original!F116*0.6, Cost_Database_Original!F116)</f>
        <v>N/A</v>
      </c>
      <c r="G117" t="s">
        <v>14</v>
      </c>
      <c r="H117" s="7">
        <f t="shared" si="6"/>
        <v>4446000</v>
      </c>
      <c r="I117" s="11">
        <f t="shared" si="4"/>
        <v>3334500</v>
      </c>
      <c r="J117" s="11">
        <f t="shared" si="5"/>
        <v>5557500</v>
      </c>
      <c r="K117" t="s">
        <v>281</v>
      </c>
      <c r="L117" t="s">
        <v>278</v>
      </c>
      <c r="M117" t="s">
        <v>279</v>
      </c>
      <c r="N117" t="s">
        <v>280</v>
      </c>
    </row>
    <row r="118" spans="1:14" x14ac:dyDescent="0.35">
      <c r="A118">
        <v>116</v>
      </c>
      <c r="B118" t="s">
        <v>13</v>
      </c>
      <c r="C118" t="s">
        <v>283</v>
      </c>
      <c r="D118" s="4">
        <f>IF(AND(OR(ISNUMBER(SEARCH("construction costs", $L118)), ISNUMBER(SEARCH("first costs", $L118))), ISNUMBER(SEARCH("maximum damage", $L118))=FALSE), Cost_Database_Original!D117*0.6, Cost_Database_Original!D117)</f>
        <v>143149800</v>
      </c>
      <c r="E118" s="4" t="str">
        <f>IF(AND(OR(ISNUMBER(SEARCH("construction costs", $L118)), ISNUMBER(SEARCH("first costs", $L118))), ISNUMBER(SEARCH("maximum damage", $L118))=FALSE), Cost_Database_Original!E117*0.6, Cost_Database_Original!E117)</f>
        <v>N/A</v>
      </c>
      <c r="F118" s="4" t="str">
        <f>IF(AND(OR(ISNUMBER(SEARCH("construction costs", $L118)), ISNUMBER(SEARCH("first costs", $L118))), ISNUMBER(SEARCH("maximum damage", $L118))=FALSE), Cost_Database_Original!F117*0.6, Cost_Database_Original!F117)</f>
        <v>N/A</v>
      </c>
      <c r="G118" t="s">
        <v>14</v>
      </c>
      <c r="H118" s="7">
        <f t="shared" si="6"/>
        <v>143149800</v>
      </c>
      <c r="I118" s="11">
        <f t="shared" si="4"/>
        <v>107362350</v>
      </c>
      <c r="J118" s="11">
        <f t="shared" si="5"/>
        <v>178937250</v>
      </c>
      <c r="K118" t="s">
        <v>281</v>
      </c>
      <c r="L118" t="s">
        <v>278</v>
      </c>
      <c r="M118" t="s">
        <v>279</v>
      </c>
      <c r="N118" t="s">
        <v>280</v>
      </c>
    </row>
    <row r="119" spans="1:14" x14ac:dyDescent="0.35">
      <c r="A119">
        <v>117</v>
      </c>
      <c r="B119" t="s">
        <v>13</v>
      </c>
      <c r="C119" t="s">
        <v>284</v>
      </c>
      <c r="D119" s="4">
        <f>IF(AND(OR(ISNUMBER(SEARCH("construction costs", $L119)), ISNUMBER(SEARCH("first costs", $L119))), ISNUMBER(SEARCH("maximum damage", $L119))=FALSE), Cost_Database_Original!D118*0.6, Cost_Database_Original!D118)</f>
        <v>175286399.99999997</v>
      </c>
      <c r="E119" s="4" t="str">
        <f>IF(AND(OR(ISNUMBER(SEARCH("construction costs", $L119)), ISNUMBER(SEARCH("first costs", $L119))), ISNUMBER(SEARCH("maximum damage", $L119))=FALSE), Cost_Database_Original!E118*0.6, Cost_Database_Original!E118)</f>
        <v>N/A</v>
      </c>
      <c r="F119" s="4" t="str">
        <f>IF(AND(OR(ISNUMBER(SEARCH("construction costs", $L119)), ISNUMBER(SEARCH("first costs", $L119))), ISNUMBER(SEARCH("maximum damage", $L119))=FALSE), Cost_Database_Original!F118*0.6, Cost_Database_Original!F118)</f>
        <v>N/A</v>
      </c>
      <c r="G119" t="s">
        <v>14</v>
      </c>
      <c r="H119" s="7">
        <f t="shared" si="6"/>
        <v>175286399.99999997</v>
      </c>
      <c r="I119" s="11">
        <f t="shared" si="4"/>
        <v>131464799.99999997</v>
      </c>
      <c r="J119" s="11">
        <f t="shared" si="5"/>
        <v>219107999.99999997</v>
      </c>
      <c r="K119" t="s">
        <v>281</v>
      </c>
      <c r="L119" t="s">
        <v>278</v>
      </c>
      <c r="M119" t="s">
        <v>279</v>
      </c>
      <c r="N119" t="s">
        <v>280</v>
      </c>
    </row>
    <row r="120" spans="1:14" x14ac:dyDescent="0.35">
      <c r="A120">
        <v>118</v>
      </c>
      <c r="B120" t="s">
        <v>13</v>
      </c>
      <c r="C120" t="s">
        <v>285</v>
      </c>
      <c r="D120" s="4">
        <f>IF(AND(OR(ISNUMBER(SEARCH("construction costs", $L120)), ISNUMBER(SEARCH("first costs", $L120))), ISNUMBER(SEARCH("maximum damage", $L120))=FALSE), Cost_Database_Original!D119*0.6, Cost_Database_Original!D119)</f>
        <v>106977599.99999999</v>
      </c>
      <c r="E120" s="4" t="str">
        <f>IF(AND(OR(ISNUMBER(SEARCH("construction costs", $L120)), ISNUMBER(SEARCH("first costs", $L120))), ISNUMBER(SEARCH("maximum damage", $L120))=FALSE), Cost_Database_Original!E119*0.6, Cost_Database_Original!E119)</f>
        <v>N/A</v>
      </c>
      <c r="F120" s="4" t="str">
        <f>IF(AND(OR(ISNUMBER(SEARCH("construction costs", $L120)), ISNUMBER(SEARCH("first costs", $L120))), ISNUMBER(SEARCH("maximum damage", $L120))=FALSE), Cost_Database_Original!F119*0.6, Cost_Database_Original!F119)</f>
        <v>N/A</v>
      </c>
      <c r="G120" t="s">
        <v>14</v>
      </c>
      <c r="H120" s="7">
        <f t="shared" si="6"/>
        <v>106977599.99999999</v>
      </c>
      <c r="I120" s="11">
        <f t="shared" si="4"/>
        <v>80233199.999999985</v>
      </c>
      <c r="J120" s="11">
        <f t="shared" si="5"/>
        <v>133721999.99999999</v>
      </c>
      <c r="K120" t="s">
        <v>281</v>
      </c>
      <c r="L120" t="s">
        <v>278</v>
      </c>
      <c r="M120" t="s">
        <v>279</v>
      </c>
      <c r="N120" t="s">
        <v>280</v>
      </c>
    </row>
    <row r="121" spans="1:14" x14ac:dyDescent="0.35">
      <c r="A121">
        <v>119</v>
      </c>
      <c r="B121" t="s">
        <v>13</v>
      </c>
      <c r="C121" t="s">
        <v>286</v>
      </c>
      <c r="D121" s="4">
        <f>IF(AND(OR(ISNUMBER(SEARCH("construction costs", $L121)), ISNUMBER(SEARCH("first costs", $L121))), ISNUMBER(SEARCH("maximum damage", $L121))=FALSE), Cost_Database_Original!D120*0.6, Cost_Database_Original!D120)</f>
        <v>172345200</v>
      </c>
      <c r="E121" s="4" t="str">
        <f>IF(AND(OR(ISNUMBER(SEARCH("construction costs", $L121)), ISNUMBER(SEARCH("first costs", $L121))), ISNUMBER(SEARCH("maximum damage", $L121))=FALSE), Cost_Database_Original!E120*0.6, Cost_Database_Original!E120)</f>
        <v>N/A</v>
      </c>
      <c r="F121" s="4" t="str">
        <f>IF(AND(OR(ISNUMBER(SEARCH("construction costs", $L121)), ISNUMBER(SEARCH("first costs", $L121))), ISNUMBER(SEARCH("maximum damage", $L121))=FALSE), Cost_Database_Original!F120*0.6, Cost_Database_Original!F120)</f>
        <v>N/A</v>
      </c>
      <c r="G121" t="s">
        <v>14</v>
      </c>
      <c r="H121" s="7">
        <f t="shared" si="6"/>
        <v>172345200</v>
      </c>
      <c r="I121" s="11">
        <f t="shared" si="4"/>
        <v>129258900</v>
      </c>
      <c r="J121" s="11">
        <f t="shared" si="5"/>
        <v>215431500</v>
      </c>
      <c r="K121" t="s">
        <v>281</v>
      </c>
      <c r="L121" t="s">
        <v>278</v>
      </c>
      <c r="M121" t="s">
        <v>279</v>
      </c>
      <c r="N121" t="s">
        <v>280</v>
      </c>
    </row>
    <row r="122" spans="1:14" x14ac:dyDescent="0.35">
      <c r="A122">
        <v>120</v>
      </c>
      <c r="B122" t="s">
        <v>13</v>
      </c>
      <c r="C122" t="s">
        <v>287</v>
      </c>
      <c r="D122" s="4">
        <f>IF(AND(OR(ISNUMBER(SEARCH("construction costs", $L122)), ISNUMBER(SEARCH("first costs", $L122))), ISNUMBER(SEARCH("maximum damage", $L122))=FALSE), Cost_Database_Original!D121*0.6, Cost_Database_Original!D121)</f>
        <v>45554399.999999993</v>
      </c>
      <c r="E122" s="4" t="str">
        <f>IF(AND(OR(ISNUMBER(SEARCH("construction costs", $L122)), ISNUMBER(SEARCH("first costs", $L122))), ISNUMBER(SEARCH("maximum damage", $L122))=FALSE), Cost_Database_Original!E121*0.6, Cost_Database_Original!E121)</f>
        <v>N/A</v>
      </c>
      <c r="F122" s="4" t="str">
        <f>IF(AND(OR(ISNUMBER(SEARCH("construction costs", $L122)), ISNUMBER(SEARCH("first costs", $L122))), ISNUMBER(SEARCH("maximum damage", $L122))=FALSE), Cost_Database_Original!F121*0.6, Cost_Database_Original!F121)</f>
        <v>N/A</v>
      </c>
      <c r="G122" t="s">
        <v>14</v>
      </c>
      <c r="H122" s="7">
        <f t="shared" si="6"/>
        <v>45554399.999999993</v>
      </c>
      <c r="I122" s="11">
        <f t="shared" si="4"/>
        <v>34165799.999999993</v>
      </c>
      <c r="J122" s="11">
        <f t="shared" si="5"/>
        <v>56942999.999999993</v>
      </c>
      <c r="K122" t="s">
        <v>281</v>
      </c>
      <c r="L122" t="s">
        <v>278</v>
      </c>
      <c r="M122" t="s">
        <v>279</v>
      </c>
      <c r="N122" t="s">
        <v>280</v>
      </c>
    </row>
    <row r="123" spans="1:14" x14ac:dyDescent="0.35">
      <c r="A123">
        <v>121</v>
      </c>
      <c r="B123" t="s">
        <v>13</v>
      </c>
      <c r="C123" t="s">
        <v>288</v>
      </c>
      <c r="D123" s="4">
        <f>IF(AND(OR(ISNUMBER(SEARCH("construction costs", $L123)), ISNUMBER(SEARCH("first costs", $L123))), ISNUMBER(SEARCH("maximum damage", $L123))=FALSE), Cost_Database_Original!D122*0.6, Cost_Database_Original!D122)</f>
        <v>117077999.99999999</v>
      </c>
      <c r="E123" s="4" t="str">
        <f>IF(AND(OR(ISNUMBER(SEARCH("construction costs", $L123)), ISNUMBER(SEARCH("first costs", $L123))), ISNUMBER(SEARCH("maximum damage", $L123))=FALSE), Cost_Database_Original!E122*0.6, Cost_Database_Original!E122)</f>
        <v>N/A</v>
      </c>
      <c r="F123" s="4" t="str">
        <f>IF(AND(OR(ISNUMBER(SEARCH("construction costs", $L123)), ISNUMBER(SEARCH("first costs", $L123))), ISNUMBER(SEARCH("maximum damage", $L123))=FALSE), Cost_Database_Original!F122*0.6, Cost_Database_Original!F122)</f>
        <v>N/A</v>
      </c>
      <c r="G123" t="s">
        <v>14</v>
      </c>
      <c r="H123" s="7">
        <f t="shared" si="6"/>
        <v>117077999.99999999</v>
      </c>
      <c r="I123" s="11">
        <f t="shared" si="4"/>
        <v>87808499.999999985</v>
      </c>
      <c r="J123" s="11">
        <f t="shared" si="5"/>
        <v>146347499.99999997</v>
      </c>
      <c r="K123" t="s">
        <v>281</v>
      </c>
      <c r="L123" t="s">
        <v>278</v>
      </c>
      <c r="M123" t="s">
        <v>279</v>
      </c>
      <c r="N123" t="s">
        <v>280</v>
      </c>
    </row>
    <row r="124" spans="1:14" x14ac:dyDescent="0.35">
      <c r="A124">
        <v>122</v>
      </c>
      <c r="B124" t="s">
        <v>13</v>
      </c>
      <c r="C124" t="s">
        <v>289</v>
      </c>
      <c r="D124" s="4">
        <f>IF(AND(OR(ISNUMBER(SEARCH("construction costs", $L124)), ISNUMBER(SEARCH("first costs", $L124))), ISNUMBER(SEARCH("maximum damage", $L124))=FALSE), Cost_Database_Original!D123*0.6, Cost_Database_Original!D123)</f>
        <v>64216199.999999993</v>
      </c>
      <c r="E124" s="4" t="str">
        <f>IF(AND(OR(ISNUMBER(SEARCH("construction costs", $L124)), ISNUMBER(SEARCH("first costs", $L124))), ISNUMBER(SEARCH("maximum damage", $L124))=FALSE), Cost_Database_Original!E123*0.6, Cost_Database_Original!E123)</f>
        <v>N/A</v>
      </c>
      <c r="F124" s="4" t="str">
        <f>IF(AND(OR(ISNUMBER(SEARCH("construction costs", $L124)), ISNUMBER(SEARCH("first costs", $L124))), ISNUMBER(SEARCH("maximum damage", $L124))=FALSE), Cost_Database_Original!F123*0.6, Cost_Database_Original!F123)</f>
        <v>N/A</v>
      </c>
      <c r="G124" t="s">
        <v>14</v>
      </c>
      <c r="H124" s="7">
        <f t="shared" si="6"/>
        <v>64216199.999999993</v>
      </c>
      <c r="I124" s="11">
        <f t="shared" si="4"/>
        <v>48162149.999999993</v>
      </c>
      <c r="J124" s="11">
        <f t="shared" si="5"/>
        <v>80270249.999999985</v>
      </c>
      <c r="K124" t="s">
        <v>281</v>
      </c>
      <c r="L124" t="s">
        <v>278</v>
      </c>
      <c r="M124" t="s">
        <v>279</v>
      </c>
      <c r="N124" t="s">
        <v>280</v>
      </c>
    </row>
    <row r="125" spans="1:14" x14ac:dyDescent="0.35">
      <c r="A125">
        <v>123</v>
      </c>
      <c r="B125" t="s">
        <v>13</v>
      </c>
      <c r="C125" t="s">
        <v>290</v>
      </c>
      <c r="D125" s="4">
        <f>IF(AND(OR(ISNUMBER(SEARCH("construction costs", $L125)), ISNUMBER(SEARCH("first costs", $L125))), ISNUMBER(SEARCH("maximum damage", $L125))=FALSE), Cost_Database_Original!D124*0.6, Cost_Database_Original!D124)</f>
        <v>364754399.99999994</v>
      </c>
      <c r="E125" s="4" t="str">
        <f>IF(AND(OR(ISNUMBER(SEARCH("construction costs", $L125)), ISNUMBER(SEARCH("first costs", $L125))), ISNUMBER(SEARCH("maximum damage", $L125))=FALSE), Cost_Database_Original!E124*0.6, Cost_Database_Original!E124)</f>
        <v>N/A</v>
      </c>
      <c r="F125" s="4" t="str">
        <f>IF(AND(OR(ISNUMBER(SEARCH("construction costs", $L125)), ISNUMBER(SEARCH("first costs", $L125))), ISNUMBER(SEARCH("maximum damage", $L125))=FALSE), Cost_Database_Original!F124*0.6, Cost_Database_Original!F124)</f>
        <v>N/A</v>
      </c>
      <c r="G125" t="s">
        <v>14</v>
      </c>
      <c r="H125" s="7">
        <f t="shared" si="6"/>
        <v>364754399.99999994</v>
      </c>
      <c r="I125" s="11">
        <f t="shared" si="4"/>
        <v>273565799.99999994</v>
      </c>
      <c r="J125" s="11">
        <f t="shared" si="5"/>
        <v>455942999.99999994</v>
      </c>
      <c r="K125" t="s">
        <v>281</v>
      </c>
      <c r="L125" t="s">
        <v>278</v>
      </c>
      <c r="M125" t="s">
        <v>279</v>
      </c>
      <c r="N125" t="s">
        <v>280</v>
      </c>
    </row>
    <row r="126" spans="1:14" x14ac:dyDescent="0.35">
      <c r="A126">
        <v>124</v>
      </c>
      <c r="B126" t="s">
        <v>13</v>
      </c>
      <c r="C126" t="s">
        <v>291</v>
      </c>
      <c r="D126" s="4">
        <f>IF(AND(OR(ISNUMBER(SEARCH("construction costs", $L126)), ISNUMBER(SEARCH("first costs", $L126))), ISNUMBER(SEARCH("maximum damage", $L126))=FALSE), Cost_Database_Original!D125*0.6, Cost_Database_Original!D125)</f>
        <v>92123399.999999985</v>
      </c>
      <c r="E126" s="4" t="str">
        <f>IF(AND(OR(ISNUMBER(SEARCH("construction costs", $L126)), ISNUMBER(SEARCH("first costs", $L126))), ISNUMBER(SEARCH("maximum damage", $L126))=FALSE), Cost_Database_Original!E125*0.6, Cost_Database_Original!E125)</f>
        <v>N/A</v>
      </c>
      <c r="F126" s="4" t="str">
        <f>IF(AND(OR(ISNUMBER(SEARCH("construction costs", $L126)), ISNUMBER(SEARCH("first costs", $L126))), ISNUMBER(SEARCH("maximum damage", $L126))=FALSE), Cost_Database_Original!F125*0.6, Cost_Database_Original!F125)</f>
        <v>N/A</v>
      </c>
      <c r="G126" t="s">
        <v>14</v>
      </c>
      <c r="H126" s="7">
        <f t="shared" si="6"/>
        <v>92123399.999999985</v>
      </c>
      <c r="I126" s="11">
        <f t="shared" si="4"/>
        <v>69092549.999999985</v>
      </c>
      <c r="J126" s="11">
        <f t="shared" si="5"/>
        <v>115154249.99999999</v>
      </c>
      <c r="K126" t="s">
        <v>281</v>
      </c>
      <c r="L126" t="s">
        <v>278</v>
      </c>
      <c r="M126" t="s">
        <v>279</v>
      </c>
      <c r="N126" t="s">
        <v>280</v>
      </c>
    </row>
    <row r="127" spans="1:14" x14ac:dyDescent="0.35">
      <c r="A127">
        <v>125</v>
      </c>
      <c r="B127" t="s">
        <v>13</v>
      </c>
      <c r="C127" t="s">
        <v>292</v>
      </c>
      <c r="D127" s="4">
        <f>IF(AND(OR(ISNUMBER(SEARCH("construction costs", $L127)), ISNUMBER(SEARCH("first costs", $L127))), ISNUMBER(SEARCH("maximum damage", $L127))=FALSE), Cost_Database_Original!D126*0.6, Cost_Database_Original!D126)</f>
        <v>95041799.999999985</v>
      </c>
      <c r="E127" s="4" t="str">
        <f>IF(AND(OR(ISNUMBER(SEARCH("construction costs", $L127)), ISNUMBER(SEARCH("first costs", $L127))), ISNUMBER(SEARCH("maximum damage", $L127))=FALSE), Cost_Database_Original!E126*0.6, Cost_Database_Original!E126)</f>
        <v>N/A</v>
      </c>
      <c r="F127" s="4" t="str">
        <f>IF(AND(OR(ISNUMBER(SEARCH("construction costs", $L127)), ISNUMBER(SEARCH("first costs", $L127))), ISNUMBER(SEARCH("maximum damage", $L127))=FALSE), Cost_Database_Original!F126*0.6, Cost_Database_Original!F126)</f>
        <v>N/A</v>
      </c>
      <c r="G127" t="s">
        <v>14</v>
      </c>
      <c r="H127" s="7">
        <f t="shared" si="6"/>
        <v>95041799.999999985</v>
      </c>
      <c r="I127" s="11">
        <f t="shared" si="4"/>
        <v>71281349.999999985</v>
      </c>
      <c r="J127" s="11">
        <f t="shared" si="5"/>
        <v>118802249.99999999</v>
      </c>
      <c r="K127" t="s">
        <v>281</v>
      </c>
      <c r="L127" t="s">
        <v>278</v>
      </c>
      <c r="M127" t="s">
        <v>279</v>
      </c>
      <c r="N127" t="s">
        <v>280</v>
      </c>
    </row>
    <row r="128" spans="1:14" x14ac:dyDescent="0.35">
      <c r="A128">
        <v>126</v>
      </c>
      <c r="B128" t="s">
        <v>13</v>
      </c>
      <c r="C128" t="s">
        <v>293</v>
      </c>
      <c r="D128" s="4">
        <f>IF(AND(OR(ISNUMBER(SEARCH("construction costs", $L128)), ISNUMBER(SEARCH("first costs", $L128))), ISNUMBER(SEARCH("maximum damage", $L128))=FALSE), Cost_Database_Original!D127*0.6, Cost_Database_Original!D127)</f>
        <v>89900399.999999985</v>
      </c>
      <c r="E128" s="4" t="str">
        <f>IF(AND(OR(ISNUMBER(SEARCH("construction costs", $L128)), ISNUMBER(SEARCH("first costs", $L128))), ISNUMBER(SEARCH("maximum damage", $L128))=FALSE), Cost_Database_Original!E127*0.6, Cost_Database_Original!E127)</f>
        <v>N/A</v>
      </c>
      <c r="F128" s="4" t="str">
        <f>IF(AND(OR(ISNUMBER(SEARCH("construction costs", $L128)), ISNUMBER(SEARCH("first costs", $L128))), ISNUMBER(SEARCH("maximum damage", $L128))=FALSE), Cost_Database_Original!F127*0.6, Cost_Database_Original!F127)</f>
        <v>N/A</v>
      </c>
      <c r="G128" t="s">
        <v>14</v>
      </c>
      <c r="H128" s="7">
        <f t="shared" si="6"/>
        <v>89900399.999999985</v>
      </c>
      <c r="I128" s="11">
        <f t="shared" si="4"/>
        <v>67425299.999999985</v>
      </c>
      <c r="J128" s="11">
        <f t="shared" si="5"/>
        <v>112375499.99999999</v>
      </c>
      <c r="K128" t="s">
        <v>281</v>
      </c>
      <c r="L128" t="s">
        <v>278</v>
      </c>
      <c r="M128" t="s">
        <v>279</v>
      </c>
      <c r="N128" t="s">
        <v>280</v>
      </c>
    </row>
    <row r="129" spans="1:14" x14ac:dyDescent="0.35">
      <c r="A129">
        <v>127</v>
      </c>
      <c r="B129" t="s">
        <v>13</v>
      </c>
      <c r="C129" t="s">
        <v>294</v>
      </c>
      <c r="D129" s="4">
        <f>IF(AND(OR(ISNUMBER(SEARCH("construction costs", $L129)), ISNUMBER(SEARCH("first costs", $L129))), ISNUMBER(SEARCH("maximum damage", $L129))=FALSE), Cost_Database_Original!D128*0.6, Cost_Database_Original!D128)</f>
        <v>81122400</v>
      </c>
      <c r="E129" s="4" t="str">
        <f>IF(AND(OR(ISNUMBER(SEARCH("construction costs", $L129)), ISNUMBER(SEARCH("first costs", $L129))), ISNUMBER(SEARCH("maximum damage", $L129))=FALSE), Cost_Database_Original!E128*0.6, Cost_Database_Original!E128)</f>
        <v>N/A</v>
      </c>
      <c r="F129" s="4" t="str">
        <f>IF(AND(OR(ISNUMBER(SEARCH("construction costs", $L129)), ISNUMBER(SEARCH("first costs", $L129))), ISNUMBER(SEARCH("maximum damage", $L129))=FALSE), Cost_Database_Original!F128*0.6, Cost_Database_Original!F128)</f>
        <v>N/A</v>
      </c>
      <c r="G129" t="s">
        <v>14</v>
      </c>
      <c r="H129" s="7">
        <f t="shared" si="6"/>
        <v>81122400</v>
      </c>
      <c r="I129" s="11">
        <f t="shared" si="4"/>
        <v>60841800</v>
      </c>
      <c r="J129" s="11">
        <f t="shared" si="5"/>
        <v>101403000</v>
      </c>
      <c r="K129" t="s">
        <v>281</v>
      </c>
      <c r="L129" t="s">
        <v>278</v>
      </c>
      <c r="M129" t="s">
        <v>279</v>
      </c>
      <c r="N129" t="s">
        <v>280</v>
      </c>
    </row>
    <row r="130" spans="1:14" x14ac:dyDescent="0.35">
      <c r="A130">
        <v>128</v>
      </c>
      <c r="B130" t="s">
        <v>13</v>
      </c>
      <c r="C130" t="s">
        <v>295</v>
      </c>
      <c r="D130" s="4">
        <f>IF(AND(OR(ISNUMBER(SEARCH("construction costs", $L130)), ISNUMBER(SEARCH("first costs", $L130))), ISNUMBER(SEARCH("maximum damage", $L130))=FALSE), Cost_Database_Original!D129*0.6, Cost_Database_Original!D129)</f>
        <v>86719800</v>
      </c>
      <c r="E130" s="4" t="str">
        <f>IF(AND(OR(ISNUMBER(SEARCH("construction costs", $L130)), ISNUMBER(SEARCH("first costs", $L130))), ISNUMBER(SEARCH("maximum damage", $L130))=FALSE), Cost_Database_Original!E129*0.6, Cost_Database_Original!E129)</f>
        <v>N/A</v>
      </c>
      <c r="F130" s="4" t="str">
        <f>IF(AND(OR(ISNUMBER(SEARCH("construction costs", $L130)), ISNUMBER(SEARCH("first costs", $L130))), ISNUMBER(SEARCH("maximum damage", $L130))=FALSE), Cost_Database_Original!F129*0.6, Cost_Database_Original!F129)</f>
        <v>N/A</v>
      </c>
      <c r="G130" t="s">
        <v>14</v>
      </c>
      <c r="H130" s="7">
        <f t="shared" si="6"/>
        <v>86719800</v>
      </c>
      <c r="I130" s="11">
        <f t="shared" si="4"/>
        <v>65039850</v>
      </c>
      <c r="J130" s="11">
        <f t="shared" si="5"/>
        <v>108399750</v>
      </c>
      <c r="K130" t="s">
        <v>281</v>
      </c>
      <c r="L130" t="s">
        <v>278</v>
      </c>
      <c r="M130" t="s">
        <v>279</v>
      </c>
      <c r="N130" t="s">
        <v>280</v>
      </c>
    </row>
    <row r="131" spans="1:14" x14ac:dyDescent="0.35">
      <c r="A131">
        <v>129</v>
      </c>
      <c r="B131" t="s">
        <v>13</v>
      </c>
      <c r="C131" t="s">
        <v>296</v>
      </c>
      <c r="D131" s="4">
        <f>IF(AND(OR(ISNUMBER(SEARCH("construction costs", $L131)), ISNUMBER(SEARCH("first costs", $L131))), ISNUMBER(SEARCH("maximum damage", $L131))=FALSE), Cost_Database_Original!D130*0.6, Cost_Database_Original!D130)</f>
        <v>52029599.999999993</v>
      </c>
      <c r="E131" s="4" t="str">
        <f>IF(AND(OR(ISNUMBER(SEARCH("construction costs", $L131)), ISNUMBER(SEARCH("first costs", $L131))), ISNUMBER(SEARCH("maximum damage", $L131))=FALSE), Cost_Database_Original!E130*0.6, Cost_Database_Original!E130)</f>
        <v>N/A</v>
      </c>
      <c r="F131" s="4" t="str">
        <f>IF(AND(OR(ISNUMBER(SEARCH("construction costs", $L131)), ISNUMBER(SEARCH("first costs", $L131))), ISNUMBER(SEARCH("maximum damage", $L131))=FALSE), Cost_Database_Original!F130*0.6, Cost_Database_Original!F130)</f>
        <v>N/A</v>
      </c>
      <c r="G131" t="s">
        <v>14</v>
      </c>
      <c r="H131" s="7">
        <f t="shared" si="6"/>
        <v>52029599.999999993</v>
      </c>
      <c r="I131" s="11">
        <f t="shared" si="4"/>
        <v>39022199.999999993</v>
      </c>
      <c r="J131" s="11">
        <f t="shared" si="5"/>
        <v>65036999.999999993</v>
      </c>
      <c r="K131" t="s">
        <v>281</v>
      </c>
      <c r="L131" t="s">
        <v>278</v>
      </c>
      <c r="M131" t="s">
        <v>279</v>
      </c>
      <c r="N131" t="s">
        <v>280</v>
      </c>
    </row>
    <row r="132" spans="1:14" x14ac:dyDescent="0.35">
      <c r="A132">
        <v>130</v>
      </c>
      <c r="B132" t="s">
        <v>13</v>
      </c>
      <c r="C132" t="s">
        <v>297</v>
      </c>
      <c r="D132" s="4">
        <f>IF(AND(OR(ISNUMBER(SEARCH("construction costs", $L132)), ISNUMBER(SEARCH("first costs", $L132))), ISNUMBER(SEARCH("maximum damage", $L132))=FALSE), Cost_Database_Original!D131*0.6, Cost_Database_Original!D131)</f>
        <v>211184999.99999997</v>
      </c>
      <c r="E132" s="4" t="str">
        <f>IF(AND(OR(ISNUMBER(SEARCH("construction costs", $L132)), ISNUMBER(SEARCH("first costs", $L132))), ISNUMBER(SEARCH("maximum damage", $L132))=FALSE), Cost_Database_Original!E131*0.6, Cost_Database_Original!E131)</f>
        <v>N/A</v>
      </c>
      <c r="F132" s="4" t="str">
        <f>IF(AND(OR(ISNUMBER(SEARCH("construction costs", $L132)), ISNUMBER(SEARCH("first costs", $L132))), ISNUMBER(SEARCH("maximum damage", $L132))=FALSE), Cost_Database_Original!F131*0.6, Cost_Database_Original!F131)</f>
        <v>N/A</v>
      </c>
      <c r="G132" t="s">
        <v>14</v>
      </c>
      <c r="H132" s="7">
        <f t="shared" si="6"/>
        <v>211184999.99999997</v>
      </c>
      <c r="I132" s="11">
        <f t="shared" ref="I132:I181" si="7">IF(ISNUMBER(E132), E132, IF(ISNUMBER(D132), D132*0.75, "Refer to documentation"))</f>
        <v>158388749.99999997</v>
      </c>
      <c r="J132" s="11">
        <f t="shared" ref="J132:J181" si="8">IF(ISNUMBER(F132), F132, IF(ISNUMBER(D132), D132*1.25, "Refer to documentation"))</f>
        <v>263981249.99999997</v>
      </c>
      <c r="K132" t="s">
        <v>281</v>
      </c>
      <c r="L132" t="s">
        <v>278</v>
      </c>
      <c r="M132" t="s">
        <v>279</v>
      </c>
      <c r="N132" t="s">
        <v>280</v>
      </c>
    </row>
    <row r="133" spans="1:14" x14ac:dyDescent="0.35">
      <c r="A133">
        <v>131</v>
      </c>
      <c r="B133" t="s">
        <v>13</v>
      </c>
      <c r="C133" t="s">
        <v>298</v>
      </c>
      <c r="D133" s="4">
        <f>IF(AND(OR(ISNUMBER(SEARCH("construction costs", $L133)), ISNUMBER(SEARCH("first costs", $L133))), ISNUMBER(SEARCH("maximum damage", $L133))=FALSE), Cost_Database_Original!D132*0.6, Cost_Database_Original!D132)</f>
        <v>294860999.99999994</v>
      </c>
      <c r="E133" s="4" t="str">
        <f>IF(AND(OR(ISNUMBER(SEARCH("construction costs", $L133)), ISNUMBER(SEARCH("first costs", $L133))), ISNUMBER(SEARCH("maximum damage", $L133))=FALSE), Cost_Database_Original!E132*0.6, Cost_Database_Original!E132)</f>
        <v>N/A</v>
      </c>
      <c r="F133" s="4" t="str">
        <f>IF(AND(OR(ISNUMBER(SEARCH("construction costs", $L133)), ISNUMBER(SEARCH("first costs", $L133))), ISNUMBER(SEARCH("maximum damage", $L133))=FALSE), Cost_Database_Original!F132*0.6, Cost_Database_Original!F132)</f>
        <v>N/A</v>
      </c>
      <c r="G133" t="s">
        <v>14</v>
      </c>
      <c r="H133" s="7">
        <f t="shared" si="6"/>
        <v>294860999.99999994</v>
      </c>
      <c r="I133" s="11">
        <f t="shared" si="7"/>
        <v>221145749.99999994</v>
      </c>
      <c r="J133" s="11">
        <f t="shared" si="8"/>
        <v>368576249.99999994</v>
      </c>
      <c r="K133" t="s">
        <v>281</v>
      </c>
      <c r="L133" t="s">
        <v>278</v>
      </c>
      <c r="M133" t="s">
        <v>279</v>
      </c>
      <c r="N133" t="s">
        <v>280</v>
      </c>
    </row>
    <row r="134" spans="1:14" x14ac:dyDescent="0.35">
      <c r="A134">
        <v>132</v>
      </c>
      <c r="B134" t="s">
        <v>13</v>
      </c>
      <c r="C134" t="s">
        <v>298</v>
      </c>
      <c r="D134" s="4">
        <f>IF(AND(OR(ISNUMBER(SEARCH("construction costs", $L134)), ISNUMBER(SEARCH("first costs", $L134))), ISNUMBER(SEARCH("maximum damage", $L134))=FALSE), Cost_Database_Original!D133*0.6, Cost_Database_Original!D133)</f>
        <v>294860999.99999994</v>
      </c>
      <c r="E134" s="4" t="str">
        <f>IF(AND(OR(ISNUMBER(SEARCH("construction costs", $L134)), ISNUMBER(SEARCH("first costs", $L134))), ISNUMBER(SEARCH("maximum damage", $L134))=FALSE), Cost_Database_Original!E133*0.6, Cost_Database_Original!E133)</f>
        <v>N/A</v>
      </c>
      <c r="F134" s="4" t="str">
        <f>IF(AND(OR(ISNUMBER(SEARCH("construction costs", $L134)), ISNUMBER(SEARCH("first costs", $L134))), ISNUMBER(SEARCH("maximum damage", $L134))=FALSE), Cost_Database_Original!F133*0.6, Cost_Database_Original!F133)</f>
        <v>N/A</v>
      </c>
      <c r="G134" t="s">
        <v>14</v>
      </c>
      <c r="H134" s="7">
        <f t="shared" ref="H134:H181" si="9">IF(ISNUMBER(D134), D134, IF(AND(ISNUMBER(E134), ISNUMBER(F134)), (E134+F134)/2, "Refer to documentation"))</f>
        <v>294860999.99999994</v>
      </c>
      <c r="I134" s="11">
        <f t="shared" si="7"/>
        <v>221145749.99999994</v>
      </c>
      <c r="J134" s="11">
        <f t="shared" si="8"/>
        <v>368576249.99999994</v>
      </c>
      <c r="K134" t="s">
        <v>281</v>
      </c>
      <c r="L134" t="s">
        <v>278</v>
      </c>
      <c r="M134" t="s">
        <v>279</v>
      </c>
      <c r="N134" t="s">
        <v>280</v>
      </c>
    </row>
    <row r="135" spans="1:14" x14ac:dyDescent="0.35">
      <c r="A135">
        <v>133</v>
      </c>
      <c r="B135" t="s">
        <v>13</v>
      </c>
      <c r="C135" t="s">
        <v>298</v>
      </c>
      <c r="D135" s="4">
        <f>IF(AND(OR(ISNUMBER(SEARCH("construction costs", $L135)), ISNUMBER(SEARCH("first costs", $L135))), ISNUMBER(SEARCH("maximum damage", $L135))=FALSE), Cost_Database_Original!D134*0.6, Cost_Database_Original!D134)</f>
        <v>294860999.99999994</v>
      </c>
      <c r="E135" s="4" t="str">
        <f>IF(AND(OR(ISNUMBER(SEARCH("construction costs", $L135)), ISNUMBER(SEARCH("first costs", $L135))), ISNUMBER(SEARCH("maximum damage", $L135))=FALSE), Cost_Database_Original!E134*0.6, Cost_Database_Original!E134)</f>
        <v>N/A</v>
      </c>
      <c r="F135" s="4" t="str">
        <f>IF(AND(OR(ISNUMBER(SEARCH("construction costs", $L135)), ISNUMBER(SEARCH("first costs", $L135))), ISNUMBER(SEARCH("maximum damage", $L135))=FALSE), Cost_Database_Original!F134*0.6, Cost_Database_Original!F134)</f>
        <v>N/A</v>
      </c>
      <c r="G135" t="s">
        <v>14</v>
      </c>
      <c r="H135" s="7">
        <f t="shared" si="9"/>
        <v>294860999.99999994</v>
      </c>
      <c r="I135" s="11">
        <f t="shared" si="7"/>
        <v>221145749.99999994</v>
      </c>
      <c r="J135" s="11">
        <f t="shared" si="8"/>
        <v>368576249.99999994</v>
      </c>
      <c r="K135" t="s">
        <v>281</v>
      </c>
      <c r="L135" t="s">
        <v>278</v>
      </c>
      <c r="M135" t="s">
        <v>279</v>
      </c>
      <c r="N135" t="s">
        <v>280</v>
      </c>
    </row>
    <row r="136" spans="1:14" x14ac:dyDescent="0.35">
      <c r="A136">
        <v>134</v>
      </c>
      <c r="B136" t="s">
        <v>13</v>
      </c>
      <c r="C136" t="s">
        <v>299</v>
      </c>
      <c r="D136" s="4">
        <f>IF(AND(OR(ISNUMBER(SEARCH("construction costs", $L136)), ISNUMBER(SEARCH("first costs", $L136))), ISNUMBER(SEARCH("maximum damage", $L136))=FALSE), Cost_Database_Original!D135*0.6, Cost_Database_Original!D135)</f>
        <v>141303000</v>
      </c>
      <c r="E136" s="4" t="str">
        <f>IF(AND(OR(ISNUMBER(SEARCH("construction costs", $L136)), ISNUMBER(SEARCH("first costs", $L136))), ISNUMBER(SEARCH("maximum damage", $L136))=FALSE), Cost_Database_Original!E135*0.6, Cost_Database_Original!E135)</f>
        <v>N/A</v>
      </c>
      <c r="F136" s="4" t="str">
        <f>IF(AND(OR(ISNUMBER(SEARCH("construction costs", $L136)), ISNUMBER(SEARCH("first costs", $L136))), ISNUMBER(SEARCH("maximum damage", $L136))=FALSE), Cost_Database_Original!F135*0.6, Cost_Database_Original!F135)</f>
        <v>N/A</v>
      </c>
      <c r="G136" t="s">
        <v>14</v>
      </c>
      <c r="H136" s="7">
        <f t="shared" si="9"/>
        <v>141303000</v>
      </c>
      <c r="I136" s="11">
        <f t="shared" si="7"/>
        <v>105977250</v>
      </c>
      <c r="J136" s="11">
        <f t="shared" si="8"/>
        <v>176628750</v>
      </c>
      <c r="K136" t="s">
        <v>281</v>
      </c>
      <c r="L136" t="s">
        <v>278</v>
      </c>
      <c r="M136" t="s">
        <v>279</v>
      </c>
      <c r="N136" t="s">
        <v>280</v>
      </c>
    </row>
    <row r="137" spans="1:14" x14ac:dyDescent="0.35">
      <c r="A137">
        <v>135</v>
      </c>
      <c r="B137" t="s">
        <v>13</v>
      </c>
      <c r="C137" t="s">
        <v>300</v>
      </c>
      <c r="D137" s="4">
        <f>IF(AND(OR(ISNUMBER(SEARCH("construction costs", $L137)), ISNUMBER(SEARCH("first costs", $L137))), ISNUMBER(SEARCH("maximum damage", $L137))=FALSE), Cost_Database_Original!D136*0.6, Cost_Database_Original!D136)</f>
        <v>216668399.99999997</v>
      </c>
      <c r="E137" s="4" t="str">
        <f>IF(AND(OR(ISNUMBER(SEARCH("construction costs", $L137)), ISNUMBER(SEARCH("first costs", $L137))), ISNUMBER(SEARCH("maximum damage", $L137))=FALSE), Cost_Database_Original!E136*0.6, Cost_Database_Original!E136)</f>
        <v>N/A</v>
      </c>
      <c r="F137" s="4" t="str">
        <f>IF(AND(OR(ISNUMBER(SEARCH("construction costs", $L137)), ISNUMBER(SEARCH("first costs", $L137))), ISNUMBER(SEARCH("maximum damage", $L137))=FALSE), Cost_Database_Original!F136*0.6, Cost_Database_Original!F136)</f>
        <v>N/A</v>
      </c>
      <c r="G137" t="s">
        <v>14</v>
      </c>
      <c r="H137" s="7">
        <f t="shared" si="9"/>
        <v>216668399.99999997</v>
      </c>
      <c r="I137" s="11">
        <f t="shared" si="7"/>
        <v>162501299.99999997</v>
      </c>
      <c r="J137" s="11">
        <f t="shared" si="8"/>
        <v>270835499.99999994</v>
      </c>
      <c r="K137" t="s">
        <v>281</v>
      </c>
      <c r="L137" t="s">
        <v>278</v>
      </c>
      <c r="M137" t="s">
        <v>279</v>
      </c>
      <c r="N137" t="s">
        <v>280</v>
      </c>
    </row>
    <row r="138" spans="1:14" x14ac:dyDescent="0.35">
      <c r="A138">
        <v>136</v>
      </c>
      <c r="B138" t="s">
        <v>13</v>
      </c>
      <c r="C138" t="s">
        <v>301</v>
      </c>
      <c r="D138" s="4">
        <f>IF(AND(OR(ISNUMBER(SEARCH("construction costs", $L138)), ISNUMBER(SEARCH("first costs", $L138))), ISNUMBER(SEARCH("maximum damage", $L138))=FALSE), Cost_Database_Original!D137*0.6, Cost_Database_Original!D137)</f>
        <v>256522799.99999997</v>
      </c>
      <c r="E138" s="4" t="str">
        <f>IF(AND(OR(ISNUMBER(SEARCH("construction costs", $L138)), ISNUMBER(SEARCH("first costs", $L138))), ISNUMBER(SEARCH("maximum damage", $L138))=FALSE), Cost_Database_Original!E137*0.6, Cost_Database_Original!E137)</f>
        <v>N/A</v>
      </c>
      <c r="F138" s="4" t="str">
        <f>IF(AND(OR(ISNUMBER(SEARCH("construction costs", $L138)), ISNUMBER(SEARCH("first costs", $L138))), ISNUMBER(SEARCH("maximum damage", $L138))=FALSE), Cost_Database_Original!F137*0.6, Cost_Database_Original!F137)</f>
        <v>N/A</v>
      </c>
      <c r="G138" t="s">
        <v>14</v>
      </c>
      <c r="H138" s="7">
        <f t="shared" si="9"/>
        <v>256522799.99999997</v>
      </c>
      <c r="I138" s="11">
        <f t="shared" si="7"/>
        <v>192392099.99999997</v>
      </c>
      <c r="J138" s="11">
        <f t="shared" si="8"/>
        <v>320653499.99999994</v>
      </c>
      <c r="K138" t="s">
        <v>281</v>
      </c>
      <c r="L138" t="s">
        <v>278</v>
      </c>
      <c r="M138" t="s">
        <v>279</v>
      </c>
      <c r="N138" t="s">
        <v>280</v>
      </c>
    </row>
    <row r="139" spans="1:14" x14ac:dyDescent="0.35">
      <c r="A139">
        <v>137</v>
      </c>
      <c r="B139" t="s">
        <v>13</v>
      </c>
      <c r="C139" t="s">
        <v>302</v>
      </c>
      <c r="D139" s="4">
        <f>IF(AND(OR(ISNUMBER(SEARCH("construction costs", $L139)), ISNUMBER(SEARCH("first costs", $L139))), ISNUMBER(SEARCH("maximum damage", $L139))=FALSE), Cost_Database_Original!D138*0.6, Cost_Database_Original!D138)</f>
        <v>131088599.99999999</v>
      </c>
      <c r="E139" s="4" t="str">
        <f>IF(AND(OR(ISNUMBER(SEARCH("construction costs", $L139)), ISNUMBER(SEARCH("first costs", $L139))), ISNUMBER(SEARCH("maximum damage", $L139))=FALSE), Cost_Database_Original!E138*0.6, Cost_Database_Original!E138)</f>
        <v>N/A</v>
      </c>
      <c r="F139" s="4" t="str">
        <f>IF(AND(OR(ISNUMBER(SEARCH("construction costs", $L139)), ISNUMBER(SEARCH("first costs", $L139))), ISNUMBER(SEARCH("maximum damage", $L139))=FALSE), Cost_Database_Original!F138*0.6, Cost_Database_Original!F138)</f>
        <v>N/A</v>
      </c>
      <c r="G139" t="s">
        <v>14</v>
      </c>
      <c r="H139" s="7">
        <f t="shared" si="9"/>
        <v>131088599.99999999</v>
      </c>
      <c r="I139" s="11">
        <f t="shared" si="7"/>
        <v>98316449.999999985</v>
      </c>
      <c r="J139" s="11">
        <f t="shared" si="8"/>
        <v>163860749.99999997</v>
      </c>
      <c r="K139" t="s">
        <v>281</v>
      </c>
      <c r="L139" t="s">
        <v>278</v>
      </c>
      <c r="M139" t="s">
        <v>279</v>
      </c>
      <c r="N139" t="s">
        <v>280</v>
      </c>
    </row>
    <row r="140" spans="1:14" x14ac:dyDescent="0.35">
      <c r="A140">
        <v>138</v>
      </c>
      <c r="B140" t="s">
        <v>13</v>
      </c>
      <c r="C140" t="s">
        <v>303</v>
      </c>
      <c r="D140" s="4">
        <f>IF(AND(OR(ISNUMBER(SEARCH("construction costs", $L140)), ISNUMBER(SEARCH("first costs", $L140))), ISNUMBER(SEARCH("maximum damage", $L140))=FALSE), Cost_Database_Original!D139*0.6, Cost_Database_Original!D139)</f>
        <v>21682800</v>
      </c>
      <c r="E140" s="4" t="str">
        <f>IF(AND(OR(ISNUMBER(SEARCH("construction costs", $L140)), ISNUMBER(SEARCH("first costs", $L140))), ISNUMBER(SEARCH("maximum damage", $L140))=FALSE), Cost_Database_Original!E139*0.6, Cost_Database_Original!E139)</f>
        <v>N/A</v>
      </c>
      <c r="F140" s="4" t="str">
        <f>IF(AND(OR(ISNUMBER(SEARCH("construction costs", $L140)), ISNUMBER(SEARCH("first costs", $L140))), ISNUMBER(SEARCH("maximum damage", $L140))=FALSE), Cost_Database_Original!F139*0.6, Cost_Database_Original!F139)</f>
        <v>N/A</v>
      </c>
      <c r="G140" t="s">
        <v>14</v>
      </c>
      <c r="H140" s="7">
        <f t="shared" si="9"/>
        <v>21682800</v>
      </c>
      <c r="I140" s="11">
        <f t="shared" si="7"/>
        <v>16262100</v>
      </c>
      <c r="J140" s="11">
        <f t="shared" si="8"/>
        <v>27103500</v>
      </c>
      <c r="K140" t="s">
        <v>281</v>
      </c>
      <c r="L140" t="s">
        <v>278</v>
      </c>
      <c r="M140" t="s">
        <v>279</v>
      </c>
      <c r="N140" t="s">
        <v>280</v>
      </c>
    </row>
    <row r="141" spans="1:14" x14ac:dyDescent="0.35">
      <c r="A141">
        <v>139</v>
      </c>
      <c r="B141" t="s">
        <v>13</v>
      </c>
      <c r="C141" t="s">
        <v>304</v>
      </c>
      <c r="D141" s="4">
        <f>IF(AND(OR(ISNUMBER(SEARCH("construction costs", $L141)), ISNUMBER(SEARCH("first costs", $L141))), ISNUMBER(SEARCH("maximum damage", $L141))=FALSE), Cost_Database_Original!D140*0.6, Cost_Database_Original!D140)</f>
        <v>143092800</v>
      </c>
      <c r="E141" s="4" t="str">
        <f>IF(AND(OR(ISNUMBER(SEARCH("construction costs", $L141)), ISNUMBER(SEARCH("first costs", $L141))), ISNUMBER(SEARCH("maximum damage", $L141))=FALSE), Cost_Database_Original!E140*0.6, Cost_Database_Original!E140)</f>
        <v>N/A</v>
      </c>
      <c r="F141" s="4" t="str">
        <f>IF(AND(OR(ISNUMBER(SEARCH("construction costs", $L141)), ISNUMBER(SEARCH("first costs", $L141))), ISNUMBER(SEARCH("maximum damage", $L141))=FALSE), Cost_Database_Original!F140*0.6, Cost_Database_Original!F140)</f>
        <v>N/A</v>
      </c>
      <c r="G141" t="s">
        <v>14</v>
      </c>
      <c r="H141" s="7">
        <f t="shared" si="9"/>
        <v>143092800</v>
      </c>
      <c r="I141" s="11">
        <f t="shared" si="7"/>
        <v>107319600</v>
      </c>
      <c r="J141" s="11">
        <f t="shared" si="8"/>
        <v>178866000</v>
      </c>
      <c r="K141" t="s">
        <v>281</v>
      </c>
      <c r="L141" t="s">
        <v>278</v>
      </c>
      <c r="M141" t="s">
        <v>279</v>
      </c>
      <c r="N141" t="s">
        <v>280</v>
      </c>
    </row>
    <row r="142" spans="1:14" x14ac:dyDescent="0.35">
      <c r="A142">
        <v>140</v>
      </c>
      <c r="B142" t="s">
        <v>13</v>
      </c>
      <c r="C142" t="s">
        <v>305</v>
      </c>
      <c r="D142" s="4">
        <f>IF(AND(OR(ISNUMBER(SEARCH("construction costs", $L142)), ISNUMBER(SEARCH("first costs", $L142))), ISNUMBER(SEARCH("maximum damage", $L142))=FALSE), Cost_Database_Original!D141*0.6, Cost_Database_Original!D141)</f>
        <v>257480399.99999997</v>
      </c>
      <c r="E142" s="4" t="str">
        <f>IF(AND(OR(ISNUMBER(SEARCH("construction costs", $L142)), ISNUMBER(SEARCH("first costs", $L142))), ISNUMBER(SEARCH("maximum damage", $L142))=FALSE), Cost_Database_Original!E141*0.6, Cost_Database_Original!E141)</f>
        <v>N/A</v>
      </c>
      <c r="F142" s="4" t="str">
        <f>IF(AND(OR(ISNUMBER(SEARCH("construction costs", $L142)), ISNUMBER(SEARCH("first costs", $L142))), ISNUMBER(SEARCH("maximum damage", $L142))=FALSE), Cost_Database_Original!F141*0.6, Cost_Database_Original!F141)</f>
        <v>N/A</v>
      </c>
      <c r="G142" t="s">
        <v>14</v>
      </c>
      <c r="H142" s="7">
        <f t="shared" si="9"/>
        <v>257480399.99999997</v>
      </c>
      <c r="I142" s="11">
        <f t="shared" si="7"/>
        <v>193110299.99999997</v>
      </c>
      <c r="J142" s="11">
        <f t="shared" si="8"/>
        <v>321850499.99999994</v>
      </c>
      <c r="K142" t="s">
        <v>281</v>
      </c>
      <c r="L142" t="s">
        <v>278</v>
      </c>
      <c r="M142" t="s">
        <v>279</v>
      </c>
      <c r="N142" t="s">
        <v>280</v>
      </c>
    </row>
    <row r="143" spans="1:14" x14ac:dyDescent="0.35">
      <c r="A143">
        <v>141</v>
      </c>
      <c r="B143" t="s">
        <v>13</v>
      </c>
      <c r="C143" t="s">
        <v>306</v>
      </c>
      <c r="D143" s="4">
        <f>IF(AND(OR(ISNUMBER(SEARCH("construction costs", $L143)), ISNUMBER(SEARCH("first costs", $L143))), ISNUMBER(SEARCH("maximum damage", $L143))=FALSE), Cost_Database_Original!D142*0.6, Cost_Database_Original!D142)</f>
        <v>76733400</v>
      </c>
      <c r="E143" s="4" t="str">
        <f>IF(AND(OR(ISNUMBER(SEARCH("construction costs", $L143)), ISNUMBER(SEARCH("first costs", $L143))), ISNUMBER(SEARCH("maximum damage", $L143))=FALSE), Cost_Database_Original!E142*0.6, Cost_Database_Original!E142)</f>
        <v>N/A</v>
      </c>
      <c r="F143" s="4" t="str">
        <f>IF(AND(OR(ISNUMBER(SEARCH("construction costs", $L143)), ISNUMBER(SEARCH("first costs", $L143))), ISNUMBER(SEARCH("maximum damage", $L143))=FALSE), Cost_Database_Original!F142*0.6, Cost_Database_Original!F142)</f>
        <v>N/A</v>
      </c>
      <c r="G143" t="s">
        <v>14</v>
      </c>
      <c r="H143" s="7">
        <f t="shared" si="9"/>
        <v>76733400</v>
      </c>
      <c r="I143" s="11">
        <f t="shared" si="7"/>
        <v>57550050</v>
      </c>
      <c r="J143" s="11">
        <f t="shared" si="8"/>
        <v>95916750</v>
      </c>
      <c r="K143" t="s">
        <v>281</v>
      </c>
      <c r="L143" t="s">
        <v>278</v>
      </c>
      <c r="M143" t="s">
        <v>279</v>
      </c>
      <c r="N143" t="s">
        <v>280</v>
      </c>
    </row>
    <row r="144" spans="1:14" x14ac:dyDescent="0.35">
      <c r="A144">
        <v>142</v>
      </c>
      <c r="B144" t="s">
        <v>13</v>
      </c>
      <c r="C144" t="s">
        <v>307</v>
      </c>
      <c r="D144" s="4">
        <f>IF(AND(OR(ISNUMBER(SEARCH("construction costs", $L144)), ISNUMBER(SEARCH("first costs", $L144))), ISNUMBER(SEARCH("maximum damage", $L144))=FALSE), Cost_Database_Original!D143*0.6, Cost_Database_Original!D143)</f>
        <v>372677399.99999994</v>
      </c>
      <c r="E144" s="4" t="str">
        <f>IF(AND(OR(ISNUMBER(SEARCH("construction costs", $L144)), ISNUMBER(SEARCH("first costs", $L144))), ISNUMBER(SEARCH("maximum damage", $L144))=FALSE), Cost_Database_Original!E143*0.6, Cost_Database_Original!E143)</f>
        <v>N/A</v>
      </c>
      <c r="F144" s="4" t="str">
        <f>IF(AND(OR(ISNUMBER(SEARCH("construction costs", $L144)), ISNUMBER(SEARCH("first costs", $L144))), ISNUMBER(SEARCH("maximum damage", $L144))=FALSE), Cost_Database_Original!F143*0.6, Cost_Database_Original!F143)</f>
        <v>N/A</v>
      </c>
      <c r="G144" t="s">
        <v>14</v>
      </c>
      <c r="H144" s="7">
        <f t="shared" si="9"/>
        <v>372677399.99999994</v>
      </c>
      <c r="I144" s="11">
        <f t="shared" si="7"/>
        <v>279508049.99999994</v>
      </c>
      <c r="J144" s="11">
        <f t="shared" si="8"/>
        <v>465846749.99999994</v>
      </c>
      <c r="K144" t="s">
        <v>281</v>
      </c>
      <c r="L144" t="s">
        <v>278</v>
      </c>
      <c r="M144" t="s">
        <v>279</v>
      </c>
      <c r="N144" t="s">
        <v>280</v>
      </c>
    </row>
    <row r="145" spans="1:14" x14ac:dyDescent="0.35">
      <c r="A145">
        <v>143</v>
      </c>
      <c r="B145" t="s">
        <v>13</v>
      </c>
      <c r="C145" t="s">
        <v>308</v>
      </c>
      <c r="D145" s="4">
        <f>IF(AND(OR(ISNUMBER(SEARCH("construction costs", $L145)), ISNUMBER(SEARCH("first costs", $L145))), ISNUMBER(SEARCH("maximum damage", $L145))=FALSE), Cost_Database_Original!D144*0.6, Cost_Database_Original!D144)</f>
        <v>251198999.99999997</v>
      </c>
      <c r="E145" s="4" t="str">
        <f>IF(AND(OR(ISNUMBER(SEARCH("construction costs", $L145)), ISNUMBER(SEARCH("first costs", $L145))), ISNUMBER(SEARCH("maximum damage", $L145))=FALSE), Cost_Database_Original!E144*0.6, Cost_Database_Original!E144)</f>
        <v>N/A</v>
      </c>
      <c r="F145" s="4" t="str">
        <f>IF(AND(OR(ISNUMBER(SEARCH("construction costs", $L145)), ISNUMBER(SEARCH("first costs", $L145))), ISNUMBER(SEARCH("maximum damage", $L145))=FALSE), Cost_Database_Original!F144*0.6, Cost_Database_Original!F144)</f>
        <v>N/A</v>
      </c>
      <c r="G145" t="s">
        <v>14</v>
      </c>
      <c r="H145" s="7">
        <f t="shared" si="9"/>
        <v>251198999.99999997</v>
      </c>
      <c r="I145" s="11">
        <f t="shared" si="7"/>
        <v>188399249.99999997</v>
      </c>
      <c r="J145" s="11">
        <f t="shared" si="8"/>
        <v>313998749.99999994</v>
      </c>
      <c r="K145" t="s">
        <v>281</v>
      </c>
      <c r="L145" t="s">
        <v>278</v>
      </c>
      <c r="M145" t="s">
        <v>279</v>
      </c>
      <c r="N145" t="s">
        <v>280</v>
      </c>
    </row>
    <row r="146" spans="1:14" x14ac:dyDescent="0.35">
      <c r="A146">
        <v>144</v>
      </c>
      <c r="B146" t="s">
        <v>13</v>
      </c>
      <c r="C146" t="s">
        <v>309</v>
      </c>
      <c r="D146" s="4">
        <f>IF(AND(OR(ISNUMBER(SEARCH("construction costs", $L146)), ISNUMBER(SEARCH("first costs", $L146))), ISNUMBER(SEARCH("maximum damage", $L146))=FALSE), Cost_Database_Original!D145*0.6, Cost_Database_Original!D145)</f>
        <v>137301600</v>
      </c>
      <c r="E146" s="4" t="str">
        <f>IF(AND(OR(ISNUMBER(SEARCH("construction costs", $L146)), ISNUMBER(SEARCH("first costs", $L146))), ISNUMBER(SEARCH("maximum damage", $L146))=FALSE), Cost_Database_Original!E145*0.6, Cost_Database_Original!E145)</f>
        <v>N/A</v>
      </c>
      <c r="F146" s="4" t="str">
        <f>IF(AND(OR(ISNUMBER(SEARCH("construction costs", $L146)), ISNUMBER(SEARCH("first costs", $L146))), ISNUMBER(SEARCH("maximum damage", $L146))=FALSE), Cost_Database_Original!F145*0.6, Cost_Database_Original!F145)</f>
        <v>N/A</v>
      </c>
      <c r="G146" t="s">
        <v>14</v>
      </c>
      <c r="H146" s="7">
        <f t="shared" si="9"/>
        <v>137301600</v>
      </c>
      <c r="I146" s="11">
        <f t="shared" si="7"/>
        <v>102976200</v>
      </c>
      <c r="J146" s="11">
        <f t="shared" si="8"/>
        <v>171627000</v>
      </c>
      <c r="K146" t="s">
        <v>281</v>
      </c>
      <c r="L146" t="s">
        <v>278</v>
      </c>
      <c r="M146" t="s">
        <v>279</v>
      </c>
      <c r="N146" t="s">
        <v>280</v>
      </c>
    </row>
    <row r="147" spans="1:14" x14ac:dyDescent="0.35">
      <c r="A147">
        <v>145</v>
      </c>
      <c r="B147" t="s">
        <v>13</v>
      </c>
      <c r="C147" t="s">
        <v>310</v>
      </c>
      <c r="D147" s="4">
        <f>IF(AND(OR(ISNUMBER(SEARCH("construction costs", $L147)), ISNUMBER(SEARCH("first costs", $L147))), ISNUMBER(SEARCH("maximum damage", $L147))=FALSE), Cost_Database_Original!D146*0.6, Cost_Database_Original!D146)</f>
        <v>858556799.99999988</v>
      </c>
      <c r="E147" s="4" t="str">
        <f>IF(AND(OR(ISNUMBER(SEARCH("construction costs", $L147)), ISNUMBER(SEARCH("first costs", $L147))), ISNUMBER(SEARCH("maximum damage", $L147))=FALSE), Cost_Database_Original!E146*0.6, Cost_Database_Original!E146)</f>
        <v>N/A</v>
      </c>
      <c r="F147" s="4" t="str">
        <f>IF(AND(OR(ISNUMBER(SEARCH("construction costs", $L147)), ISNUMBER(SEARCH("first costs", $L147))), ISNUMBER(SEARCH("maximum damage", $L147))=FALSE), Cost_Database_Original!F146*0.6, Cost_Database_Original!F146)</f>
        <v>N/A</v>
      </c>
      <c r="G147" t="s">
        <v>14</v>
      </c>
      <c r="H147" s="7">
        <f t="shared" si="9"/>
        <v>858556799.99999988</v>
      </c>
      <c r="I147" s="11">
        <f t="shared" si="7"/>
        <v>643917599.99999988</v>
      </c>
      <c r="J147" s="11">
        <f t="shared" si="8"/>
        <v>1073195999.9999999</v>
      </c>
      <c r="K147" t="s">
        <v>281</v>
      </c>
      <c r="L147" t="s">
        <v>278</v>
      </c>
      <c r="M147" t="s">
        <v>279</v>
      </c>
      <c r="N147" t="s">
        <v>280</v>
      </c>
    </row>
    <row r="148" spans="1:14" x14ac:dyDescent="0.35">
      <c r="A148">
        <v>146</v>
      </c>
      <c r="B148" t="s">
        <v>13</v>
      </c>
      <c r="C148" t="s">
        <v>311</v>
      </c>
      <c r="D148" s="4">
        <f>IF(AND(OR(ISNUMBER(SEARCH("construction costs", $L148)), ISNUMBER(SEARCH("first costs", $L148))), ISNUMBER(SEARCH("maximum damage", $L148))=FALSE), Cost_Database_Original!D147*0.6, Cost_Database_Original!D147)</f>
        <v>104104799.99999999</v>
      </c>
      <c r="E148" s="4" t="str">
        <f>IF(AND(OR(ISNUMBER(SEARCH("construction costs", $L148)), ISNUMBER(SEARCH("first costs", $L148))), ISNUMBER(SEARCH("maximum damage", $L148))=FALSE), Cost_Database_Original!E147*0.6, Cost_Database_Original!E147)</f>
        <v>N/A</v>
      </c>
      <c r="F148" s="4" t="str">
        <f>IF(AND(OR(ISNUMBER(SEARCH("construction costs", $L148)), ISNUMBER(SEARCH("first costs", $L148))), ISNUMBER(SEARCH("maximum damage", $L148))=FALSE), Cost_Database_Original!F147*0.6, Cost_Database_Original!F147)</f>
        <v>N/A</v>
      </c>
      <c r="G148" t="s">
        <v>14</v>
      </c>
      <c r="H148" s="7">
        <f t="shared" si="9"/>
        <v>104104799.99999999</v>
      </c>
      <c r="I148" s="11">
        <f t="shared" si="7"/>
        <v>78078599.999999985</v>
      </c>
      <c r="J148" s="11">
        <f t="shared" si="8"/>
        <v>130130999.99999999</v>
      </c>
      <c r="K148" t="s">
        <v>281</v>
      </c>
      <c r="L148" t="s">
        <v>278</v>
      </c>
      <c r="M148" t="s">
        <v>279</v>
      </c>
      <c r="N148" t="s">
        <v>280</v>
      </c>
    </row>
    <row r="149" spans="1:14" x14ac:dyDescent="0.35">
      <c r="A149">
        <v>147</v>
      </c>
      <c r="B149" t="s">
        <v>13</v>
      </c>
      <c r="C149" t="s">
        <v>312</v>
      </c>
      <c r="D149" s="4">
        <f>IF(AND(OR(ISNUMBER(SEARCH("construction costs", $L149)), ISNUMBER(SEARCH("first costs", $L149))), ISNUMBER(SEARCH("maximum damage", $L149))=FALSE), Cost_Database_Original!D148*0.6, Cost_Database_Original!D148)</f>
        <v>69380400</v>
      </c>
      <c r="E149" s="4" t="str">
        <f>IF(AND(OR(ISNUMBER(SEARCH("construction costs", $L149)), ISNUMBER(SEARCH("first costs", $L149))), ISNUMBER(SEARCH("maximum damage", $L149))=FALSE), Cost_Database_Original!E148*0.6, Cost_Database_Original!E148)</f>
        <v>N/A</v>
      </c>
      <c r="F149" s="4" t="str">
        <f>IF(AND(OR(ISNUMBER(SEARCH("construction costs", $L149)), ISNUMBER(SEARCH("first costs", $L149))), ISNUMBER(SEARCH("maximum damage", $L149))=FALSE), Cost_Database_Original!F148*0.6, Cost_Database_Original!F148)</f>
        <v>N/A</v>
      </c>
      <c r="G149" t="s">
        <v>14</v>
      </c>
      <c r="H149" s="7">
        <f t="shared" si="9"/>
        <v>69380400</v>
      </c>
      <c r="I149" s="11">
        <f t="shared" si="7"/>
        <v>52035300</v>
      </c>
      <c r="J149" s="11">
        <f t="shared" si="8"/>
        <v>86725500</v>
      </c>
      <c r="K149" t="s">
        <v>281</v>
      </c>
      <c r="L149" t="s">
        <v>278</v>
      </c>
      <c r="M149" t="s">
        <v>279</v>
      </c>
      <c r="N149" t="s">
        <v>280</v>
      </c>
    </row>
    <row r="150" spans="1:14" x14ac:dyDescent="0.35">
      <c r="A150">
        <v>148</v>
      </c>
      <c r="B150" t="s">
        <v>13</v>
      </c>
      <c r="C150" t="s">
        <v>313</v>
      </c>
      <c r="D150" s="4">
        <f>IF(AND(OR(ISNUMBER(SEARCH("construction costs", $L150)), ISNUMBER(SEARCH("first costs", $L150))), ISNUMBER(SEARCH("maximum damage", $L150))=FALSE), Cost_Database_Original!D149*0.6, Cost_Database_Original!D149)</f>
        <v>207046799.99999997</v>
      </c>
      <c r="E150" s="4" t="str">
        <f>IF(AND(OR(ISNUMBER(SEARCH("construction costs", $L150)), ISNUMBER(SEARCH("first costs", $L150))), ISNUMBER(SEARCH("maximum damage", $L150))=FALSE), Cost_Database_Original!E149*0.6, Cost_Database_Original!E149)</f>
        <v>N/A</v>
      </c>
      <c r="F150" s="4" t="str">
        <f>IF(AND(OR(ISNUMBER(SEARCH("construction costs", $L150)), ISNUMBER(SEARCH("first costs", $L150))), ISNUMBER(SEARCH("maximum damage", $L150))=FALSE), Cost_Database_Original!F149*0.6, Cost_Database_Original!F149)</f>
        <v>N/A</v>
      </c>
      <c r="G150" t="s">
        <v>14</v>
      </c>
      <c r="H150" s="7">
        <f t="shared" si="9"/>
        <v>207046799.99999997</v>
      </c>
      <c r="I150" s="11">
        <f t="shared" si="7"/>
        <v>155285099.99999997</v>
      </c>
      <c r="J150" s="11">
        <f t="shared" si="8"/>
        <v>258808499.99999997</v>
      </c>
      <c r="K150" t="s">
        <v>281</v>
      </c>
      <c r="L150" t="s">
        <v>278</v>
      </c>
      <c r="M150" t="s">
        <v>279</v>
      </c>
      <c r="N150" t="s">
        <v>280</v>
      </c>
    </row>
    <row r="151" spans="1:14" x14ac:dyDescent="0.35">
      <c r="A151">
        <v>149</v>
      </c>
      <c r="B151" t="s">
        <v>13</v>
      </c>
      <c r="C151" t="s">
        <v>313</v>
      </c>
      <c r="D151" s="4">
        <f>IF(AND(OR(ISNUMBER(SEARCH("construction costs", $L151)), ISNUMBER(SEARCH("first costs", $L151))), ISNUMBER(SEARCH("maximum damage", $L151))=FALSE), Cost_Database_Original!D150*0.6, Cost_Database_Original!D150)</f>
        <v>207046799.99999997</v>
      </c>
      <c r="E151" s="4" t="str">
        <f>IF(AND(OR(ISNUMBER(SEARCH("construction costs", $L151)), ISNUMBER(SEARCH("first costs", $L151))), ISNUMBER(SEARCH("maximum damage", $L151))=FALSE), Cost_Database_Original!E150*0.6, Cost_Database_Original!E150)</f>
        <v>N/A</v>
      </c>
      <c r="F151" s="4" t="str">
        <f>IF(AND(OR(ISNUMBER(SEARCH("construction costs", $L151)), ISNUMBER(SEARCH("first costs", $L151))), ISNUMBER(SEARCH("maximum damage", $L151))=FALSE), Cost_Database_Original!F150*0.6, Cost_Database_Original!F150)</f>
        <v>N/A</v>
      </c>
      <c r="G151" t="s">
        <v>14</v>
      </c>
      <c r="H151" s="7">
        <f t="shared" si="9"/>
        <v>207046799.99999997</v>
      </c>
      <c r="I151" s="11">
        <f t="shared" si="7"/>
        <v>155285099.99999997</v>
      </c>
      <c r="J151" s="11">
        <f t="shared" si="8"/>
        <v>258808499.99999997</v>
      </c>
      <c r="K151" t="s">
        <v>281</v>
      </c>
      <c r="L151" t="s">
        <v>278</v>
      </c>
      <c r="M151" t="s">
        <v>279</v>
      </c>
      <c r="N151" t="s">
        <v>280</v>
      </c>
    </row>
    <row r="152" spans="1:14" x14ac:dyDescent="0.35">
      <c r="A152">
        <v>150</v>
      </c>
      <c r="B152" t="s">
        <v>13</v>
      </c>
      <c r="C152" t="s">
        <v>314</v>
      </c>
      <c r="D152" s="4">
        <f>IF(AND(OR(ISNUMBER(SEARCH("construction costs", $L152)), ISNUMBER(SEARCH("first costs", $L152))), ISNUMBER(SEARCH("maximum damage", $L152))=FALSE), Cost_Database_Original!D151*0.6, Cost_Database_Original!D151)</f>
        <v>1846799.9999999998</v>
      </c>
      <c r="E152" s="4" t="str">
        <f>IF(AND(OR(ISNUMBER(SEARCH("construction costs", $L152)), ISNUMBER(SEARCH("first costs", $L152))), ISNUMBER(SEARCH("maximum damage", $L152))=FALSE), Cost_Database_Original!E151*0.6, Cost_Database_Original!E151)</f>
        <v>N/A</v>
      </c>
      <c r="F152" s="4" t="str">
        <f>IF(AND(OR(ISNUMBER(SEARCH("construction costs", $L152)), ISNUMBER(SEARCH("first costs", $L152))), ISNUMBER(SEARCH("maximum damage", $L152))=FALSE), Cost_Database_Original!F151*0.6, Cost_Database_Original!F151)</f>
        <v>N/A</v>
      </c>
      <c r="G152" t="s">
        <v>14</v>
      </c>
      <c r="H152" s="7">
        <f t="shared" si="9"/>
        <v>1846799.9999999998</v>
      </c>
      <c r="I152" s="11">
        <f t="shared" si="7"/>
        <v>1385099.9999999998</v>
      </c>
      <c r="J152" s="11">
        <f t="shared" si="8"/>
        <v>2308499.9999999995</v>
      </c>
      <c r="K152" t="s">
        <v>281</v>
      </c>
      <c r="L152" t="s">
        <v>278</v>
      </c>
      <c r="M152" t="s">
        <v>279</v>
      </c>
      <c r="N152" t="s">
        <v>280</v>
      </c>
    </row>
    <row r="153" spans="1:14" x14ac:dyDescent="0.35">
      <c r="A153">
        <v>151</v>
      </c>
      <c r="B153" t="s">
        <v>13</v>
      </c>
      <c r="C153" t="s">
        <v>315</v>
      </c>
      <c r="D153" s="4">
        <f>IF(AND(OR(ISNUMBER(SEARCH("construction costs", $L153)), ISNUMBER(SEARCH("first costs", $L153))), ISNUMBER(SEARCH("maximum damage", $L153))=FALSE), Cost_Database_Original!D152*0.6, Cost_Database_Original!D152)</f>
        <v>20702400</v>
      </c>
      <c r="E153" s="4" t="str">
        <f>IF(AND(OR(ISNUMBER(SEARCH("construction costs", $L153)), ISNUMBER(SEARCH("first costs", $L153))), ISNUMBER(SEARCH("maximum damage", $L153))=FALSE), Cost_Database_Original!E152*0.6, Cost_Database_Original!E152)</f>
        <v>N/A</v>
      </c>
      <c r="F153" s="4" t="str">
        <f>IF(AND(OR(ISNUMBER(SEARCH("construction costs", $L153)), ISNUMBER(SEARCH("first costs", $L153))), ISNUMBER(SEARCH("maximum damage", $L153))=FALSE), Cost_Database_Original!F152*0.6, Cost_Database_Original!F152)</f>
        <v>N/A</v>
      </c>
      <c r="G153" t="s">
        <v>14</v>
      </c>
      <c r="H153" s="7">
        <f t="shared" si="9"/>
        <v>20702400</v>
      </c>
      <c r="I153" s="11">
        <f t="shared" si="7"/>
        <v>15526800</v>
      </c>
      <c r="J153" s="11">
        <f t="shared" si="8"/>
        <v>25878000</v>
      </c>
      <c r="K153" t="s">
        <v>281</v>
      </c>
      <c r="L153" t="s">
        <v>278</v>
      </c>
      <c r="M153" t="s">
        <v>279</v>
      </c>
      <c r="N153" t="s">
        <v>280</v>
      </c>
    </row>
    <row r="154" spans="1:14" x14ac:dyDescent="0.35">
      <c r="A154">
        <v>152</v>
      </c>
      <c r="B154" t="s">
        <v>13</v>
      </c>
      <c r="C154" t="s">
        <v>316</v>
      </c>
      <c r="D154" s="4">
        <f>IF(AND(OR(ISNUMBER(SEARCH("construction costs", $L154)), ISNUMBER(SEARCH("first costs", $L154))), ISNUMBER(SEARCH("maximum damage", $L154))=FALSE), Cost_Database_Original!D153*0.6, Cost_Database_Original!D153)</f>
        <v>222721799.99999997</v>
      </c>
      <c r="E154" s="4" t="str">
        <f>IF(AND(OR(ISNUMBER(SEARCH("construction costs", $L154)), ISNUMBER(SEARCH("first costs", $L154))), ISNUMBER(SEARCH("maximum damage", $L154))=FALSE), Cost_Database_Original!E153*0.6, Cost_Database_Original!E153)</f>
        <v>N/A</v>
      </c>
      <c r="F154" s="4" t="str">
        <f>IF(AND(OR(ISNUMBER(SEARCH("construction costs", $L154)), ISNUMBER(SEARCH("first costs", $L154))), ISNUMBER(SEARCH("maximum damage", $L154))=FALSE), Cost_Database_Original!F153*0.6, Cost_Database_Original!F153)</f>
        <v>N/A</v>
      </c>
      <c r="G154" t="s">
        <v>14</v>
      </c>
      <c r="H154" s="7">
        <f t="shared" si="9"/>
        <v>222721799.99999997</v>
      </c>
      <c r="I154" s="11">
        <f t="shared" si="7"/>
        <v>167041349.99999997</v>
      </c>
      <c r="J154" s="11">
        <f t="shared" si="8"/>
        <v>278402249.99999994</v>
      </c>
      <c r="K154" t="s">
        <v>281</v>
      </c>
      <c r="L154" t="s">
        <v>278</v>
      </c>
      <c r="M154" t="s">
        <v>279</v>
      </c>
      <c r="N154" t="s">
        <v>280</v>
      </c>
    </row>
    <row r="155" spans="1:14" x14ac:dyDescent="0.35">
      <c r="A155">
        <v>153</v>
      </c>
      <c r="B155" t="s">
        <v>13</v>
      </c>
      <c r="C155" t="s">
        <v>317</v>
      </c>
      <c r="D155" s="4">
        <f>IF(AND(OR(ISNUMBER(SEARCH("construction costs", $L155)), ISNUMBER(SEARCH("first costs", $L155))), ISNUMBER(SEARCH("maximum damage", $L155))=FALSE), Cost_Database_Original!D154*0.6, Cost_Database_Original!D154)</f>
        <v>17339400</v>
      </c>
      <c r="E155" s="4" t="str">
        <f>IF(AND(OR(ISNUMBER(SEARCH("construction costs", $L155)), ISNUMBER(SEARCH("first costs", $L155))), ISNUMBER(SEARCH("maximum damage", $L155))=FALSE), Cost_Database_Original!E154*0.6, Cost_Database_Original!E154)</f>
        <v>N/A</v>
      </c>
      <c r="F155" s="4" t="str">
        <f>IF(AND(OR(ISNUMBER(SEARCH("construction costs", $L155)), ISNUMBER(SEARCH("first costs", $L155))), ISNUMBER(SEARCH("maximum damage", $L155))=FALSE), Cost_Database_Original!F154*0.6, Cost_Database_Original!F154)</f>
        <v>N/A</v>
      </c>
      <c r="G155" t="s">
        <v>14</v>
      </c>
      <c r="H155" s="7">
        <f t="shared" si="9"/>
        <v>17339400</v>
      </c>
      <c r="I155" s="11">
        <f t="shared" si="7"/>
        <v>13004550</v>
      </c>
      <c r="J155" s="11">
        <f t="shared" si="8"/>
        <v>21674250</v>
      </c>
      <c r="K155" t="s">
        <v>281</v>
      </c>
      <c r="L155" t="s">
        <v>278</v>
      </c>
      <c r="M155" t="s">
        <v>279</v>
      </c>
      <c r="N155" t="s">
        <v>280</v>
      </c>
    </row>
    <row r="156" spans="1:14" x14ac:dyDescent="0.35">
      <c r="A156">
        <v>154</v>
      </c>
      <c r="B156" t="s">
        <v>13</v>
      </c>
      <c r="C156" t="s">
        <v>318</v>
      </c>
      <c r="D156" s="4">
        <f>IF(AND(OR(ISNUMBER(SEARCH("construction costs", $L156)), ISNUMBER(SEARCH("first costs", $L156))), ISNUMBER(SEARCH("maximum damage", $L156))=FALSE), Cost_Database_Original!D155*0.6, Cost_Database_Original!D155)</f>
        <v>34690200</v>
      </c>
      <c r="E156" s="4" t="str">
        <f>IF(AND(OR(ISNUMBER(SEARCH("construction costs", $L156)), ISNUMBER(SEARCH("first costs", $L156))), ISNUMBER(SEARCH("maximum damage", $L156))=FALSE), Cost_Database_Original!E155*0.6, Cost_Database_Original!E155)</f>
        <v>N/A</v>
      </c>
      <c r="F156" s="4" t="str">
        <f>IF(AND(OR(ISNUMBER(SEARCH("construction costs", $L156)), ISNUMBER(SEARCH("first costs", $L156))), ISNUMBER(SEARCH("maximum damage", $L156))=FALSE), Cost_Database_Original!F155*0.6, Cost_Database_Original!F155)</f>
        <v>N/A</v>
      </c>
      <c r="G156" t="s">
        <v>14</v>
      </c>
      <c r="H156" s="7">
        <f t="shared" si="9"/>
        <v>34690200</v>
      </c>
      <c r="I156" s="11">
        <f t="shared" si="7"/>
        <v>26017650</v>
      </c>
      <c r="J156" s="11">
        <f t="shared" si="8"/>
        <v>43362750</v>
      </c>
      <c r="K156" t="s">
        <v>281</v>
      </c>
      <c r="L156" t="s">
        <v>278</v>
      </c>
      <c r="M156" t="s">
        <v>279</v>
      </c>
      <c r="N156" t="s">
        <v>280</v>
      </c>
    </row>
    <row r="157" spans="1:14" x14ac:dyDescent="0.35">
      <c r="A157">
        <v>155</v>
      </c>
      <c r="B157" t="s">
        <v>13</v>
      </c>
      <c r="C157" t="s">
        <v>319</v>
      </c>
      <c r="D157" s="4">
        <f>IF(AND(OR(ISNUMBER(SEARCH("construction costs", $L157)), ISNUMBER(SEARCH("first costs", $L157))), ISNUMBER(SEARCH("maximum damage", $L157))=FALSE), Cost_Database_Original!D156*0.6, Cost_Database_Original!D156)</f>
        <v>38737200</v>
      </c>
      <c r="E157" s="4" t="str">
        <f>IF(AND(OR(ISNUMBER(SEARCH("construction costs", $L157)), ISNUMBER(SEARCH("first costs", $L157))), ISNUMBER(SEARCH("maximum damage", $L157))=FALSE), Cost_Database_Original!E156*0.6, Cost_Database_Original!E156)</f>
        <v>N/A</v>
      </c>
      <c r="F157" s="4" t="str">
        <f>IF(AND(OR(ISNUMBER(SEARCH("construction costs", $L157)), ISNUMBER(SEARCH("first costs", $L157))), ISNUMBER(SEARCH("maximum damage", $L157))=FALSE), Cost_Database_Original!F156*0.6, Cost_Database_Original!F156)</f>
        <v>N/A</v>
      </c>
      <c r="G157" t="s">
        <v>14</v>
      </c>
      <c r="H157" s="7">
        <f t="shared" si="9"/>
        <v>38737200</v>
      </c>
      <c r="I157" s="11">
        <f t="shared" si="7"/>
        <v>29052900</v>
      </c>
      <c r="J157" s="11">
        <f t="shared" si="8"/>
        <v>48421500</v>
      </c>
      <c r="K157" t="s">
        <v>281</v>
      </c>
      <c r="L157" t="s">
        <v>278</v>
      </c>
      <c r="M157" t="s">
        <v>279</v>
      </c>
      <c r="N157" t="s">
        <v>280</v>
      </c>
    </row>
    <row r="158" spans="1:14" x14ac:dyDescent="0.35">
      <c r="A158">
        <v>156</v>
      </c>
      <c r="B158" t="s">
        <v>13</v>
      </c>
      <c r="C158" t="s">
        <v>320</v>
      </c>
      <c r="D158" s="4">
        <f>IF(AND(OR(ISNUMBER(SEARCH("construction costs", $L158)), ISNUMBER(SEARCH("first costs", $L158))), ISNUMBER(SEARCH("maximum damage", $L158))=FALSE), Cost_Database_Original!D157*0.6, Cost_Database_Original!D157)</f>
        <v>380919599.99999994</v>
      </c>
      <c r="E158" s="4" t="str">
        <f>IF(AND(OR(ISNUMBER(SEARCH("construction costs", $L158)), ISNUMBER(SEARCH("first costs", $L158))), ISNUMBER(SEARCH("maximum damage", $L158))=FALSE), Cost_Database_Original!E157*0.6, Cost_Database_Original!E157)</f>
        <v>N/A</v>
      </c>
      <c r="F158" s="4" t="str">
        <f>IF(AND(OR(ISNUMBER(SEARCH("construction costs", $L158)), ISNUMBER(SEARCH("first costs", $L158))), ISNUMBER(SEARCH("maximum damage", $L158))=FALSE), Cost_Database_Original!F157*0.6, Cost_Database_Original!F157)</f>
        <v>N/A</v>
      </c>
      <c r="G158" t="s">
        <v>14</v>
      </c>
      <c r="H158" s="7">
        <f t="shared" si="9"/>
        <v>380919599.99999994</v>
      </c>
      <c r="I158" s="11">
        <f t="shared" si="7"/>
        <v>285689699.99999994</v>
      </c>
      <c r="J158" s="11">
        <f t="shared" si="8"/>
        <v>476149499.99999994</v>
      </c>
      <c r="K158" t="s">
        <v>281</v>
      </c>
      <c r="L158" t="s">
        <v>278</v>
      </c>
      <c r="M158" t="s">
        <v>279</v>
      </c>
      <c r="N158" t="s">
        <v>280</v>
      </c>
    </row>
    <row r="159" spans="1:14" x14ac:dyDescent="0.35">
      <c r="A159">
        <v>157</v>
      </c>
      <c r="B159" t="s">
        <v>13</v>
      </c>
      <c r="C159" t="s">
        <v>320</v>
      </c>
      <c r="D159" s="4">
        <f>IF(AND(OR(ISNUMBER(SEARCH("construction costs", $L159)), ISNUMBER(SEARCH("first costs", $L159))), ISNUMBER(SEARCH("maximum damage", $L159))=FALSE), Cost_Database_Original!D158*0.6, Cost_Database_Original!D158)</f>
        <v>380919599.99999994</v>
      </c>
      <c r="E159" s="4" t="str">
        <f>IF(AND(OR(ISNUMBER(SEARCH("construction costs", $L159)), ISNUMBER(SEARCH("first costs", $L159))), ISNUMBER(SEARCH("maximum damage", $L159))=FALSE), Cost_Database_Original!E158*0.6, Cost_Database_Original!E158)</f>
        <v>N/A</v>
      </c>
      <c r="F159" s="4" t="str">
        <f>IF(AND(OR(ISNUMBER(SEARCH("construction costs", $L159)), ISNUMBER(SEARCH("first costs", $L159))), ISNUMBER(SEARCH("maximum damage", $L159))=FALSE), Cost_Database_Original!F158*0.6, Cost_Database_Original!F158)</f>
        <v>N/A</v>
      </c>
      <c r="G159" t="s">
        <v>14</v>
      </c>
      <c r="H159" s="7">
        <f t="shared" si="9"/>
        <v>380919599.99999994</v>
      </c>
      <c r="I159" s="11">
        <f t="shared" si="7"/>
        <v>285689699.99999994</v>
      </c>
      <c r="J159" s="11">
        <f t="shared" si="8"/>
        <v>476149499.99999994</v>
      </c>
      <c r="K159" t="s">
        <v>281</v>
      </c>
      <c r="L159" t="s">
        <v>278</v>
      </c>
      <c r="M159" t="s">
        <v>279</v>
      </c>
      <c r="N159" t="s">
        <v>280</v>
      </c>
    </row>
    <row r="160" spans="1:14" x14ac:dyDescent="0.35">
      <c r="A160">
        <v>158</v>
      </c>
      <c r="B160" t="s">
        <v>13</v>
      </c>
      <c r="C160" t="s">
        <v>321</v>
      </c>
      <c r="D160" s="4">
        <f>IF(AND(OR(ISNUMBER(SEARCH("construction costs", $L160)), ISNUMBER(SEARCH("first costs", $L160))), ISNUMBER(SEARCH("maximum damage", $L160))=FALSE), Cost_Database_Original!D159*0.6, Cost_Database_Original!D159)</f>
        <v>130085399.99999999</v>
      </c>
      <c r="E160" s="4" t="str">
        <f>IF(AND(OR(ISNUMBER(SEARCH("construction costs", $L160)), ISNUMBER(SEARCH("first costs", $L160))), ISNUMBER(SEARCH("maximum damage", $L160))=FALSE), Cost_Database_Original!E159*0.6, Cost_Database_Original!E159)</f>
        <v>N/A</v>
      </c>
      <c r="F160" s="4" t="str">
        <f>IF(AND(OR(ISNUMBER(SEARCH("construction costs", $L160)), ISNUMBER(SEARCH("first costs", $L160))), ISNUMBER(SEARCH("maximum damage", $L160))=FALSE), Cost_Database_Original!F159*0.6, Cost_Database_Original!F159)</f>
        <v>N/A</v>
      </c>
      <c r="G160" t="s">
        <v>14</v>
      </c>
      <c r="H160" s="7">
        <f t="shared" si="9"/>
        <v>130085399.99999999</v>
      </c>
      <c r="I160" s="11">
        <f t="shared" si="7"/>
        <v>97564049.999999985</v>
      </c>
      <c r="J160" s="11">
        <f t="shared" si="8"/>
        <v>162606749.99999997</v>
      </c>
      <c r="K160" t="s">
        <v>281</v>
      </c>
      <c r="L160" t="s">
        <v>278</v>
      </c>
      <c r="M160" t="s">
        <v>279</v>
      </c>
      <c r="N160" t="s">
        <v>280</v>
      </c>
    </row>
    <row r="161" spans="1:14" x14ac:dyDescent="0.35">
      <c r="A161">
        <v>159</v>
      </c>
      <c r="B161" t="s">
        <v>13</v>
      </c>
      <c r="C161" t="s">
        <v>322</v>
      </c>
      <c r="D161" s="4">
        <f>IF(AND(OR(ISNUMBER(SEARCH("construction costs", $L161)), ISNUMBER(SEARCH("first costs", $L161))), ISNUMBER(SEARCH("maximum damage", $L161))=FALSE), Cost_Database_Original!D160*0.6, Cost_Database_Original!D160)</f>
        <v>71079000</v>
      </c>
      <c r="E161" s="4" t="str">
        <f>IF(AND(OR(ISNUMBER(SEARCH("construction costs", $L161)), ISNUMBER(SEARCH("first costs", $L161))), ISNUMBER(SEARCH("maximum damage", $L161))=FALSE), Cost_Database_Original!E160*0.6, Cost_Database_Original!E160)</f>
        <v>N/A</v>
      </c>
      <c r="F161" s="4" t="str">
        <f>IF(AND(OR(ISNUMBER(SEARCH("construction costs", $L161)), ISNUMBER(SEARCH("first costs", $L161))), ISNUMBER(SEARCH("maximum damage", $L161))=FALSE), Cost_Database_Original!F160*0.6, Cost_Database_Original!F160)</f>
        <v>N/A</v>
      </c>
      <c r="G161" t="s">
        <v>14</v>
      </c>
      <c r="H161" s="7">
        <f t="shared" si="9"/>
        <v>71079000</v>
      </c>
      <c r="I161" s="11">
        <f t="shared" si="7"/>
        <v>53309250</v>
      </c>
      <c r="J161" s="11">
        <f t="shared" si="8"/>
        <v>88848750</v>
      </c>
      <c r="K161" t="s">
        <v>281</v>
      </c>
      <c r="L161" t="s">
        <v>278</v>
      </c>
      <c r="M161" t="s">
        <v>279</v>
      </c>
      <c r="N161" t="s">
        <v>280</v>
      </c>
    </row>
    <row r="162" spans="1:14" x14ac:dyDescent="0.35">
      <c r="A162">
        <v>160</v>
      </c>
      <c r="B162" t="s">
        <v>13</v>
      </c>
      <c r="C162" t="s">
        <v>323</v>
      </c>
      <c r="D162" s="4">
        <f>IF(AND(OR(ISNUMBER(SEARCH("construction costs", $L162)), ISNUMBER(SEARCH("first costs", $L162))), ISNUMBER(SEARCH("maximum damage", $L162))=FALSE), Cost_Database_Original!D161*0.6, Cost_Database_Original!D161)</f>
        <v>507904199.99999994</v>
      </c>
      <c r="E162" s="4" t="str">
        <f>IF(AND(OR(ISNUMBER(SEARCH("construction costs", $L162)), ISNUMBER(SEARCH("first costs", $L162))), ISNUMBER(SEARCH("maximum damage", $L162))=FALSE), Cost_Database_Original!E161*0.6, Cost_Database_Original!E161)</f>
        <v>N/A</v>
      </c>
      <c r="F162" s="4" t="str">
        <f>IF(AND(OR(ISNUMBER(SEARCH("construction costs", $L162)), ISNUMBER(SEARCH("first costs", $L162))), ISNUMBER(SEARCH("maximum damage", $L162))=FALSE), Cost_Database_Original!F161*0.6, Cost_Database_Original!F161)</f>
        <v>N/A</v>
      </c>
      <c r="G162" t="s">
        <v>14</v>
      </c>
      <c r="H162" s="7">
        <f t="shared" si="9"/>
        <v>507904199.99999994</v>
      </c>
      <c r="I162" s="11">
        <f t="shared" si="7"/>
        <v>380928149.99999994</v>
      </c>
      <c r="J162" s="11">
        <f t="shared" si="8"/>
        <v>634880249.99999988</v>
      </c>
      <c r="K162" t="s">
        <v>281</v>
      </c>
      <c r="L162" t="s">
        <v>278</v>
      </c>
      <c r="M162" t="s">
        <v>279</v>
      </c>
      <c r="N162" t="s">
        <v>280</v>
      </c>
    </row>
    <row r="163" spans="1:14" x14ac:dyDescent="0.35">
      <c r="A163">
        <v>161</v>
      </c>
      <c r="B163" t="s">
        <v>13</v>
      </c>
      <c r="C163" t="s">
        <v>322</v>
      </c>
      <c r="D163" s="4">
        <f>IF(AND(OR(ISNUMBER(SEARCH("construction costs", $L163)), ISNUMBER(SEARCH("first costs", $L163))), ISNUMBER(SEARCH("maximum damage", $L163))=FALSE), Cost_Database_Original!D162*0.6, Cost_Database_Original!D162)</f>
        <v>71079000</v>
      </c>
      <c r="E163" s="4" t="str">
        <f>IF(AND(OR(ISNUMBER(SEARCH("construction costs", $L163)), ISNUMBER(SEARCH("first costs", $L163))), ISNUMBER(SEARCH("maximum damage", $L163))=FALSE), Cost_Database_Original!E162*0.6, Cost_Database_Original!E162)</f>
        <v>N/A</v>
      </c>
      <c r="F163" s="4" t="str">
        <f>IF(AND(OR(ISNUMBER(SEARCH("construction costs", $L163)), ISNUMBER(SEARCH("first costs", $L163))), ISNUMBER(SEARCH("maximum damage", $L163))=FALSE), Cost_Database_Original!F162*0.6, Cost_Database_Original!F162)</f>
        <v>N/A</v>
      </c>
      <c r="G163" t="s">
        <v>14</v>
      </c>
      <c r="H163" s="7">
        <f t="shared" si="9"/>
        <v>71079000</v>
      </c>
      <c r="I163" s="11">
        <f t="shared" si="7"/>
        <v>53309250</v>
      </c>
      <c r="J163" s="11">
        <f t="shared" si="8"/>
        <v>88848750</v>
      </c>
      <c r="K163" t="s">
        <v>281</v>
      </c>
      <c r="L163" t="s">
        <v>278</v>
      </c>
      <c r="M163" t="s">
        <v>279</v>
      </c>
      <c r="N163" t="s">
        <v>280</v>
      </c>
    </row>
    <row r="164" spans="1:14" x14ac:dyDescent="0.35">
      <c r="A164">
        <v>162</v>
      </c>
      <c r="B164" t="s">
        <v>13</v>
      </c>
      <c r="C164" t="s">
        <v>324</v>
      </c>
      <c r="D164" s="4">
        <f>IF(AND(OR(ISNUMBER(SEARCH("construction costs", $L164)), ISNUMBER(SEARCH("first costs", $L164))), ISNUMBER(SEARCH("maximum damage", $L164))=FALSE), Cost_Database_Original!D163*0.6, Cost_Database_Original!D163)</f>
        <v>112643399.99999999</v>
      </c>
      <c r="E164" s="4" t="str">
        <f>IF(AND(OR(ISNUMBER(SEARCH("construction costs", $L164)), ISNUMBER(SEARCH("first costs", $L164))), ISNUMBER(SEARCH("maximum damage", $L164))=FALSE), Cost_Database_Original!E163*0.6, Cost_Database_Original!E163)</f>
        <v>N/A</v>
      </c>
      <c r="F164" s="4" t="str">
        <f>IF(AND(OR(ISNUMBER(SEARCH("construction costs", $L164)), ISNUMBER(SEARCH("first costs", $L164))), ISNUMBER(SEARCH("maximum damage", $L164))=FALSE), Cost_Database_Original!F163*0.6, Cost_Database_Original!F163)</f>
        <v>N/A</v>
      </c>
      <c r="G164" t="s">
        <v>14</v>
      </c>
      <c r="H164" s="7">
        <f t="shared" si="9"/>
        <v>112643399.99999999</v>
      </c>
      <c r="I164" s="11">
        <f t="shared" si="7"/>
        <v>84482549.999999985</v>
      </c>
      <c r="J164" s="11">
        <f t="shared" si="8"/>
        <v>140804249.99999997</v>
      </c>
      <c r="K164" t="s">
        <v>281</v>
      </c>
      <c r="L164" t="s">
        <v>278</v>
      </c>
      <c r="M164" t="s">
        <v>279</v>
      </c>
      <c r="N164" t="s">
        <v>280</v>
      </c>
    </row>
    <row r="165" spans="1:14" x14ac:dyDescent="0.35">
      <c r="A165">
        <v>163</v>
      </c>
      <c r="B165" t="s">
        <v>13</v>
      </c>
      <c r="C165" t="s">
        <v>325</v>
      </c>
      <c r="D165" s="4">
        <f>IF(AND(OR(ISNUMBER(SEARCH("construction costs", $L165)), ISNUMBER(SEARCH("first costs", $L165))), ISNUMBER(SEARCH("maximum damage", $L165))=FALSE), Cost_Database_Original!D164*0.6, Cost_Database_Original!D164)</f>
        <v>154139400</v>
      </c>
      <c r="E165" s="4" t="str">
        <f>IF(AND(OR(ISNUMBER(SEARCH("construction costs", $L165)), ISNUMBER(SEARCH("first costs", $L165))), ISNUMBER(SEARCH("maximum damage", $L165))=FALSE), Cost_Database_Original!E164*0.6, Cost_Database_Original!E164)</f>
        <v>N/A</v>
      </c>
      <c r="F165" s="4" t="str">
        <f>IF(AND(OR(ISNUMBER(SEARCH("construction costs", $L165)), ISNUMBER(SEARCH("first costs", $L165))), ISNUMBER(SEARCH("maximum damage", $L165))=FALSE), Cost_Database_Original!F164*0.6, Cost_Database_Original!F164)</f>
        <v>N/A</v>
      </c>
      <c r="G165" t="s">
        <v>14</v>
      </c>
      <c r="H165" s="7">
        <f t="shared" si="9"/>
        <v>154139400</v>
      </c>
      <c r="I165" s="11">
        <f t="shared" si="7"/>
        <v>115604550</v>
      </c>
      <c r="J165" s="11">
        <f t="shared" si="8"/>
        <v>192674250</v>
      </c>
      <c r="K165" t="s">
        <v>281</v>
      </c>
      <c r="L165" t="s">
        <v>278</v>
      </c>
      <c r="M165" t="s">
        <v>279</v>
      </c>
      <c r="N165" t="s">
        <v>280</v>
      </c>
    </row>
    <row r="166" spans="1:14" x14ac:dyDescent="0.35">
      <c r="A166">
        <v>164</v>
      </c>
      <c r="B166" t="s">
        <v>13</v>
      </c>
      <c r="C166" t="s">
        <v>326</v>
      </c>
      <c r="D166" s="4">
        <f>IF(AND(OR(ISNUMBER(SEARCH("construction costs", $L166)), ISNUMBER(SEARCH("first costs", $L166))), ISNUMBER(SEARCH("maximum damage", $L166))=FALSE), Cost_Database_Original!D165*0.6, Cost_Database_Original!D165)</f>
        <v>88931399.999999985</v>
      </c>
      <c r="E166" s="4" t="str">
        <f>IF(AND(OR(ISNUMBER(SEARCH("construction costs", $L166)), ISNUMBER(SEARCH("first costs", $L166))), ISNUMBER(SEARCH("maximum damage", $L166))=FALSE), Cost_Database_Original!E165*0.6, Cost_Database_Original!E165)</f>
        <v>N/A</v>
      </c>
      <c r="F166" s="4" t="str">
        <f>IF(AND(OR(ISNUMBER(SEARCH("construction costs", $L166)), ISNUMBER(SEARCH("first costs", $L166))), ISNUMBER(SEARCH("maximum damage", $L166))=FALSE), Cost_Database_Original!F165*0.6, Cost_Database_Original!F165)</f>
        <v>N/A</v>
      </c>
      <c r="G166" t="s">
        <v>14</v>
      </c>
      <c r="H166" s="7">
        <f t="shared" si="9"/>
        <v>88931399.999999985</v>
      </c>
      <c r="I166" s="11">
        <f t="shared" si="7"/>
        <v>66698549.999999985</v>
      </c>
      <c r="J166" s="11">
        <f t="shared" si="8"/>
        <v>111164249.99999999</v>
      </c>
      <c r="K166" t="s">
        <v>281</v>
      </c>
      <c r="L166" t="s">
        <v>278</v>
      </c>
      <c r="M166" t="s">
        <v>279</v>
      </c>
      <c r="N166" t="s">
        <v>280</v>
      </c>
    </row>
    <row r="167" spans="1:14" x14ac:dyDescent="0.35">
      <c r="A167">
        <v>165</v>
      </c>
      <c r="B167" t="s">
        <v>13</v>
      </c>
      <c r="C167" t="s">
        <v>327</v>
      </c>
      <c r="D167" s="4">
        <f>IF(AND(OR(ISNUMBER(SEARCH("construction costs", $L167)), ISNUMBER(SEARCH("first costs", $L167))), ISNUMBER(SEARCH("maximum damage", $L167))=FALSE), Cost_Database_Original!D166*0.6, Cost_Database_Original!D166)</f>
        <v>363112799.99999994</v>
      </c>
      <c r="E167" s="4" t="str">
        <f>IF(AND(OR(ISNUMBER(SEARCH("construction costs", $L167)), ISNUMBER(SEARCH("first costs", $L167))), ISNUMBER(SEARCH("maximum damage", $L167))=FALSE), Cost_Database_Original!E166*0.6, Cost_Database_Original!E166)</f>
        <v>N/A</v>
      </c>
      <c r="F167" s="4" t="str">
        <f>IF(AND(OR(ISNUMBER(SEARCH("construction costs", $L167)), ISNUMBER(SEARCH("first costs", $L167))), ISNUMBER(SEARCH("maximum damage", $L167))=FALSE), Cost_Database_Original!F166*0.6, Cost_Database_Original!F166)</f>
        <v>N/A</v>
      </c>
      <c r="G167" t="s">
        <v>14</v>
      </c>
      <c r="H167" s="7">
        <f t="shared" si="9"/>
        <v>363112799.99999994</v>
      </c>
      <c r="I167" s="11">
        <f t="shared" si="7"/>
        <v>272334599.99999994</v>
      </c>
      <c r="J167" s="11">
        <f t="shared" si="8"/>
        <v>453890999.99999994</v>
      </c>
      <c r="K167" t="s">
        <v>281</v>
      </c>
      <c r="L167" t="s">
        <v>278</v>
      </c>
      <c r="M167" t="s">
        <v>279</v>
      </c>
      <c r="N167" t="s">
        <v>280</v>
      </c>
    </row>
    <row r="168" spans="1:14" x14ac:dyDescent="0.35">
      <c r="A168">
        <v>166</v>
      </c>
      <c r="B168" t="s">
        <v>13</v>
      </c>
      <c r="C168" t="s">
        <v>328</v>
      </c>
      <c r="D168" s="4">
        <f>IF(AND(OR(ISNUMBER(SEARCH("construction costs", $L168)), ISNUMBER(SEARCH("first costs", $L168))), ISNUMBER(SEARCH("maximum damage", $L168))=FALSE), Cost_Database_Original!D167*0.6, Cost_Database_Original!D167)</f>
        <v>260170799.99999997</v>
      </c>
      <c r="E168" s="4" t="str">
        <f>IF(AND(OR(ISNUMBER(SEARCH("construction costs", $L168)), ISNUMBER(SEARCH("first costs", $L168))), ISNUMBER(SEARCH("maximum damage", $L168))=FALSE), Cost_Database_Original!E167*0.6, Cost_Database_Original!E167)</f>
        <v>N/A</v>
      </c>
      <c r="F168" s="4" t="str">
        <f>IF(AND(OR(ISNUMBER(SEARCH("construction costs", $L168)), ISNUMBER(SEARCH("first costs", $L168))), ISNUMBER(SEARCH("maximum damage", $L168))=FALSE), Cost_Database_Original!F167*0.6, Cost_Database_Original!F167)</f>
        <v>N/A</v>
      </c>
      <c r="G168" t="s">
        <v>14</v>
      </c>
      <c r="H168" s="7">
        <f t="shared" si="9"/>
        <v>260170799.99999997</v>
      </c>
      <c r="I168" s="11">
        <f t="shared" si="7"/>
        <v>195128099.99999997</v>
      </c>
      <c r="J168" s="11">
        <f t="shared" si="8"/>
        <v>325213499.99999994</v>
      </c>
      <c r="K168" t="s">
        <v>281</v>
      </c>
      <c r="L168" t="s">
        <v>278</v>
      </c>
      <c r="M168" t="s">
        <v>279</v>
      </c>
      <c r="N168" t="s">
        <v>280</v>
      </c>
    </row>
    <row r="169" spans="1:14" x14ac:dyDescent="0.35">
      <c r="A169">
        <v>167</v>
      </c>
      <c r="B169" t="s">
        <v>13</v>
      </c>
      <c r="C169" t="s">
        <v>329</v>
      </c>
      <c r="D169" s="4">
        <f>IF(AND(OR(ISNUMBER(SEARCH("construction costs", $L169)), ISNUMBER(SEARCH("first costs", $L169))), ISNUMBER(SEARCH("maximum damage", $L169))=FALSE), Cost_Database_Original!D168*0.6, Cost_Database_Original!D168)</f>
        <v>411927599.99999994</v>
      </c>
      <c r="E169" s="4" t="str">
        <f>IF(AND(OR(ISNUMBER(SEARCH("construction costs", $L169)), ISNUMBER(SEARCH("first costs", $L169))), ISNUMBER(SEARCH("maximum damage", $L169))=FALSE), Cost_Database_Original!E168*0.6, Cost_Database_Original!E168)</f>
        <v>N/A</v>
      </c>
      <c r="F169" s="4" t="str">
        <f>IF(AND(OR(ISNUMBER(SEARCH("construction costs", $L169)), ISNUMBER(SEARCH("first costs", $L169))), ISNUMBER(SEARCH("maximum damage", $L169))=FALSE), Cost_Database_Original!F168*0.6, Cost_Database_Original!F168)</f>
        <v>N/A</v>
      </c>
      <c r="G169" t="s">
        <v>14</v>
      </c>
      <c r="H169" s="7">
        <f t="shared" si="9"/>
        <v>411927599.99999994</v>
      </c>
      <c r="I169" s="11">
        <f t="shared" si="7"/>
        <v>308945699.99999994</v>
      </c>
      <c r="J169" s="11">
        <f t="shared" si="8"/>
        <v>514909499.99999994</v>
      </c>
      <c r="K169" t="s">
        <v>281</v>
      </c>
      <c r="L169" t="s">
        <v>278</v>
      </c>
      <c r="M169" t="s">
        <v>279</v>
      </c>
      <c r="N169" t="s">
        <v>280</v>
      </c>
    </row>
    <row r="170" spans="1:14" x14ac:dyDescent="0.35">
      <c r="A170">
        <v>168</v>
      </c>
      <c r="B170" t="s">
        <v>13</v>
      </c>
      <c r="C170" t="s">
        <v>330</v>
      </c>
      <c r="D170" s="4">
        <f>IF(AND(OR(ISNUMBER(SEARCH("construction costs", $L170)), ISNUMBER(SEARCH("first costs", $L170))), ISNUMBER(SEARCH("maximum damage", $L170))=FALSE), Cost_Database_Original!D169*0.6, Cost_Database_Original!D169)</f>
        <v>1133707200</v>
      </c>
      <c r="E170" s="4" t="str">
        <f>IF(AND(OR(ISNUMBER(SEARCH("construction costs", $L170)), ISNUMBER(SEARCH("first costs", $L170))), ISNUMBER(SEARCH("maximum damage", $L170))=FALSE), Cost_Database_Original!E169*0.6, Cost_Database_Original!E169)</f>
        <v>N/A</v>
      </c>
      <c r="F170" s="4" t="str">
        <f>IF(AND(OR(ISNUMBER(SEARCH("construction costs", $L170)), ISNUMBER(SEARCH("first costs", $L170))), ISNUMBER(SEARCH("maximum damage", $L170))=FALSE), Cost_Database_Original!F169*0.6, Cost_Database_Original!F169)</f>
        <v>N/A</v>
      </c>
      <c r="G170" t="s">
        <v>14</v>
      </c>
      <c r="H170" s="7">
        <f t="shared" si="9"/>
        <v>1133707200</v>
      </c>
      <c r="I170" s="11">
        <f t="shared" si="7"/>
        <v>850280400</v>
      </c>
      <c r="J170" s="11">
        <f t="shared" si="8"/>
        <v>1417134000</v>
      </c>
      <c r="K170" t="s">
        <v>281</v>
      </c>
      <c r="L170" t="s">
        <v>278</v>
      </c>
      <c r="M170" t="s">
        <v>279</v>
      </c>
      <c r="N170" t="s">
        <v>280</v>
      </c>
    </row>
    <row r="171" spans="1:14" x14ac:dyDescent="0.35">
      <c r="A171">
        <v>169</v>
      </c>
      <c r="B171" t="s">
        <v>13</v>
      </c>
      <c r="C171" t="s">
        <v>331</v>
      </c>
      <c r="D171" s="4">
        <f>IF(AND(OR(ISNUMBER(SEARCH("construction costs", $L171)), ISNUMBER(SEARCH("first costs", $L171))), ISNUMBER(SEARCH("maximum damage", $L171))=FALSE), Cost_Database_Original!D170*0.6, Cost_Database_Original!D170)</f>
        <v>65036999.999999993</v>
      </c>
      <c r="E171" s="4" t="str">
        <f>IF(AND(OR(ISNUMBER(SEARCH("construction costs", $L171)), ISNUMBER(SEARCH("first costs", $L171))), ISNUMBER(SEARCH("maximum damage", $L171))=FALSE), Cost_Database_Original!E170*0.6, Cost_Database_Original!E170)</f>
        <v>N/A</v>
      </c>
      <c r="F171" s="4" t="str">
        <f>IF(AND(OR(ISNUMBER(SEARCH("construction costs", $L171)), ISNUMBER(SEARCH("first costs", $L171))), ISNUMBER(SEARCH("maximum damage", $L171))=FALSE), Cost_Database_Original!F170*0.6, Cost_Database_Original!F170)</f>
        <v>N/A</v>
      </c>
      <c r="G171" t="s">
        <v>14</v>
      </c>
      <c r="H171" s="7">
        <f t="shared" si="9"/>
        <v>65036999.999999993</v>
      </c>
      <c r="I171" s="11">
        <f t="shared" si="7"/>
        <v>48777749.999999993</v>
      </c>
      <c r="J171" s="11">
        <f t="shared" si="8"/>
        <v>81296249.999999985</v>
      </c>
      <c r="K171" t="s">
        <v>281</v>
      </c>
      <c r="L171" t="s">
        <v>278</v>
      </c>
      <c r="M171" t="s">
        <v>279</v>
      </c>
      <c r="N171" t="s">
        <v>280</v>
      </c>
    </row>
    <row r="172" spans="1:14" x14ac:dyDescent="0.35">
      <c r="A172">
        <v>170</v>
      </c>
      <c r="B172" t="s">
        <v>13</v>
      </c>
      <c r="C172" t="s">
        <v>331</v>
      </c>
      <c r="D172" s="4">
        <f>IF(AND(OR(ISNUMBER(SEARCH("construction costs", $L172)), ISNUMBER(SEARCH("first costs", $L172))), ISNUMBER(SEARCH("maximum damage", $L172))=FALSE), Cost_Database_Original!D171*0.6, Cost_Database_Original!D171)</f>
        <v>65036999.999999993</v>
      </c>
      <c r="E172" s="4" t="str">
        <f>IF(AND(OR(ISNUMBER(SEARCH("construction costs", $L172)), ISNUMBER(SEARCH("first costs", $L172))), ISNUMBER(SEARCH("maximum damage", $L172))=FALSE), Cost_Database_Original!E171*0.6, Cost_Database_Original!E171)</f>
        <v>N/A</v>
      </c>
      <c r="F172" s="4" t="str">
        <f>IF(AND(OR(ISNUMBER(SEARCH("construction costs", $L172)), ISNUMBER(SEARCH("first costs", $L172))), ISNUMBER(SEARCH("maximum damage", $L172))=FALSE), Cost_Database_Original!F171*0.6, Cost_Database_Original!F171)</f>
        <v>N/A</v>
      </c>
      <c r="G172" t="s">
        <v>14</v>
      </c>
      <c r="H172" s="7">
        <f t="shared" si="9"/>
        <v>65036999.999999993</v>
      </c>
      <c r="I172" s="11">
        <f t="shared" si="7"/>
        <v>48777749.999999993</v>
      </c>
      <c r="J172" s="11">
        <f t="shared" si="8"/>
        <v>81296249.999999985</v>
      </c>
      <c r="K172" t="s">
        <v>281</v>
      </c>
      <c r="L172" t="s">
        <v>278</v>
      </c>
      <c r="M172" t="s">
        <v>279</v>
      </c>
      <c r="N172" t="s">
        <v>280</v>
      </c>
    </row>
    <row r="173" spans="1:14" x14ac:dyDescent="0.35">
      <c r="A173">
        <v>171</v>
      </c>
      <c r="B173" t="s">
        <v>13</v>
      </c>
      <c r="C173" t="s">
        <v>332</v>
      </c>
      <c r="D173" s="4">
        <f>IF(AND(OR(ISNUMBER(SEARCH("construction costs", $L173)), ISNUMBER(SEARCH("first costs", $L173))), ISNUMBER(SEARCH("maximum damage", $L173))=FALSE), Cost_Database_Original!D172*0.6, Cost_Database_Original!D172)</f>
        <v>121409999.99999999</v>
      </c>
      <c r="E173" s="4" t="str">
        <f>IF(AND(OR(ISNUMBER(SEARCH("construction costs", $L173)), ISNUMBER(SEARCH("first costs", $L173))), ISNUMBER(SEARCH("maximum damage", $L173))=FALSE), Cost_Database_Original!E172*0.6, Cost_Database_Original!E172)</f>
        <v>N/A</v>
      </c>
      <c r="F173" s="4" t="str">
        <f>IF(AND(OR(ISNUMBER(SEARCH("construction costs", $L173)), ISNUMBER(SEARCH("first costs", $L173))), ISNUMBER(SEARCH("maximum damage", $L173))=FALSE), Cost_Database_Original!F172*0.6, Cost_Database_Original!F172)</f>
        <v>N/A</v>
      </c>
      <c r="G173" t="s">
        <v>14</v>
      </c>
      <c r="H173" s="7">
        <f t="shared" si="9"/>
        <v>121409999.99999999</v>
      </c>
      <c r="I173" s="11">
        <f t="shared" si="7"/>
        <v>91057499.999999985</v>
      </c>
      <c r="J173" s="11">
        <f t="shared" si="8"/>
        <v>151762499.99999997</v>
      </c>
      <c r="K173" t="s">
        <v>281</v>
      </c>
      <c r="L173" t="s">
        <v>278</v>
      </c>
      <c r="M173" t="s">
        <v>279</v>
      </c>
      <c r="N173" t="s">
        <v>280</v>
      </c>
    </row>
    <row r="174" spans="1:14" x14ac:dyDescent="0.35">
      <c r="A174">
        <v>172</v>
      </c>
      <c r="B174" t="s">
        <v>13</v>
      </c>
      <c r="C174" t="s">
        <v>333</v>
      </c>
      <c r="D174" s="4">
        <f>IF(AND(OR(ISNUMBER(SEARCH("construction costs", $L174)), ISNUMBER(SEARCH("first costs", $L174))), ISNUMBER(SEARCH("maximum damage", $L174))=FALSE), Cost_Database_Original!D173*0.6, Cost_Database_Original!D173)</f>
        <v>256066799.99999997</v>
      </c>
      <c r="E174" s="4" t="str">
        <f>IF(AND(OR(ISNUMBER(SEARCH("construction costs", $L174)), ISNUMBER(SEARCH("first costs", $L174))), ISNUMBER(SEARCH("maximum damage", $L174))=FALSE), Cost_Database_Original!E173*0.6, Cost_Database_Original!E173)</f>
        <v>N/A</v>
      </c>
      <c r="F174" s="4" t="str">
        <f>IF(AND(OR(ISNUMBER(SEARCH("construction costs", $L174)), ISNUMBER(SEARCH("first costs", $L174))), ISNUMBER(SEARCH("maximum damage", $L174))=FALSE), Cost_Database_Original!F173*0.6, Cost_Database_Original!F173)</f>
        <v>N/A</v>
      </c>
      <c r="G174" t="s">
        <v>14</v>
      </c>
      <c r="H174" s="7">
        <f t="shared" si="9"/>
        <v>256066799.99999997</v>
      </c>
      <c r="I174" s="11">
        <f t="shared" si="7"/>
        <v>192050099.99999997</v>
      </c>
      <c r="J174" s="11">
        <f t="shared" si="8"/>
        <v>320083499.99999994</v>
      </c>
      <c r="K174" t="s">
        <v>281</v>
      </c>
      <c r="L174" t="s">
        <v>278</v>
      </c>
      <c r="M174" t="s">
        <v>279</v>
      </c>
      <c r="N174" t="s">
        <v>280</v>
      </c>
    </row>
    <row r="175" spans="1:14" x14ac:dyDescent="0.35">
      <c r="A175">
        <v>173</v>
      </c>
      <c r="B175" t="s">
        <v>13</v>
      </c>
      <c r="C175" t="s">
        <v>334</v>
      </c>
      <c r="D175" s="4">
        <f>IF(AND(OR(ISNUMBER(SEARCH("construction costs", $L175)), ISNUMBER(SEARCH("first costs", $L175))), ISNUMBER(SEARCH("maximum damage", $L175))=FALSE), Cost_Database_Original!D174*0.6, Cost_Database_Original!D174)</f>
        <v>3397199.9999999995</v>
      </c>
      <c r="E175" s="4" t="str">
        <f>IF(AND(OR(ISNUMBER(SEARCH("construction costs", $L175)), ISNUMBER(SEARCH("first costs", $L175))), ISNUMBER(SEARCH("maximum damage", $L175))=FALSE), Cost_Database_Original!E174*0.6, Cost_Database_Original!E174)</f>
        <v>N/A</v>
      </c>
      <c r="F175" s="4" t="str">
        <f>IF(AND(OR(ISNUMBER(SEARCH("construction costs", $L175)), ISNUMBER(SEARCH("first costs", $L175))), ISNUMBER(SEARCH("maximum damage", $L175))=FALSE), Cost_Database_Original!F174*0.6, Cost_Database_Original!F174)</f>
        <v>N/A</v>
      </c>
      <c r="G175" t="s">
        <v>14</v>
      </c>
      <c r="H175" s="7">
        <f t="shared" si="9"/>
        <v>3397199.9999999995</v>
      </c>
      <c r="I175" s="11">
        <f t="shared" si="7"/>
        <v>2547899.9999999995</v>
      </c>
      <c r="J175" s="11">
        <f t="shared" si="8"/>
        <v>4246499.9999999991</v>
      </c>
      <c r="K175" t="s">
        <v>281</v>
      </c>
      <c r="L175" t="s">
        <v>278</v>
      </c>
      <c r="M175" t="s">
        <v>279</v>
      </c>
      <c r="N175" t="s">
        <v>280</v>
      </c>
    </row>
    <row r="176" spans="1:14" x14ac:dyDescent="0.35">
      <c r="A176">
        <v>174</v>
      </c>
      <c r="B176" t="s">
        <v>13</v>
      </c>
      <c r="C176" t="s">
        <v>335</v>
      </c>
      <c r="D176" s="4">
        <f>IF(AND(OR(ISNUMBER(SEARCH("construction costs", $L176)), ISNUMBER(SEARCH("first costs", $L176))), ISNUMBER(SEARCH("maximum damage", $L176))=FALSE), Cost_Database_Original!D175*0.6, Cost_Database_Original!D175)</f>
        <v>107957999.99999999</v>
      </c>
      <c r="E176" s="4" t="str">
        <f>IF(AND(OR(ISNUMBER(SEARCH("construction costs", $L176)), ISNUMBER(SEARCH("first costs", $L176))), ISNUMBER(SEARCH("maximum damage", $L176))=FALSE), Cost_Database_Original!E175*0.6, Cost_Database_Original!E175)</f>
        <v>N/A</v>
      </c>
      <c r="F176" s="4" t="str">
        <f>IF(AND(OR(ISNUMBER(SEARCH("construction costs", $L176)), ISNUMBER(SEARCH("first costs", $L176))), ISNUMBER(SEARCH("maximum damage", $L176))=FALSE), Cost_Database_Original!F175*0.6, Cost_Database_Original!F175)</f>
        <v>N/A</v>
      </c>
      <c r="G176" t="s">
        <v>14</v>
      </c>
      <c r="H176" s="7">
        <f t="shared" si="9"/>
        <v>107957999.99999999</v>
      </c>
      <c r="I176" s="11">
        <f t="shared" si="7"/>
        <v>80968499.999999985</v>
      </c>
      <c r="J176" s="11">
        <f t="shared" si="8"/>
        <v>134947499.99999997</v>
      </c>
      <c r="K176" t="s">
        <v>281</v>
      </c>
      <c r="L176" t="s">
        <v>278</v>
      </c>
      <c r="M176" t="s">
        <v>279</v>
      </c>
      <c r="N176" t="s">
        <v>280</v>
      </c>
    </row>
    <row r="177" spans="1:14" x14ac:dyDescent="0.35">
      <c r="A177">
        <v>175</v>
      </c>
      <c r="B177" t="s">
        <v>13</v>
      </c>
      <c r="C177" t="s">
        <v>336</v>
      </c>
      <c r="D177" s="4">
        <f>IF(AND(OR(ISNUMBER(SEARCH("construction costs", $L177)), ISNUMBER(SEARCH("first costs", $L177))), ISNUMBER(SEARCH("maximum damage", $L177))=FALSE), Cost_Database_Original!D176*0.6, Cost_Database_Original!D176)</f>
        <v>138760800</v>
      </c>
      <c r="E177" s="4" t="str">
        <f>IF(AND(OR(ISNUMBER(SEARCH("construction costs", $L177)), ISNUMBER(SEARCH("first costs", $L177))), ISNUMBER(SEARCH("maximum damage", $L177))=FALSE), Cost_Database_Original!E176*0.6, Cost_Database_Original!E176)</f>
        <v>N/A</v>
      </c>
      <c r="F177" s="4" t="str">
        <f>IF(AND(OR(ISNUMBER(SEARCH("construction costs", $L177)), ISNUMBER(SEARCH("first costs", $L177))), ISNUMBER(SEARCH("maximum damage", $L177))=FALSE), Cost_Database_Original!F176*0.6, Cost_Database_Original!F176)</f>
        <v>N/A</v>
      </c>
      <c r="G177" t="s">
        <v>14</v>
      </c>
      <c r="H177" s="7">
        <f t="shared" si="9"/>
        <v>138760800</v>
      </c>
      <c r="I177" s="11">
        <f t="shared" si="7"/>
        <v>104070600</v>
      </c>
      <c r="J177" s="11">
        <f t="shared" si="8"/>
        <v>173451000</v>
      </c>
      <c r="K177" t="s">
        <v>281</v>
      </c>
      <c r="L177" t="s">
        <v>278</v>
      </c>
      <c r="M177" t="s">
        <v>279</v>
      </c>
      <c r="N177" t="s">
        <v>280</v>
      </c>
    </row>
    <row r="178" spans="1:14" x14ac:dyDescent="0.35">
      <c r="A178">
        <v>176</v>
      </c>
      <c r="B178" t="s">
        <v>13</v>
      </c>
      <c r="C178" t="s">
        <v>337</v>
      </c>
      <c r="D178" s="4">
        <f>IF(AND(OR(ISNUMBER(SEARCH("construction costs", $L178)), ISNUMBER(SEARCH("first costs", $L178))), ISNUMBER(SEARCH("maximum damage", $L178))=FALSE), Cost_Database_Original!D177*0.6, Cost_Database_Original!D177)</f>
        <v>370705199.99999994</v>
      </c>
      <c r="E178" s="4" t="str">
        <f>IF(AND(OR(ISNUMBER(SEARCH("construction costs", $L178)), ISNUMBER(SEARCH("first costs", $L178))), ISNUMBER(SEARCH("maximum damage", $L178))=FALSE), Cost_Database_Original!E177*0.6, Cost_Database_Original!E177)</f>
        <v>N/A</v>
      </c>
      <c r="F178" s="4" t="str">
        <f>IF(AND(OR(ISNUMBER(SEARCH("construction costs", $L178)), ISNUMBER(SEARCH("first costs", $L178))), ISNUMBER(SEARCH("maximum damage", $L178))=FALSE), Cost_Database_Original!F177*0.6, Cost_Database_Original!F177)</f>
        <v>N/A</v>
      </c>
      <c r="G178" t="s">
        <v>14</v>
      </c>
      <c r="H178" s="7">
        <f t="shared" si="9"/>
        <v>370705199.99999994</v>
      </c>
      <c r="I178" s="11">
        <f t="shared" si="7"/>
        <v>278028899.99999994</v>
      </c>
      <c r="J178" s="11">
        <f t="shared" si="8"/>
        <v>463381499.99999994</v>
      </c>
      <c r="K178" t="s">
        <v>281</v>
      </c>
      <c r="L178" t="s">
        <v>278</v>
      </c>
      <c r="M178" t="s">
        <v>279</v>
      </c>
      <c r="N178" t="s">
        <v>280</v>
      </c>
    </row>
    <row r="179" spans="1:14" x14ac:dyDescent="0.35">
      <c r="A179">
        <v>177</v>
      </c>
      <c r="B179" t="s">
        <v>13</v>
      </c>
      <c r="C179" t="s">
        <v>338</v>
      </c>
      <c r="D179" s="4">
        <f>IF(AND(OR(ISNUMBER(SEARCH("construction costs", $L179)), ISNUMBER(SEARCH("first costs", $L179))), ISNUMBER(SEARCH("maximum damage", $L179))=FALSE), Cost_Database_Original!D178*0.6, Cost_Database_Original!D178)</f>
        <v>136651800</v>
      </c>
      <c r="E179" s="4" t="str">
        <f>IF(AND(OR(ISNUMBER(SEARCH("construction costs", $L179)), ISNUMBER(SEARCH("first costs", $L179))), ISNUMBER(SEARCH("maximum damage", $L179))=FALSE), Cost_Database_Original!E178*0.6, Cost_Database_Original!E178)</f>
        <v>N/A</v>
      </c>
      <c r="F179" s="4" t="str">
        <f>IF(AND(OR(ISNUMBER(SEARCH("construction costs", $L179)), ISNUMBER(SEARCH("first costs", $L179))), ISNUMBER(SEARCH("maximum damage", $L179))=FALSE), Cost_Database_Original!F178*0.6, Cost_Database_Original!F178)</f>
        <v>N/A</v>
      </c>
      <c r="G179" t="s">
        <v>14</v>
      </c>
      <c r="H179" s="7">
        <f t="shared" si="9"/>
        <v>136651800</v>
      </c>
      <c r="I179" s="11">
        <f t="shared" si="7"/>
        <v>102488850</v>
      </c>
      <c r="J179" s="11">
        <f t="shared" si="8"/>
        <v>170814750</v>
      </c>
      <c r="K179" t="s">
        <v>281</v>
      </c>
      <c r="L179" t="s">
        <v>278</v>
      </c>
      <c r="M179" t="s">
        <v>279</v>
      </c>
      <c r="N179" t="s">
        <v>280</v>
      </c>
    </row>
    <row r="180" spans="1:14" x14ac:dyDescent="0.35">
      <c r="A180">
        <v>178</v>
      </c>
      <c r="B180" t="s">
        <v>13</v>
      </c>
      <c r="C180" t="s">
        <v>339</v>
      </c>
      <c r="D180" s="4">
        <f>IF(AND(OR(ISNUMBER(SEARCH("construction costs", $L180)), ISNUMBER(SEARCH("first costs", $L180))), ISNUMBER(SEARCH("maximum damage", $L180))=FALSE), Cost_Database_Original!D179*0.6, Cost_Database_Original!D179)</f>
        <v>398053799.99999994</v>
      </c>
      <c r="E180" s="4" t="str">
        <f>IF(AND(OR(ISNUMBER(SEARCH("construction costs", $L180)), ISNUMBER(SEARCH("first costs", $L180))), ISNUMBER(SEARCH("maximum damage", $L180))=FALSE), Cost_Database_Original!E179*0.6, Cost_Database_Original!E179)</f>
        <v>N/A</v>
      </c>
      <c r="F180" s="4" t="str">
        <f>IF(AND(OR(ISNUMBER(SEARCH("construction costs", $L180)), ISNUMBER(SEARCH("first costs", $L180))), ISNUMBER(SEARCH("maximum damage", $L180))=FALSE), Cost_Database_Original!F179*0.6, Cost_Database_Original!F179)</f>
        <v>N/A</v>
      </c>
      <c r="G180" t="s">
        <v>14</v>
      </c>
      <c r="H180" s="7">
        <f t="shared" si="9"/>
        <v>398053799.99999994</v>
      </c>
      <c r="I180" s="11">
        <f t="shared" si="7"/>
        <v>298540349.99999994</v>
      </c>
      <c r="J180" s="11">
        <f t="shared" si="8"/>
        <v>497567249.99999994</v>
      </c>
      <c r="K180" t="s">
        <v>281</v>
      </c>
      <c r="L180" t="s">
        <v>278</v>
      </c>
      <c r="M180" t="s">
        <v>279</v>
      </c>
      <c r="N180" t="s">
        <v>280</v>
      </c>
    </row>
    <row r="181" spans="1:14" x14ac:dyDescent="0.35">
      <c r="A181">
        <v>179</v>
      </c>
      <c r="B181" t="s">
        <v>13</v>
      </c>
      <c r="C181" t="s">
        <v>340</v>
      </c>
      <c r="D181" s="4">
        <f>IF(AND(OR(ISNUMBER(SEARCH("construction costs", $L181)), ISNUMBER(SEARCH("first costs", $L181))), ISNUMBER(SEARCH("maximum damage", $L181))=FALSE), Cost_Database_Original!D180*0.6, Cost_Database_Original!D180)</f>
        <v>361835999.99999994</v>
      </c>
      <c r="E181" s="4" t="str">
        <f>IF(AND(OR(ISNUMBER(SEARCH("construction costs", $L181)), ISNUMBER(SEARCH("first costs", $L181))), ISNUMBER(SEARCH("maximum damage", $L181))=FALSE), Cost_Database_Original!E180*0.6, Cost_Database_Original!E180)</f>
        <v>N/A</v>
      </c>
      <c r="F181" s="4" t="str">
        <f>IF(AND(OR(ISNUMBER(SEARCH("construction costs", $L181)), ISNUMBER(SEARCH("first costs", $L181))), ISNUMBER(SEARCH("maximum damage", $L181))=FALSE), Cost_Database_Original!F180*0.6, Cost_Database_Original!F180)</f>
        <v>N/A</v>
      </c>
      <c r="G181" t="s">
        <v>14</v>
      </c>
      <c r="H181" s="7">
        <f t="shared" si="9"/>
        <v>361835999.99999994</v>
      </c>
      <c r="I181" s="11">
        <f t="shared" si="7"/>
        <v>271376999.99999994</v>
      </c>
      <c r="J181" s="11">
        <f t="shared" si="8"/>
        <v>452294999.99999994</v>
      </c>
      <c r="K181" t="s">
        <v>281</v>
      </c>
      <c r="L181" t="s">
        <v>278</v>
      </c>
      <c r="M181" t="s">
        <v>279</v>
      </c>
      <c r="N181" t="s">
        <v>280</v>
      </c>
    </row>
    <row r="182" spans="1:14" x14ac:dyDescent="0.35">
      <c r="A182">
        <v>181</v>
      </c>
      <c r="B182" t="s">
        <v>367</v>
      </c>
      <c r="C182" t="s">
        <v>368</v>
      </c>
      <c r="D182" s="4">
        <f>IF(AND(OR(ISNUMBER(SEARCH("construction costs", $L182)), ISNUMBER(SEARCH("first costs", $L182))), ISNUMBER(SEARCH("maximum damage", $L182))=FALSE), Cost_Database_extended!W2*0.6, Cost_Database_extended!W2)</f>
        <v>4820.7905370020562</v>
      </c>
      <c r="E182" s="4">
        <f>IF(AND(OR(ISNUMBER(SEARCH("construction costs", $L182)), ISNUMBER(SEARCH("first costs", $L182))), ISNUMBER(SEARCH("maximum damage", $L182))=FALSE), Cost_Database_extended!X2*0.6, Cost_Database_extended!X2)</f>
        <v>506.75885489963315</v>
      </c>
      <c r="F182" s="4">
        <f>IF(AND(OR(ISNUMBER(SEARCH("construction costs", $L182)), ISNUMBER(SEARCH("first costs", $L182))), ISNUMBER(SEARCH("maximum damage", $L182))=FALSE), Cost_Database_extended!Y2*0.6, Cost_Database_extended!Y2)</f>
        <v>10595.866966083238</v>
      </c>
      <c r="G182" t="s">
        <v>53</v>
      </c>
      <c r="H182" s="7">
        <f t="shared" ref="H182:H245" si="10">IF(ISNUMBER(D182), D182, IF(AND(ISNUMBER(E182), ISNUMBER(F182)), (E182+F182)/2, "Refer to documentation"))</f>
        <v>4820.7905370020562</v>
      </c>
      <c r="I182" s="7">
        <f t="shared" ref="I182:I245" si="11">IF(ISNUMBER(E182), E182, IF(ISNUMBER(D182), D182*0.75, "Refer to documentation"))</f>
        <v>506.75885489963315</v>
      </c>
      <c r="J182" s="7">
        <f t="shared" ref="J182:J245" si="12">IF(ISNUMBER(F182), F182, IF(ISNUMBER(D182), D182*1.25, "Refer to documentation"))</f>
        <v>10595.866966083238</v>
      </c>
      <c r="K182" t="s">
        <v>9</v>
      </c>
      <c r="L182" t="s">
        <v>29</v>
      </c>
      <c r="M182" t="s">
        <v>410</v>
      </c>
    </row>
    <row r="183" spans="1:14" x14ac:dyDescent="0.35">
      <c r="A183">
        <v>182</v>
      </c>
      <c r="B183" t="s">
        <v>367</v>
      </c>
      <c r="C183" t="s">
        <v>369</v>
      </c>
      <c r="D183" s="4">
        <f>IF(AND(OR(ISNUMBER(SEARCH("construction costs", $L183)), ISNUMBER(SEARCH("first costs", $L183))), ISNUMBER(SEARCH("maximum damage", $L183))=FALSE), Cost_Database_extended!W3*0.6, Cost_Database_extended!W3)</f>
        <v>3468.4506319878187</v>
      </c>
      <c r="E183" s="4">
        <f>IF(AND(OR(ISNUMBER(SEARCH("construction costs", $L183)), ISNUMBER(SEARCH("first costs", $L183))), ISNUMBER(SEARCH("maximum damage", $L183))=FALSE), Cost_Database_extended!X3*0.6, Cost_Database_extended!X3)</f>
        <v>506.75885489963315</v>
      </c>
      <c r="F183" s="4">
        <f>IF(AND(OR(ISNUMBER(SEARCH("construction costs", $L183)), ISNUMBER(SEARCH("first costs", $L183))), ISNUMBER(SEARCH("maximum damage", $L183))=FALSE), Cost_Database_extended!Y3*0.6, Cost_Database_extended!Y3)</f>
        <v>7601.3828234944976</v>
      </c>
      <c r="G183" t="s">
        <v>53</v>
      </c>
      <c r="H183" s="7">
        <f t="shared" si="10"/>
        <v>3468.4506319878187</v>
      </c>
      <c r="I183" s="7">
        <f t="shared" si="11"/>
        <v>506.75885489963315</v>
      </c>
      <c r="J183" s="7">
        <f t="shared" si="12"/>
        <v>7601.3828234944976</v>
      </c>
      <c r="K183" t="s">
        <v>9</v>
      </c>
      <c r="L183" t="s">
        <v>29</v>
      </c>
      <c r="M183" t="s">
        <v>410</v>
      </c>
    </row>
    <row r="184" spans="1:14" x14ac:dyDescent="0.35">
      <c r="A184">
        <v>183</v>
      </c>
      <c r="B184" t="s">
        <v>367</v>
      </c>
      <c r="C184" t="s">
        <v>370</v>
      </c>
      <c r="D184" s="4">
        <f>IF(AND(OR(ISNUMBER(SEARCH("construction costs", $L184)), ISNUMBER(SEARCH("first costs", $L184))), ISNUMBER(SEARCH("maximum damage", $L184))=FALSE), Cost_Database_extended!W4*0.6, Cost_Database_extended!W4)</f>
        <v>2925.3806623751552</v>
      </c>
      <c r="E184" s="4">
        <f>IF(AND(OR(ISNUMBER(SEARCH("construction costs", $L184)), ISNUMBER(SEARCH("first costs", $L184))), ISNUMBER(SEARCH("maximum damage", $L184))=FALSE), Cost_Database_extended!X4*0.6, Cost_Database_extended!X4)</f>
        <v>506.75885489963315</v>
      </c>
      <c r="F184" s="4">
        <f>IF(AND(OR(ISNUMBER(SEARCH("construction costs", $L184)), ISNUMBER(SEARCH("first costs", $L184))), ISNUMBER(SEARCH("maximum damage", $L184))=FALSE), Cost_Database_extended!Y4*0.6, Cost_Database_extended!Y4)</f>
        <v>4606.898680905756</v>
      </c>
      <c r="G184" t="s">
        <v>53</v>
      </c>
      <c r="H184" s="7">
        <f t="shared" si="10"/>
        <v>2925.3806623751552</v>
      </c>
      <c r="I184" s="7">
        <f t="shared" si="11"/>
        <v>506.75885489963315</v>
      </c>
      <c r="J184" s="7">
        <f t="shared" si="12"/>
        <v>4606.898680905756</v>
      </c>
      <c r="K184" t="s">
        <v>9</v>
      </c>
      <c r="L184" t="s">
        <v>29</v>
      </c>
      <c r="M184" t="s">
        <v>410</v>
      </c>
    </row>
    <row r="185" spans="1:14" x14ac:dyDescent="0.35">
      <c r="A185">
        <v>184</v>
      </c>
      <c r="B185" t="s">
        <v>367</v>
      </c>
      <c r="C185" t="s">
        <v>371</v>
      </c>
      <c r="D185" s="4">
        <f>IF(AND(OR(ISNUMBER(SEARCH("construction costs", $L185)), ISNUMBER(SEARCH("first costs", $L185))), ISNUMBER(SEARCH("maximum damage", $L185))=FALSE), Cost_Database_extended!W5*0.6, Cost_Database_extended!W5)</f>
        <v>257.6606183939823</v>
      </c>
      <c r="E185" s="4">
        <f>IF(AND(OR(ISNUMBER(SEARCH("construction costs", $L185)), ISNUMBER(SEARCH("first costs", $L185))), ISNUMBER(SEARCH("maximum damage", $L185))=FALSE), Cost_Database_extended!X5*0.6, Cost_Database_extended!X5)</f>
        <v>53.900714566597351</v>
      </c>
      <c r="F185" s="4">
        <f>IF(AND(OR(ISNUMBER(SEARCH("construction costs", $L185)), ISNUMBER(SEARCH("first costs", $L185))), ISNUMBER(SEARCH("maximum damage", $L185))=FALSE), Cost_Database_extended!Y5*0.6, Cost_Database_extended!Y5)</f>
        <v>955.47078641985388</v>
      </c>
      <c r="G185" t="s">
        <v>53</v>
      </c>
      <c r="H185" s="7">
        <f t="shared" si="10"/>
        <v>257.6606183939823</v>
      </c>
      <c r="I185" s="7">
        <f t="shared" si="11"/>
        <v>53.900714566597351</v>
      </c>
      <c r="J185" s="7">
        <f t="shared" si="12"/>
        <v>955.47078641985388</v>
      </c>
      <c r="K185" t="s">
        <v>9</v>
      </c>
      <c r="L185" t="s">
        <v>29</v>
      </c>
      <c r="M185" t="s">
        <v>410</v>
      </c>
    </row>
    <row r="186" spans="1:14" x14ac:dyDescent="0.35">
      <c r="A186">
        <v>185</v>
      </c>
      <c r="B186" t="s">
        <v>367</v>
      </c>
      <c r="C186" t="s">
        <v>372</v>
      </c>
      <c r="D186" s="4">
        <f>IF(AND(OR(ISNUMBER(SEARCH("construction costs", $L186)), ISNUMBER(SEARCH("first costs", $L186))), ISNUMBER(SEARCH("maximum damage", $L186))=FALSE), Cost_Database_extended!W6*0.6, Cost_Database_extended!W6)</f>
        <v>263.23819062695492</v>
      </c>
      <c r="E186" s="4">
        <f>IF(AND(OR(ISNUMBER(SEARCH("construction costs", $L186)), ISNUMBER(SEARCH("first costs", $L186))), ISNUMBER(SEARCH("maximum damage", $L186))=FALSE), Cost_Database_extended!X6*0.6, Cost_Database_extended!X6)</f>
        <v>36.855189447246055</v>
      </c>
      <c r="F186" s="4">
        <f>IF(AND(OR(ISNUMBER(SEARCH("construction costs", $L186)), ISNUMBER(SEARCH("first costs", $L186))), ISNUMBER(SEARCH("maximum damage", $L186))=FALSE), Cost_Database_extended!Y6*0.6, Cost_Database_extended!Y6)</f>
        <v>633.44856862454151</v>
      </c>
      <c r="G186" t="s">
        <v>53</v>
      </c>
      <c r="H186" s="7">
        <f t="shared" si="10"/>
        <v>263.23819062695492</v>
      </c>
      <c r="I186" s="7">
        <f t="shared" si="11"/>
        <v>36.855189447246055</v>
      </c>
      <c r="J186" s="7">
        <f t="shared" si="12"/>
        <v>633.44856862454151</v>
      </c>
      <c r="K186" t="s">
        <v>9</v>
      </c>
      <c r="L186" t="s">
        <v>29</v>
      </c>
      <c r="M186" t="s">
        <v>410</v>
      </c>
    </row>
    <row r="187" spans="1:14" x14ac:dyDescent="0.35">
      <c r="A187">
        <v>186</v>
      </c>
      <c r="B187" t="s">
        <v>367</v>
      </c>
      <c r="C187" t="s">
        <v>373</v>
      </c>
      <c r="D187" s="4">
        <f>IF(AND(OR(ISNUMBER(SEARCH("construction costs", $L187)), ISNUMBER(SEARCH("first costs", $L187))), ISNUMBER(SEARCH("maximum damage", $L187))=FALSE), Cost_Database_extended!W7*0.6, Cost_Database_extended!W7)</f>
        <v>188.20655319077906</v>
      </c>
      <c r="E187" s="4">
        <f>IF(AND(OR(ISNUMBER(SEARCH("construction costs", $L187)), ISNUMBER(SEARCH("first costs", $L187))), ISNUMBER(SEARCH("maximum damage", $L187))=FALSE), Cost_Database_extended!X7*0.6, Cost_Database_extended!X7)</f>
        <v>29.023461689706263</v>
      </c>
      <c r="F187" s="4">
        <f>IF(AND(OR(ISNUMBER(SEARCH("construction costs", $L187)), ISNUMBER(SEARCH("first costs", $L187))), ISNUMBER(SEARCH("maximum damage", $L187))=FALSE), Cost_Database_extended!Y7*0.6, Cost_Database_extended!Y7)</f>
        <v>506.75885489963315</v>
      </c>
      <c r="G187" t="s">
        <v>53</v>
      </c>
      <c r="H187" s="7">
        <f t="shared" si="10"/>
        <v>188.20655319077906</v>
      </c>
      <c r="I187" s="7">
        <f t="shared" si="11"/>
        <v>29.023461689706263</v>
      </c>
      <c r="J187" s="7">
        <f t="shared" si="12"/>
        <v>506.75885489963315</v>
      </c>
      <c r="K187" t="s">
        <v>9</v>
      </c>
      <c r="L187" t="s">
        <v>29</v>
      </c>
      <c r="M187" t="s">
        <v>410</v>
      </c>
    </row>
    <row r="188" spans="1:14" x14ac:dyDescent="0.35">
      <c r="A188">
        <v>187</v>
      </c>
      <c r="B188" t="s">
        <v>165</v>
      </c>
      <c r="C188" t="s">
        <v>374</v>
      </c>
      <c r="D188" s="4">
        <f>IF(AND(OR(ISNUMBER(SEARCH("construction costs", $L188)), ISNUMBER(SEARCH("first costs", $L188))), ISNUMBER(SEARCH("maximum damage", $L188))=FALSE), Cost_Database_extended!W8*0.6, Cost_Database_extended!W8)</f>
        <v>1009.1411560524058</v>
      </c>
      <c r="E188" s="4">
        <f>IF(AND(OR(ISNUMBER(SEARCH("construction costs", $L188)), ISNUMBER(SEARCH("first costs", $L188))), ISNUMBER(SEARCH("maximum damage", $L188))=FALSE), Cost_Database_extended!X8*0.6, Cost_Database_extended!X8)</f>
        <v>149.7242071294371</v>
      </c>
      <c r="F188" s="4">
        <f>IF(AND(OR(ISNUMBER(SEARCH("construction costs", $L188)), ISNUMBER(SEARCH("first costs", $L188))), ISNUMBER(SEARCH("maximum damage", $L188))=FALSE), Cost_Database_extended!Y8*0.6, Cost_Database_extended!Y8)</f>
        <v>2303.449340452878</v>
      </c>
      <c r="G188" t="s">
        <v>53</v>
      </c>
      <c r="H188" s="7">
        <f t="shared" si="10"/>
        <v>1009.1411560524058</v>
      </c>
      <c r="I188" s="7">
        <f t="shared" si="11"/>
        <v>149.7242071294371</v>
      </c>
      <c r="J188" s="7">
        <f t="shared" si="12"/>
        <v>2303.449340452878</v>
      </c>
      <c r="K188" t="s">
        <v>9</v>
      </c>
      <c r="L188" t="s">
        <v>29</v>
      </c>
      <c r="M188" t="s">
        <v>410</v>
      </c>
    </row>
    <row r="189" spans="1:14" x14ac:dyDescent="0.35">
      <c r="A189">
        <v>188</v>
      </c>
      <c r="B189" t="s">
        <v>165</v>
      </c>
      <c r="C189" t="s">
        <v>375</v>
      </c>
      <c r="D189" s="4">
        <f>IF(AND(OR(ISNUMBER(SEARCH("construction costs", $L189)), ISNUMBER(SEARCH("first costs", $L189))), ISNUMBER(SEARCH("maximum damage", $L189))=FALSE), Cost_Database_extended!W9*0.6, Cost_Database_extended!W9)</f>
        <v>743.24616695617249</v>
      </c>
      <c r="E189" s="4">
        <f>IF(AND(OR(ISNUMBER(SEARCH("construction costs", $L189)), ISNUMBER(SEARCH("first costs", $L189))), ISNUMBER(SEARCH("maximum damage", $L189))=FALSE), Cost_Database_extended!X9*0.6, Cost_Database_extended!X9)</f>
        <v>92.13797361811514</v>
      </c>
      <c r="F189" s="4">
        <f>IF(AND(OR(ISNUMBER(SEARCH("construction costs", $L189)), ISNUMBER(SEARCH("first costs", $L189))), ISNUMBER(SEARCH("maximum damage", $L189))=FALSE), Cost_Database_extended!Y9*0.6, Cost_Database_extended!Y9)</f>
        <v>1612.4145383170146</v>
      </c>
      <c r="G189" t="s">
        <v>53</v>
      </c>
      <c r="H189" s="7">
        <f t="shared" si="10"/>
        <v>743.24616695617249</v>
      </c>
      <c r="I189" s="7">
        <f t="shared" si="11"/>
        <v>92.13797361811514</v>
      </c>
      <c r="J189" s="7">
        <f t="shared" si="12"/>
        <v>1612.4145383170146</v>
      </c>
      <c r="K189" t="s">
        <v>9</v>
      </c>
      <c r="L189" t="s">
        <v>29</v>
      </c>
      <c r="M189" t="s">
        <v>410</v>
      </c>
    </row>
    <row r="190" spans="1:14" x14ac:dyDescent="0.35">
      <c r="A190">
        <v>189</v>
      </c>
      <c r="B190" t="s">
        <v>165</v>
      </c>
      <c r="C190" t="s">
        <v>376</v>
      </c>
      <c r="D190" s="4">
        <f>IF(AND(OR(ISNUMBER(SEARCH("construction costs", $L190)), ISNUMBER(SEARCH("first costs", $L190))), ISNUMBER(SEARCH("maximum damage", $L190))=FALSE), Cost_Database_extended!W10*0.6, Cost_Database_extended!W10)</f>
        <v>560.36657071012485</v>
      </c>
      <c r="E190" s="4">
        <f>IF(AND(OR(ISNUMBER(SEARCH("construction costs", $L190)), ISNUMBER(SEARCH("first costs", $L190))), ISNUMBER(SEARCH("maximum damage", $L190))=FALSE), Cost_Database_extended!X10*0.6, Cost_Database_extended!X10)</f>
        <v>69.103480213586352</v>
      </c>
      <c r="F190" s="4">
        <f>IF(AND(OR(ISNUMBER(SEARCH("construction costs", $L190)), ISNUMBER(SEARCH("first costs", $L190))), ISNUMBER(SEARCH("maximum damage", $L190))=FALSE), Cost_Database_extended!Y10*0.6, Cost_Database_extended!Y10)</f>
        <v>1050.3728992465124</v>
      </c>
      <c r="G190" t="s">
        <v>53</v>
      </c>
      <c r="H190" s="7">
        <f t="shared" si="10"/>
        <v>560.36657071012485</v>
      </c>
      <c r="I190" s="7">
        <f t="shared" si="11"/>
        <v>69.103480213586352</v>
      </c>
      <c r="J190" s="7">
        <f t="shared" si="12"/>
        <v>1050.3728992465124</v>
      </c>
      <c r="K190" t="s">
        <v>9</v>
      </c>
      <c r="L190" t="s">
        <v>29</v>
      </c>
      <c r="M190" t="s">
        <v>410</v>
      </c>
    </row>
    <row r="191" spans="1:14" x14ac:dyDescent="0.35">
      <c r="A191">
        <v>190</v>
      </c>
      <c r="B191" t="s">
        <v>165</v>
      </c>
      <c r="C191" t="s">
        <v>377</v>
      </c>
      <c r="D191" s="4">
        <f>IF(AND(OR(ISNUMBER(SEARCH("construction costs", $L191)), ISNUMBER(SEARCH("first costs", $L191))), ISNUMBER(SEARCH("maximum damage", $L191))=FALSE), Cost_Database_extended!W11*0.6, Cost_Database_extended!W11)</f>
        <v>90.584527382913691</v>
      </c>
      <c r="E191" s="4">
        <f>IF(AND(OR(ISNUMBER(SEARCH("construction costs", $L191)), ISNUMBER(SEARCH("first costs", $L191))), ISNUMBER(SEARCH("maximum damage", $L191))=FALSE), Cost_Database_extended!X11*0.6, Cost_Database_extended!X11)</f>
        <v>31.277156524405363</v>
      </c>
      <c r="F191" s="4">
        <f>IF(AND(OR(ISNUMBER(SEARCH("construction costs", $L191)), ISNUMBER(SEARCH("first costs", $L191))), ISNUMBER(SEARCH("maximum damage", $L191))=FALSE), Cost_Database_extended!Y11*0.6, Cost_Database_extended!Y11)</f>
        <v>177.82628908296221</v>
      </c>
      <c r="G191" t="s">
        <v>53</v>
      </c>
      <c r="H191" s="7">
        <f t="shared" si="10"/>
        <v>90.584527382913691</v>
      </c>
      <c r="I191" s="7">
        <f t="shared" si="11"/>
        <v>31.277156524405363</v>
      </c>
      <c r="J191" s="7">
        <f t="shared" si="12"/>
        <v>177.82628908296221</v>
      </c>
      <c r="K191" t="s">
        <v>9</v>
      </c>
      <c r="L191" t="s">
        <v>29</v>
      </c>
      <c r="M191" t="s">
        <v>410</v>
      </c>
    </row>
    <row r="192" spans="1:14" x14ac:dyDescent="0.35">
      <c r="A192">
        <v>191</v>
      </c>
      <c r="B192" t="s">
        <v>165</v>
      </c>
      <c r="C192" t="s">
        <v>378</v>
      </c>
      <c r="D192" s="4">
        <f>IF(AND(OR(ISNUMBER(SEARCH("construction costs", $L192)), ISNUMBER(SEARCH("first costs", $L192))), ISNUMBER(SEARCH("maximum damage", $L192))=FALSE), Cost_Database_extended!W12*0.6, Cost_Database_extended!W12)</f>
        <v>89.304730929358087</v>
      </c>
      <c r="E192" s="4">
        <f>IF(AND(OR(ISNUMBER(SEARCH("construction costs", $L192)), ISNUMBER(SEARCH("first costs", $L192))), ISNUMBER(SEARCH("maximum damage", $L192))=FALSE), Cost_Database_extended!X12*0.6, Cost_Database_extended!X12)</f>
        <v>29.023461689706263</v>
      </c>
      <c r="F192" s="4">
        <f>IF(AND(OR(ISNUMBER(SEARCH("construction costs", $L192)), ISNUMBER(SEARCH("first costs", $L192))), ISNUMBER(SEARCH("maximum damage", $L192))=FALSE), Cost_Database_extended!Y12*0.6, Cost_Database_extended!Y12)</f>
        <v>177.82628908296221</v>
      </c>
      <c r="G192" t="s">
        <v>53</v>
      </c>
      <c r="H192" s="7">
        <f t="shared" si="10"/>
        <v>89.304730929358087</v>
      </c>
      <c r="I192" s="7">
        <f t="shared" si="11"/>
        <v>29.023461689706263</v>
      </c>
      <c r="J192" s="7">
        <f t="shared" si="12"/>
        <v>177.82628908296221</v>
      </c>
      <c r="K192" t="s">
        <v>9</v>
      </c>
      <c r="L192" t="s">
        <v>29</v>
      </c>
      <c r="M192" t="s">
        <v>410</v>
      </c>
    </row>
    <row r="193" spans="1:13" x14ac:dyDescent="0.35">
      <c r="A193">
        <v>192</v>
      </c>
      <c r="B193" t="s">
        <v>165</v>
      </c>
      <c r="C193" t="s">
        <v>379</v>
      </c>
      <c r="D193" s="4">
        <f>IF(AND(OR(ISNUMBER(SEARCH("construction costs", $L193)), ISNUMBER(SEARCH("first costs", $L193))), ISNUMBER(SEARCH("maximum damage", $L193))=FALSE), Cost_Database_extended!W13*0.6, Cost_Database_extended!W13)</f>
        <v>62.33456398173152</v>
      </c>
      <c r="E193" s="4">
        <f>IF(AND(OR(ISNUMBER(SEARCH("construction costs", $L193)), ISNUMBER(SEARCH("first costs", $L193))), ISNUMBER(SEARCH("maximum damage", $L193))=FALSE), Cost_Database_extended!X13*0.6, Cost_Database_extended!X13)</f>
        <v>24.416563008800512</v>
      </c>
      <c r="F193" s="4">
        <f>IF(AND(OR(ISNUMBER(SEARCH("construction costs", $L193)), ISNUMBER(SEARCH("first costs", $L193))), ISNUMBER(SEARCH("maximum damage", $L193))=FALSE), Cost_Database_extended!Y13*0.6, Cost_Database_extended!Y13)</f>
        <v>161.70214369979206</v>
      </c>
      <c r="G193" t="s">
        <v>53</v>
      </c>
      <c r="H193" s="7">
        <f t="shared" si="10"/>
        <v>62.33456398173152</v>
      </c>
      <c r="I193" s="7">
        <f t="shared" si="11"/>
        <v>24.416563008800512</v>
      </c>
      <c r="J193" s="7">
        <f t="shared" si="12"/>
        <v>161.70214369979206</v>
      </c>
      <c r="K193" t="s">
        <v>9</v>
      </c>
      <c r="L193" t="s">
        <v>29</v>
      </c>
      <c r="M193" t="s">
        <v>410</v>
      </c>
    </row>
    <row r="194" spans="1:13" x14ac:dyDescent="0.35">
      <c r="A194">
        <v>193</v>
      </c>
      <c r="B194" t="s">
        <v>162</v>
      </c>
      <c r="C194" t="s">
        <v>380</v>
      </c>
      <c r="D194" s="4">
        <f>IF(AND(OR(ISNUMBER(SEARCH("construction costs", $L194)), ISNUMBER(SEARCH("first costs", $L194))), ISNUMBER(SEARCH("maximum damage", $L194))=FALSE), Cost_Database_extended!W14*0.6, Cost_Database_extended!W14)</f>
        <v>64025.419434975542</v>
      </c>
      <c r="E194" s="4">
        <f>IF(AND(OR(ISNUMBER(SEARCH("construction costs", $L194)), ISNUMBER(SEARCH("first costs", $L194))), ISNUMBER(SEARCH("maximum damage", $L194))=FALSE), Cost_Database_extended!X14*0.6, Cost_Database_extended!X14)</f>
        <v>35586.8678646341</v>
      </c>
      <c r="F194" s="4">
        <f>IF(AND(OR(ISNUMBER(SEARCH("construction costs", $L194)), ISNUMBER(SEARCH("first costs", $L194))), ISNUMBER(SEARCH("maximum damage", $L194))=FALSE), Cost_Database_extended!Y14*0.6, Cost_Database_extended!Y14)</f>
        <v>100009.33991890574</v>
      </c>
      <c r="G194" t="s">
        <v>14</v>
      </c>
      <c r="H194" s="7">
        <f t="shared" si="10"/>
        <v>64025.419434975542</v>
      </c>
      <c r="I194" s="7">
        <f t="shared" si="11"/>
        <v>35586.8678646341</v>
      </c>
      <c r="J194" s="7">
        <f t="shared" si="12"/>
        <v>100009.33991890574</v>
      </c>
      <c r="K194" t="s">
        <v>9</v>
      </c>
      <c r="L194" t="s">
        <v>29</v>
      </c>
      <c r="M194" t="s">
        <v>411</v>
      </c>
    </row>
    <row r="195" spans="1:13" x14ac:dyDescent="0.35">
      <c r="A195">
        <v>194</v>
      </c>
      <c r="B195" t="s">
        <v>162</v>
      </c>
      <c r="C195" t="s">
        <v>381</v>
      </c>
      <c r="D195" s="4">
        <f>IF(AND(OR(ISNUMBER(SEARCH("construction costs", $L195)), ISNUMBER(SEARCH("first costs", $L195))), ISNUMBER(SEARCH("maximum damage", $L195))=FALSE), Cost_Database_extended!W15*0.6, Cost_Database_extended!W15)</f>
        <v>72208.126259882658</v>
      </c>
      <c r="E195" s="4">
        <f>IF(AND(OR(ISNUMBER(SEARCH("construction costs", $L195)), ISNUMBER(SEARCH("first costs", $L195))), ISNUMBER(SEARCH("maximum damage", $L195))=FALSE), Cost_Database_extended!X15*0.6, Cost_Database_extended!X15)</f>
        <v>40076.300756606062</v>
      </c>
      <c r="F195" s="4">
        <f>IF(AND(OR(ISNUMBER(SEARCH("construction costs", $L195)), ISNUMBER(SEARCH("first costs", $L195))), ISNUMBER(SEARCH("maximum damage", $L195))=FALSE), Cost_Database_extended!Y15*0.6, Cost_Database_extended!Y15)</f>
        <v>112591.11593622089</v>
      </c>
      <c r="G195" t="s">
        <v>14</v>
      </c>
      <c r="H195" s="7">
        <f t="shared" si="10"/>
        <v>72208.126259882658</v>
      </c>
      <c r="I195" s="7">
        <f t="shared" si="11"/>
        <v>40076.300756606062</v>
      </c>
      <c r="J195" s="7">
        <f t="shared" si="12"/>
        <v>112591.11593622089</v>
      </c>
      <c r="K195" t="s">
        <v>9</v>
      </c>
      <c r="L195" t="s">
        <v>29</v>
      </c>
      <c r="M195" t="s">
        <v>411</v>
      </c>
    </row>
    <row r="196" spans="1:13" x14ac:dyDescent="0.35">
      <c r="A196">
        <v>195</v>
      </c>
      <c r="B196" t="s">
        <v>162</v>
      </c>
      <c r="C196" t="s">
        <v>382</v>
      </c>
      <c r="D196" s="4">
        <f>IF(AND(OR(ISNUMBER(SEARCH("construction costs", $L196)), ISNUMBER(SEARCH("first costs", $L196))), ISNUMBER(SEARCH("maximum damage", $L196))=FALSE), Cost_Database_extended!W16*0.6, Cost_Database_extended!W16)</f>
        <v>80074.217849575216</v>
      </c>
      <c r="E196" s="4">
        <f>IF(AND(OR(ISNUMBER(SEARCH("construction costs", $L196)), ISNUMBER(SEARCH("first costs", $L196))), ISNUMBER(SEARCH("maximum damage", $L196))=FALSE), Cost_Database_extended!X16*0.6, Cost_Database_extended!X16)</f>
        <v>44168.681029281935</v>
      </c>
      <c r="F196" s="4">
        <f>IF(AND(OR(ISNUMBER(SEARCH("construction costs", $L196)), ISNUMBER(SEARCH("first costs", $L196))), ISNUMBER(SEARCH("maximum damage", $L196))=FALSE), Cost_Database_extended!Y16*0.6, Cost_Database_extended!Y16)</f>
        <v>122260.03178956214</v>
      </c>
      <c r="G196" t="s">
        <v>14</v>
      </c>
      <c r="H196" s="7">
        <f t="shared" si="10"/>
        <v>80074.217849575216</v>
      </c>
      <c r="I196" s="7">
        <f t="shared" si="11"/>
        <v>44168.681029281935</v>
      </c>
      <c r="J196" s="7">
        <f t="shared" si="12"/>
        <v>122260.03178956214</v>
      </c>
      <c r="K196" t="s">
        <v>9</v>
      </c>
      <c r="L196" t="s">
        <v>29</v>
      </c>
      <c r="M196" t="s">
        <v>411</v>
      </c>
    </row>
    <row r="197" spans="1:13" x14ac:dyDescent="0.35">
      <c r="A197">
        <v>196</v>
      </c>
      <c r="B197" t="s">
        <v>162</v>
      </c>
      <c r="C197" t="s">
        <v>383</v>
      </c>
      <c r="D197" s="4">
        <f>IF(AND(OR(ISNUMBER(SEARCH("construction costs", $L197)), ISNUMBER(SEARCH("first costs", $L197))), ISNUMBER(SEARCH("maximum damage", $L197))=FALSE), Cost_Database_extended!W17*0.6, Cost_Database_extended!W17)</f>
        <v>87073.981698372605</v>
      </c>
      <c r="E197" s="4">
        <f>IF(AND(OR(ISNUMBER(SEARCH("construction costs", $L197)), ISNUMBER(SEARCH("first costs", $L197))), ISNUMBER(SEARCH("maximum damage", $L197))=FALSE), Cost_Database_extended!X17*0.6, Cost_Database_extended!X17)</f>
        <v>49129.785050038394</v>
      </c>
      <c r="F197" s="4">
        <f>IF(AND(OR(ISNUMBER(SEARCH("construction costs", $L197)), ISNUMBER(SEARCH("first costs", $L197))), ISNUMBER(SEARCH("maximum damage", $L197))=FALSE), Cost_Database_extended!Y17*0.6, Cost_Database_extended!Y17)</f>
        <v>134841.80780687727</v>
      </c>
      <c r="G197" t="s">
        <v>14</v>
      </c>
      <c r="H197" s="7">
        <f t="shared" si="10"/>
        <v>87073.981698372605</v>
      </c>
      <c r="I197" s="7">
        <f t="shared" si="11"/>
        <v>49129.785050038394</v>
      </c>
      <c r="J197" s="7">
        <f t="shared" si="12"/>
        <v>134841.80780687727</v>
      </c>
      <c r="K197" t="s">
        <v>9</v>
      </c>
      <c r="L197" t="s">
        <v>29</v>
      </c>
      <c r="M197" t="s">
        <v>411</v>
      </c>
    </row>
    <row r="198" spans="1:13" x14ac:dyDescent="0.35">
      <c r="A198">
        <v>197</v>
      </c>
      <c r="B198" t="s">
        <v>162</v>
      </c>
      <c r="C198" t="s">
        <v>384</v>
      </c>
      <c r="D198" s="4">
        <f>IF(AND(OR(ISNUMBER(SEARCH("construction costs", $L198)), ISNUMBER(SEARCH("first costs", $L198))), ISNUMBER(SEARCH("maximum damage", $L198))=FALSE), Cost_Database_extended!W18*0.6, Cost_Database_extended!W18)</f>
        <v>106536.06349195556</v>
      </c>
      <c r="E198" s="4">
        <f>IF(AND(OR(ISNUMBER(SEARCH("construction costs", $L198)), ISNUMBER(SEARCH("first costs", $L198))), ISNUMBER(SEARCH("maximum damage", $L198))=FALSE), Cost_Database_extended!X18*0.6, Cost_Database_extended!X18)</f>
        <v>60695.654020740774</v>
      </c>
      <c r="F198" s="4">
        <f>IF(AND(OR(ISNUMBER(SEARCH("construction costs", $L198)), ISNUMBER(SEARCH("first costs", $L198))), ISNUMBER(SEARCH("maximum damage", $L198))=FALSE), Cost_Database_extended!Y18*0.6, Cost_Database_extended!Y18)</f>
        <v>164164.14374189326</v>
      </c>
      <c r="G198" t="s">
        <v>14</v>
      </c>
      <c r="H198" s="7">
        <f t="shared" si="10"/>
        <v>106536.06349195556</v>
      </c>
      <c r="I198" s="7">
        <f t="shared" si="11"/>
        <v>60695.654020740774</v>
      </c>
      <c r="J198" s="7">
        <f t="shared" si="12"/>
        <v>164164.14374189326</v>
      </c>
      <c r="K198" t="s">
        <v>9</v>
      </c>
      <c r="L198" t="s">
        <v>29</v>
      </c>
      <c r="M198" t="s">
        <v>411</v>
      </c>
    </row>
    <row r="199" spans="1:13" x14ac:dyDescent="0.35">
      <c r="A199">
        <v>198</v>
      </c>
      <c r="B199" t="s">
        <v>162</v>
      </c>
      <c r="C199" t="s">
        <v>385</v>
      </c>
      <c r="D199" s="4">
        <f>IF(AND(OR(ISNUMBER(SEARCH("construction costs", $L199)), ISNUMBER(SEARCH("first costs", $L199))), ISNUMBER(SEARCH("maximum damage", $L199))=FALSE), Cost_Database_extended!W19*0.6, Cost_Database_extended!W19)</f>
        <v>202528.32622115538</v>
      </c>
      <c r="E199" s="4">
        <f>IF(AND(OR(ISNUMBER(SEARCH("construction costs", $L199)), ISNUMBER(SEARCH("first costs", $L199))), ISNUMBER(SEARCH("maximum damage", $L199))=FALSE), Cost_Database_extended!X19*0.6, Cost_Database_extended!X19)</f>
        <v>113876.74493456235</v>
      </c>
      <c r="F199" s="4">
        <f>IF(AND(OR(ISNUMBER(SEARCH("construction costs", $L199)), ISNUMBER(SEARCH("first costs", $L199))), ISNUMBER(SEARCH("maximum damage", $L199))=FALSE), Cost_Database_extended!Y19*0.6, Cost_Database_extended!Y19)</f>
        <v>251335.67716138606</v>
      </c>
      <c r="G199" t="s">
        <v>14</v>
      </c>
      <c r="H199" s="7">
        <f t="shared" si="10"/>
        <v>202528.32622115538</v>
      </c>
      <c r="I199" s="7">
        <f t="shared" si="11"/>
        <v>113876.74493456235</v>
      </c>
      <c r="J199" s="7">
        <f t="shared" si="12"/>
        <v>251335.67716138606</v>
      </c>
      <c r="K199" t="s">
        <v>9</v>
      </c>
      <c r="L199" t="s">
        <v>29</v>
      </c>
      <c r="M199" t="s">
        <v>411</v>
      </c>
    </row>
    <row r="200" spans="1:13" x14ac:dyDescent="0.35">
      <c r="A200">
        <v>199</v>
      </c>
      <c r="B200" t="s">
        <v>162</v>
      </c>
      <c r="C200" t="s">
        <v>386</v>
      </c>
      <c r="D200" s="4">
        <f>IF(AND(OR(ISNUMBER(SEARCH("construction costs", $L200)), ISNUMBER(SEARCH("first costs", $L200))), ISNUMBER(SEARCH("maximum damage", $L200))=FALSE), Cost_Database_extended!W20*0.6, Cost_Database_extended!W20)</f>
        <v>324092.48906672699</v>
      </c>
      <c r="E200" s="4">
        <f>IF(AND(OR(ISNUMBER(SEARCH("construction costs", $L200)), ISNUMBER(SEARCH("first costs", $L200))), ISNUMBER(SEARCH("maximum damage", $L200))=FALSE), Cost_Database_extended!X20*0.6, Cost_Database_extended!X20)</f>
        <v>183423.93407167963</v>
      </c>
      <c r="F200" s="4">
        <f>IF(AND(OR(ISNUMBER(SEARCH("construction costs", $L200)), ISNUMBER(SEARCH("first costs", $L200))), ISNUMBER(SEARCH("maximum damage", $L200))=FALSE), Cost_Database_extended!Y20*0.6, Cost_Database_extended!Y20)</f>
        <v>421484.36227894557</v>
      </c>
      <c r="G200" t="s">
        <v>14</v>
      </c>
      <c r="H200" s="7">
        <f t="shared" si="10"/>
        <v>324092.48906672699</v>
      </c>
      <c r="I200" s="7">
        <f t="shared" si="11"/>
        <v>183423.93407167963</v>
      </c>
      <c r="J200" s="7">
        <f t="shared" si="12"/>
        <v>421484.36227894557</v>
      </c>
      <c r="K200" t="s">
        <v>9</v>
      </c>
      <c r="L200" t="s">
        <v>29</v>
      </c>
      <c r="M200" t="s">
        <v>411</v>
      </c>
    </row>
    <row r="201" spans="1:13" x14ac:dyDescent="0.35">
      <c r="A201">
        <v>200</v>
      </c>
      <c r="B201" t="s">
        <v>163</v>
      </c>
      <c r="C201" t="s">
        <v>380</v>
      </c>
      <c r="D201" s="4">
        <f>IF(AND(OR(ISNUMBER(SEARCH("construction costs", $L201)), ISNUMBER(SEARCH("first costs", $L201))), ISNUMBER(SEARCH("maximum damage", $L201))=FALSE), Cost_Database_extended!W21*0.6, Cost_Database_extended!W21)</f>
        <v>54122.037164205132</v>
      </c>
      <c r="E201" s="4">
        <f>IF(AND(OR(ISNUMBER(SEARCH("construction costs", $L201)), ISNUMBER(SEARCH("first costs", $L201))), ISNUMBER(SEARCH("maximum damage", $L201))=FALSE), Cost_Database_extended!X21*0.6, Cost_Database_extended!X21)</f>
        <v>30918.076720497356</v>
      </c>
      <c r="F201" s="4">
        <f>IF(AND(OR(ISNUMBER(SEARCH("construction costs", $L201)), ISNUMBER(SEARCH("first costs", $L201))), ISNUMBER(SEARCH("maximum damage", $L201))=FALSE), Cost_Database_extended!Y21*0.6, Cost_Database_extended!Y21)</f>
        <v>81239.704201905537</v>
      </c>
      <c r="G201" t="s">
        <v>14</v>
      </c>
      <c r="H201" s="7">
        <f t="shared" si="10"/>
        <v>54122.037164205132</v>
      </c>
      <c r="I201" s="7">
        <f t="shared" si="11"/>
        <v>30918.076720497356</v>
      </c>
      <c r="J201" s="7">
        <f t="shared" si="12"/>
        <v>81239.704201905537</v>
      </c>
      <c r="K201" t="s">
        <v>9</v>
      </c>
      <c r="L201" t="s">
        <v>29</v>
      </c>
      <c r="M201" t="s">
        <v>411</v>
      </c>
    </row>
    <row r="202" spans="1:13" x14ac:dyDescent="0.35">
      <c r="A202">
        <v>201</v>
      </c>
      <c r="B202" t="s">
        <v>163</v>
      </c>
      <c r="C202" t="s">
        <v>381</v>
      </c>
      <c r="D202" s="4">
        <f>IF(AND(OR(ISNUMBER(SEARCH("construction costs", $L202)), ISNUMBER(SEARCH("first costs", $L202))), ISNUMBER(SEARCH("maximum damage", $L202))=FALSE), Cost_Database_extended!W22*0.6, Cost_Database_extended!W22)</f>
        <v>62002.162510269365</v>
      </c>
      <c r="E202" s="4">
        <f>IF(AND(OR(ISNUMBER(SEARCH("construction costs", $L202)), ISNUMBER(SEARCH("first costs", $L202))), ISNUMBER(SEARCH("maximum damage", $L202))=FALSE), Cost_Database_extended!X22*0.6, Cost_Database_extended!X22)</f>
        <v>36852.644232010767</v>
      </c>
      <c r="F202" s="4">
        <f>IF(AND(OR(ISNUMBER(SEARCH("construction costs", $L202)), ISNUMBER(SEARCH("first costs", $L202))), ISNUMBER(SEARCH("maximum damage", $L202))=FALSE), Cost_Database_extended!Y22*0.6, Cost_Database_extended!Y22)</f>
        <v>92336.640337749617</v>
      </c>
      <c r="G202" t="s">
        <v>14</v>
      </c>
      <c r="H202" s="7">
        <f t="shared" si="10"/>
        <v>62002.162510269365</v>
      </c>
      <c r="I202" s="7">
        <f t="shared" si="11"/>
        <v>36852.644232010767</v>
      </c>
      <c r="J202" s="7">
        <f t="shared" si="12"/>
        <v>92336.640337749617</v>
      </c>
      <c r="K202" t="s">
        <v>9</v>
      </c>
      <c r="L202" t="s">
        <v>29</v>
      </c>
      <c r="M202" t="s">
        <v>411</v>
      </c>
    </row>
    <row r="203" spans="1:13" x14ac:dyDescent="0.35">
      <c r="A203">
        <v>202</v>
      </c>
      <c r="B203" t="s">
        <v>163</v>
      </c>
      <c r="C203" t="s">
        <v>382</v>
      </c>
      <c r="D203" s="4">
        <f>IF(AND(OR(ISNUMBER(SEARCH("construction costs", $L203)), ISNUMBER(SEARCH("first costs", $L203))), ISNUMBER(SEARCH("maximum damage", $L203))=FALSE), Cost_Database_extended!W23*0.6, Cost_Database_extended!W23)</f>
        <v>64958.835377062125</v>
      </c>
      <c r="E203" s="4">
        <f>IF(AND(OR(ISNUMBER(SEARCH("construction costs", $L203)), ISNUMBER(SEARCH("first costs", $L203))), ISNUMBER(SEARCH("maximum damage", $L203))=FALSE), Cost_Database_extended!X23*0.6, Cost_Database_extended!X23)</f>
        <v>40291.256829811195</v>
      </c>
      <c r="F203" s="4">
        <f>IF(AND(OR(ISNUMBER(SEARCH("construction costs", $L203)), ISNUMBER(SEARCH("first costs", $L203))), ISNUMBER(SEARCH("maximum damage", $L203))=FALSE), Cost_Database_extended!Y23*0.6, Cost_Database_extended!Y23)</f>
        <v>96707.642017414313</v>
      </c>
      <c r="G203" t="s">
        <v>14</v>
      </c>
      <c r="H203" s="7">
        <f t="shared" si="10"/>
        <v>64958.835377062125</v>
      </c>
      <c r="I203" s="7">
        <f t="shared" si="11"/>
        <v>40291.256829811195</v>
      </c>
      <c r="J203" s="7">
        <f t="shared" si="12"/>
        <v>96707.642017414313</v>
      </c>
      <c r="K203" t="s">
        <v>9</v>
      </c>
      <c r="L203" t="s">
        <v>29</v>
      </c>
      <c r="M203" t="s">
        <v>411</v>
      </c>
    </row>
    <row r="204" spans="1:13" x14ac:dyDescent="0.35">
      <c r="A204">
        <v>203</v>
      </c>
      <c r="B204" t="s">
        <v>163</v>
      </c>
      <c r="C204" t="s">
        <v>383</v>
      </c>
      <c r="D204" s="4">
        <f>IF(AND(OR(ISNUMBER(SEARCH("construction costs", $L204)), ISNUMBER(SEARCH("first costs", $L204))), ISNUMBER(SEARCH("maximum damage", $L204))=FALSE), Cost_Database_extended!W24*0.6, Cost_Database_extended!W24)</f>
        <v>72535.35238406116</v>
      </c>
      <c r="E204" s="4">
        <f>IF(AND(OR(ISNUMBER(SEARCH("construction costs", $L204)), ISNUMBER(SEARCH("first costs", $L204))), ISNUMBER(SEARCH("maximum damage", $L204))=FALSE), Cost_Database_extended!X24*0.6, Cost_Database_extended!X24)</f>
        <v>44341.193546631264</v>
      </c>
      <c r="F204" s="4">
        <f>IF(AND(OR(ISNUMBER(SEARCH("construction costs", $L204)), ISNUMBER(SEARCH("first costs", $L204))), ISNUMBER(SEARCH("maximum damage", $L204))=FALSE), Cost_Database_extended!Y24*0.6, Cost_Database_extended!Y24)</f>
        <v>107004.99632681387</v>
      </c>
      <c r="G204" t="s">
        <v>14</v>
      </c>
      <c r="H204" s="7">
        <f t="shared" si="10"/>
        <v>72535.35238406116</v>
      </c>
      <c r="I204" s="7">
        <f t="shared" si="11"/>
        <v>44341.193546631264</v>
      </c>
      <c r="J204" s="7">
        <f t="shared" si="12"/>
        <v>107004.99632681387</v>
      </c>
      <c r="K204" t="s">
        <v>9</v>
      </c>
      <c r="L204" t="s">
        <v>29</v>
      </c>
      <c r="M204" t="s">
        <v>411</v>
      </c>
    </row>
    <row r="205" spans="1:13" x14ac:dyDescent="0.35">
      <c r="A205">
        <v>204</v>
      </c>
      <c r="B205" t="s">
        <v>163</v>
      </c>
      <c r="C205" t="s">
        <v>384</v>
      </c>
      <c r="D205" s="4">
        <f>IF(AND(OR(ISNUMBER(SEARCH("construction costs", $L205)), ISNUMBER(SEARCH("first costs", $L205))), ISNUMBER(SEARCH("maximum damage", $L205))=FALSE), Cost_Database_extended!W25*0.6, Cost_Database_extended!W25)</f>
        <v>87539.491665823196</v>
      </c>
      <c r="E205" s="4">
        <f>IF(AND(OR(ISNUMBER(SEARCH("construction costs", $L205)), ISNUMBER(SEARCH("first costs", $L205))), ISNUMBER(SEARCH("maximum damage", $L205))=FALSE), Cost_Database_extended!X25*0.6, Cost_Database_extended!X25)</f>
        <v>52567.02850087572</v>
      </c>
      <c r="F205" s="4">
        <f>IF(AND(OR(ISNUMBER(SEARCH("construction costs", $L205)), ISNUMBER(SEARCH("first costs", $L205))), ISNUMBER(SEARCH("maximum damage", $L205))=FALSE), Cost_Database_extended!Y25*0.6, Cost_Database_extended!Y25)</f>
        <v>131349.11390403481</v>
      </c>
      <c r="G205" t="s">
        <v>14</v>
      </c>
      <c r="H205" s="7">
        <f t="shared" si="10"/>
        <v>87539.491665823196</v>
      </c>
      <c r="I205" s="7">
        <f t="shared" si="11"/>
        <v>52567.02850087572</v>
      </c>
      <c r="J205" s="7">
        <f t="shared" si="12"/>
        <v>131349.11390403481</v>
      </c>
      <c r="K205" t="s">
        <v>9</v>
      </c>
      <c r="L205" t="s">
        <v>29</v>
      </c>
      <c r="M205" t="s">
        <v>411</v>
      </c>
    </row>
    <row r="206" spans="1:13" x14ac:dyDescent="0.35">
      <c r="A206">
        <v>205</v>
      </c>
      <c r="B206" t="s">
        <v>163</v>
      </c>
      <c r="C206" t="s">
        <v>385</v>
      </c>
      <c r="D206" s="4">
        <f>IF(AND(OR(ISNUMBER(SEARCH("construction costs", $L206)), ISNUMBER(SEARCH("first costs", $L206))), ISNUMBER(SEARCH("maximum damage", $L206))=FALSE), Cost_Database_extended!W26*0.6, Cost_Database_extended!W26)</f>
        <v>162682.04215434843</v>
      </c>
      <c r="E206" s="4">
        <f>IF(AND(OR(ISNUMBER(SEARCH("construction costs", $L206)), ISNUMBER(SEARCH("first costs", $L206))), ISNUMBER(SEARCH("maximum damage", $L206))=FALSE), Cost_Database_extended!X26*0.6, Cost_Database_extended!X26)</f>
        <v>91429.58047470251</v>
      </c>
      <c r="F206" s="4">
        <f>IF(AND(OR(ISNUMBER(SEARCH("construction costs", $L206)), ISNUMBER(SEARCH("first costs", $L206))), ISNUMBER(SEARCH("maximum damage", $L206))=FALSE), Cost_Database_extended!Y26*0.6, Cost_Database_extended!Y26)</f>
        <v>254668.18086954704</v>
      </c>
      <c r="G206" t="s">
        <v>14</v>
      </c>
      <c r="H206" s="7">
        <f t="shared" si="10"/>
        <v>162682.04215434843</v>
      </c>
      <c r="I206" s="7">
        <f t="shared" si="11"/>
        <v>91429.58047470251</v>
      </c>
      <c r="J206" s="7">
        <f t="shared" si="12"/>
        <v>254668.18086954704</v>
      </c>
      <c r="K206" t="s">
        <v>9</v>
      </c>
      <c r="L206" t="s">
        <v>29</v>
      </c>
      <c r="M206" t="s">
        <v>411</v>
      </c>
    </row>
    <row r="207" spans="1:13" x14ac:dyDescent="0.35">
      <c r="A207">
        <v>206</v>
      </c>
      <c r="B207" t="s">
        <v>163</v>
      </c>
      <c r="C207" t="s">
        <v>386</v>
      </c>
      <c r="D207" s="4">
        <f>IF(AND(OR(ISNUMBER(SEARCH("construction costs", $L207)), ISNUMBER(SEARCH("first costs", $L207))), ISNUMBER(SEARCH("maximum damage", $L207))=FALSE), Cost_Database_extended!W27*0.6, Cost_Database_extended!W27)</f>
        <v>241588.71993114863</v>
      </c>
      <c r="E207" s="4">
        <f>IF(AND(OR(ISNUMBER(SEARCH("construction costs", $L207)), ISNUMBER(SEARCH("first costs", $L207))), ISNUMBER(SEARCH("maximum damage", $L207))=FALSE), Cost_Database_extended!X27*0.6, Cost_Database_extended!X27)</f>
        <v>127212.92092854003</v>
      </c>
      <c r="F207" s="4">
        <f>IF(AND(OR(ISNUMBER(SEARCH("construction costs", $L207)), ISNUMBER(SEARCH("first costs", $L207))), ISNUMBER(SEARCH("maximum damage", $L207))=FALSE), Cost_Database_extended!Y27*0.6, Cost_Database_extended!Y27)</f>
        <v>397238.82328306709</v>
      </c>
      <c r="G207" t="s">
        <v>14</v>
      </c>
      <c r="H207" s="7">
        <f t="shared" si="10"/>
        <v>241588.71993114863</v>
      </c>
      <c r="I207" s="7">
        <f t="shared" si="11"/>
        <v>127212.92092854003</v>
      </c>
      <c r="J207" s="7">
        <f t="shared" si="12"/>
        <v>397238.82328306709</v>
      </c>
      <c r="K207" t="s">
        <v>9</v>
      </c>
      <c r="L207" t="s">
        <v>29</v>
      </c>
      <c r="M207" t="s">
        <v>411</v>
      </c>
    </row>
    <row r="208" spans="1:13" x14ac:dyDescent="0.35">
      <c r="A208">
        <v>207</v>
      </c>
      <c r="B208" t="s">
        <v>162</v>
      </c>
      <c r="C208" t="s">
        <v>387</v>
      </c>
      <c r="D208" s="4">
        <f>IF(AND(OR(ISNUMBER(SEARCH("construction costs", $L208)), ISNUMBER(SEARCH("first costs", $L208))), ISNUMBER(SEARCH("maximum damage", $L208))=FALSE), Cost_Database_extended!W28*0.6, Cost_Database_extended!W28)</f>
        <v>84163.517541584166</v>
      </c>
      <c r="E208" s="4">
        <f>IF(AND(OR(ISNUMBER(SEARCH("construction costs", $L208)), ISNUMBER(SEARCH("first costs", $L208))), ISNUMBER(SEARCH("maximum damage", $L208))=FALSE), Cost_Database_extended!X28*0.6, Cost_Database_extended!X28)</f>
        <v>57582.213826674219</v>
      </c>
      <c r="F208" s="4">
        <f>IF(AND(OR(ISNUMBER(SEARCH("construction costs", $L208)), ISNUMBER(SEARCH("first costs", $L208))), ISNUMBER(SEARCH("maximum damage", $L208))=FALSE), Cost_Database_extended!Y28*0.6, Cost_Database_extended!Y28)</f>
        <v>132279.44926545443</v>
      </c>
      <c r="G208" t="s">
        <v>14</v>
      </c>
      <c r="H208" s="7">
        <f t="shared" si="10"/>
        <v>84163.517541584166</v>
      </c>
      <c r="I208" s="7">
        <f t="shared" si="11"/>
        <v>57582.213826674219</v>
      </c>
      <c r="J208" s="7">
        <f t="shared" si="12"/>
        <v>132279.44926545443</v>
      </c>
      <c r="K208" t="s">
        <v>9</v>
      </c>
      <c r="L208" t="s">
        <v>29</v>
      </c>
      <c r="M208" t="s">
        <v>411</v>
      </c>
    </row>
    <row r="209" spans="1:13" x14ac:dyDescent="0.35">
      <c r="A209">
        <v>208</v>
      </c>
      <c r="B209" t="s">
        <v>162</v>
      </c>
      <c r="C209" t="s">
        <v>388</v>
      </c>
      <c r="D209" s="4">
        <f>IF(AND(OR(ISNUMBER(SEARCH("construction costs", $L209)), ISNUMBER(SEARCH("first costs", $L209))), ISNUMBER(SEARCH("maximum damage", $L209))=FALSE), Cost_Database_extended!W29*0.6, Cost_Database_extended!W29)</f>
        <v>95630.465644203287</v>
      </c>
      <c r="E209" s="4">
        <f>IF(AND(OR(ISNUMBER(SEARCH("construction costs", $L209)), ISNUMBER(SEARCH("first costs", $L209))), ISNUMBER(SEARCH("maximum damage", $L209))=FALSE), Cost_Database_extended!X29*0.6, Cost_Database_extended!X29)</f>
        <v>65907.996509224249</v>
      </c>
      <c r="F209" s="4">
        <f>IF(AND(OR(ISNUMBER(SEARCH("construction costs", $L209)), ISNUMBER(SEARCH("first costs", $L209))), ISNUMBER(SEARCH("maximum damage", $L209))=FALSE), Cost_Database_extended!Y29*0.6, Cost_Database_extended!Y29)</f>
        <v>150501.42619721862</v>
      </c>
      <c r="G209" t="s">
        <v>14</v>
      </c>
      <c r="H209" s="7">
        <f t="shared" si="10"/>
        <v>95630.465644203287</v>
      </c>
      <c r="I209" s="7">
        <f t="shared" si="11"/>
        <v>65907.996509224249</v>
      </c>
      <c r="J209" s="7">
        <f t="shared" si="12"/>
        <v>150501.42619721862</v>
      </c>
      <c r="K209" t="s">
        <v>9</v>
      </c>
      <c r="L209" t="s">
        <v>29</v>
      </c>
      <c r="M209" t="s">
        <v>411</v>
      </c>
    </row>
    <row r="210" spans="1:13" x14ac:dyDescent="0.35">
      <c r="A210">
        <v>209</v>
      </c>
      <c r="B210" t="s">
        <v>162</v>
      </c>
      <c r="C210" t="s">
        <v>389</v>
      </c>
      <c r="D210" s="4">
        <f>IF(AND(OR(ISNUMBER(SEARCH("construction costs", $L210)), ISNUMBER(SEARCH("first costs", $L210))), ISNUMBER(SEARCH("maximum damage", $L210))=FALSE), Cost_Database_extended!W30*0.6, Cost_Database_extended!W30)</f>
        <v>106743.48925686369</v>
      </c>
      <c r="E210" s="4">
        <f>IF(AND(OR(ISNUMBER(SEARCH("construction costs", $L210)), ISNUMBER(SEARCH("first costs", $L210))), ISNUMBER(SEARCH("maximum damage", $L210))=FALSE), Cost_Database_extended!X30*0.6, Cost_Database_extended!X30)</f>
        <v>73762.108062989748</v>
      </c>
      <c r="F210" s="4">
        <f>IF(AND(OR(ISNUMBER(SEARCH("construction costs", $L210)), ISNUMBER(SEARCH("first costs", $L210))), ISNUMBER(SEARCH("maximum damage", $L210))=FALSE), Cost_Database_extended!Y30*0.6, Cost_Database_extended!Y30)</f>
        <v>166445.14258240114</v>
      </c>
      <c r="G210" t="s">
        <v>14</v>
      </c>
      <c r="H210" s="7">
        <f t="shared" si="10"/>
        <v>106743.48925686369</v>
      </c>
      <c r="I210" s="7">
        <f t="shared" si="11"/>
        <v>73762.108062989748</v>
      </c>
      <c r="J210" s="7">
        <f t="shared" si="12"/>
        <v>166445.14258240114</v>
      </c>
      <c r="K210" t="s">
        <v>9</v>
      </c>
      <c r="L210" t="s">
        <v>29</v>
      </c>
      <c r="M210" t="s">
        <v>411</v>
      </c>
    </row>
    <row r="211" spans="1:13" x14ac:dyDescent="0.35">
      <c r="A211">
        <v>210</v>
      </c>
      <c r="B211" t="s">
        <v>162</v>
      </c>
      <c r="C211" t="s">
        <v>390</v>
      </c>
      <c r="D211" s="4">
        <f>IF(AND(OR(ISNUMBER(SEARCH("construction costs", $L211)), ISNUMBER(SEARCH("first costs", $L211))), ISNUMBER(SEARCH("maximum damage", $L211))=FALSE), Cost_Database_extended!W31*0.6, Cost_Database_extended!W31)</f>
        <v>119820.21190133585</v>
      </c>
      <c r="E211" s="4">
        <f>IF(AND(OR(ISNUMBER(SEARCH("construction costs", $L211)), ISNUMBER(SEARCH("first costs", $L211))), ISNUMBER(SEARCH("maximum damage", $L211))=FALSE), Cost_Database_extended!X31*0.6, Cost_Database_extended!X31)</f>
        <v>83031.233003108748</v>
      </c>
      <c r="F211" s="4">
        <f>IF(AND(OR(ISNUMBER(SEARCH("construction costs", $L211)), ISNUMBER(SEARCH("first costs", $L211))), ISNUMBER(SEARCH("maximum damage", $L211))=FALSE), Cost_Database_extended!Y31*0.6, Cost_Database_extended!Y31)</f>
        <v>185609.09262477121</v>
      </c>
      <c r="G211" t="s">
        <v>14</v>
      </c>
      <c r="H211" s="7">
        <f t="shared" si="10"/>
        <v>119820.21190133585</v>
      </c>
      <c r="I211" s="7">
        <f t="shared" si="11"/>
        <v>83031.233003108748</v>
      </c>
      <c r="J211" s="7">
        <f t="shared" si="12"/>
        <v>185609.09262477121</v>
      </c>
      <c r="K211" t="s">
        <v>9</v>
      </c>
      <c r="L211" t="s">
        <v>29</v>
      </c>
      <c r="M211" t="s">
        <v>411</v>
      </c>
    </row>
    <row r="212" spans="1:13" x14ac:dyDescent="0.35">
      <c r="A212">
        <v>211</v>
      </c>
      <c r="B212" t="s">
        <v>162</v>
      </c>
      <c r="C212" t="s">
        <v>391</v>
      </c>
      <c r="D212" s="4">
        <f>IF(AND(OR(ISNUMBER(SEARCH("construction costs", $L212)), ISNUMBER(SEARCH("first costs", $L212))), ISNUMBER(SEARCH("maximum damage", $L212))=FALSE), Cost_Database_extended!W32*0.6, Cost_Database_extended!W32)</f>
        <v>149002.21027263513</v>
      </c>
      <c r="E212" s="4">
        <f>IF(AND(OR(ISNUMBER(SEARCH("construction costs", $L212)), ISNUMBER(SEARCH("first costs", $L212))), ISNUMBER(SEARCH("maximum damage", $L212))=FALSE), Cost_Database_extended!X32*0.6, Cost_Database_extended!X32)</f>
        <v>104162.64723143911</v>
      </c>
      <c r="F212" s="4">
        <f>IF(AND(OR(ISNUMBER(SEARCH("construction costs", $L212)), ISNUMBER(SEARCH("first costs", $L212))), ISNUMBER(SEARCH("maximum damage", $L212))=FALSE), Cost_Database_extended!Y32*0.6, Cost_Database_extended!Y32)</f>
        <v>230306.94895528749</v>
      </c>
      <c r="G212" t="s">
        <v>14</v>
      </c>
      <c r="H212" s="7">
        <f t="shared" si="10"/>
        <v>149002.21027263513</v>
      </c>
      <c r="I212" s="7">
        <f t="shared" si="11"/>
        <v>104162.64723143911</v>
      </c>
      <c r="J212" s="7">
        <f t="shared" si="12"/>
        <v>230306.94895528749</v>
      </c>
      <c r="K212" t="s">
        <v>9</v>
      </c>
      <c r="L212" t="s">
        <v>29</v>
      </c>
      <c r="M212" t="s">
        <v>411</v>
      </c>
    </row>
    <row r="213" spans="1:13" x14ac:dyDescent="0.35">
      <c r="A213">
        <v>212</v>
      </c>
      <c r="B213" t="s">
        <v>162</v>
      </c>
      <c r="C213" t="s">
        <v>392</v>
      </c>
      <c r="D213" s="4">
        <f>IF(AND(OR(ISNUMBER(SEARCH("construction costs", $L213)), ISNUMBER(SEARCH("first costs", $L213))), ISNUMBER(SEARCH("maximum damage", $L213))=FALSE), Cost_Database_extended!W33*0.6, Cost_Database_extended!W33)</f>
        <v>290248.54528610647</v>
      </c>
      <c r="E213" s="4">
        <f>IF(AND(OR(ISNUMBER(SEARCH("construction costs", $L213)), ISNUMBER(SEARCH("first costs", $L213))), ISNUMBER(SEARCH("maximum damage", $L213))=FALSE), Cost_Database_extended!X33*0.6, Cost_Database_extended!X33)</f>
        <v>197930.04614561773</v>
      </c>
      <c r="F213" s="4">
        <f>IF(AND(OR(ISNUMBER(SEARCH("construction costs", $L213)), ISNUMBER(SEARCH("first costs", $L213))), ISNUMBER(SEARCH("maximum damage", $L213))=FALSE), Cost_Database_extended!Y33*0.6, Cost_Database_extended!Y33)</f>
        <v>455420.03890609316</v>
      </c>
      <c r="G213" t="s">
        <v>14</v>
      </c>
      <c r="H213" s="7">
        <f t="shared" si="10"/>
        <v>290248.54528610647</v>
      </c>
      <c r="I213" s="7">
        <f t="shared" si="11"/>
        <v>197930.04614561773</v>
      </c>
      <c r="J213" s="7">
        <f t="shared" si="12"/>
        <v>455420.03890609316</v>
      </c>
      <c r="K213" t="s">
        <v>9</v>
      </c>
      <c r="L213" t="s">
        <v>29</v>
      </c>
      <c r="M213" t="s">
        <v>411</v>
      </c>
    </row>
    <row r="214" spans="1:13" x14ac:dyDescent="0.35">
      <c r="A214">
        <v>213</v>
      </c>
      <c r="B214" t="s">
        <v>162</v>
      </c>
      <c r="C214" t="s">
        <v>393</v>
      </c>
      <c r="D214" s="4">
        <f>IF(AND(OR(ISNUMBER(SEARCH("construction costs", $L214)), ISNUMBER(SEARCH("first costs", $L214))), ISNUMBER(SEARCH("maximum damage", $L214))=FALSE), Cost_Database_extended!W34*0.6, Cost_Database_extended!W34)</f>
        <v>427984.3874862151</v>
      </c>
      <c r="E214" s="4">
        <f>IF(AND(OR(ISNUMBER(SEARCH("construction costs", $L214)), ISNUMBER(SEARCH("first costs", $L214))), ISNUMBER(SEARCH("maximum damage", $L214))=FALSE), Cost_Database_extended!X34*0.6, Cost_Database_extended!X34)</f>
        <v>285486.30986173876</v>
      </c>
      <c r="F214" s="4">
        <f>IF(AND(OR(ISNUMBER(SEARCH("construction costs", $L214)), ISNUMBER(SEARCH("first costs", $L214))), ISNUMBER(SEARCH("maximum damage", $L214))=FALSE), Cost_Database_extended!Y34*0.6, Cost_Database_extended!Y34)</f>
        <v>656932.45808063564</v>
      </c>
      <c r="G214" t="s">
        <v>14</v>
      </c>
      <c r="H214" s="7">
        <f t="shared" si="10"/>
        <v>427984.3874862151</v>
      </c>
      <c r="I214" s="7">
        <f t="shared" si="11"/>
        <v>285486.30986173876</v>
      </c>
      <c r="J214" s="7">
        <f t="shared" si="12"/>
        <v>656932.45808063564</v>
      </c>
      <c r="K214" t="s">
        <v>9</v>
      </c>
      <c r="L214" t="s">
        <v>29</v>
      </c>
      <c r="M214" t="s">
        <v>411</v>
      </c>
    </row>
    <row r="215" spans="1:13" x14ac:dyDescent="0.35">
      <c r="A215">
        <v>214</v>
      </c>
      <c r="B215" t="s">
        <v>163</v>
      </c>
      <c r="C215" t="s">
        <v>387</v>
      </c>
      <c r="D215" s="4">
        <f>IF(AND(OR(ISNUMBER(SEARCH("construction costs", $L215)), ISNUMBER(SEARCH("first costs", $L215))), ISNUMBER(SEARCH("maximum damage", $L215))=FALSE), Cost_Database_extended!W35*0.6, Cost_Database_extended!W35)</f>
        <v>81490.942669632539</v>
      </c>
      <c r="E215" s="4">
        <f>IF(AND(OR(ISNUMBER(SEARCH("construction costs", $L215)), ISNUMBER(SEARCH("first costs", $L215))), ISNUMBER(SEARCH("maximum damage", $L215))=FALSE), Cost_Database_extended!X35*0.6, Cost_Database_extended!X35)</f>
        <v>48070.065300606766</v>
      </c>
      <c r="F215" s="4">
        <f>IF(AND(OR(ISNUMBER(SEARCH("construction costs", $L215)), ISNUMBER(SEARCH("first costs", $L215))), ISNUMBER(SEARCH("maximum damage", $L215))=FALSE), Cost_Database_extended!Y35*0.6, Cost_Database_extended!Y35)</f>
        <v>121332.43472206869</v>
      </c>
      <c r="G215" t="s">
        <v>14</v>
      </c>
      <c r="H215" s="7">
        <f t="shared" si="10"/>
        <v>81490.942669632539</v>
      </c>
      <c r="I215" s="7">
        <f t="shared" si="11"/>
        <v>48070.065300606766</v>
      </c>
      <c r="J215" s="7">
        <f t="shared" si="12"/>
        <v>121332.43472206869</v>
      </c>
      <c r="K215" t="s">
        <v>9</v>
      </c>
      <c r="L215" t="s">
        <v>29</v>
      </c>
      <c r="M215" t="s">
        <v>411</v>
      </c>
    </row>
    <row r="216" spans="1:13" x14ac:dyDescent="0.35">
      <c r="A216">
        <v>215</v>
      </c>
      <c r="B216" t="s">
        <v>163</v>
      </c>
      <c r="C216" t="s">
        <v>388</v>
      </c>
      <c r="D216" s="4">
        <f>IF(AND(OR(ISNUMBER(SEARCH("construction costs", $L216)), ISNUMBER(SEARCH("first costs", $L216))), ISNUMBER(SEARCH("maximum damage", $L216))=FALSE), Cost_Database_extended!W36*0.6, Cost_Database_extended!W36)</f>
        <v>94749.761860195664</v>
      </c>
      <c r="E216" s="4">
        <f>IF(AND(OR(ISNUMBER(SEARCH("construction costs", $L216)), ISNUMBER(SEARCH("first costs", $L216))), ISNUMBER(SEARCH("maximum damage", $L216))=FALSE), Cost_Database_extended!X36*0.6, Cost_Database_extended!X36)</f>
        <v>56716.228372519829</v>
      </c>
      <c r="F216" s="4">
        <f>IF(AND(OR(ISNUMBER(SEARCH("construction costs", $L216)), ISNUMBER(SEARCH("first costs", $L216))), ISNUMBER(SEARCH("maximum damage", $L216))=FALSE), Cost_Database_extended!Y36*0.6, Cost_Database_extended!Y36)</f>
        <v>139136.1372566089</v>
      </c>
      <c r="G216" t="s">
        <v>14</v>
      </c>
      <c r="H216" s="7">
        <f t="shared" si="10"/>
        <v>94749.761860195664</v>
      </c>
      <c r="I216" s="7">
        <f t="shared" si="11"/>
        <v>56716.228372519829</v>
      </c>
      <c r="J216" s="7">
        <f t="shared" si="12"/>
        <v>139136.1372566089</v>
      </c>
      <c r="K216" t="s">
        <v>9</v>
      </c>
      <c r="L216" t="s">
        <v>29</v>
      </c>
      <c r="M216" t="s">
        <v>411</v>
      </c>
    </row>
    <row r="217" spans="1:13" x14ac:dyDescent="0.35">
      <c r="A217">
        <v>216</v>
      </c>
      <c r="B217" t="s">
        <v>163</v>
      </c>
      <c r="C217" t="s">
        <v>389</v>
      </c>
      <c r="D217" s="4">
        <f>IF(AND(OR(ISNUMBER(SEARCH("construction costs", $L217)), ISNUMBER(SEARCH("first costs", $L217))), ISNUMBER(SEARCH("maximum damage", $L217))=FALSE), Cost_Database_extended!W37*0.6, Cost_Database_extended!W37)</f>
        <v>105802.54300648009</v>
      </c>
      <c r="E217" s="4">
        <f>IF(AND(OR(ISNUMBER(SEARCH("construction costs", $L217)), ISNUMBER(SEARCH("first costs", $L217))), ISNUMBER(SEARCH("maximum damage", $L217))=FALSE), Cost_Database_extended!X37*0.6, Cost_Database_extended!X37)</f>
        <v>61510.296463779305</v>
      </c>
      <c r="F217" s="4">
        <f>IF(AND(OR(ISNUMBER(SEARCH("construction costs", $L217)), ISNUMBER(SEARCH("first costs", $L217))), ISNUMBER(SEARCH("maximum damage", $L217))=FALSE), Cost_Database_extended!Y37*0.6, Cost_Database_extended!Y37)</f>
        <v>155033.98721852794</v>
      </c>
      <c r="G217" t="s">
        <v>14</v>
      </c>
      <c r="H217" s="7">
        <f t="shared" si="10"/>
        <v>105802.54300648009</v>
      </c>
      <c r="I217" s="7">
        <f t="shared" si="11"/>
        <v>61510.296463779305</v>
      </c>
      <c r="J217" s="7">
        <f t="shared" si="12"/>
        <v>155033.98721852794</v>
      </c>
      <c r="K217" t="s">
        <v>9</v>
      </c>
      <c r="L217" t="s">
        <v>29</v>
      </c>
      <c r="M217" t="s">
        <v>411</v>
      </c>
    </row>
    <row r="218" spans="1:13" x14ac:dyDescent="0.35">
      <c r="A218">
        <v>217</v>
      </c>
      <c r="B218" t="s">
        <v>163</v>
      </c>
      <c r="C218" t="s">
        <v>390</v>
      </c>
      <c r="D218" s="4">
        <f>IF(AND(OR(ISNUMBER(SEARCH("construction costs", $L218)), ISNUMBER(SEARCH("first costs", $L218))), ISNUMBER(SEARCH("maximum damage", $L218))=FALSE), Cost_Database_extended!W38*0.6, Cost_Database_extended!W38)</f>
        <v>117613.83157031637</v>
      </c>
      <c r="E218" s="4">
        <f>IF(AND(OR(ISNUMBER(SEARCH("construction costs", $L218)), ISNUMBER(SEARCH("first costs", $L218))), ISNUMBER(SEARCH("maximum damage", $L218))=FALSE), Cost_Database_extended!X38*0.6, Cost_Database_extended!X38)</f>
        <v>67800.842185696092</v>
      </c>
      <c r="F218" s="4">
        <f>IF(AND(OR(ISNUMBER(SEARCH("construction costs", $L218)), ISNUMBER(SEARCH("first costs", $L218))), ISNUMBER(SEARCH("maximum damage", $L218))=FALSE), Cost_Database_extended!Y38*0.6, Cost_Database_extended!Y38)</f>
        <v>172672.70754401581</v>
      </c>
      <c r="G218" t="s">
        <v>14</v>
      </c>
      <c r="H218" s="7">
        <f t="shared" si="10"/>
        <v>117613.83157031637</v>
      </c>
      <c r="I218" s="7">
        <f t="shared" si="11"/>
        <v>67800.842185696092</v>
      </c>
      <c r="J218" s="7">
        <f t="shared" si="12"/>
        <v>172672.70754401581</v>
      </c>
      <c r="K218" t="s">
        <v>9</v>
      </c>
      <c r="L218" t="s">
        <v>29</v>
      </c>
      <c r="M218" t="s">
        <v>411</v>
      </c>
    </row>
    <row r="219" spans="1:13" x14ac:dyDescent="0.35">
      <c r="A219">
        <v>218</v>
      </c>
      <c r="B219" t="s">
        <v>163</v>
      </c>
      <c r="C219" t="s">
        <v>391</v>
      </c>
      <c r="D219" s="4">
        <f>IF(AND(OR(ISNUMBER(SEARCH("construction costs", $L219)), ISNUMBER(SEARCH("first costs", $L219))), ISNUMBER(SEARCH("maximum damage", $L219))=FALSE), Cost_Database_extended!W39*0.6, Cost_Database_extended!W39)</f>
        <v>150243.68428141696</v>
      </c>
      <c r="E219" s="4">
        <f>IF(AND(OR(ISNUMBER(SEARCH("construction costs", $L219)), ISNUMBER(SEARCH("first costs", $L219))), ISNUMBER(SEARCH("maximum damage", $L219))=FALSE), Cost_Database_extended!X39*0.6, Cost_Database_extended!X39)</f>
        <v>79995.149612456778</v>
      </c>
      <c r="F219" s="4">
        <f>IF(AND(OR(ISNUMBER(SEARCH("construction costs", $L219)), ISNUMBER(SEARCH("first costs", $L219))), ISNUMBER(SEARCH("maximum damage", $L219))=FALSE), Cost_Database_extended!Y39*0.6, Cost_Database_extended!Y39)</f>
        <v>226885.45069452564</v>
      </c>
      <c r="G219" t="s">
        <v>14</v>
      </c>
      <c r="H219" s="7">
        <f t="shared" si="10"/>
        <v>150243.68428141696</v>
      </c>
      <c r="I219" s="7">
        <f t="shared" si="11"/>
        <v>79995.149612456778</v>
      </c>
      <c r="J219" s="7">
        <f t="shared" si="12"/>
        <v>226885.45069452564</v>
      </c>
      <c r="K219" t="s">
        <v>9</v>
      </c>
      <c r="L219" t="s">
        <v>29</v>
      </c>
      <c r="M219" t="s">
        <v>411</v>
      </c>
    </row>
    <row r="220" spans="1:13" x14ac:dyDescent="0.35">
      <c r="A220">
        <v>219</v>
      </c>
      <c r="B220" t="s">
        <v>163</v>
      </c>
      <c r="C220" t="s">
        <v>392</v>
      </c>
      <c r="D220" s="4">
        <f>IF(AND(OR(ISNUMBER(SEARCH("construction costs", $L220)), ISNUMBER(SEARCH("first costs", $L220))), ISNUMBER(SEARCH("maximum damage", $L220))=FALSE), Cost_Database_extended!W40*0.6, Cost_Database_extended!W40)</f>
        <v>285449.34289373533</v>
      </c>
      <c r="E220" s="4">
        <f>IF(AND(OR(ISNUMBER(SEARCH("construction costs", $L220)), ISNUMBER(SEARCH("first costs", $L220))), ISNUMBER(SEARCH("maximum damage", $L220))=FALSE), Cost_Database_extended!X40*0.6, Cost_Database_extended!X40)</f>
        <v>160429.1108265839</v>
      </c>
      <c r="F220" s="4">
        <f>IF(AND(OR(ISNUMBER(SEARCH("construction costs", $L220)), ISNUMBER(SEARCH("first costs", $L220))), ISNUMBER(SEARCH("maximum damage", $L220))=FALSE), Cost_Database_extended!Y40*0.6, Cost_Database_extended!Y40)</f>
        <v>423788.63661782595</v>
      </c>
      <c r="G220" t="s">
        <v>14</v>
      </c>
      <c r="H220" s="7">
        <f t="shared" si="10"/>
        <v>285449.34289373533</v>
      </c>
      <c r="I220" s="7">
        <f t="shared" si="11"/>
        <v>160429.1108265839</v>
      </c>
      <c r="J220" s="7">
        <f t="shared" si="12"/>
        <v>423788.63661782595</v>
      </c>
      <c r="K220" t="s">
        <v>9</v>
      </c>
      <c r="L220" t="s">
        <v>29</v>
      </c>
      <c r="M220" t="s">
        <v>411</v>
      </c>
    </row>
    <row r="221" spans="1:13" x14ac:dyDescent="0.35">
      <c r="A221">
        <v>220</v>
      </c>
      <c r="B221" t="s">
        <v>163</v>
      </c>
      <c r="C221" t="s">
        <v>393</v>
      </c>
      <c r="D221" s="4">
        <f>IF(AND(OR(ISNUMBER(SEARCH("construction costs", $L221)), ISNUMBER(SEARCH("first costs", $L221))), ISNUMBER(SEARCH("maximum damage", $L221))=FALSE), Cost_Database_extended!W41*0.6, Cost_Database_extended!W41)</f>
        <v>364108.88964369788</v>
      </c>
      <c r="E221" s="4">
        <f>IF(AND(OR(ISNUMBER(SEARCH("construction costs", $L221)), ISNUMBER(SEARCH("first costs", $L221))), ISNUMBER(SEARCH("maximum damage", $L221))=FALSE), Cost_Database_extended!X41*0.6, Cost_Database_extended!X41)</f>
        <v>197012.03310686591</v>
      </c>
      <c r="F221" s="4">
        <f>IF(AND(OR(ISNUMBER(SEARCH("construction costs", $L221)), ISNUMBER(SEARCH("first costs", $L221))), ISNUMBER(SEARCH("maximum damage", $L221))=FALSE), Cost_Database_extended!Y41*0.6, Cost_Database_extended!Y41)</f>
        <v>597504.63414771634</v>
      </c>
      <c r="G221" t="s">
        <v>14</v>
      </c>
      <c r="H221" s="7">
        <f t="shared" si="10"/>
        <v>364108.88964369788</v>
      </c>
      <c r="I221" s="7">
        <f t="shared" si="11"/>
        <v>197012.03310686591</v>
      </c>
      <c r="J221" s="7">
        <f t="shared" si="12"/>
        <v>597504.63414771634</v>
      </c>
      <c r="K221" t="s">
        <v>9</v>
      </c>
      <c r="L221" t="s">
        <v>29</v>
      </c>
      <c r="M221" t="s">
        <v>411</v>
      </c>
    </row>
    <row r="222" spans="1:13" x14ac:dyDescent="0.35">
      <c r="A222">
        <v>221</v>
      </c>
      <c r="B222" t="s">
        <v>162</v>
      </c>
      <c r="C222" t="s">
        <v>394</v>
      </c>
      <c r="D222" s="4">
        <f>IF(AND(OR(ISNUMBER(SEARCH("construction costs", $L222)), ISNUMBER(SEARCH("first costs", $L222))), ISNUMBER(SEARCH("maximum damage", $L222))=FALSE), Cost_Database_extended!W42*0.6, Cost_Database_extended!W42)</f>
        <v>25820.058003431914</v>
      </c>
      <c r="E222" s="4">
        <f>IF(AND(OR(ISNUMBER(SEARCH("construction costs", $L222)), ISNUMBER(SEARCH("first costs", $L222))), ISNUMBER(SEARCH("maximum damage", $L222))=FALSE), Cost_Database_extended!X42*0.6, Cost_Database_extended!X42)</f>
        <v>14745.028218997268</v>
      </c>
      <c r="F222" s="4">
        <f>IF(AND(OR(ISNUMBER(SEARCH("construction costs", $L222)), ISNUMBER(SEARCH("first costs", $L222))), ISNUMBER(SEARCH("maximum damage", $L222))=FALSE), Cost_Database_extended!Y42*0.6, Cost_Database_extended!Y42)</f>
        <v>29488.002717549902</v>
      </c>
      <c r="G222" t="s">
        <v>14</v>
      </c>
      <c r="H222" s="7">
        <f t="shared" si="10"/>
        <v>25820.058003431914</v>
      </c>
      <c r="I222" s="7">
        <f t="shared" si="11"/>
        <v>14745.028218997268</v>
      </c>
      <c r="J222" s="7">
        <f t="shared" si="12"/>
        <v>29488.002717549902</v>
      </c>
      <c r="K222" t="s">
        <v>9</v>
      </c>
      <c r="L222" t="s">
        <v>29</v>
      </c>
      <c r="M222" t="s">
        <v>411</v>
      </c>
    </row>
    <row r="223" spans="1:13" x14ac:dyDescent="0.35">
      <c r="A223">
        <v>222</v>
      </c>
      <c r="B223" t="s">
        <v>162</v>
      </c>
      <c r="C223" t="s">
        <v>395</v>
      </c>
      <c r="D223" s="4">
        <f>IF(AND(OR(ISNUMBER(SEARCH("construction costs", $L223)), ISNUMBER(SEARCH("first costs", $L223))), ISNUMBER(SEARCH("maximum damage", $L223))=FALSE), Cost_Database_extended!W43*0.6, Cost_Database_extended!W43)</f>
        <v>31862.788125029427</v>
      </c>
      <c r="E223" s="4">
        <f>IF(AND(OR(ISNUMBER(SEARCH("construction costs", $L223)), ISNUMBER(SEARCH("first costs", $L223))), ISNUMBER(SEARCH("maximum damage", $L223))=FALSE), Cost_Database_extended!X43*0.6, Cost_Database_extended!X43)</f>
        <v>18196.64771294704</v>
      </c>
      <c r="F223" s="4">
        <f>IF(AND(OR(ISNUMBER(SEARCH("construction costs", $L223)), ISNUMBER(SEARCH("first costs", $L223))), ISNUMBER(SEARCH("maximum damage", $L223))=FALSE), Cost_Database_extended!Y43*0.6, Cost_Database_extended!Y43)</f>
        <v>36429.577820415965</v>
      </c>
      <c r="G223" t="s">
        <v>14</v>
      </c>
      <c r="H223" s="7">
        <f t="shared" si="10"/>
        <v>31862.788125029427</v>
      </c>
      <c r="I223" s="7">
        <f t="shared" si="11"/>
        <v>18196.64771294704</v>
      </c>
      <c r="J223" s="7">
        <f t="shared" si="12"/>
        <v>36429.577820415965</v>
      </c>
      <c r="K223" t="s">
        <v>9</v>
      </c>
      <c r="L223" t="s">
        <v>29</v>
      </c>
      <c r="M223" t="s">
        <v>411</v>
      </c>
    </row>
    <row r="224" spans="1:13" x14ac:dyDescent="0.35">
      <c r="A224">
        <v>223</v>
      </c>
      <c r="B224" t="s">
        <v>162</v>
      </c>
      <c r="C224" t="s">
        <v>396</v>
      </c>
      <c r="D224" s="4">
        <f>IF(AND(OR(ISNUMBER(SEARCH("construction costs", $L224)), ISNUMBER(SEARCH("first costs", $L224))), ISNUMBER(SEARCH("maximum damage", $L224))=FALSE), Cost_Database_extended!W44*0.6, Cost_Database_extended!W44)</f>
        <v>34415.562637710646</v>
      </c>
      <c r="E224" s="4">
        <f>IF(AND(OR(ISNUMBER(SEARCH("construction costs", $L224)), ISNUMBER(SEARCH("first costs", $L224))), ISNUMBER(SEARCH("maximum damage", $L224))=FALSE), Cost_Database_extended!X44*0.6, Cost_Database_extended!X44)</f>
        <v>19671.218992194921</v>
      </c>
      <c r="F224" s="4">
        <f>IF(AND(OR(ISNUMBER(SEARCH("construction costs", $L224)), ISNUMBER(SEARCH("first costs", $L224))), ISNUMBER(SEARCH("maximum damage", $L224))=FALSE), Cost_Database_extended!Y44*0.6, Cost_Database_extended!Y44)</f>
        <v>39343.122557871393</v>
      </c>
      <c r="G224" t="s">
        <v>14</v>
      </c>
      <c r="H224" s="7">
        <f t="shared" si="10"/>
        <v>34415.562637710646</v>
      </c>
      <c r="I224" s="7">
        <f t="shared" si="11"/>
        <v>19671.218992194921</v>
      </c>
      <c r="J224" s="7">
        <f t="shared" si="12"/>
        <v>39343.122557871393</v>
      </c>
      <c r="K224" t="s">
        <v>9</v>
      </c>
      <c r="L224" t="s">
        <v>29</v>
      </c>
      <c r="M224" t="s">
        <v>411</v>
      </c>
    </row>
    <row r="225" spans="1:13" x14ac:dyDescent="0.35">
      <c r="A225">
        <v>224</v>
      </c>
      <c r="B225" t="s">
        <v>162</v>
      </c>
      <c r="C225" t="s">
        <v>397</v>
      </c>
      <c r="D225" s="4">
        <f>IF(AND(OR(ISNUMBER(SEARCH("construction costs", $L225)), ISNUMBER(SEARCH("first costs", $L225))), ISNUMBER(SEARCH("maximum damage", $L225))=FALSE), Cost_Database_extended!W45*0.6, Cost_Database_extended!W45)</f>
        <v>46067.003293606154</v>
      </c>
      <c r="E225" s="4">
        <f>IF(AND(OR(ISNUMBER(SEARCH("construction costs", $L225)), ISNUMBER(SEARCH("first costs", $L225))), ISNUMBER(SEARCH("maximum damage", $L225))=FALSE), Cost_Database_extended!X45*0.6, Cost_Database_extended!X45)</f>
        <v>26323.904085849019</v>
      </c>
      <c r="F225" s="4">
        <f>IF(AND(OR(ISNUMBER(SEARCH("construction costs", $L225)), ISNUMBER(SEARCH("first costs", $L225))), ISNUMBER(SEARCH("maximum damage", $L225))=FALSE), Cost_Database_extended!Y45*0.6, Cost_Database_extended!Y45)</f>
        <v>52648.492745179574</v>
      </c>
      <c r="G225" t="s">
        <v>14</v>
      </c>
      <c r="H225" s="7">
        <f t="shared" si="10"/>
        <v>46067.003293606154</v>
      </c>
      <c r="I225" s="7">
        <f t="shared" si="11"/>
        <v>26323.904085849019</v>
      </c>
      <c r="J225" s="7">
        <f t="shared" si="12"/>
        <v>52648.492745179574</v>
      </c>
      <c r="K225" t="s">
        <v>9</v>
      </c>
      <c r="L225" t="s">
        <v>29</v>
      </c>
      <c r="M225" t="s">
        <v>411</v>
      </c>
    </row>
    <row r="226" spans="1:13" x14ac:dyDescent="0.35">
      <c r="A226">
        <v>225</v>
      </c>
      <c r="B226" t="s">
        <v>162</v>
      </c>
      <c r="C226" t="s">
        <v>398</v>
      </c>
      <c r="D226" s="4">
        <f>IF(AND(OR(ISNUMBER(SEARCH("construction costs", $L226)), ISNUMBER(SEARCH("first costs", $L226))), ISNUMBER(SEARCH("maximum damage", $L226))=FALSE), Cost_Database_extended!W46*0.6, Cost_Database_extended!W46)</f>
        <v>61998.39735612087</v>
      </c>
      <c r="E226" s="4">
        <f>IF(AND(OR(ISNUMBER(SEARCH("construction costs", $L226)), ISNUMBER(SEARCH("first costs", $L226))), ISNUMBER(SEARCH("maximum damage", $L226))=FALSE), Cost_Database_extended!X46*0.6, Cost_Database_extended!X46)</f>
        <v>35422.570229063305</v>
      </c>
      <c r="F226" s="4">
        <f>IF(AND(OR(ISNUMBER(SEARCH("construction costs", $L226)), ISNUMBER(SEARCH("first costs", $L226))), ISNUMBER(SEARCH("maximum damage", $L226))=FALSE), Cost_Database_extended!Y46*0.6, Cost_Database_extended!Y46)</f>
        <v>70844.455884645067</v>
      </c>
      <c r="G226" t="s">
        <v>14</v>
      </c>
      <c r="H226" s="7">
        <f t="shared" si="10"/>
        <v>61998.39735612087</v>
      </c>
      <c r="I226" s="7">
        <f t="shared" si="11"/>
        <v>35422.570229063305</v>
      </c>
      <c r="J226" s="7">
        <f t="shared" si="12"/>
        <v>70844.455884645067</v>
      </c>
      <c r="K226" t="s">
        <v>9</v>
      </c>
      <c r="L226" t="s">
        <v>29</v>
      </c>
      <c r="M226" t="s">
        <v>411</v>
      </c>
    </row>
    <row r="227" spans="1:13" x14ac:dyDescent="0.35">
      <c r="A227">
        <v>226</v>
      </c>
      <c r="B227" t="s">
        <v>162</v>
      </c>
      <c r="C227" t="s">
        <v>394</v>
      </c>
      <c r="D227" s="4">
        <f>IF(AND(OR(ISNUMBER(SEARCH("construction costs", $L227)), ISNUMBER(SEARCH("first costs", $L227))), ISNUMBER(SEARCH("maximum damage", $L227))=FALSE), Cost_Database_extended!W47*0.6, Cost_Database_extended!W47)</f>
        <v>42614.014652693288</v>
      </c>
      <c r="E227" s="4">
        <f>IF(AND(OR(ISNUMBER(SEARCH("construction costs", $L227)), ISNUMBER(SEARCH("first costs", $L227))), ISNUMBER(SEARCH("maximum damage", $L227))=FALSE), Cost_Database_extended!X47*0.6, Cost_Database_extended!X47)</f>
        <v>24346.171297665573</v>
      </c>
      <c r="F227" s="4">
        <f>IF(AND(OR(ISNUMBER(SEARCH("construction costs", $L227)), ISNUMBER(SEARCH("first costs", $L227))), ISNUMBER(SEARCH("maximum damage", $L227))=FALSE), Cost_Database_extended!Y47*0.6, Cost_Database_extended!Y47)</f>
        <v>48897.030066313098</v>
      </c>
      <c r="G227" t="s">
        <v>14</v>
      </c>
      <c r="H227" s="7">
        <f t="shared" si="10"/>
        <v>42614.014652693288</v>
      </c>
      <c r="I227" s="7">
        <f t="shared" si="11"/>
        <v>24346.171297665573</v>
      </c>
      <c r="J227" s="7">
        <f t="shared" si="12"/>
        <v>48897.030066313098</v>
      </c>
      <c r="K227" t="s">
        <v>9</v>
      </c>
      <c r="L227" t="s">
        <v>29</v>
      </c>
      <c r="M227" t="s">
        <v>411</v>
      </c>
    </row>
    <row r="228" spans="1:13" x14ac:dyDescent="0.35">
      <c r="A228">
        <v>227</v>
      </c>
      <c r="B228" t="s">
        <v>162</v>
      </c>
      <c r="C228" t="s">
        <v>395</v>
      </c>
      <c r="D228" s="4">
        <f>IF(AND(OR(ISNUMBER(SEARCH("construction costs", $L228)), ISNUMBER(SEARCH("first costs", $L228))), ISNUMBER(SEARCH("maximum damage", $L228))=FALSE), Cost_Database_extended!W48*0.6, Cost_Database_extended!W48)</f>
        <v>52575.927956135805</v>
      </c>
      <c r="E228" s="4">
        <f>IF(AND(OR(ISNUMBER(SEARCH("construction costs", $L228)), ISNUMBER(SEARCH("first costs", $L228))), ISNUMBER(SEARCH("maximum damage", $L228))=FALSE), Cost_Database_extended!X48*0.6, Cost_Database_extended!X48)</f>
        <v>30063.729015529221</v>
      </c>
      <c r="F228" s="4">
        <f>IF(AND(OR(ISNUMBER(SEARCH("construction costs", $L228)), ISNUMBER(SEARCH("first costs", $L228))), ISNUMBER(SEARCH("maximum damage", $L228))=FALSE), Cost_Database_extended!Y48*0.6, Cost_Database_extended!Y48)</f>
        <v>60127.458031058442</v>
      </c>
      <c r="G228" t="s">
        <v>14</v>
      </c>
      <c r="H228" s="7">
        <f t="shared" si="10"/>
        <v>52575.927956135805</v>
      </c>
      <c r="I228" s="7">
        <f t="shared" si="11"/>
        <v>30063.729015529221</v>
      </c>
      <c r="J228" s="7">
        <f t="shared" si="12"/>
        <v>60127.458031058442</v>
      </c>
      <c r="K228" t="s">
        <v>9</v>
      </c>
      <c r="L228" t="s">
        <v>29</v>
      </c>
      <c r="M228" t="s">
        <v>411</v>
      </c>
    </row>
    <row r="229" spans="1:13" x14ac:dyDescent="0.35">
      <c r="A229">
        <v>228</v>
      </c>
      <c r="B229" t="s">
        <v>162</v>
      </c>
      <c r="C229" t="s">
        <v>399</v>
      </c>
      <c r="D229" s="4">
        <f>IF(AND(OR(ISNUMBER(SEARCH("construction costs", $L229)), ISNUMBER(SEARCH("first costs", $L229))), ISNUMBER(SEARCH("maximum damage", $L229))=FALSE), Cost_Database_extended!W49*0.6, Cost_Database_extended!W49)</f>
        <v>132503.30479391961</v>
      </c>
      <c r="E229" s="4">
        <f>IF(AND(OR(ISNUMBER(SEARCH("construction costs", $L229)), ISNUMBER(SEARCH("first costs", $L229))), ISNUMBER(SEARCH("maximum damage", $L229))=FALSE), Cost_Database_extended!X49*0.6, Cost_Database_extended!X49)</f>
        <v>77364.333722879426</v>
      </c>
      <c r="F229" s="4">
        <f>IF(AND(OR(ISNUMBER(SEARCH("construction costs", $L229)), ISNUMBER(SEARCH("first costs", $L229))), ISNUMBER(SEARCH("maximum damage", $L229))=FALSE), Cost_Database_extended!Y49*0.6, Cost_Database_extended!Y49)</f>
        <v>168488.59442481288</v>
      </c>
      <c r="G229" t="s">
        <v>14</v>
      </c>
      <c r="H229" s="7">
        <f t="shared" si="10"/>
        <v>132503.30479391961</v>
      </c>
      <c r="I229" s="7">
        <f t="shared" si="11"/>
        <v>77364.333722879426</v>
      </c>
      <c r="J229" s="7">
        <f t="shared" si="12"/>
        <v>168488.59442481288</v>
      </c>
      <c r="K229" t="s">
        <v>9</v>
      </c>
      <c r="L229" t="s">
        <v>29</v>
      </c>
      <c r="M229" t="s">
        <v>411</v>
      </c>
    </row>
    <row r="230" spans="1:13" x14ac:dyDescent="0.35">
      <c r="A230">
        <v>229</v>
      </c>
      <c r="B230" t="s">
        <v>162</v>
      </c>
      <c r="C230" t="s">
        <v>400</v>
      </c>
      <c r="D230" s="4">
        <f>IF(AND(OR(ISNUMBER(SEARCH("construction costs", $L230)), ISNUMBER(SEARCH("first costs", $L230))), ISNUMBER(SEARCH("maximum damage", $L230))=FALSE), Cost_Database_extended!W50*0.6, Cost_Database_extended!W50)</f>
        <v>182048.62594725582</v>
      </c>
      <c r="E230" s="4">
        <f>IF(AND(OR(ISNUMBER(SEARCH("construction costs", $L230)), ISNUMBER(SEARCH("first costs", $L230))), ISNUMBER(SEARCH("maximum damage", $L230))=FALSE), Cost_Database_extended!X50*0.6, Cost_Database_extended!X50)</f>
        <v>104201.66791988717</v>
      </c>
      <c r="F230" s="4">
        <f>IF(AND(OR(ISNUMBER(SEARCH("construction costs", $L230)), ISNUMBER(SEARCH("first costs", $L230))), ISNUMBER(SEARCH("maximum damage", $L230))=FALSE), Cost_Database_extended!Y50*0.6, Cost_Database_extended!Y50)</f>
        <v>234098.80146956508</v>
      </c>
      <c r="G230" t="s">
        <v>14</v>
      </c>
      <c r="H230" s="7">
        <f t="shared" si="10"/>
        <v>182048.62594725582</v>
      </c>
      <c r="I230" s="7">
        <f t="shared" si="11"/>
        <v>104201.66791988717</v>
      </c>
      <c r="J230" s="7">
        <f t="shared" si="12"/>
        <v>234098.80146956508</v>
      </c>
      <c r="K230" t="s">
        <v>9</v>
      </c>
      <c r="L230" t="s">
        <v>29</v>
      </c>
      <c r="M230" t="s">
        <v>411</v>
      </c>
    </row>
    <row r="231" spans="1:13" x14ac:dyDescent="0.35">
      <c r="A231">
        <v>230</v>
      </c>
      <c r="B231" t="s">
        <v>162</v>
      </c>
      <c r="C231" t="s">
        <v>401</v>
      </c>
      <c r="D231" s="4">
        <f>IF(AND(OR(ISNUMBER(SEARCH("construction costs", $L231)), ISNUMBER(SEARCH("first costs", $L231))), ISNUMBER(SEARCH("maximum damage", $L231))=FALSE), Cost_Database_extended!W51*0.6, Cost_Database_extended!W51)</f>
        <v>200130.94988878487</v>
      </c>
      <c r="E231" s="4">
        <f>IF(AND(OR(ISNUMBER(SEARCH("construction costs", $L231)), ISNUMBER(SEARCH("first costs", $L231))), ISNUMBER(SEARCH("maximum damage", $L231))=FALSE), Cost_Database_extended!X51*0.6, Cost_Database_extended!X51)</f>
        <v>114878.96051154418</v>
      </c>
      <c r="F231" s="4">
        <f>IF(AND(OR(ISNUMBER(SEARCH("construction costs", $L231)), ISNUMBER(SEARCH("first costs", $L231))), ISNUMBER(SEARCH("maximum damage", $L231))=FALSE), Cost_Database_extended!Y51*0.6, Cost_Database_extended!Y51)</f>
        <v>257325.69512490465</v>
      </c>
      <c r="G231" t="s">
        <v>14</v>
      </c>
      <c r="H231" s="7">
        <f t="shared" si="10"/>
        <v>200130.94988878487</v>
      </c>
      <c r="I231" s="7">
        <f t="shared" si="11"/>
        <v>114878.96051154418</v>
      </c>
      <c r="J231" s="7">
        <f t="shared" si="12"/>
        <v>257325.69512490465</v>
      </c>
      <c r="K231" t="s">
        <v>9</v>
      </c>
      <c r="L231" t="s">
        <v>29</v>
      </c>
      <c r="M231" t="s">
        <v>411</v>
      </c>
    </row>
    <row r="232" spans="1:13" x14ac:dyDescent="0.35">
      <c r="A232">
        <v>231</v>
      </c>
      <c r="B232" t="s">
        <v>162</v>
      </c>
      <c r="C232" t="s">
        <v>402</v>
      </c>
      <c r="D232" s="4">
        <f>IF(AND(OR(ISNUMBER(SEARCH("construction costs", $L232)), ISNUMBER(SEARCH("first costs", $L232))), ISNUMBER(SEARCH("maximum damage", $L232))=FALSE), Cost_Database_extended!W52*0.6, Cost_Database_extended!W52)</f>
        <v>238508.82383767783</v>
      </c>
      <c r="E232" s="4">
        <f>IF(AND(OR(ISNUMBER(SEARCH("construction costs", $L232)), ISNUMBER(SEARCH("first costs", $L232))), ISNUMBER(SEARCH("maximum damage", $L232))=FALSE), Cost_Database_extended!X52*0.6, Cost_Database_extended!X52)</f>
        <v>137196.05600991045</v>
      </c>
      <c r="F232" s="4">
        <f>IF(AND(OR(ISNUMBER(SEARCH("construction costs", $L232)), ISNUMBER(SEARCH("first costs", $L232))), ISNUMBER(SEARCH("maximum damage", $L232))=FALSE), Cost_Database_extended!Y52*0.6, Cost_Database_extended!Y52)</f>
        <v>306316.51175818936</v>
      </c>
      <c r="G232" t="s">
        <v>14</v>
      </c>
      <c r="H232" s="7">
        <f t="shared" si="10"/>
        <v>238508.82383767783</v>
      </c>
      <c r="I232" s="7">
        <f t="shared" si="11"/>
        <v>137196.05600991045</v>
      </c>
      <c r="J232" s="7">
        <f t="shared" si="12"/>
        <v>306316.51175818936</v>
      </c>
      <c r="K232" t="s">
        <v>9</v>
      </c>
      <c r="L232" t="s">
        <v>29</v>
      </c>
      <c r="M232" t="s">
        <v>411</v>
      </c>
    </row>
    <row r="233" spans="1:13" x14ac:dyDescent="0.35">
      <c r="A233">
        <v>232</v>
      </c>
      <c r="B233" t="s">
        <v>163</v>
      </c>
      <c r="C233" t="s">
        <v>399</v>
      </c>
      <c r="D233" s="4">
        <f>IF(AND(OR(ISNUMBER(SEARCH("construction costs", $L233)), ISNUMBER(SEARCH("first costs", $L233))), ISNUMBER(SEARCH("maximum damage", $L233))=FALSE), Cost_Database_extended!W53*0.6, Cost_Database_extended!W53)</f>
        <v>97520.573026748971</v>
      </c>
      <c r="E233" s="4">
        <f>IF(AND(OR(ISNUMBER(SEARCH("construction costs", $L233)), ISNUMBER(SEARCH("first costs", $L233))), ISNUMBER(SEARCH("maximum damage", $L233))=FALSE), Cost_Database_extended!X53*0.6, Cost_Database_extended!X53)</f>
        <v>48564.327354282228</v>
      </c>
      <c r="F233" s="4">
        <f>IF(AND(OR(ISNUMBER(SEARCH("construction costs", $L233)), ISNUMBER(SEARCH("first costs", $L233))), ISNUMBER(SEARCH("maximum damage", $L233))=FALSE), Cost_Database_extended!Y53*0.6, Cost_Database_extended!Y53)</f>
        <v>157797.61036352499</v>
      </c>
      <c r="G233" t="s">
        <v>14</v>
      </c>
      <c r="H233" s="7">
        <f t="shared" si="10"/>
        <v>97520.573026748971</v>
      </c>
      <c r="I233" s="7">
        <f t="shared" si="11"/>
        <v>48564.327354282228</v>
      </c>
      <c r="J233" s="7">
        <f t="shared" si="12"/>
        <v>157797.61036352499</v>
      </c>
      <c r="K233" t="s">
        <v>9</v>
      </c>
      <c r="L233" t="s">
        <v>29</v>
      </c>
      <c r="M233" t="s">
        <v>411</v>
      </c>
    </row>
    <row r="234" spans="1:13" x14ac:dyDescent="0.35">
      <c r="A234">
        <v>233</v>
      </c>
      <c r="B234" t="s">
        <v>163</v>
      </c>
      <c r="C234" t="s">
        <v>400</v>
      </c>
      <c r="D234" s="4">
        <f>IF(AND(OR(ISNUMBER(SEARCH("construction costs", $L234)), ISNUMBER(SEARCH("first costs", $L234))), ISNUMBER(SEARCH("maximum damage", $L234))=FALSE), Cost_Database_extended!W54*0.6, Cost_Database_extended!W54)</f>
        <v>134775.06189242666</v>
      </c>
      <c r="E234" s="4">
        <f>IF(AND(OR(ISNUMBER(SEARCH("construction costs", $L234)), ISNUMBER(SEARCH("first costs", $L234))), ISNUMBER(SEARCH("maximum damage", $L234))=FALSE), Cost_Database_extended!X54*0.6, Cost_Database_extended!X54)</f>
        <v>72136.246044320447</v>
      </c>
      <c r="F234" s="4">
        <f>IF(AND(OR(ISNUMBER(SEARCH("construction costs", $L234)), ISNUMBER(SEARCH("first costs", $L234))), ISNUMBER(SEARCH("maximum damage", $L234))=FALSE), Cost_Database_extended!Y54*0.6, Cost_Database_extended!Y54)</f>
        <v>219664.56961118922</v>
      </c>
      <c r="G234" t="s">
        <v>14</v>
      </c>
      <c r="H234" s="7">
        <f t="shared" si="10"/>
        <v>134775.06189242666</v>
      </c>
      <c r="I234" s="7">
        <f t="shared" si="11"/>
        <v>72136.246044320447</v>
      </c>
      <c r="J234" s="7">
        <f t="shared" si="12"/>
        <v>219664.56961118922</v>
      </c>
      <c r="K234" t="s">
        <v>9</v>
      </c>
      <c r="L234" t="s">
        <v>29</v>
      </c>
      <c r="M234" t="s">
        <v>411</v>
      </c>
    </row>
    <row r="235" spans="1:13" x14ac:dyDescent="0.35">
      <c r="A235">
        <v>234</v>
      </c>
      <c r="B235" t="s">
        <v>163</v>
      </c>
      <c r="C235" t="s">
        <v>401</v>
      </c>
      <c r="D235" s="4">
        <f>IF(AND(OR(ISNUMBER(SEARCH("construction costs", $L235)), ISNUMBER(SEARCH("first costs", $L235))), ISNUMBER(SEARCH("maximum damage", $L235))=FALSE), Cost_Database_extended!W55*0.6, Cost_Database_extended!W55)</f>
        <v>148129.72137040604</v>
      </c>
      <c r="E235" s="4">
        <f>IF(AND(OR(ISNUMBER(SEARCH("construction costs", $L235)), ISNUMBER(SEARCH("first costs", $L235))), ISNUMBER(SEARCH("maximum damage", $L235))=FALSE), Cost_Database_extended!X55*0.6, Cost_Database_extended!X55)</f>
        <v>79300.992102170159</v>
      </c>
      <c r="F235" s="4">
        <f>IF(AND(OR(ISNUMBER(SEARCH("construction costs", $L235)), ISNUMBER(SEARCH("first costs", $L235))), ISNUMBER(SEARCH("maximum damage", $L235))=FALSE), Cost_Database_extended!Y55*0.6, Cost_Database_extended!Y55)</f>
        <v>241447.01322046886</v>
      </c>
      <c r="G235" t="s">
        <v>14</v>
      </c>
      <c r="H235" s="7">
        <f t="shared" si="10"/>
        <v>148129.72137040604</v>
      </c>
      <c r="I235" s="7">
        <f t="shared" si="11"/>
        <v>79300.992102170159</v>
      </c>
      <c r="J235" s="7">
        <f t="shared" si="12"/>
        <v>241447.01322046886</v>
      </c>
      <c r="K235" t="s">
        <v>9</v>
      </c>
      <c r="L235" t="s">
        <v>29</v>
      </c>
      <c r="M235" t="s">
        <v>411</v>
      </c>
    </row>
    <row r="236" spans="1:13" x14ac:dyDescent="0.35">
      <c r="A236">
        <v>235</v>
      </c>
      <c r="B236" t="s">
        <v>163</v>
      </c>
      <c r="C236" t="s">
        <v>402</v>
      </c>
      <c r="D236" s="4">
        <f>IF(AND(OR(ISNUMBER(SEARCH("construction costs", $L236)), ISNUMBER(SEARCH("first costs", $L236))), ISNUMBER(SEARCH("maximum damage", $L236))=FALSE), Cost_Database_extended!W56*0.6, Cost_Database_extended!W56)</f>
        <v>176106.87041418615</v>
      </c>
      <c r="E236" s="4">
        <f>IF(AND(OR(ISNUMBER(SEARCH("construction costs", $L236)), ISNUMBER(SEARCH("first costs", $L236))), ISNUMBER(SEARCH("maximum damage", $L236))=FALSE), Cost_Database_extended!X56*0.6, Cost_Database_extended!X56)</f>
        <v>94501.946259876393</v>
      </c>
      <c r="F236" s="4">
        <f>IF(AND(OR(ISNUMBER(SEARCH("construction costs", $L236)), ISNUMBER(SEARCH("first costs", $L236))), ISNUMBER(SEARCH("maximum damage", $L236))=FALSE), Cost_Database_extended!Y56*0.6, Cost_Database_extended!Y56)</f>
        <v>287262.77804634802</v>
      </c>
      <c r="G236" t="s">
        <v>14</v>
      </c>
      <c r="H236" s="7">
        <f t="shared" si="10"/>
        <v>176106.87041418615</v>
      </c>
      <c r="I236" s="7">
        <f t="shared" si="11"/>
        <v>94501.946259876393</v>
      </c>
      <c r="J236" s="7">
        <f t="shared" si="12"/>
        <v>287262.77804634802</v>
      </c>
      <c r="K236" t="s">
        <v>9</v>
      </c>
      <c r="L236" t="s">
        <v>29</v>
      </c>
      <c r="M236" t="s">
        <v>411</v>
      </c>
    </row>
    <row r="237" spans="1:13" x14ac:dyDescent="0.35">
      <c r="A237">
        <v>236</v>
      </c>
      <c r="B237" s="6" t="s">
        <v>354</v>
      </c>
      <c r="C237" t="s">
        <v>403</v>
      </c>
      <c r="D237" s="4">
        <f>IF(AND(OR(ISNUMBER(SEARCH("construction costs", $L237)), ISNUMBER(SEARCH("first costs", $L237))), ISNUMBER(SEARCH("maximum damage", $L237))=FALSE), Cost_Database_extended!W57*0.6, Cost_Database_extended!W57)</f>
        <v>2786.6344803280267</v>
      </c>
      <c r="E237" s="4" t="e">
        <f>IF(AND(OR(ISNUMBER(SEARCH("construction costs", $L237)), ISNUMBER(SEARCH("first costs", $L237))), ISNUMBER(SEARCH("maximum damage", $L237))=FALSE), Cost_Database_extended!X57*0.6, Cost_Database_extended!X57)</f>
        <v>#VALUE!</v>
      </c>
      <c r="F237" s="4" t="e">
        <f>IF(AND(OR(ISNUMBER(SEARCH("construction costs", $L237)), ISNUMBER(SEARCH("first costs", $L237))), ISNUMBER(SEARCH("maximum damage", $L237))=FALSE), Cost_Database_extended!Y57*0.6, Cost_Database_extended!Y57)</f>
        <v>#VALUE!</v>
      </c>
      <c r="G237" t="s">
        <v>53</v>
      </c>
      <c r="H237" s="7">
        <f t="shared" si="10"/>
        <v>2786.6344803280267</v>
      </c>
      <c r="I237" s="11">
        <f t="shared" si="11"/>
        <v>2089.9758602460201</v>
      </c>
      <c r="J237" s="11">
        <f t="shared" si="12"/>
        <v>3483.2931004100333</v>
      </c>
      <c r="K237" t="s">
        <v>9</v>
      </c>
      <c r="L237" t="s">
        <v>29</v>
      </c>
      <c r="M237" t="s">
        <v>412</v>
      </c>
    </row>
    <row r="238" spans="1:13" x14ac:dyDescent="0.35">
      <c r="A238">
        <v>237</v>
      </c>
      <c r="B238" s="6" t="s">
        <v>354</v>
      </c>
      <c r="C238" t="s">
        <v>404</v>
      </c>
      <c r="D238" s="4">
        <f>IF(AND(OR(ISNUMBER(SEARCH("construction costs", $L238)), ISNUMBER(SEARCH("first costs", $L238))), ISNUMBER(SEARCH("maximum damage", $L238))=FALSE), Cost_Database_extended!W58*0.6, Cost_Database_extended!W58)</f>
        <v>796.18128009372185</v>
      </c>
      <c r="E238" s="4" t="e">
        <f>IF(AND(OR(ISNUMBER(SEARCH("construction costs", $L238)), ISNUMBER(SEARCH("first costs", $L238))), ISNUMBER(SEARCH("maximum damage", $L238))=FALSE), Cost_Database_extended!X58*0.6, Cost_Database_extended!X58)</f>
        <v>#VALUE!</v>
      </c>
      <c r="F238" s="4" t="e">
        <f>IF(AND(OR(ISNUMBER(SEARCH("construction costs", $L238)), ISNUMBER(SEARCH("first costs", $L238))), ISNUMBER(SEARCH("maximum damage", $L238))=FALSE), Cost_Database_extended!Y58*0.6, Cost_Database_extended!Y58)</f>
        <v>#VALUE!</v>
      </c>
      <c r="G238" t="s">
        <v>53</v>
      </c>
      <c r="H238" s="7">
        <f t="shared" si="10"/>
        <v>796.18128009372185</v>
      </c>
      <c r="I238" s="11">
        <f t="shared" si="11"/>
        <v>597.13596007029139</v>
      </c>
      <c r="J238" s="11">
        <f t="shared" si="12"/>
        <v>995.22660011715232</v>
      </c>
      <c r="K238" t="s">
        <v>9</v>
      </c>
      <c r="L238" t="s">
        <v>29</v>
      </c>
      <c r="M238" t="s">
        <v>412</v>
      </c>
    </row>
    <row r="239" spans="1:13" x14ac:dyDescent="0.35">
      <c r="A239">
        <v>238</v>
      </c>
      <c r="B239" s="6" t="s">
        <v>354</v>
      </c>
      <c r="C239" t="s">
        <v>405</v>
      </c>
      <c r="D239" s="4">
        <f>IF(AND(OR(ISNUMBER(SEARCH("construction costs", $L239)), ISNUMBER(SEARCH("first costs", $L239))), ISNUMBER(SEARCH("maximum damage", $L239))=FALSE), Cost_Database_extended!W59*0.6, Cost_Database_extended!W59)</f>
        <v>119.42719201405828</v>
      </c>
      <c r="E239" s="4" t="e">
        <f>IF(AND(OR(ISNUMBER(SEARCH("construction costs", $L239)), ISNUMBER(SEARCH("first costs", $L239))), ISNUMBER(SEARCH("maximum damage", $L239))=FALSE), Cost_Database_extended!X59*0.6, Cost_Database_extended!X59)</f>
        <v>#VALUE!</v>
      </c>
      <c r="F239" s="4" t="e">
        <f>IF(AND(OR(ISNUMBER(SEARCH("construction costs", $L239)), ISNUMBER(SEARCH("first costs", $L239))), ISNUMBER(SEARCH("maximum damage", $L239))=FALSE), Cost_Database_extended!Y59*0.6, Cost_Database_extended!Y59)</f>
        <v>#VALUE!</v>
      </c>
      <c r="G239" t="s">
        <v>53</v>
      </c>
      <c r="H239" s="7">
        <f t="shared" si="10"/>
        <v>119.42719201405828</v>
      </c>
      <c r="I239" s="11">
        <f t="shared" si="11"/>
        <v>89.570394010543708</v>
      </c>
      <c r="J239" s="11">
        <f t="shared" si="12"/>
        <v>149.28399001757285</v>
      </c>
      <c r="K239" t="s">
        <v>9</v>
      </c>
      <c r="L239" t="s">
        <v>29</v>
      </c>
      <c r="M239" t="s">
        <v>412</v>
      </c>
    </row>
    <row r="240" spans="1:13" x14ac:dyDescent="0.35">
      <c r="A240">
        <v>239</v>
      </c>
      <c r="B240" t="s">
        <v>143</v>
      </c>
      <c r="C240" t="s">
        <v>406</v>
      </c>
      <c r="D240" s="4">
        <f>IF(AND(OR(ISNUMBER(SEARCH("construction costs", $L240)), ISNUMBER(SEARCH("first costs", $L240))), ISNUMBER(SEARCH("maximum damage", $L240))=FALSE), Cost_Database_extended!W60*0.6, Cost_Database_extended!W60)</f>
        <v>597.13596007029139</v>
      </c>
      <c r="E240" s="4" t="e">
        <f>IF(AND(OR(ISNUMBER(SEARCH("construction costs", $L240)), ISNUMBER(SEARCH("first costs", $L240))), ISNUMBER(SEARCH("maximum damage", $L240))=FALSE), Cost_Database_extended!X60*0.6, Cost_Database_extended!X60)</f>
        <v>#VALUE!</v>
      </c>
      <c r="F240" s="4" t="e">
        <f>IF(AND(OR(ISNUMBER(SEARCH("construction costs", $L240)), ISNUMBER(SEARCH("first costs", $L240))), ISNUMBER(SEARCH("maximum damage", $L240))=FALSE), Cost_Database_extended!Y60*0.6, Cost_Database_extended!Y60)</f>
        <v>#VALUE!</v>
      </c>
      <c r="G240" t="s">
        <v>53</v>
      </c>
      <c r="H240" s="7">
        <f t="shared" si="10"/>
        <v>597.13596007029139</v>
      </c>
      <c r="I240" s="11">
        <f t="shared" si="11"/>
        <v>447.85197005271857</v>
      </c>
      <c r="J240" s="11">
        <f t="shared" si="12"/>
        <v>746.41995008786421</v>
      </c>
      <c r="K240" t="s">
        <v>9</v>
      </c>
      <c r="L240" t="s">
        <v>29</v>
      </c>
      <c r="M240" t="s">
        <v>412</v>
      </c>
    </row>
    <row r="241" spans="1:13" x14ac:dyDescent="0.35">
      <c r="A241">
        <v>240</v>
      </c>
      <c r="B241" t="s">
        <v>143</v>
      </c>
      <c r="C241" t="s">
        <v>407</v>
      </c>
      <c r="D241" s="4">
        <f>IF(AND(OR(ISNUMBER(SEARCH("construction costs", $L241)), ISNUMBER(SEARCH("first costs", $L241))), ISNUMBER(SEARCH("maximum damage", $L241))=FALSE), Cost_Database_extended!W61*0.6, Cost_Database_extended!W61)</f>
        <v>796.18128009372185</v>
      </c>
      <c r="E241" s="4" t="e">
        <f>IF(AND(OR(ISNUMBER(SEARCH("construction costs", $L241)), ISNUMBER(SEARCH("first costs", $L241))), ISNUMBER(SEARCH("maximum damage", $L241))=FALSE), Cost_Database_extended!X61*0.6, Cost_Database_extended!X61)</f>
        <v>#VALUE!</v>
      </c>
      <c r="F241" s="4" t="e">
        <f>IF(AND(OR(ISNUMBER(SEARCH("construction costs", $L241)), ISNUMBER(SEARCH("first costs", $L241))), ISNUMBER(SEARCH("maximum damage", $L241))=FALSE), Cost_Database_extended!Y61*0.6, Cost_Database_extended!Y61)</f>
        <v>#VALUE!</v>
      </c>
      <c r="G241" t="s">
        <v>53</v>
      </c>
      <c r="H241" s="7">
        <f t="shared" si="10"/>
        <v>796.18128009372185</v>
      </c>
      <c r="I241" s="11">
        <f t="shared" si="11"/>
        <v>597.13596007029139</v>
      </c>
      <c r="J241" s="11">
        <f t="shared" si="12"/>
        <v>995.22660011715232</v>
      </c>
      <c r="K241" t="s">
        <v>9</v>
      </c>
      <c r="L241" t="s">
        <v>29</v>
      </c>
      <c r="M241" t="s">
        <v>412</v>
      </c>
    </row>
    <row r="242" spans="1:13" x14ac:dyDescent="0.35">
      <c r="A242">
        <v>241</v>
      </c>
      <c r="B242" t="s">
        <v>143</v>
      </c>
      <c r="C242" t="s">
        <v>408</v>
      </c>
      <c r="D242" s="4">
        <f>IF(AND(OR(ISNUMBER(SEARCH("construction costs", $L242)), ISNUMBER(SEARCH("first costs", $L242))), ISNUMBER(SEARCH("maximum damage", $L242))=FALSE), Cost_Database_extended!W62*0.6, Cost_Database_extended!W62)</f>
        <v>278.66344803280265</v>
      </c>
      <c r="E242" s="4" t="e">
        <f>IF(AND(OR(ISNUMBER(SEARCH("construction costs", $L242)), ISNUMBER(SEARCH("first costs", $L242))), ISNUMBER(SEARCH("maximum damage", $L242))=FALSE), Cost_Database_extended!X62*0.6, Cost_Database_extended!X62)</f>
        <v>#VALUE!</v>
      </c>
      <c r="F242" s="4" t="e">
        <f>IF(AND(OR(ISNUMBER(SEARCH("construction costs", $L242)), ISNUMBER(SEARCH("first costs", $L242))), ISNUMBER(SEARCH("maximum damage", $L242))=FALSE), Cost_Database_extended!Y62*0.6, Cost_Database_extended!Y62)</f>
        <v>#VALUE!</v>
      </c>
      <c r="G242" t="s">
        <v>53</v>
      </c>
      <c r="H242" s="7">
        <f t="shared" si="10"/>
        <v>278.66344803280265</v>
      </c>
      <c r="I242" s="11">
        <f t="shared" si="11"/>
        <v>208.99758602460199</v>
      </c>
      <c r="J242" s="11">
        <f t="shared" si="12"/>
        <v>348.32931004100328</v>
      </c>
      <c r="K242" t="s">
        <v>9</v>
      </c>
      <c r="L242" t="s">
        <v>29</v>
      </c>
      <c r="M242" t="s">
        <v>412</v>
      </c>
    </row>
    <row r="243" spans="1:13" x14ac:dyDescent="0.35">
      <c r="A243">
        <v>242</v>
      </c>
      <c r="B243" t="s">
        <v>362</v>
      </c>
      <c r="C243" t="s">
        <v>409</v>
      </c>
      <c r="D243" s="4">
        <f>IF(AND(OR(ISNUMBER(SEARCH("construction costs", $L243)), ISNUMBER(SEARCH("first costs", $L243))), ISNUMBER(SEARCH("maximum damage", $L243))=FALSE), Cost_Database_extended!W63*0.6, Cost_Database_extended!W63)</f>
        <v>7961.8128009372185</v>
      </c>
      <c r="E243" s="4" t="e">
        <f>IF(AND(OR(ISNUMBER(SEARCH("construction costs", $L243)), ISNUMBER(SEARCH("first costs", $L243))), ISNUMBER(SEARCH("maximum damage", $L243))=FALSE), Cost_Database_extended!X63*0.6, Cost_Database_extended!X63)</f>
        <v>#VALUE!</v>
      </c>
      <c r="F243" s="4" t="e">
        <f>IF(AND(OR(ISNUMBER(SEARCH("construction costs", $L243)), ISNUMBER(SEARCH("first costs", $L243))), ISNUMBER(SEARCH("maximum damage", $L243))=FALSE), Cost_Database_extended!Y63*0.6, Cost_Database_extended!Y63)</f>
        <v>#VALUE!</v>
      </c>
      <c r="G243" t="s">
        <v>53</v>
      </c>
      <c r="H243" s="7">
        <f t="shared" si="10"/>
        <v>7961.8128009372185</v>
      </c>
      <c r="I243" s="11">
        <f t="shared" si="11"/>
        <v>5971.3596007029137</v>
      </c>
      <c r="J243" s="11">
        <f t="shared" si="12"/>
        <v>9952.2660011715234</v>
      </c>
      <c r="K243" t="s">
        <v>9</v>
      </c>
      <c r="L243" t="s">
        <v>29</v>
      </c>
      <c r="M243" t="s">
        <v>412</v>
      </c>
    </row>
    <row r="244" spans="1:13" x14ac:dyDescent="0.35">
      <c r="A244">
        <v>243</v>
      </c>
      <c r="B244" t="s">
        <v>363</v>
      </c>
      <c r="D244" s="4">
        <f>IF(AND(OR(ISNUMBER(SEARCH("construction costs", $L244)), ISNUMBER(SEARCH("first costs", $L244))), ISNUMBER(SEARCH("maximum damage", $L244))=FALSE), Cost_Database_extended!W64*0.6, Cost_Database_extended!W64)</f>
        <v>398.09064004686093</v>
      </c>
      <c r="E244" s="4" t="e">
        <f>IF(AND(OR(ISNUMBER(SEARCH("construction costs", $L244)), ISNUMBER(SEARCH("first costs", $L244))), ISNUMBER(SEARCH("maximum damage", $L244))=FALSE), Cost_Database_extended!X64*0.6, Cost_Database_extended!X64)</f>
        <v>#VALUE!</v>
      </c>
      <c r="F244" s="4" t="e">
        <f>IF(AND(OR(ISNUMBER(SEARCH("construction costs", $L244)), ISNUMBER(SEARCH("first costs", $L244))), ISNUMBER(SEARCH("maximum damage", $L244))=FALSE), Cost_Database_extended!Y64*0.6, Cost_Database_extended!Y64)</f>
        <v>#VALUE!</v>
      </c>
      <c r="G244" t="s">
        <v>43</v>
      </c>
      <c r="H244" s="7">
        <f t="shared" si="10"/>
        <v>398.09064004686093</v>
      </c>
      <c r="I244" s="11">
        <f t="shared" si="11"/>
        <v>298.56798003514569</v>
      </c>
      <c r="J244" s="11">
        <f t="shared" si="12"/>
        <v>497.61330005857616</v>
      </c>
      <c r="K244" t="s">
        <v>9</v>
      </c>
      <c r="L244" t="s">
        <v>29</v>
      </c>
      <c r="M244" t="s">
        <v>412</v>
      </c>
    </row>
    <row r="245" spans="1:13" x14ac:dyDescent="0.35">
      <c r="A245">
        <v>244</v>
      </c>
      <c r="B245" t="s">
        <v>362</v>
      </c>
      <c r="C245" t="s">
        <v>446</v>
      </c>
      <c r="D245" s="4" t="e">
        <f>IF(AND(OR(ISNUMBER(SEARCH("construction costs", $L245)), ISNUMBER(SEARCH("first costs", $L245))), ISNUMBER(SEARCH("maximum damage", $L245))=FALSE), Cost_Database_extended!W65*0.6, Cost_Database_extended!W65)</f>
        <v>#VALUE!</v>
      </c>
      <c r="E245" s="4">
        <f>IF(AND(OR(ISNUMBER(SEARCH("construction costs", $L245)), ISNUMBER(SEARCH("first costs", $L245))), ISNUMBER(SEARCH("maximum damage", $L245))=FALSE), Cost_Database_extended!X65*0.6, Cost_Database_extended!X65)</f>
        <v>3625.0285737791592</v>
      </c>
      <c r="F245" s="4">
        <f>IF(AND(OR(ISNUMBER(SEARCH("construction costs", $L245)), ISNUMBER(SEARCH("first costs", $L245))), ISNUMBER(SEARCH("maximum damage", $L245))=FALSE), Cost_Database_extended!Y65*0.6, Cost_Database_extended!Y65)</f>
        <v>5907.453972084556</v>
      </c>
      <c r="G245" t="s">
        <v>53</v>
      </c>
      <c r="H245" s="7">
        <f t="shared" si="10"/>
        <v>4766.2412729318576</v>
      </c>
      <c r="I245" s="7">
        <f t="shared" si="11"/>
        <v>3625.0285737791592</v>
      </c>
      <c r="J245" s="7">
        <f t="shared" si="12"/>
        <v>5907.453972084556</v>
      </c>
      <c r="K245" t="s">
        <v>9</v>
      </c>
      <c r="L245" t="s">
        <v>29</v>
      </c>
      <c r="M245" t="s">
        <v>413</v>
      </c>
    </row>
    <row r="246" spans="1:13" x14ac:dyDescent="0.35">
      <c r="A246">
        <v>245</v>
      </c>
      <c r="B246" t="s">
        <v>362</v>
      </c>
      <c r="C246" t="s">
        <v>448</v>
      </c>
      <c r="D246" s="4">
        <f>IF(AND(OR(ISNUMBER(SEARCH("construction costs", $L246)), ISNUMBER(SEARCH("first costs", $L246))), ISNUMBER(SEARCH("maximum damage", $L246))=FALSE), Cost_Database_extended!W66*0.6, Cost_Database_extended!W66)</f>
        <v>3625.0285737791592</v>
      </c>
      <c r="E246" s="4">
        <f>IF(AND(OR(ISNUMBER(SEARCH("construction costs", $L246)), ISNUMBER(SEARCH("first costs", $L246))), ISNUMBER(SEARCH("maximum damage", $L246))=FALSE), Cost_Database_extended!X66*0.6, Cost_Database_extended!X66)</f>
        <v>3353.1514307457223</v>
      </c>
      <c r="F246" s="4">
        <f>IF(AND(OR(ISNUMBER(SEARCH("construction costs", $L246)), ISNUMBER(SEARCH("first costs", $L246))), ISNUMBER(SEARCH("maximum damage", $L246))=FALSE), Cost_Database_extended!Y66*0.6, Cost_Database_extended!Y66)</f>
        <v>6706.3028614914447</v>
      </c>
      <c r="G246" t="s">
        <v>53</v>
      </c>
      <c r="H246" s="7">
        <f t="shared" ref="H246:H264" si="13">IF(ISNUMBER(D246), D246, IF(AND(ISNUMBER(E246), ISNUMBER(F246)), (E246+F246)/2, "Refer to documentation"))</f>
        <v>3625.0285737791592</v>
      </c>
      <c r="I246" s="7">
        <f t="shared" ref="I246:I264" si="14">IF(ISNUMBER(E246), E246, IF(ISNUMBER(D246), D246*0.75, "Refer to documentation"))</f>
        <v>3353.1514307457223</v>
      </c>
      <c r="J246" s="7">
        <f t="shared" ref="J246:J264" si="15">IF(ISNUMBER(F246), F246, IF(ISNUMBER(D246), D246*1.25, "Refer to documentation"))</f>
        <v>6706.3028614914447</v>
      </c>
      <c r="K246" t="s">
        <v>9</v>
      </c>
      <c r="L246" t="s">
        <v>29</v>
      </c>
      <c r="M246" t="s">
        <v>413</v>
      </c>
    </row>
    <row r="247" spans="1:13" x14ac:dyDescent="0.35">
      <c r="A247">
        <v>246</v>
      </c>
      <c r="B247" t="s">
        <v>362</v>
      </c>
      <c r="C247" t="s">
        <v>449</v>
      </c>
      <c r="D247" s="4">
        <f>IF(AND(OR(ISNUMBER(SEARCH("construction costs", $L247)), ISNUMBER(SEARCH("first costs", $L247))), ISNUMBER(SEARCH("maximum damage", $L247))=FALSE), Cost_Database_extended!W67*0.6, Cost_Database_extended!W67)</f>
        <v>4833.3714317055455</v>
      </c>
      <c r="E247" s="4">
        <f>IF(AND(OR(ISNUMBER(SEARCH("construction costs", $L247)), ISNUMBER(SEARCH("first costs", $L247))), ISNUMBER(SEARCH("maximum damage", $L247))=FALSE), Cost_Database_extended!X67*0.6, Cost_Database_extended!X67)</f>
        <v>3021.2347991658617</v>
      </c>
      <c r="F247" s="4">
        <f>IF(AND(OR(ISNUMBER(SEARCH("construction costs", $L247)), ISNUMBER(SEARCH("first costs", $L247))), ISNUMBER(SEARCH("maximum damage", $L247))=FALSE), Cost_Database_extended!Y67*0.6, Cost_Database_extended!Y67)</f>
        <v>4833.3714317055455</v>
      </c>
      <c r="G247" t="s">
        <v>53</v>
      </c>
      <c r="H247" s="7">
        <f t="shared" si="13"/>
        <v>4833.3714317055455</v>
      </c>
      <c r="I247" s="7">
        <f t="shared" si="14"/>
        <v>3021.2347991658617</v>
      </c>
      <c r="J247" s="7">
        <f t="shared" si="15"/>
        <v>4833.3714317055455</v>
      </c>
      <c r="K247" t="s">
        <v>9</v>
      </c>
      <c r="L247" t="s">
        <v>29</v>
      </c>
      <c r="M247" t="s">
        <v>413</v>
      </c>
    </row>
    <row r="248" spans="1:13" x14ac:dyDescent="0.35">
      <c r="A248">
        <v>247</v>
      </c>
      <c r="B248" t="s">
        <v>362</v>
      </c>
      <c r="C248" t="s">
        <v>450</v>
      </c>
      <c r="D248" s="4">
        <f>IF(AND(OR(ISNUMBER(SEARCH("construction costs", $L248)), ISNUMBER(SEARCH("first costs", $L248))), ISNUMBER(SEARCH("maximum damage", $L248))=FALSE), Cost_Database_extended!W68*0.6, Cost_Database_extended!W68)</f>
        <v>5907.453972084556</v>
      </c>
      <c r="E248" s="4">
        <f>IF(AND(OR(ISNUMBER(SEARCH("construction costs", $L248)), ISNUMBER(SEARCH("first costs", $L248))), ISNUMBER(SEARCH("maximum damage", $L248))=FALSE), Cost_Database_extended!X68*0.6, Cost_Database_extended!X68)</f>
        <v>5907.453972084556</v>
      </c>
      <c r="F248" s="4">
        <f>IF(AND(OR(ISNUMBER(SEARCH("construction costs", $L248)), ISNUMBER(SEARCH("first costs", $L248))), ISNUMBER(SEARCH("maximum damage", $L248))=FALSE), Cost_Database_extended!Y68*0.6, Cost_Database_extended!Y68)</f>
        <v>9599.6127046374022</v>
      </c>
      <c r="G248" t="s">
        <v>53</v>
      </c>
      <c r="H248" s="7">
        <f t="shared" si="13"/>
        <v>5907.453972084556</v>
      </c>
      <c r="I248" s="7">
        <f t="shared" si="14"/>
        <v>5907.453972084556</v>
      </c>
      <c r="J248" s="7">
        <f t="shared" si="15"/>
        <v>9599.6127046374022</v>
      </c>
      <c r="K248" t="s">
        <v>9</v>
      </c>
      <c r="L248" t="s">
        <v>29</v>
      </c>
      <c r="M248" t="s">
        <v>413</v>
      </c>
    </row>
    <row r="249" spans="1:13" x14ac:dyDescent="0.35">
      <c r="A249">
        <v>248</v>
      </c>
      <c r="B249" t="s">
        <v>363</v>
      </c>
      <c r="D249" s="4">
        <f>IF(AND(OR(ISNUMBER(SEARCH("construction costs", $L249)), ISNUMBER(SEARCH("first costs", $L249))), ISNUMBER(SEARCH("maximum damage", $L249))=FALSE), Cost_Database_extended!W69*0.6, Cost_Database_extended!W69)</f>
        <v>3745.2312990380551</v>
      </c>
      <c r="E249" s="4" t="e">
        <f>IF(AND(OR(ISNUMBER(SEARCH("construction costs", $L249)), ISNUMBER(SEARCH("first costs", $L249))), ISNUMBER(SEARCH("maximum damage", $L249))=FALSE), Cost_Database_extended!X69*0.6, Cost_Database_extended!X69)</f>
        <v>#VALUE!</v>
      </c>
      <c r="F249" s="4" t="e">
        <f>IF(AND(OR(ISNUMBER(SEARCH("construction costs", $L249)), ISNUMBER(SEARCH("first costs", $L249))), ISNUMBER(SEARCH("maximum damage", $L249))=FALSE), Cost_Database_extended!Y69*0.6, Cost_Database_extended!Y69)</f>
        <v>#VALUE!</v>
      </c>
      <c r="G249" t="s">
        <v>43</v>
      </c>
      <c r="H249" s="7">
        <f t="shared" si="13"/>
        <v>3745.2312990380551</v>
      </c>
      <c r="I249" s="11">
        <f t="shared" si="14"/>
        <v>2808.9234742785411</v>
      </c>
      <c r="J249" s="11">
        <f t="shared" si="15"/>
        <v>4681.5391237975691</v>
      </c>
      <c r="K249" t="s">
        <v>9</v>
      </c>
      <c r="L249" t="s">
        <v>29</v>
      </c>
      <c r="M249" t="s">
        <v>413</v>
      </c>
    </row>
    <row r="250" spans="1:13" x14ac:dyDescent="0.35">
      <c r="A250">
        <v>249</v>
      </c>
      <c r="B250" t="s">
        <v>364</v>
      </c>
      <c r="C250" t="s">
        <v>451</v>
      </c>
      <c r="D250" s="4">
        <f>IF(AND(OR(ISNUMBER(SEARCH("construction costs", $L250)), ISNUMBER(SEARCH("first costs", $L250))), ISNUMBER(SEARCH("maximum damage", $L250))=FALSE), Cost_Database_extended!W70*0.6, Cost_Database_extended!W70)</f>
        <v>67204.833342719648</v>
      </c>
      <c r="E250" s="4">
        <f>IF(AND(OR(ISNUMBER(SEARCH("construction costs", $L250)), ISNUMBER(SEARCH("first costs", $L250))), ISNUMBER(SEARCH("maximum damage", $L250))=FALSE), Cost_Database_extended!X70*0.6, Cost_Database_extended!X70)</f>
        <v>67204.833342719648</v>
      </c>
      <c r="F250" s="4">
        <f>IF(AND(OR(ISNUMBER(SEARCH("construction costs", $L250)), ISNUMBER(SEARCH("first costs", $L250))), ISNUMBER(SEARCH("maximum damage", $L250))=FALSE), Cost_Database_extended!Y70*0.6, Cost_Database_extended!Y70)</f>
        <v>235216.91669951877</v>
      </c>
      <c r="G250" t="s">
        <v>14</v>
      </c>
      <c r="H250" s="7">
        <f t="shared" si="13"/>
        <v>67204.833342719648</v>
      </c>
      <c r="I250" s="7">
        <f t="shared" si="14"/>
        <v>67204.833342719648</v>
      </c>
      <c r="J250" s="7">
        <f t="shared" si="15"/>
        <v>235216.91669951877</v>
      </c>
      <c r="K250" t="s">
        <v>9</v>
      </c>
      <c r="L250" t="s">
        <v>29</v>
      </c>
      <c r="M250" t="s">
        <v>414</v>
      </c>
    </row>
    <row r="251" spans="1:13" x14ac:dyDescent="0.35">
      <c r="A251">
        <v>250</v>
      </c>
      <c r="B251" t="s">
        <v>365</v>
      </c>
      <c r="D251" s="4">
        <f>IF(AND(OR(ISNUMBER(SEARCH("construction costs", $L251)), ISNUMBER(SEARCH("first costs", $L251))), ISNUMBER(SEARCH("maximum damage", $L251))=FALSE), Cost_Database_extended!W71*0.6, Cost_Database_extended!W71)</f>
        <v>122437.76663018283</v>
      </c>
      <c r="E251" s="4" t="e">
        <f>IF(AND(OR(ISNUMBER(SEARCH("construction costs", $L251)), ISNUMBER(SEARCH("first costs", $L251))), ISNUMBER(SEARCH("maximum damage", $L251))=FALSE), Cost_Database_extended!X71*0.6, Cost_Database_extended!X71)</f>
        <v>#VALUE!</v>
      </c>
      <c r="F251" s="4" t="e">
        <f>IF(AND(OR(ISNUMBER(SEARCH("construction costs", $L251)), ISNUMBER(SEARCH("first costs", $L251))), ISNUMBER(SEARCH("maximum damage", $L251))=FALSE), Cost_Database_extended!Y71*0.6, Cost_Database_extended!Y71)</f>
        <v>#VALUE!</v>
      </c>
      <c r="G251" t="s">
        <v>14</v>
      </c>
      <c r="H251" s="7">
        <f t="shared" si="13"/>
        <v>122437.76663018283</v>
      </c>
      <c r="I251" s="11">
        <f t="shared" si="14"/>
        <v>91828.324972637114</v>
      </c>
      <c r="J251" s="11">
        <f t="shared" si="15"/>
        <v>153047.20828772854</v>
      </c>
      <c r="K251" t="s">
        <v>9</v>
      </c>
      <c r="L251" t="s">
        <v>29</v>
      </c>
      <c r="M251" t="s">
        <v>415</v>
      </c>
    </row>
    <row r="252" spans="1:13" x14ac:dyDescent="0.35">
      <c r="A252">
        <v>251</v>
      </c>
      <c r="B252" t="s">
        <v>365</v>
      </c>
      <c r="C252" t="s">
        <v>452</v>
      </c>
      <c r="D252" s="4">
        <f>IF(AND(OR(ISNUMBER(SEARCH("construction costs", $L252)), ISNUMBER(SEARCH("first costs", $L252))), ISNUMBER(SEARCH("maximum damage", $L252))=FALSE), Cost_Database_extended!W72*0.6, Cost_Database_extended!W72)</f>
        <v>133714.12373640548</v>
      </c>
      <c r="E252" s="4">
        <f>IF(AND(OR(ISNUMBER(SEARCH("construction costs", $L252)), ISNUMBER(SEARCH("first costs", $L252))), ISNUMBER(SEARCH("maximum damage", $L252))=FALSE), Cost_Database_extended!X72*0.6, Cost_Database_extended!X72)</f>
        <v>7349.989311737123</v>
      </c>
      <c r="F252" s="4">
        <f>IF(AND(OR(ISNUMBER(SEARCH("construction costs", $L252)), ISNUMBER(SEARCH("first costs", $L252))), ISNUMBER(SEARCH("maximum damage", $L252))=FALSE), Cost_Database_extended!Y72*0.6, Cost_Database_extended!Y72)</f>
        <v>295335.93416252802</v>
      </c>
      <c r="G252" t="s">
        <v>14</v>
      </c>
      <c r="H252" s="7">
        <f t="shared" si="13"/>
        <v>133714.12373640548</v>
      </c>
      <c r="I252" s="7">
        <f t="shared" si="14"/>
        <v>7349.989311737123</v>
      </c>
      <c r="J252" s="7">
        <f t="shared" si="15"/>
        <v>295335.93416252802</v>
      </c>
      <c r="K252" t="s">
        <v>9</v>
      </c>
      <c r="L252" t="s">
        <v>29</v>
      </c>
      <c r="M252" t="s">
        <v>416</v>
      </c>
    </row>
    <row r="253" spans="1:13" x14ac:dyDescent="0.35">
      <c r="A253">
        <v>252</v>
      </c>
      <c r="B253" t="s">
        <v>365</v>
      </c>
      <c r="C253" t="s">
        <v>453</v>
      </c>
      <c r="D253" s="4">
        <f>IF(AND(OR(ISNUMBER(SEARCH("construction costs", $L253)), ISNUMBER(SEARCH("first costs", $L253))), ISNUMBER(SEARCH("maximum damage", $L253))=FALSE), Cost_Database_extended!W73*0.6, Cost_Database_extended!W73)</f>
        <v>201162.52565377983</v>
      </c>
      <c r="E253" s="4">
        <f>IF(AND(OR(ISNUMBER(SEARCH("construction costs", $L253)), ISNUMBER(SEARCH("first costs", $L253))), ISNUMBER(SEARCH("maximum damage", $L253))=FALSE), Cost_Database_extended!X73*0.6, Cost_Database_extended!X73)</f>
        <v>2084.7242411472566</v>
      </c>
      <c r="F253" s="4">
        <f>IF(AND(OR(ISNUMBER(SEARCH("construction costs", $L253)), ISNUMBER(SEARCH("first costs", $L253))), ISNUMBER(SEARCH("maximum damage", $L253))=FALSE), Cost_Database_extended!Y73*0.6, Cost_Database_extended!Y73)</f>
        <v>400240.32706641249</v>
      </c>
      <c r="G253" t="s">
        <v>14</v>
      </c>
      <c r="H253" s="7">
        <f t="shared" si="13"/>
        <v>201162.52565377983</v>
      </c>
      <c r="I253" s="7">
        <f t="shared" si="14"/>
        <v>2084.7242411472566</v>
      </c>
      <c r="J253" s="7">
        <f t="shared" si="15"/>
        <v>400240.32706641249</v>
      </c>
      <c r="K253" t="s">
        <v>9</v>
      </c>
      <c r="L253" t="s">
        <v>29</v>
      </c>
      <c r="M253" t="s">
        <v>416</v>
      </c>
    </row>
    <row r="254" spans="1:13" x14ac:dyDescent="0.35">
      <c r="A254">
        <v>253</v>
      </c>
      <c r="B254" t="s">
        <v>365</v>
      </c>
      <c r="C254" t="s">
        <v>454</v>
      </c>
      <c r="D254" s="4">
        <f>IF(AND(OR(ISNUMBER(SEARCH("construction costs", $L254)), ISNUMBER(SEARCH("first costs", $L254))), ISNUMBER(SEARCH("maximum damage", $L254))=FALSE), Cost_Database_extended!W74*0.6, Cost_Database_extended!W74)</f>
        <v>202381.95569868165</v>
      </c>
      <c r="E254" s="4">
        <f>IF(AND(OR(ISNUMBER(SEARCH("construction costs", $L254)), ISNUMBER(SEARCH("first costs", $L254))), ISNUMBER(SEARCH("maximum damage", $L254))=FALSE), Cost_Database_extended!X74*0.6, Cost_Database_extended!X74)</f>
        <v>2519.0417913862684</v>
      </c>
      <c r="F254" s="4">
        <f>IF(AND(OR(ISNUMBER(SEARCH("construction costs", $L254)), ISNUMBER(SEARCH("first costs", $L254))), ISNUMBER(SEARCH("maximum damage", $L254))=FALSE), Cost_Database_extended!Y74*0.6, Cost_Database_extended!Y74)</f>
        <v>402244.86960597715</v>
      </c>
      <c r="G254" t="s">
        <v>14</v>
      </c>
      <c r="H254" s="7">
        <f t="shared" si="13"/>
        <v>202381.95569868165</v>
      </c>
      <c r="I254" s="7">
        <f t="shared" si="14"/>
        <v>2519.0417913862684</v>
      </c>
      <c r="J254" s="7">
        <f t="shared" si="15"/>
        <v>402244.86960597715</v>
      </c>
      <c r="K254" t="s">
        <v>9</v>
      </c>
      <c r="L254" t="s">
        <v>29</v>
      </c>
      <c r="M254" t="s">
        <v>416</v>
      </c>
    </row>
    <row r="255" spans="1:13" x14ac:dyDescent="0.35">
      <c r="A255">
        <v>254</v>
      </c>
      <c r="B255" t="s">
        <v>364</v>
      </c>
      <c r="C255" t="s">
        <v>455</v>
      </c>
      <c r="D255" s="4">
        <f>IF(AND(OR(ISNUMBER(SEARCH("construction costs", $L255)), ISNUMBER(SEARCH("first costs", $L255))), ISNUMBER(SEARCH("maximum damage", $L255))=FALSE), Cost_Database_extended!W75*0.6, Cost_Database_extended!W75)</f>
        <v>98222.584438668826</v>
      </c>
      <c r="E255" s="4">
        <f>IF(AND(OR(ISNUMBER(SEARCH("construction costs", $L255)), ISNUMBER(SEARCH("first costs", $L255))), ISNUMBER(SEARCH("maximum damage", $L255))=FALSE), Cost_Database_extended!X75*0.6, Cost_Database_extended!X75)</f>
        <v>1109.180205225784</v>
      </c>
      <c r="F255" s="4">
        <f>IF(AND(OR(ISNUMBER(SEARCH("construction costs", $L255)), ISNUMBER(SEARCH("first costs", $L255))), ISNUMBER(SEARCH("maximum damage", $L255))=FALSE), Cost_Database_extended!Y75*0.6, Cost_Database_extended!Y75)</f>
        <v>310704.09363252384</v>
      </c>
      <c r="G255" t="s">
        <v>14</v>
      </c>
      <c r="H255" s="7">
        <f t="shared" si="13"/>
        <v>98222.584438668826</v>
      </c>
      <c r="I255" s="7">
        <f t="shared" si="14"/>
        <v>1109.180205225784</v>
      </c>
      <c r="J255" s="7">
        <f t="shared" si="15"/>
        <v>310704.09363252384</v>
      </c>
      <c r="K255" t="s">
        <v>9</v>
      </c>
      <c r="L255" t="s">
        <v>29</v>
      </c>
      <c r="M255" t="s">
        <v>416</v>
      </c>
    </row>
    <row r="256" spans="1:13" x14ac:dyDescent="0.35">
      <c r="A256">
        <v>255</v>
      </c>
      <c r="B256" t="s">
        <v>365</v>
      </c>
      <c r="D256" s="4">
        <f>IF(AND(OR(ISNUMBER(SEARCH("construction costs", $L256)), ISNUMBER(SEARCH("first costs", $L256))), ISNUMBER(SEARCH("maximum damage", $L256))=FALSE), Cost_Database_extended!W76*0.6, Cost_Database_extended!W76)</f>
        <v>151423.80927190231</v>
      </c>
      <c r="E256" s="4">
        <f>IF(AND(OR(ISNUMBER(SEARCH("construction costs", $L256)), ISNUMBER(SEARCH("first costs", $L256))), ISNUMBER(SEARCH("maximum damage", $L256))=FALSE), Cost_Database_extended!X76*0.6, Cost_Database_extended!X76)</f>
        <v>121139.04741752184</v>
      </c>
      <c r="F256" s="4">
        <f>IF(AND(OR(ISNUMBER(SEARCH("construction costs", $L256)), ISNUMBER(SEARCH("first costs", $L256))), ISNUMBER(SEARCH("maximum damage", $L256))=FALSE), Cost_Database_extended!Y76*0.6, Cost_Database_extended!Y76)</f>
        <v>181708.57112628277</v>
      </c>
      <c r="G256" t="s">
        <v>14</v>
      </c>
      <c r="H256" s="7">
        <f t="shared" si="13"/>
        <v>151423.80927190231</v>
      </c>
      <c r="I256" s="7">
        <f t="shared" si="14"/>
        <v>121139.04741752184</v>
      </c>
      <c r="J256" s="7">
        <f t="shared" si="15"/>
        <v>181708.57112628277</v>
      </c>
      <c r="K256" t="s">
        <v>9</v>
      </c>
      <c r="L256" t="s">
        <v>29</v>
      </c>
      <c r="M256" t="s">
        <v>417</v>
      </c>
    </row>
    <row r="257" spans="1:13" x14ac:dyDescent="0.35">
      <c r="A257">
        <v>256</v>
      </c>
      <c r="B257" t="s">
        <v>365</v>
      </c>
      <c r="D257" s="4">
        <f>IF(AND(OR(ISNUMBER(SEARCH("construction costs", $L257)), ISNUMBER(SEARCH("first costs", $L257))), ISNUMBER(SEARCH("maximum damage", $L257))=FALSE), Cost_Database_extended!W77*0.6, Cost_Database_extended!W77)</f>
        <v>82007.591350496557</v>
      </c>
      <c r="E257" s="4">
        <f>IF(AND(OR(ISNUMBER(SEARCH("construction costs", $L257)), ISNUMBER(SEARCH("first costs", $L257))), ISNUMBER(SEARCH("maximum damage", $L257))=FALSE), Cost_Database_extended!X77*0.6, Cost_Database_extended!X77)</f>
        <v>57709.045765164243</v>
      </c>
      <c r="F257" s="4">
        <f>IF(AND(OR(ISNUMBER(SEARCH("construction costs", $L257)), ISNUMBER(SEARCH("first costs", $L257))), ISNUMBER(SEARCH("maximum damage", $L257))=FALSE), Cost_Database_extended!Y77*0.6, Cost_Database_extended!Y77)</f>
        <v>106306.13693582885</v>
      </c>
      <c r="G257" t="s">
        <v>14</v>
      </c>
      <c r="H257" s="7">
        <f t="shared" si="13"/>
        <v>82007.591350496557</v>
      </c>
      <c r="I257" s="7">
        <f t="shared" si="14"/>
        <v>57709.045765164243</v>
      </c>
      <c r="J257" s="7">
        <f t="shared" si="15"/>
        <v>106306.13693582885</v>
      </c>
      <c r="K257" t="s">
        <v>419</v>
      </c>
      <c r="L257" t="s">
        <v>29</v>
      </c>
      <c r="M257" t="s">
        <v>417</v>
      </c>
    </row>
    <row r="258" spans="1:13" x14ac:dyDescent="0.35">
      <c r="A258">
        <v>257</v>
      </c>
      <c r="B258" t="s">
        <v>365</v>
      </c>
      <c r="D258" s="4">
        <f>IF(AND(OR(ISNUMBER(SEARCH("construction costs", $L258)), ISNUMBER(SEARCH("first costs", $L258))), ISNUMBER(SEARCH("maximum damage", $L258))=FALSE), Cost_Database_extended!W78*0.6, Cost_Database_extended!W78)</f>
        <v>66832.785264669597</v>
      </c>
      <c r="E258" s="4">
        <f>IF(AND(OR(ISNUMBER(SEARCH("construction costs", $L258)), ISNUMBER(SEARCH("first costs", $L258))), ISNUMBER(SEARCH("maximum damage", $L258))=FALSE), Cost_Database_extended!X78*0.6, Cost_Database_extended!X78)</f>
        <v>51643.515886335597</v>
      </c>
      <c r="F258" s="4">
        <f>IF(AND(OR(ISNUMBER(SEARCH("construction costs", $L258)), ISNUMBER(SEARCH("first costs", $L258))), ISNUMBER(SEARCH("maximum damage", $L258))=FALSE), Cost_Database_extended!Y78*0.6, Cost_Database_extended!Y78)</f>
        <v>82022.05464300359</v>
      </c>
      <c r="G258" t="s">
        <v>14</v>
      </c>
      <c r="H258" s="7">
        <f t="shared" si="13"/>
        <v>66832.785264669597</v>
      </c>
      <c r="I258" s="7">
        <f t="shared" si="14"/>
        <v>51643.515886335597</v>
      </c>
      <c r="J258" s="7">
        <f t="shared" si="15"/>
        <v>82022.05464300359</v>
      </c>
      <c r="K258" t="s">
        <v>420</v>
      </c>
      <c r="L258" t="s">
        <v>29</v>
      </c>
      <c r="M258" t="s">
        <v>417</v>
      </c>
    </row>
    <row r="259" spans="1:13" x14ac:dyDescent="0.35">
      <c r="A259">
        <v>258</v>
      </c>
      <c r="B259" t="s">
        <v>365</v>
      </c>
      <c r="D259" s="4">
        <f>IF(AND(OR(ISNUMBER(SEARCH("construction costs", $L259)), ISNUMBER(SEARCH("first costs", $L259))), ISNUMBER(SEARCH("maximum damage", $L259))=FALSE), Cost_Database_extended!W79*0.6, Cost_Database_extended!W79)</f>
        <v>51798.11211207715</v>
      </c>
      <c r="E259" s="4">
        <f>IF(AND(OR(ISNUMBER(SEARCH("construction costs", $L259)), ISNUMBER(SEARCH("first costs", $L259))), ISNUMBER(SEARCH("maximum damage", $L259))=FALSE), Cost_Database_extended!X79*0.6, Cost_Database_extended!X79)</f>
        <v>44398.381810351835</v>
      </c>
      <c r="F259" s="4">
        <f>IF(AND(OR(ISNUMBER(SEARCH("construction costs", $L259)), ISNUMBER(SEARCH("first costs", $L259))), ISNUMBER(SEARCH("maximum damage", $L259))=FALSE), Cost_Database_extended!Y79*0.6, Cost_Database_extended!Y79)</f>
        <v>59197.842413802449</v>
      </c>
      <c r="G259" t="s">
        <v>14</v>
      </c>
      <c r="H259" s="7">
        <f t="shared" si="13"/>
        <v>51798.11211207715</v>
      </c>
      <c r="I259" s="7">
        <f t="shared" si="14"/>
        <v>44398.381810351835</v>
      </c>
      <c r="J259" s="7">
        <f t="shared" si="15"/>
        <v>59197.842413802449</v>
      </c>
      <c r="K259" t="s">
        <v>421</v>
      </c>
      <c r="L259" t="s">
        <v>29</v>
      </c>
      <c r="M259" t="s">
        <v>417</v>
      </c>
    </row>
    <row r="260" spans="1:13" x14ac:dyDescent="0.35">
      <c r="A260">
        <v>259</v>
      </c>
      <c r="B260" t="s">
        <v>365</v>
      </c>
      <c r="D260" s="4">
        <f>IF(AND(OR(ISNUMBER(SEARCH("construction costs", $L260)), ISNUMBER(SEARCH("first costs", $L260))), ISNUMBER(SEARCH("maximum damage", $L260))=FALSE), Cost_Database_extended!W80*0.6, Cost_Database_extended!W80)</f>
        <v>61299.884398974864</v>
      </c>
      <c r="E260" s="4">
        <f>IF(AND(OR(ISNUMBER(SEARCH("construction costs", $L260)), ISNUMBER(SEARCH("first costs", $L260))), ISNUMBER(SEARCH("maximum damage", $L260))=FALSE), Cost_Database_extended!X80*0.6, Cost_Database_extended!X80)</f>
        <v>47677.687865869339</v>
      </c>
      <c r="F260" s="4">
        <f>IF(AND(OR(ISNUMBER(SEARCH("construction costs", $L260)), ISNUMBER(SEARCH("first costs", $L260))), ISNUMBER(SEARCH("maximum damage", $L260))=FALSE), Cost_Database_extended!Y80*0.6, Cost_Database_extended!Y80)</f>
        <v>74922.080932080396</v>
      </c>
      <c r="G260" t="s">
        <v>14</v>
      </c>
      <c r="H260" s="7">
        <f t="shared" si="13"/>
        <v>61299.884398974864</v>
      </c>
      <c r="I260" s="7">
        <f t="shared" si="14"/>
        <v>47677.687865869339</v>
      </c>
      <c r="J260" s="7">
        <f t="shared" si="15"/>
        <v>74922.080932080396</v>
      </c>
      <c r="K260" t="s">
        <v>422</v>
      </c>
      <c r="L260" t="s">
        <v>29</v>
      </c>
      <c r="M260" t="s">
        <v>417</v>
      </c>
    </row>
    <row r="261" spans="1:13" x14ac:dyDescent="0.35">
      <c r="A261">
        <v>260</v>
      </c>
      <c r="B261" t="s">
        <v>365</v>
      </c>
      <c r="D261" s="4">
        <f>IF(AND(OR(ISNUMBER(SEARCH("construction costs", $L261)), ISNUMBER(SEARCH("first costs", $L261))), ISNUMBER(SEARCH("maximum damage", $L261))=FALSE), Cost_Database_extended!W81*0.6, Cost_Database_extended!W81)</f>
        <v>26935.206799900356</v>
      </c>
      <c r="E261" s="4">
        <f>IF(AND(OR(ISNUMBER(SEARCH("construction costs", $L261)), ISNUMBER(SEARCH("first costs", $L261))), ISNUMBER(SEARCH("maximum damage", $L261))=FALSE), Cost_Database_extended!X81*0.6, Cost_Database_extended!X81)</f>
        <v>22181.93501168265</v>
      </c>
      <c r="F261" s="4">
        <f>IF(AND(OR(ISNUMBER(SEARCH("construction costs", $L261)), ISNUMBER(SEARCH("first costs", $L261))), ISNUMBER(SEARCH("maximum damage", $L261))=FALSE), Cost_Database_extended!Y81*0.6, Cost_Database_extended!Y81)</f>
        <v>31688.478588118065</v>
      </c>
      <c r="G261" t="s">
        <v>14</v>
      </c>
      <c r="H261" s="7">
        <f t="shared" si="13"/>
        <v>26935.206799900356</v>
      </c>
      <c r="I261" s="7">
        <f t="shared" si="14"/>
        <v>22181.93501168265</v>
      </c>
      <c r="J261" s="7">
        <f t="shared" si="15"/>
        <v>31688.478588118065</v>
      </c>
      <c r="K261" t="s">
        <v>423</v>
      </c>
      <c r="L261" t="s">
        <v>29</v>
      </c>
      <c r="M261" t="s">
        <v>417</v>
      </c>
    </row>
    <row r="262" spans="1:13" x14ac:dyDescent="0.35">
      <c r="A262">
        <v>261</v>
      </c>
      <c r="B262" t="s">
        <v>365</v>
      </c>
      <c r="D262" s="4">
        <f>IF(AND(OR(ISNUMBER(SEARCH("construction costs", $L262)), ISNUMBER(SEARCH("first costs", $L262))), ISNUMBER(SEARCH("maximum damage", $L262))=FALSE), Cost_Database_extended!W82*0.6, Cost_Database_extended!W82)</f>
        <v>27520.487626383325</v>
      </c>
      <c r="E262" s="4">
        <f>IF(AND(OR(ISNUMBER(SEARCH("construction costs", $L262)), ISNUMBER(SEARCH("first costs", $L262))), ISNUMBER(SEARCH("maximum damage", $L262))=FALSE), Cost_Database_extended!X82*0.6, Cost_Database_extended!X82)</f>
        <v>22663.930986433323</v>
      </c>
      <c r="F262" s="4">
        <f>IF(AND(OR(ISNUMBER(SEARCH("construction costs", $L262)), ISNUMBER(SEARCH("first costs", $L262))), ISNUMBER(SEARCH("maximum damage", $L262))=FALSE), Cost_Database_extended!Y82*0.6, Cost_Database_extended!Y82)</f>
        <v>32377.044266333323</v>
      </c>
      <c r="G262" t="s">
        <v>14</v>
      </c>
      <c r="H262" s="7">
        <f t="shared" si="13"/>
        <v>27520.487626383325</v>
      </c>
      <c r="I262" s="7">
        <f t="shared" si="14"/>
        <v>22663.930986433323</v>
      </c>
      <c r="J262" s="7">
        <f t="shared" si="15"/>
        <v>32377.044266333323</v>
      </c>
      <c r="K262" t="s">
        <v>119</v>
      </c>
      <c r="L262" t="s">
        <v>29</v>
      </c>
      <c r="M262" t="s">
        <v>417</v>
      </c>
    </row>
    <row r="263" spans="1:13" x14ac:dyDescent="0.35">
      <c r="A263">
        <v>262</v>
      </c>
      <c r="B263" t="s">
        <v>365</v>
      </c>
      <c r="D263" s="4">
        <f>IF(AND(OR(ISNUMBER(SEARCH("construction costs", $L263)), ISNUMBER(SEARCH("first costs", $L263))), ISNUMBER(SEARCH("maximum damage", $L263))=FALSE), Cost_Database_extended!W83*0.6, Cost_Database_extended!W83)</f>
        <v>27660.409704759495</v>
      </c>
      <c r="E263" s="4">
        <f>IF(AND(OR(ISNUMBER(SEARCH("construction costs", $L263)), ISNUMBER(SEARCH("first costs", $L263))), ISNUMBER(SEARCH("maximum damage", $L263))=FALSE), Cost_Database_extended!X83*0.6, Cost_Database_extended!X83)</f>
        <v>22779.16093333135</v>
      </c>
      <c r="F263" s="4">
        <f>IF(AND(OR(ISNUMBER(SEARCH("construction costs", $L263)), ISNUMBER(SEARCH("first costs", $L263))), ISNUMBER(SEARCH("maximum damage", $L263))=FALSE), Cost_Database_extended!Y83*0.6, Cost_Database_extended!Y83)</f>
        <v>32541.658476187644</v>
      </c>
      <c r="G263" t="s">
        <v>14</v>
      </c>
      <c r="H263" s="7">
        <f t="shared" si="13"/>
        <v>27660.409704759495</v>
      </c>
      <c r="I263" s="7">
        <f t="shared" si="14"/>
        <v>22779.16093333135</v>
      </c>
      <c r="J263" s="7">
        <f t="shared" si="15"/>
        <v>32541.658476187644</v>
      </c>
      <c r="K263" t="s">
        <v>250</v>
      </c>
      <c r="L263" t="s">
        <v>29</v>
      </c>
      <c r="M263" t="s">
        <v>417</v>
      </c>
    </row>
    <row r="264" spans="1:13" x14ac:dyDescent="0.35">
      <c r="A264">
        <v>263</v>
      </c>
      <c r="B264" t="s">
        <v>366</v>
      </c>
      <c r="D264" s="4">
        <f>IF(AND(OR(ISNUMBER(SEARCH("construction costs", $L264)), ISNUMBER(SEARCH("first costs", $L264))), ISNUMBER(SEARCH("maximum damage", $L264))=FALSE), Cost_Database_extended!W84*0.6, Cost_Database_extended!W84)</f>
        <v>679477.0985463562</v>
      </c>
      <c r="E264" s="4">
        <f>IF(AND(OR(ISNUMBER(SEARCH("construction costs", $L264)), ISNUMBER(SEARCH("first costs", $L264))), ISNUMBER(SEARCH("maximum damage", $L264))=FALSE), Cost_Database_extended!X84*0.6, Cost_Database_extended!X84)</f>
        <v>357619.52555071376</v>
      </c>
      <c r="F264" s="4">
        <f>IF(AND(OR(ISNUMBER(SEARCH("construction costs", $L264)), ISNUMBER(SEARCH("first costs", $L264))), ISNUMBER(SEARCH("maximum damage", $L264))=FALSE), Cost_Database_extended!Y84*0.6, Cost_Database_extended!Y84)</f>
        <v>2002669.3430839973</v>
      </c>
      <c r="G264" t="s">
        <v>14</v>
      </c>
      <c r="H264" s="7">
        <f t="shared" si="13"/>
        <v>679477.0985463562</v>
      </c>
      <c r="I264" s="7">
        <f t="shared" si="14"/>
        <v>357619.52555071376</v>
      </c>
      <c r="J264" s="7">
        <f t="shared" si="15"/>
        <v>2002669.3430839973</v>
      </c>
      <c r="K264" t="s">
        <v>424</v>
      </c>
      <c r="L264" t="s">
        <v>29</v>
      </c>
      <c r="M264" t="s">
        <v>418</v>
      </c>
    </row>
  </sheetData>
  <autoFilter ref="B2:O2" xr:uid="{EEF54DA9-9DBA-41E5-8892-C2F99E6F867D}">
    <sortState xmlns:xlrd2="http://schemas.microsoft.com/office/spreadsheetml/2017/richdata2" ref="B3:N181">
      <sortCondition ref="B2"/>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54DA9-9DBA-41E5-8892-C2F99E6F867D}">
  <dimension ref="A1:K180"/>
  <sheetViews>
    <sheetView workbookViewId="0">
      <pane xSplit="3" ySplit="1" topLeftCell="D2" activePane="bottomRight" state="frozen"/>
      <selection pane="topRight" activeCell="C1" sqref="C1"/>
      <selection pane="bottomLeft" activeCell="A2" sqref="A2"/>
      <selection pane="bottomRight" activeCell="D56" sqref="D56"/>
    </sheetView>
  </sheetViews>
  <sheetFormatPr defaultRowHeight="14.5" x14ac:dyDescent="0.35"/>
  <cols>
    <col min="2" max="2" width="25.54296875" customWidth="1"/>
    <col min="3" max="3" width="42.81640625" customWidth="1"/>
    <col min="4" max="4" width="18.1796875" bestFit="1" customWidth="1"/>
    <col min="5" max="5" width="18" bestFit="1" customWidth="1"/>
    <col min="6" max="6" width="18.54296875" bestFit="1" customWidth="1"/>
    <col min="7" max="7" width="11.1796875" bestFit="1" customWidth="1"/>
    <col min="8" max="8" width="25.1796875" bestFit="1" customWidth="1"/>
    <col min="9" max="9" width="78.26953125" bestFit="1" customWidth="1"/>
    <col min="10" max="10" width="51.26953125" bestFit="1" customWidth="1"/>
    <col min="11" max="11" width="72.81640625" bestFit="1" customWidth="1"/>
  </cols>
  <sheetData>
    <row r="1" spans="1:11" s="1" customFormat="1" x14ac:dyDescent="0.35">
      <c r="A1" s="1" t="s">
        <v>344</v>
      </c>
      <c r="B1" s="3" t="s">
        <v>0</v>
      </c>
      <c r="C1" s="1" t="s">
        <v>1</v>
      </c>
      <c r="D1" s="1" t="s">
        <v>2</v>
      </c>
      <c r="E1" s="1" t="s">
        <v>204</v>
      </c>
      <c r="F1" s="1" t="s">
        <v>205</v>
      </c>
      <c r="G1" s="1" t="s">
        <v>3</v>
      </c>
      <c r="H1" s="1" t="s">
        <v>160</v>
      </c>
      <c r="I1" s="1" t="s">
        <v>4</v>
      </c>
      <c r="J1" s="1" t="s">
        <v>5</v>
      </c>
      <c r="K1" s="1" t="s">
        <v>161</v>
      </c>
    </row>
    <row r="2" spans="1:11" x14ac:dyDescent="0.35">
      <c r="A2">
        <v>1</v>
      </c>
      <c r="B2" t="s">
        <v>345</v>
      </c>
      <c r="C2" t="s">
        <v>8</v>
      </c>
      <c r="D2" s="4">
        <v>98.968068154203777</v>
      </c>
      <c r="E2" s="4" t="s">
        <v>8</v>
      </c>
      <c r="F2" s="4" t="s">
        <v>8</v>
      </c>
      <c r="G2" t="s">
        <v>43</v>
      </c>
      <c r="H2" t="s">
        <v>15</v>
      </c>
      <c r="I2" t="s">
        <v>76</v>
      </c>
      <c r="J2" t="s">
        <v>17</v>
      </c>
      <c r="K2" t="s">
        <v>88</v>
      </c>
    </row>
    <row r="3" spans="1:11" x14ac:dyDescent="0.35">
      <c r="A3">
        <v>2</v>
      </c>
      <c r="B3" t="s">
        <v>345</v>
      </c>
      <c r="C3" t="s">
        <v>8</v>
      </c>
      <c r="D3" s="4">
        <v>118.72443562974235</v>
      </c>
      <c r="E3" s="4">
        <v>108.83073266059715</v>
      </c>
      <c r="F3" s="4">
        <v>128.61813859888753</v>
      </c>
      <c r="G3" t="s">
        <v>43</v>
      </c>
      <c r="H3" t="s">
        <v>54</v>
      </c>
      <c r="I3" t="s">
        <v>85</v>
      </c>
      <c r="J3" t="s">
        <v>56</v>
      </c>
      <c r="K3" t="s">
        <v>86</v>
      </c>
    </row>
    <row r="4" spans="1:11" x14ac:dyDescent="0.35">
      <c r="A4">
        <v>3</v>
      </c>
      <c r="B4" t="s">
        <v>345</v>
      </c>
      <c r="C4" t="s">
        <v>8</v>
      </c>
      <c r="D4" s="4">
        <v>144.47551886574769</v>
      </c>
      <c r="E4" s="4" t="s">
        <v>8</v>
      </c>
      <c r="F4" s="4" t="s">
        <v>8</v>
      </c>
      <c r="G4" t="s">
        <v>43</v>
      </c>
      <c r="H4" t="s">
        <v>54</v>
      </c>
      <c r="I4" t="s">
        <v>81</v>
      </c>
      <c r="J4" t="s">
        <v>208</v>
      </c>
      <c r="K4" t="s">
        <v>87</v>
      </c>
    </row>
    <row r="5" spans="1:11" x14ac:dyDescent="0.35">
      <c r="A5">
        <v>4</v>
      </c>
      <c r="B5" t="s">
        <v>38</v>
      </c>
      <c r="C5" t="s">
        <v>8</v>
      </c>
      <c r="D5" s="4">
        <v>5699999.9999999991</v>
      </c>
      <c r="E5" s="4" t="s">
        <v>8</v>
      </c>
      <c r="F5" s="4" t="s">
        <v>8</v>
      </c>
      <c r="G5" t="s">
        <v>14</v>
      </c>
      <c r="H5" t="s">
        <v>9</v>
      </c>
      <c r="I5" t="s">
        <v>24</v>
      </c>
      <c r="J5" t="s">
        <v>145</v>
      </c>
      <c r="K5" t="s">
        <v>341</v>
      </c>
    </row>
    <row r="6" spans="1:11" x14ac:dyDescent="0.35">
      <c r="A6">
        <v>5</v>
      </c>
      <c r="B6" t="s">
        <v>89</v>
      </c>
      <c r="C6" t="s">
        <v>8</v>
      </c>
      <c r="D6" s="4">
        <v>59202.824252230406</v>
      </c>
      <c r="E6" s="4" t="s">
        <v>8</v>
      </c>
      <c r="F6" s="4" t="s">
        <v>8</v>
      </c>
      <c r="G6" t="s">
        <v>14</v>
      </c>
      <c r="H6" t="s">
        <v>15</v>
      </c>
      <c r="I6" t="s">
        <v>16</v>
      </c>
      <c r="J6" t="s">
        <v>17</v>
      </c>
      <c r="K6" t="s">
        <v>90</v>
      </c>
    </row>
    <row r="7" spans="1:11" x14ac:dyDescent="0.35">
      <c r="A7">
        <v>6</v>
      </c>
      <c r="B7" t="s">
        <v>346</v>
      </c>
      <c r="C7" t="s">
        <v>8</v>
      </c>
      <c r="D7" s="4">
        <v>44303.033442412176</v>
      </c>
      <c r="E7" s="4" t="s">
        <v>8</v>
      </c>
      <c r="F7" s="4" t="s">
        <v>8</v>
      </c>
      <c r="G7" t="s">
        <v>14</v>
      </c>
      <c r="H7" t="s">
        <v>9</v>
      </c>
      <c r="I7" t="s">
        <v>10</v>
      </c>
      <c r="J7" t="s">
        <v>25</v>
      </c>
      <c r="K7" t="s">
        <v>97</v>
      </c>
    </row>
    <row r="8" spans="1:11" x14ac:dyDescent="0.35">
      <c r="A8">
        <v>7</v>
      </c>
      <c r="B8" t="s">
        <v>23</v>
      </c>
      <c r="C8" t="s">
        <v>8</v>
      </c>
      <c r="D8" s="4">
        <v>2658.1820065447305</v>
      </c>
      <c r="E8" s="4" t="s">
        <v>8</v>
      </c>
      <c r="F8" s="4" t="s">
        <v>8</v>
      </c>
      <c r="G8" t="s">
        <v>201</v>
      </c>
      <c r="H8" t="s">
        <v>9</v>
      </c>
      <c r="I8" t="s">
        <v>24</v>
      </c>
      <c r="J8" t="s">
        <v>25</v>
      </c>
      <c r="K8" t="s">
        <v>26</v>
      </c>
    </row>
    <row r="9" spans="1:11" x14ac:dyDescent="0.35">
      <c r="A9">
        <v>8</v>
      </c>
      <c r="B9" t="s">
        <v>349</v>
      </c>
      <c r="C9" t="s">
        <v>8</v>
      </c>
      <c r="D9" s="4">
        <v>69.055460321534525</v>
      </c>
      <c r="E9" s="4" t="s">
        <v>8</v>
      </c>
      <c r="F9" s="4" t="s">
        <v>8</v>
      </c>
      <c r="G9" t="s">
        <v>43</v>
      </c>
      <c r="H9" t="s">
        <v>67</v>
      </c>
      <c r="I9" t="s">
        <v>16</v>
      </c>
      <c r="J9" t="s">
        <v>107</v>
      </c>
      <c r="K9" t="s">
        <v>109</v>
      </c>
    </row>
    <row r="10" spans="1:11" x14ac:dyDescent="0.35">
      <c r="A10">
        <v>9</v>
      </c>
      <c r="B10" t="s">
        <v>347</v>
      </c>
      <c r="C10" t="s">
        <v>8</v>
      </c>
      <c r="D10" s="4">
        <v>982.63143995676342</v>
      </c>
      <c r="E10" s="4" t="s">
        <v>8</v>
      </c>
      <c r="F10" s="4" t="s">
        <v>8</v>
      </c>
      <c r="G10" t="s">
        <v>43</v>
      </c>
      <c r="H10" t="s">
        <v>54</v>
      </c>
      <c r="I10" t="s">
        <v>101</v>
      </c>
      <c r="J10" t="s">
        <v>208</v>
      </c>
      <c r="K10" t="s">
        <v>100</v>
      </c>
    </row>
    <row r="11" spans="1:11" x14ac:dyDescent="0.35">
      <c r="A11">
        <v>10</v>
      </c>
      <c r="B11" t="s">
        <v>39</v>
      </c>
      <c r="C11" t="s">
        <v>8</v>
      </c>
      <c r="D11" s="4">
        <v>5699999.9999999991</v>
      </c>
      <c r="E11" s="4" t="s">
        <v>8</v>
      </c>
      <c r="F11" s="4" t="s">
        <v>8</v>
      </c>
      <c r="G11" t="s">
        <v>14</v>
      </c>
      <c r="H11" t="s">
        <v>9</v>
      </c>
      <c r="I11" t="s">
        <v>24</v>
      </c>
      <c r="J11" t="s">
        <v>145</v>
      </c>
      <c r="K11" t="s">
        <v>342</v>
      </c>
    </row>
    <row r="12" spans="1:11" x14ac:dyDescent="0.35">
      <c r="A12">
        <v>11</v>
      </c>
      <c r="B12" t="s">
        <v>348</v>
      </c>
      <c r="C12" t="s">
        <v>8</v>
      </c>
      <c r="D12" s="5" t="s">
        <v>42</v>
      </c>
      <c r="E12" s="5" t="s">
        <v>42</v>
      </c>
      <c r="F12" s="5" t="s">
        <v>42</v>
      </c>
      <c r="G12" t="s">
        <v>43</v>
      </c>
      <c r="H12" t="s">
        <v>44</v>
      </c>
      <c r="I12" t="s">
        <v>16</v>
      </c>
      <c r="J12" t="s">
        <v>45</v>
      </c>
      <c r="K12" t="s">
        <v>99</v>
      </c>
    </row>
    <row r="13" spans="1:11" x14ac:dyDescent="0.35">
      <c r="A13">
        <v>12</v>
      </c>
      <c r="B13" t="s">
        <v>350</v>
      </c>
      <c r="C13" t="s">
        <v>8</v>
      </c>
      <c r="D13" s="4">
        <v>517.9159524115089</v>
      </c>
      <c r="E13" s="4" t="s">
        <v>8</v>
      </c>
      <c r="F13" s="4" t="s">
        <v>8</v>
      </c>
      <c r="G13" t="s">
        <v>43</v>
      </c>
      <c r="H13" t="s">
        <v>67</v>
      </c>
      <c r="I13" t="s">
        <v>16</v>
      </c>
      <c r="J13" t="s">
        <v>107</v>
      </c>
      <c r="K13" t="s">
        <v>108</v>
      </c>
    </row>
    <row r="14" spans="1:11" x14ac:dyDescent="0.35">
      <c r="A14">
        <v>13</v>
      </c>
      <c r="B14" t="s">
        <v>351</v>
      </c>
      <c r="C14" t="s">
        <v>8</v>
      </c>
      <c r="D14" s="4">
        <v>1953.3881797327804</v>
      </c>
      <c r="E14" s="4" t="s">
        <v>8</v>
      </c>
      <c r="F14" s="4" t="s">
        <v>8</v>
      </c>
      <c r="G14" t="s">
        <v>43</v>
      </c>
      <c r="H14" t="s">
        <v>54</v>
      </c>
      <c r="I14" t="s">
        <v>81</v>
      </c>
      <c r="J14" t="s">
        <v>208</v>
      </c>
      <c r="K14" t="s">
        <v>100</v>
      </c>
    </row>
    <row r="15" spans="1:11" x14ac:dyDescent="0.35">
      <c r="A15">
        <v>14</v>
      </c>
      <c r="B15" t="s">
        <v>352</v>
      </c>
      <c r="C15" t="s">
        <v>8</v>
      </c>
      <c r="D15" s="4">
        <v>1134.7207981677495</v>
      </c>
      <c r="E15" s="4" t="s">
        <v>8</v>
      </c>
      <c r="F15" s="4" t="s">
        <v>8</v>
      </c>
      <c r="G15" t="s">
        <v>43</v>
      </c>
      <c r="H15" t="s">
        <v>15</v>
      </c>
      <c r="I15" t="s">
        <v>16</v>
      </c>
      <c r="J15" t="s">
        <v>17</v>
      </c>
      <c r="K15" t="s">
        <v>102</v>
      </c>
    </row>
    <row r="16" spans="1:11" x14ac:dyDescent="0.35">
      <c r="A16">
        <v>15</v>
      </c>
      <c r="B16" t="s">
        <v>169</v>
      </c>
      <c r="C16" t="s">
        <v>8</v>
      </c>
      <c r="D16" s="4">
        <v>231.33321632135204</v>
      </c>
      <c r="E16" s="4" t="s">
        <v>8</v>
      </c>
      <c r="F16" s="4" t="s">
        <v>8</v>
      </c>
      <c r="G16" t="s">
        <v>43</v>
      </c>
      <c r="H16" t="s">
        <v>67</v>
      </c>
      <c r="I16" t="s">
        <v>63</v>
      </c>
      <c r="J16" t="s">
        <v>64</v>
      </c>
      <c r="K16" t="s">
        <v>65</v>
      </c>
    </row>
    <row r="17" spans="1:11" x14ac:dyDescent="0.35">
      <c r="A17">
        <v>16</v>
      </c>
      <c r="B17" t="s">
        <v>169</v>
      </c>
      <c r="C17" t="s">
        <v>8</v>
      </c>
      <c r="D17" s="4">
        <v>247.45592000669384</v>
      </c>
      <c r="E17" s="4" t="s">
        <v>8</v>
      </c>
      <c r="F17" s="4" t="s">
        <v>8</v>
      </c>
      <c r="G17" t="s">
        <v>43</v>
      </c>
      <c r="H17" t="s">
        <v>62</v>
      </c>
      <c r="I17" t="s">
        <v>63</v>
      </c>
      <c r="J17" t="s">
        <v>64</v>
      </c>
      <c r="K17" t="s">
        <v>65</v>
      </c>
    </row>
    <row r="18" spans="1:11" x14ac:dyDescent="0.35">
      <c r="A18">
        <v>17</v>
      </c>
      <c r="B18" t="s">
        <v>169</v>
      </c>
      <c r="C18" t="s">
        <v>8</v>
      </c>
      <c r="D18" s="4">
        <v>289.9906029291522</v>
      </c>
      <c r="E18" s="4" t="s">
        <v>8</v>
      </c>
      <c r="F18" s="4" t="s">
        <v>8</v>
      </c>
      <c r="G18" t="s">
        <v>43</v>
      </c>
      <c r="H18" t="s">
        <v>66</v>
      </c>
      <c r="I18" t="s">
        <v>63</v>
      </c>
      <c r="J18" t="s">
        <v>64</v>
      </c>
      <c r="K18" t="s">
        <v>65</v>
      </c>
    </row>
    <row r="19" spans="1:11" x14ac:dyDescent="0.35">
      <c r="A19">
        <v>18</v>
      </c>
      <c r="B19" t="s">
        <v>169</v>
      </c>
      <c r="C19" t="s">
        <v>8</v>
      </c>
      <c r="D19" s="4">
        <v>260.58086661129659</v>
      </c>
      <c r="E19" s="4" t="s">
        <v>8</v>
      </c>
      <c r="F19" s="4" t="s">
        <v>8</v>
      </c>
      <c r="G19" t="s">
        <v>43</v>
      </c>
      <c r="H19" t="s">
        <v>54</v>
      </c>
      <c r="I19" t="s">
        <v>63</v>
      </c>
      <c r="J19" t="s">
        <v>68</v>
      </c>
      <c r="K19" t="s">
        <v>65</v>
      </c>
    </row>
    <row r="20" spans="1:11" x14ac:dyDescent="0.35">
      <c r="A20">
        <v>19</v>
      </c>
      <c r="B20" t="s">
        <v>353</v>
      </c>
      <c r="C20" t="s">
        <v>197</v>
      </c>
      <c r="D20" s="4">
        <v>265818.2006544731</v>
      </c>
      <c r="E20" s="4" t="s">
        <v>8</v>
      </c>
      <c r="F20" s="4" t="s">
        <v>8</v>
      </c>
      <c r="G20" t="s">
        <v>14</v>
      </c>
      <c r="H20" t="s">
        <v>9</v>
      </c>
      <c r="I20" t="s">
        <v>10</v>
      </c>
      <c r="J20" t="s">
        <v>25</v>
      </c>
      <c r="K20" t="s">
        <v>274</v>
      </c>
    </row>
    <row r="21" spans="1:11" x14ac:dyDescent="0.35">
      <c r="A21">
        <v>20</v>
      </c>
      <c r="B21" t="s">
        <v>353</v>
      </c>
      <c r="C21" t="s">
        <v>198</v>
      </c>
      <c r="D21" s="4">
        <v>930363.7022906557</v>
      </c>
      <c r="E21" s="4" t="s">
        <v>8</v>
      </c>
      <c r="F21" s="4" t="s">
        <v>8</v>
      </c>
      <c r="G21" t="s">
        <v>14</v>
      </c>
      <c r="H21" t="s">
        <v>9</v>
      </c>
      <c r="I21" t="s">
        <v>10</v>
      </c>
      <c r="J21" t="s">
        <v>25</v>
      </c>
      <c r="K21" t="s">
        <v>276</v>
      </c>
    </row>
    <row r="22" spans="1:11" x14ac:dyDescent="0.35">
      <c r="A22">
        <v>21</v>
      </c>
      <c r="B22" t="s">
        <v>353</v>
      </c>
      <c r="C22" t="s">
        <v>200</v>
      </c>
      <c r="D22" s="4">
        <v>265818.2006544731</v>
      </c>
      <c r="E22" s="4" t="s">
        <v>8</v>
      </c>
      <c r="F22" s="4" t="s">
        <v>8</v>
      </c>
      <c r="G22" t="s">
        <v>14</v>
      </c>
      <c r="H22" t="s">
        <v>9</v>
      </c>
      <c r="I22" t="s">
        <v>10</v>
      </c>
      <c r="J22" t="s">
        <v>25</v>
      </c>
      <c r="K22" t="s">
        <v>275</v>
      </c>
    </row>
    <row r="23" spans="1:11" x14ac:dyDescent="0.35">
      <c r="A23">
        <v>22</v>
      </c>
      <c r="B23" t="s">
        <v>353</v>
      </c>
      <c r="C23" t="s">
        <v>199</v>
      </c>
      <c r="D23" s="4">
        <v>930363.7022906557</v>
      </c>
      <c r="E23" s="4" t="s">
        <v>8</v>
      </c>
      <c r="F23" s="4" t="s">
        <v>8</v>
      </c>
      <c r="G23" t="s">
        <v>14</v>
      </c>
      <c r="H23" t="s">
        <v>9</v>
      </c>
      <c r="I23" t="s">
        <v>10</v>
      </c>
      <c r="J23" t="s">
        <v>25</v>
      </c>
      <c r="K23" t="s">
        <v>277</v>
      </c>
    </row>
    <row r="24" spans="1:11" x14ac:dyDescent="0.35">
      <c r="A24">
        <v>23</v>
      </c>
      <c r="B24" t="s">
        <v>40</v>
      </c>
      <c r="C24" t="s">
        <v>8</v>
      </c>
      <c r="D24" s="4">
        <v>11399999.999999998</v>
      </c>
      <c r="E24" s="4" t="s">
        <v>8</v>
      </c>
      <c r="F24" s="4" t="s">
        <v>8</v>
      </c>
      <c r="G24" t="s">
        <v>14</v>
      </c>
      <c r="H24" t="s">
        <v>9</v>
      </c>
      <c r="I24" t="s">
        <v>24</v>
      </c>
      <c r="J24" t="s">
        <v>145</v>
      </c>
      <c r="K24" t="s">
        <v>343</v>
      </c>
    </row>
    <row r="25" spans="1:11" x14ac:dyDescent="0.35">
      <c r="A25">
        <v>24</v>
      </c>
      <c r="B25" t="s">
        <v>165</v>
      </c>
      <c r="C25" t="s">
        <v>31</v>
      </c>
      <c r="D25" s="4">
        <v>249.29866097529325</v>
      </c>
      <c r="E25" s="4" t="s">
        <v>8</v>
      </c>
      <c r="F25" s="4" t="s">
        <v>8</v>
      </c>
      <c r="G25" t="s">
        <v>53</v>
      </c>
      <c r="H25" t="s">
        <v>28</v>
      </c>
      <c r="I25" t="s">
        <v>29</v>
      </c>
      <c r="J25" t="s">
        <v>30</v>
      </c>
    </row>
    <row r="26" spans="1:11" x14ac:dyDescent="0.35">
      <c r="A26">
        <v>25</v>
      </c>
      <c r="B26" t="s">
        <v>165</v>
      </c>
      <c r="C26" t="s">
        <v>32</v>
      </c>
      <c r="D26" s="4">
        <v>398.87785756046918</v>
      </c>
      <c r="E26" s="4" t="s">
        <v>8</v>
      </c>
      <c r="F26" s="4" t="s">
        <v>8</v>
      </c>
      <c r="G26" t="s">
        <v>53</v>
      </c>
      <c r="H26" t="s">
        <v>28</v>
      </c>
      <c r="I26" t="s">
        <v>29</v>
      </c>
      <c r="J26" t="s">
        <v>30</v>
      </c>
    </row>
    <row r="27" spans="1:11" x14ac:dyDescent="0.35">
      <c r="A27">
        <v>26</v>
      </c>
      <c r="B27" t="s">
        <v>165</v>
      </c>
      <c r="C27" t="s">
        <v>33</v>
      </c>
      <c r="D27" s="4">
        <v>167.05989950615268</v>
      </c>
      <c r="E27" s="4" t="s">
        <v>8</v>
      </c>
      <c r="F27" s="4" t="s">
        <v>8</v>
      </c>
      <c r="G27" t="s">
        <v>53</v>
      </c>
      <c r="H27" t="s">
        <v>28</v>
      </c>
      <c r="I27" t="s">
        <v>29</v>
      </c>
      <c r="J27" t="s">
        <v>30</v>
      </c>
    </row>
    <row r="28" spans="1:11" x14ac:dyDescent="0.35">
      <c r="A28">
        <v>27</v>
      </c>
      <c r="B28" t="s">
        <v>165</v>
      </c>
      <c r="C28" t="s">
        <v>34</v>
      </c>
      <c r="D28" s="4">
        <v>267.17665259901946</v>
      </c>
      <c r="E28" s="4" t="s">
        <v>8</v>
      </c>
      <c r="F28" s="4" t="s">
        <v>8</v>
      </c>
      <c r="G28" t="s">
        <v>53</v>
      </c>
      <c r="H28" t="s">
        <v>28</v>
      </c>
      <c r="I28" t="s">
        <v>29</v>
      </c>
      <c r="J28" t="s">
        <v>30</v>
      </c>
    </row>
    <row r="29" spans="1:11" x14ac:dyDescent="0.35">
      <c r="A29">
        <v>28</v>
      </c>
      <c r="B29" t="s">
        <v>6</v>
      </c>
      <c r="C29" t="s">
        <v>7</v>
      </c>
      <c r="D29" s="4">
        <v>193772445.49125144</v>
      </c>
      <c r="E29" s="4" t="s">
        <v>8</v>
      </c>
      <c r="F29" s="4" t="s">
        <v>8</v>
      </c>
      <c r="G29" t="s">
        <v>14</v>
      </c>
      <c r="H29" t="s">
        <v>9</v>
      </c>
      <c r="I29" t="s">
        <v>10</v>
      </c>
      <c r="J29" t="s">
        <v>11</v>
      </c>
      <c r="K29" t="s">
        <v>252</v>
      </c>
    </row>
    <row r="30" spans="1:11" x14ac:dyDescent="0.35">
      <c r="A30">
        <v>29</v>
      </c>
      <c r="B30" t="s">
        <v>6</v>
      </c>
      <c r="C30" t="s">
        <v>12</v>
      </c>
      <c r="D30" s="4">
        <v>974430401.17727005</v>
      </c>
      <c r="E30" s="4" t="s">
        <v>8</v>
      </c>
      <c r="F30" s="4" t="s">
        <v>8</v>
      </c>
      <c r="G30" t="s">
        <v>14</v>
      </c>
      <c r="H30" t="s">
        <v>9</v>
      </c>
      <c r="I30" t="s">
        <v>10</v>
      </c>
      <c r="J30" t="s">
        <v>11</v>
      </c>
      <c r="K30" t="s">
        <v>254</v>
      </c>
    </row>
    <row r="31" spans="1:11" x14ac:dyDescent="0.35">
      <c r="A31">
        <v>30</v>
      </c>
      <c r="B31" t="s">
        <v>6</v>
      </c>
      <c r="C31" t="s">
        <v>176</v>
      </c>
      <c r="D31" s="4">
        <v>974430401.17727005</v>
      </c>
      <c r="E31" s="4" t="s">
        <v>8</v>
      </c>
      <c r="F31" s="4" t="s">
        <v>8</v>
      </c>
      <c r="G31" t="s">
        <v>14</v>
      </c>
      <c r="H31" t="s">
        <v>9</v>
      </c>
      <c r="I31" t="s">
        <v>10</v>
      </c>
      <c r="J31" t="s">
        <v>11</v>
      </c>
      <c r="K31" t="s">
        <v>253</v>
      </c>
    </row>
    <row r="32" spans="1:11" x14ac:dyDescent="0.35">
      <c r="A32">
        <v>31</v>
      </c>
      <c r="B32" t="s">
        <v>162</v>
      </c>
      <c r="C32" t="s">
        <v>151</v>
      </c>
      <c r="D32" s="4">
        <v>125682.92821531635</v>
      </c>
      <c r="E32" s="4" t="s">
        <v>8</v>
      </c>
      <c r="F32" s="4" t="s">
        <v>8</v>
      </c>
      <c r="G32" t="s">
        <v>14</v>
      </c>
      <c r="H32" t="s">
        <v>9</v>
      </c>
      <c r="I32" t="s">
        <v>36</v>
      </c>
      <c r="J32" t="s">
        <v>246</v>
      </c>
      <c r="K32" t="s">
        <v>155</v>
      </c>
    </row>
    <row r="33" spans="1:11" x14ac:dyDescent="0.35">
      <c r="A33">
        <v>32</v>
      </c>
      <c r="B33" t="s">
        <v>162</v>
      </c>
      <c r="C33" t="s">
        <v>152</v>
      </c>
      <c r="D33" s="4">
        <v>128507.26368082907</v>
      </c>
      <c r="E33" s="4" t="s">
        <v>8</v>
      </c>
      <c r="F33" s="4" t="s">
        <v>8</v>
      </c>
      <c r="G33" t="s">
        <v>14</v>
      </c>
      <c r="H33" t="s">
        <v>9</v>
      </c>
      <c r="I33" t="s">
        <v>36</v>
      </c>
      <c r="J33" t="s">
        <v>246</v>
      </c>
      <c r="K33" t="s">
        <v>155</v>
      </c>
    </row>
    <row r="34" spans="1:11" x14ac:dyDescent="0.35">
      <c r="A34">
        <v>33</v>
      </c>
      <c r="B34" t="s">
        <v>162</v>
      </c>
      <c r="C34" t="s">
        <v>153</v>
      </c>
      <c r="D34" s="4">
        <v>201939.98578416</v>
      </c>
      <c r="E34" s="4" t="s">
        <v>8</v>
      </c>
      <c r="F34" s="4" t="s">
        <v>8</v>
      </c>
      <c r="G34" t="s">
        <v>14</v>
      </c>
      <c r="H34" t="s">
        <v>9</v>
      </c>
      <c r="I34" t="s">
        <v>36</v>
      </c>
      <c r="J34" t="s">
        <v>246</v>
      </c>
      <c r="K34" t="s">
        <v>155</v>
      </c>
    </row>
    <row r="35" spans="1:11" x14ac:dyDescent="0.35">
      <c r="A35">
        <v>34</v>
      </c>
      <c r="B35" t="s">
        <v>163</v>
      </c>
      <c r="C35" t="s">
        <v>154</v>
      </c>
      <c r="D35" s="4">
        <v>245717.18549960727</v>
      </c>
      <c r="E35" s="4" t="s">
        <v>8</v>
      </c>
      <c r="F35" s="4" t="s">
        <v>8</v>
      </c>
      <c r="G35" t="s">
        <v>14</v>
      </c>
      <c r="H35" t="s">
        <v>9</v>
      </c>
      <c r="I35" t="s">
        <v>36</v>
      </c>
      <c r="J35" t="s">
        <v>246</v>
      </c>
      <c r="K35" t="s">
        <v>155</v>
      </c>
    </row>
    <row r="36" spans="1:11" x14ac:dyDescent="0.35">
      <c r="A36">
        <v>35</v>
      </c>
      <c r="B36" t="s">
        <v>163</v>
      </c>
      <c r="C36" t="s">
        <v>27</v>
      </c>
      <c r="D36" s="4">
        <v>41.71531378869448</v>
      </c>
      <c r="E36" s="4" t="s">
        <v>8</v>
      </c>
      <c r="F36" s="4" t="s">
        <v>8</v>
      </c>
      <c r="G36" t="s">
        <v>53</v>
      </c>
      <c r="H36" t="s">
        <v>28</v>
      </c>
      <c r="I36" t="s">
        <v>29</v>
      </c>
      <c r="J36" t="s">
        <v>30</v>
      </c>
    </row>
    <row r="37" spans="1:11" x14ac:dyDescent="0.35">
      <c r="A37">
        <v>36</v>
      </c>
      <c r="B37" t="s">
        <v>167</v>
      </c>
      <c r="C37" t="s">
        <v>156</v>
      </c>
      <c r="D37" s="4">
        <v>157.9464625935446</v>
      </c>
      <c r="E37" s="4" t="s">
        <v>8</v>
      </c>
      <c r="F37" s="4" t="s">
        <v>8</v>
      </c>
      <c r="G37" t="s">
        <v>53</v>
      </c>
      <c r="H37" t="s">
        <v>9</v>
      </c>
      <c r="I37" t="s">
        <v>36</v>
      </c>
      <c r="J37" t="s">
        <v>246</v>
      </c>
      <c r="K37" t="s">
        <v>155</v>
      </c>
    </row>
    <row r="38" spans="1:11" x14ac:dyDescent="0.35">
      <c r="A38">
        <v>37</v>
      </c>
      <c r="B38" t="s">
        <v>167</v>
      </c>
      <c r="C38" t="s">
        <v>157</v>
      </c>
      <c r="D38" s="4">
        <v>219.37008693547864</v>
      </c>
      <c r="E38" s="4" t="s">
        <v>8</v>
      </c>
      <c r="F38" s="4" t="s">
        <v>8</v>
      </c>
      <c r="G38" t="s">
        <v>53</v>
      </c>
      <c r="H38" t="s">
        <v>9</v>
      </c>
      <c r="I38" t="s">
        <v>36</v>
      </c>
      <c r="J38" t="s">
        <v>246</v>
      </c>
      <c r="K38" t="s">
        <v>155</v>
      </c>
    </row>
    <row r="39" spans="1:11" x14ac:dyDescent="0.35">
      <c r="A39">
        <v>38</v>
      </c>
      <c r="B39" t="s">
        <v>167</v>
      </c>
      <c r="C39" t="s">
        <v>158</v>
      </c>
      <c r="D39" s="4">
        <v>210.59528345805944</v>
      </c>
      <c r="E39" s="4" t="s">
        <v>8</v>
      </c>
      <c r="F39" s="4" t="s">
        <v>8</v>
      </c>
      <c r="G39" t="s">
        <v>53</v>
      </c>
      <c r="H39" t="s">
        <v>9</v>
      </c>
      <c r="I39" t="s">
        <v>36</v>
      </c>
      <c r="J39" t="s">
        <v>246</v>
      </c>
      <c r="K39" t="s">
        <v>155</v>
      </c>
    </row>
    <row r="40" spans="1:11" x14ac:dyDescent="0.35">
      <c r="A40">
        <v>39</v>
      </c>
      <c r="B40" t="s">
        <v>167</v>
      </c>
      <c r="C40" t="s">
        <v>159</v>
      </c>
      <c r="D40" s="4">
        <v>329.0551304032179</v>
      </c>
      <c r="E40" s="4" t="s">
        <v>8</v>
      </c>
      <c r="F40" s="4" t="s">
        <v>8</v>
      </c>
      <c r="G40" t="s">
        <v>53</v>
      </c>
      <c r="H40" t="s">
        <v>9</v>
      </c>
      <c r="I40" t="s">
        <v>36</v>
      </c>
      <c r="J40" t="s">
        <v>246</v>
      </c>
      <c r="K40" t="s">
        <v>155</v>
      </c>
    </row>
    <row r="41" spans="1:11" x14ac:dyDescent="0.35">
      <c r="A41">
        <v>40</v>
      </c>
      <c r="B41" t="s">
        <v>168</v>
      </c>
      <c r="C41" t="s">
        <v>8</v>
      </c>
      <c r="D41" s="4">
        <v>102599.99999999999</v>
      </c>
      <c r="E41" s="4" t="s">
        <v>8</v>
      </c>
      <c r="F41" s="4" t="s">
        <v>8</v>
      </c>
      <c r="G41" t="s">
        <v>14</v>
      </c>
      <c r="H41" t="s">
        <v>9</v>
      </c>
      <c r="I41" t="s">
        <v>10</v>
      </c>
      <c r="J41" t="s">
        <v>145</v>
      </c>
    </row>
    <row r="42" spans="1:11" x14ac:dyDescent="0.35">
      <c r="A42">
        <v>41</v>
      </c>
      <c r="B42" t="s">
        <v>93</v>
      </c>
      <c r="C42" t="s">
        <v>94</v>
      </c>
      <c r="D42" s="4">
        <v>739257.48585452896</v>
      </c>
      <c r="E42" s="4">
        <v>49468.514845725971</v>
      </c>
      <c r="F42" s="4">
        <v>18303350.492918611</v>
      </c>
      <c r="G42" t="s">
        <v>14</v>
      </c>
      <c r="H42" t="s">
        <v>54</v>
      </c>
      <c r="I42" t="s">
        <v>95</v>
      </c>
      <c r="J42" t="s">
        <v>56</v>
      </c>
      <c r="K42" t="s">
        <v>96</v>
      </c>
    </row>
    <row r="43" spans="1:11" x14ac:dyDescent="0.35">
      <c r="A43">
        <v>42</v>
      </c>
      <c r="B43" t="s">
        <v>93</v>
      </c>
      <c r="C43" t="s">
        <v>192</v>
      </c>
      <c r="D43" s="4">
        <v>132909.10032723655</v>
      </c>
      <c r="E43" s="4" t="s">
        <v>8</v>
      </c>
      <c r="F43" s="4" t="s">
        <v>8</v>
      </c>
      <c r="G43" t="s">
        <v>14</v>
      </c>
      <c r="H43" t="s">
        <v>9</v>
      </c>
      <c r="I43" t="s">
        <v>10</v>
      </c>
      <c r="J43" t="s">
        <v>25</v>
      </c>
      <c r="K43" t="s">
        <v>269</v>
      </c>
    </row>
    <row r="44" spans="1:11" x14ac:dyDescent="0.35">
      <c r="A44">
        <v>43</v>
      </c>
      <c r="B44" t="s">
        <v>93</v>
      </c>
      <c r="C44" t="s">
        <v>194</v>
      </c>
      <c r="D44" s="4">
        <v>465181.85114532785</v>
      </c>
      <c r="E44" s="4" t="s">
        <v>8</v>
      </c>
      <c r="F44" s="4" t="s">
        <v>8</v>
      </c>
      <c r="G44" t="s">
        <v>14</v>
      </c>
      <c r="H44" t="s">
        <v>9</v>
      </c>
      <c r="I44" t="s">
        <v>10</v>
      </c>
      <c r="J44" t="s">
        <v>25</v>
      </c>
      <c r="K44" t="s">
        <v>271</v>
      </c>
    </row>
    <row r="45" spans="1:11" x14ac:dyDescent="0.35">
      <c r="A45">
        <v>44</v>
      </c>
      <c r="B45" t="s">
        <v>93</v>
      </c>
      <c r="C45" t="s">
        <v>193</v>
      </c>
      <c r="D45" s="4">
        <v>132909.10032723655</v>
      </c>
      <c r="E45" s="4" t="s">
        <v>8</v>
      </c>
      <c r="F45" s="4" t="s">
        <v>8</v>
      </c>
      <c r="G45" t="s">
        <v>14</v>
      </c>
      <c r="H45" t="s">
        <v>9</v>
      </c>
      <c r="I45" t="s">
        <v>10</v>
      </c>
      <c r="J45" t="s">
        <v>25</v>
      </c>
      <c r="K45" t="s">
        <v>270</v>
      </c>
    </row>
    <row r="46" spans="1:11" x14ac:dyDescent="0.35">
      <c r="A46">
        <v>45</v>
      </c>
      <c r="B46" t="s">
        <v>93</v>
      </c>
      <c r="C46" t="s">
        <v>195</v>
      </c>
      <c r="D46" s="4">
        <v>465181.85114532785</v>
      </c>
      <c r="E46" s="4" t="s">
        <v>8</v>
      </c>
      <c r="F46" s="4" t="s">
        <v>8</v>
      </c>
      <c r="G46" t="s">
        <v>14</v>
      </c>
      <c r="H46" t="s">
        <v>9</v>
      </c>
      <c r="I46" t="s">
        <v>10</v>
      </c>
      <c r="J46" t="s">
        <v>25</v>
      </c>
      <c r="K46" t="s">
        <v>272</v>
      </c>
    </row>
    <row r="47" spans="1:11" x14ac:dyDescent="0.35">
      <c r="A47">
        <v>46</v>
      </c>
      <c r="B47" t="s">
        <v>143</v>
      </c>
      <c r="C47" t="s">
        <v>8</v>
      </c>
      <c r="D47" s="4">
        <v>151.05496548900337</v>
      </c>
      <c r="E47" s="4" t="s">
        <v>8</v>
      </c>
      <c r="F47" s="4" t="s">
        <v>8</v>
      </c>
      <c r="G47" t="s">
        <v>53</v>
      </c>
      <c r="H47" t="s">
        <v>119</v>
      </c>
      <c r="I47" t="s">
        <v>132</v>
      </c>
      <c r="J47" t="s">
        <v>141</v>
      </c>
      <c r="K47" t="s">
        <v>144</v>
      </c>
    </row>
    <row r="48" spans="1:11" x14ac:dyDescent="0.35">
      <c r="A48">
        <v>47</v>
      </c>
      <c r="B48" t="s">
        <v>78</v>
      </c>
      <c r="C48" t="s">
        <v>182</v>
      </c>
      <c r="D48" s="4">
        <v>29601.412126115203</v>
      </c>
      <c r="E48" s="4" t="s">
        <v>8</v>
      </c>
      <c r="F48" s="4" t="s">
        <v>8</v>
      </c>
      <c r="G48" t="s">
        <v>14</v>
      </c>
      <c r="H48" t="s">
        <v>15</v>
      </c>
      <c r="I48" t="s">
        <v>76</v>
      </c>
      <c r="J48" t="s">
        <v>17</v>
      </c>
      <c r="K48" t="s">
        <v>79</v>
      </c>
    </row>
    <row r="49" spans="1:11" x14ac:dyDescent="0.35">
      <c r="A49">
        <v>48</v>
      </c>
      <c r="B49" t="s">
        <v>78</v>
      </c>
      <c r="C49" t="s">
        <v>183</v>
      </c>
      <c r="D49" s="4">
        <v>291080.55257346615</v>
      </c>
      <c r="E49" s="4" t="s">
        <v>8</v>
      </c>
      <c r="F49" s="4" t="s">
        <v>8</v>
      </c>
      <c r="G49" t="s">
        <v>14</v>
      </c>
      <c r="H49" t="s">
        <v>15</v>
      </c>
      <c r="I49" t="s">
        <v>76</v>
      </c>
      <c r="J49" t="s">
        <v>17</v>
      </c>
      <c r="K49" t="s">
        <v>79</v>
      </c>
    </row>
    <row r="50" spans="1:11" x14ac:dyDescent="0.35">
      <c r="A50">
        <v>49</v>
      </c>
      <c r="B50" t="s">
        <v>143</v>
      </c>
      <c r="C50" s="6" t="s">
        <v>251</v>
      </c>
      <c r="D50" s="7">
        <v>6887.8765512556656</v>
      </c>
      <c r="E50" s="4" t="s">
        <v>8</v>
      </c>
      <c r="F50" s="4" t="s">
        <v>8</v>
      </c>
      <c r="G50" t="s">
        <v>53</v>
      </c>
      <c r="H50" t="s">
        <v>250</v>
      </c>
      <c r="I50" s="6" t="s">
        <v>247</v>
      </c>
      <c r="J50" s="6" t="s">
        <v>248</v>
      </c>
      <c r="K50" s="6" t="s">
        <v>249</v>
      </c>
    </row>
    <row r="51" spans="1:11" x14ac:dyDescent="0.35">
      <c r="A51">
        <v>50</v>
      </c>
      <c r="B51" t="s">
        <v>143</v>
      </c>
      <c r="C51" t="s">
        <v>177</v>
      </c>
      <c r="D51" s="4">
        <v>491.20515660390225</v>
      </c>
      <c r="E51" s="4" t="s">
        <v>8</v>
      </c>
      <c r="F51" s="4" t="s">
        <v>8</v>
      </c>
      <c r="G51" t="s">
        <v>53</v>
      </c>
      <c r="H51" t="s">
        <v>15</v>
      </c>
      <c r="I51" t="s">
        <v>76</v>
      </c>
      <c r="J51" t="s">
        <v>17</v>
      </c>
      <c r="K51" t="s">
        <v>77</v>
      </c>
    </row>
    <row r="52" spans="1:11" x14ac:dyDescent="0.35">
      <c r="A52">
        <v>51</v>
      </c>
      <c r="B52" t="s">
        <v>143</v>
      </c>
      <c r="C52" t="s">
        <v>178</v>
      </c>
      <c r="D52" s="4">
        <v>614.00644575487786</v>
      </c>
      <c r="E52" s="4" t="s">
        <v>8</v>
      </c>
      <c r="F52" s="4" t="s">
        <v>8</v>
      </c>
      <c r="G52" t="s">
        <v>53</v>
      </c>
      <c r="H52" t="s">
        <v>15</v>
      </c>
      <c r="I52" t="s">
        <v>76</v>
      </c>
      <c r="J52" t="s">
        <v>17</v>
      </c>
      <c r="K52" t="s">
        <v>77</v>
      </c>
    </row>
    <row r="53" spans="1:11" x14ac:dyDescent="0.35">
      <c r="A53">
        <v>52</v>
      </c>
      <c r="B53" t="s">
        <v>143</v>
      </c>
      <c r="C53" t="s">
        <v>179</v>
      </c>
      <c r="D53" s="4">
        <v>5894.4618792468273</v>
      </c>
      <c r="E53" s="4" t="s">
        <v>8</v>
      </c>
      <c r="F53" s="4" t="s">
        <v>8</v>
      </c>
      <c r="G53" t="s">
        <v>53</v>
      </c>
      <c r="H53" t="s">
        <v>15</v>
      </c>
      <c r="I53" t="s">
        <v>76</v>
      </c>
      <c r="J53" t="s">
        <v>17</v>
      </c>
      <c r="K53" t="s">
        <v>77</v>
      </c>
    </row>
    <row r="54" spans="1:11" x14ac:dyDescent="0.35">
      <c r="A54">
        <v>53</v>
      </c>
      <c r="B54" t="s">
        <v>143</v>
      </c>
      <c r="C54" t="s">
        <v>180</v>
      </c>
      <c r="D54" s="4">
        <v>7368.0773490585343</v>
      </c>
      <c r="E54" s="4" t="s">
        <v>8</v>
      </c>
      <c r="F54" s="4" t="s">
        <v>8</v>
      </c>
      <c r="G54" t="s">
        <v>53</v>
      </c>
      <c r="H54" t="s">
        <v>15</v>
      </c>
      <c r="I54" t="s">
        <v>76</v>
      </c>
      <c r="J54" t="s">
        <v>17</v>
      </c>
      <c r="K54" t="s">
        <v>77</v>
      </c>
    </row>
    <row r="55" spans="1:11" x14ac:dyDescent="0.35">
      <c r="A55">
        <v>54</v>
      </c>
      <c r="B55" t="s">
        <v>143</v>
      </c>
      <c r="C55" t="s">
        <v>181</v>
      </c>
      <c r="D55" s="4">
        <v>24560.257830195114</v>
      </c>
      <c r="E55" s="4" t="s">
        <v>8</v>
      </c>
      <c r="F55" s="4" t="s">
        <v>8</v>
      </c>
      <c r="G55" t="s">
        <v>53</v>
      </c>
      <c r="H55" t="s">
        <v>15</v>
      </c>
      <c r="I55" t="s">
        <v>76</v>
      </c>
      <c r="J55" t="s">
        <v>17</v>
      </c>
      <c r="K55" t="s">
        <v>77</v>
      </c>
    </row>
    <row r="56" spans="1:11" x14ac:dyDescent="0.35">
      <c r="A56">
        <v>55</v>
      </c>
      <c r="B56" t="s">
        <v>143</v>
      </c>
      <c r="C56" t="s">
        <v>69</v>
      </c>
      <c r="D56" s="4">
        <v>24882.662967400163</v>
      </c>
      <c r="E56" s="4">
        <v>4946.8514845725977</v>
      </c>
      <c r="F56" s="4">
        <v>69255.920784016358</v>
      </c>
      <c r="G56" t="s">
        <v>53</v>
      </c>
      <c r="H56" t="s">
        <v>54</v>
      </c>
      <c r="I56" t="s">
        <v>74</v>
      </c>
      <c r="J56" t="s">
        <v>56</v>
      </c>
      <c r="K56" t="s">
        <v>75</v>
      </c>
    </row>
    <row r="57" spans="1:11" x14ac:dyDescent="0.35">
      <c r="A57">
        <v>56</v>
      </c>
      <c r="B57" t="s">
        <v>143</v>
      </c>
      <c r="C57" t="s">
        <v>69</v>
      </c>
      <c r="D57" s="4">
        <v>6897.2263896804452</v>
      </c>
      <c r="E57" s="4" t="s">
        <v>8</v>
      </c>
      <c r="F57" s="4" t="s">
        <v>8</v>
      </c>
      <c r="G57" t="s">
        <v>53</v>
      </c>
      <c r="H57" t="s">
        <v>70</v>
      </c>
      <c r="I57" t="s">
        <v>71</v>
      </c>
      <c r="J57" t="s">
        <v>72</v>
      </c>
      <c r="K57" t="s">
        <v>73</v>
      </c>
    </row>
    <row r="58" spans="1:11" x14ac:dyDescent="0.35">
      <c r="A58">
        <v>57</v>
      </c>
      <c r="B58" t="s">
        <v>143</v>
      </c>
      <c r="C58" t="s">
        <v>8</v>
      </c>
      <c r="D58" s="5" t="s">
        <v>42</v>
      </c>
      <c r="E58" s="5" t="s">
        <v>42</v>
      </c>
      <c r="F58" s="5" t="s">
        <v>42</v>
      </c>
      <c r="G58" t="s">
        <v>43</v>
      </c>
      <c r="H58" t="s">
        <v>44</v>
      </c>
      <c r="I58" t="s">
        <v>16</v>
      </c>
      <c r="J58" t="s">
        <v>45</v>
      </c>
      <c r="K58" t="s">
        <v>84</v>
      </c>
    </row>
    <row r="59" spans="1:11" x14ac:dyDescent="0.35">
      <c r="A59">
        <v>58</v>
      </c>
      <c r="B59" t="s">
        <v>143</v>
      </c>
      <c r="C59" s="6" t="s">
        <v>255</v>
      </c>
      <c r="D59" s="7">
        <v>3340904.2326077837</v>
      </c>
      <c r="E59" s="4" t="s">
        <v>8</v>
      </c>
      <c r="F59" s="4" t="s">
        <v>8</v>
      </c>
      <c r="G59" t="s">
        <v>14</v>
      </c>
      <c r="H59" t="s">
        <v>9</v>
      </c>
      <c r="I59" t="s">
        <v>10</v>
      </c>
      <c r="J59" t="s">
        <v>11</v>
      </c>
      <c r="K59" t="s">
        <v>258</v>
      </c>
    </row>
    <row r="60" spans="1:11" x14ac:dyDescent="0.35">
      <c r="A60">
        <v>59</v>
      </c>
      <c r="B60" t="s">
        <v>143</v>
      </c>
      <c r="C60" s="6" t="s">
        <v>256</v>
      </c>
      <c r="D60" s="7">
        <v>3340904.2326077837</v>
      </c>
      <c r="E60" s="4" t="s">
        <v>8</v>
      </c>
      <c r="F60" s="4" t="s">
        <v>8</v>
      </c>
      <c r="G60" t="s">
        <v>14</v>
      </c>
      <c r="H60" t="s">
        <v>9</v>
      </c>
      <c r="I60" t="s">
        <v>10</v>
      </c>
      <c r="J60" t="s">
        <v>11</v>
      </c>
      <c r="K60" t="s">
        <v>259</v>
      </c>
    </row>
    <row r="61" spans="1:11" x14ac:dyDescent="0.35">
      <c r="A61">
        <v>60</v>
      </c>
      <c r="B61" t="s">
        <v>143</v>
      </c>
      <c r="C61" s="6" t="s">
        <v>257</v>
      </c>
      <c r="D61" s="7">
        <v>3563631.1814483022</v>
      </c>
      <c r="E61" s="4" t="s">
        <v>8</v>
      </c>
      <c r="F61" s="4" t="s">
        <v>8</v>
      </c>
      <c r="G61" t="s">
        <v>14</v>
      </c>
      <c r="H61" t="s">
        <v>9</v>
      </c>
      <c r="I61" t="s">
        <v>10</v>
      </c>
      <c r="J61" t="s">
        <v>11</v>
      </c>
      <c r="K61" t="s">
        <v>260</v>
      </c>
    </row>
    <row r="62" spans="1:11" x14ac:dyDescent="0.35">
      <c r="A62">
        <v>61</v>
      </c>
      <c r="B62" t="s">
        <v>143</v>
      </c>
      <c r="C62" t="s">
        <v>80</v>
      </c>
      <c r="D62" s="4">
        <v>5343.6150813358736</v>
      </c>
      <c r="E62" s="4" t="s">
        <v>8</v>
      </c>
      <c r="F62" s="4" t="s">
        <v>8</v>
      </c>
      <c r="G62" t="s">
        <v>53</v>
      </c>
      <c r="H62" t="s">
        <v>54</v>
      </c>
      <c r="I62" t="s">
        <v>81</v>
      </c>
      <c r="J62" t="s">
        <v>208</v>
      </c>
      <c r="K62" t="s">
        <v>82</v>
      </c>
    </row>
    <row r="63" spans="1:11" x14ac:dyDescent="0.35">
      <c r="A63">
        <v>62</v>
      </c>
      <c r="B63" t="s">
        <v>143</v>
      </c>
      <c r="C63" t="s">
        <v>83</v>
      </c>
      <c r="D63" s="4">
        <v>1335.9037703339684</v>
      </c>
      <c r="E63" s="4" t="s">
        <v>8</v>
      </c>
      <c r="F63" s="4" t="s">
        <v>8</v>
      </c>
      <c r="G63" t="s">
        <v>53</v>
      </c>
      <c r="H63" t="s">
        <v>54</v>
      </c>
      <c r="I63" t="s">
        <v>81</v>
      </c>
      <c r="J63" t="s">
        <v>208</v>
      </c>
      <c r="K63" t="s">
        <v>82</v>
      </c>
    </row>
    <row r="64" spans="1:11" x14ac:dyDescent="0.35">
      <c r="A64">
        <v>63</v>
      </c>
      <c r="B64" t="s">
        <v>354</v>
      </c>
      <c r="C64" t="s">
        <v>47</v>
      </c>
      <c r="D64" s="4">
        <v>909.34548275651332</v>
      </c>
      <c r="E64" s="4" t="s">
        <v>8</v>
      </c>
      <c r="F64" s="4" t="s">
        <v>8</v>
      </c>
      <c r="G64" t="s">
        <v>43</v>
      </c>
      <c r="H64" t="s">
        <v>131</v>
      </c>
      <c r="I64" t="s">
        <v>132</v>
      </c>
      <c r="J64" t="s">
        <v>133</v>
      </c>
      <c r="K64" t="s">
        <v>134</v>
      </c>
    </row>
    <row r="65" spans="1:11" x14ac:dyDescent="0.35">
      <c r="A65">
        <v>64</v>
      </c>
      <c r="B65" t="s">
        <v>354</v>
      </c>
      <c r="C65" t="s">
        <v>124</v>
      </c>
      <c r="D65" s="4">
        <v>909.34548275651332</v>
      </c>
      <c r="E65" s="4" t="s">
        <v>8</v>
      </c>
      <c r="F65" s="4" t="s">
        <v>8</v>
      </c>
      <c r="G65" t="s">
        <v>43</v>
      </c>
      <c r="H65" t="s">
        <v>131</v>
      </c>
      <c r="I65" t="s">
        <v>132</v>
      </c>
      <c r="J65" t="s">
        <v>133</v>
      </c>
      <c r="K65" t="s">
        <v>135</v>
      </c>
    </row>
    <row r="66" spans="1:11" x14ac:dyDescent="0.35">
      <c r="A66">
        <v>65</v>
      </c>
      <c r="B66" t="s">
        <v>354</v>
      </c>
      <c r="C66" t="s">
        <v>136</v>
      </c>
      <c r="D66" s="4">
        <v>7.7971745573977564</v>
      </c>
      <c r="E66" s="4" t="s">
        <v>8</v>
      </c>
      <c r="F66" s="4" t="s">
        <v>8</v>
      </c>
      <c r="G66" t="s">
        <v>43</v>
      </c>
      <c r="H66" t="s">
        <v>131</v>
      </c>
      <c r="I66" t="s">
        <v>132</v>
      </c>
      <c r="J66" t="s">
        <v>133</v>
      </c>
      <c r="K66" t="s">
        <v>137</v>
      </c>
    </row>
    <row r="67" spans="1:11" x14ac:dyDescent="0.35">
      <c r="A67">
        <v>66</v>
      </c>
      <c r="B67" t="s">
        <v>354</v>
      </c>
      <c r="C67" t="s">
        <v>138</v>
      </c>
      <c r="D67" s="4">
        <v>2.44</v>
      </c>
      <c r="E67" s="4" t="s">
        <v>8</v>
      </c>
      <c r="F67" s="4" t="s">
        <v>8</v>
      </c>
      <c r="G67" t="s">
        <v>43</v>
      </c>
      <c r="H67" t="s">
        <v>131</v>
      </c>
      <c r="I67" t="s">
        <v>132</v>
      </c>
      <c r="J67" t="s">
        <v>133</v>
      </c>
      <c r="K67" t="s">
        <v>139</v>
      </c>
    </row>
    <row r="68" spans="1:11" x14ac:dyDescent="0.35">
      <c r="A68">
        <v>67</v>
      </c>
      <c r="B68" t="s">
        <v>354</v>
      </c>
      <c r="C68" t="s">
        <v>8</v>
      </c>
      <c r="D68" s="4" t="s">
        <v>8</v>
      </c>
      <c r="E68" s="4">
        <v>296.90420446261135</v>
      </c>
      <c r="F68" s="4">
        <v>7422.6051115652826</v>
      </c>
      <c r="G68" t="s">
        <v>53</v>
      </c>
      <c r="H68" t="s">
        <v>15</v>
      </c>
      <c r="I68" t="s">
        <v>60</v>
      </c>
      <c r="J68" t="s">
        <v>17</v>
      </c>
      <c r="K68" t="s">
        <v>61</v>
      </c>
    </row>
    <row r="69" spans="1:11" x14ac:dyDescent="0.35">
      <c r="A69">
        <v>68</v>
      </c>
      <c r="B69" t="s">
        <v>354</v>
      </c>
      <c r="C69" t="s">
        <v>170</v>
      </c>
      <c r="D69" s="4" t="s">
        <v>8</v>
      </c>
      <c r="E69" s="4">
        <v>3470.1582494203894</v>
      </c>
      <c r="F69" s="4">
        <v>34701.582494203896</v>
      </c>
      <c r="G69" t="s">
        <v>53</v>
      </c>
      <c r="H69" t="s">
        <v>48</v>
      </c>
      <c r="I69" t="s">
        <v>29</v>
      </c>
      <c r="J69" t="s">
        <v>49</v>
      </c>
      <c r="K69" t="s">
        <v>50</v>
      </c>
    </row>
    <row r="70" spans="1:11" x14ac:dyDescent="0.35">
      <c r="A70">
        <v>69</v>
      </c>
      <c r="B70" t="s">
        <v>354</v>
      </c>
      <c r="C70" t="s">
        <v>171</v>
      </c>
      <c r="D70" s="4" t="s">
        <v>8</v>
      </c>
      <c r="E70" s="4">
        <v>2478.6844638717062</v>
      </c>
      <c r="F70" s="4">
        <v>7436.0533916151198</v>
      </c>
      <c r="G70" t="s">
        <v>53</v>
      </c>
      <c r="H70" t="s">
        <v>48</v>
      </c>
      <c r="I70" t="s">
        <v>29</v>
      </c>
      <c r="J70" t="s">
        <v>49</v>
      </c>
      <c r="K70" t="s">
        <v>50</v>
      </c>
    </row>
    <row r="71" spans="1:11" x14ac:dyDescent="0.35">
      <c r="A71">
        <v>70</v>
      </c>
      <c r="B71" t="s">
        <v>354</v>
      </c>
      <c r="C71" t="s">
        <v>172</v>
      </c>
      <c r="D71" s="4" t="s">
        <v>8</v>
      </c>
      <c r="E71" s="4">
        <v>991.47378554868249</v>
      </c>
      <c r="F71" s="4">
        <v>2974.421356646048</v>
      </c>
      <c r="G71" t="s">
        <v>53</v>
      </c>
      <c r="H71" t="s">
        <v>48</v>
      </c>
      <c r="I71" t="s">
        <v>29</v>
      </c>
      <c r="J71" t="s">
        <v>49</v>
      </c>
      <c r="K71" t="s">
        <v>51</v>
      </c>
    </row>
    <row r="72" spans="1:11" x14ac:dyDescent="0.35">
      <c r="A72">
        <v>71</v>
      </c>
      <c r="B72" t="s">
        <v>354</v>
      </c>
      <c r="C72" t="s">
        <v>173</v>
      </c>
      <c r="D72" s="4" t="s">
        <v>8</v>
      </c>
      <c r="E72" s="4">
        <v>495.73689277434124</v>
      </c>
      <c r="F72" s="4">
        <v>1487.210678323024</v>
      </c>
      <c r="G72" t="s">
        <v>53</v>
      </c>
      <c r="H72" t="s">
        <v>48</v>
      </c>
      <c r="I72" t="s">
        <v>29</v>
      </c>
      <c r="J72" t="s">
        <v>49</v>
      </c>
      <c r="K72" t="s">
        <v>51</v>
      </c>
    </row>
    <row r="73" spans="1:11" x14ac:dyDescent="0.35">
      <c r="A73">
        <v>72</v>
      </c>
      <c r="B73" t="s">
        <v>354</v>
      </c>
      <c r="C73" t="s">
        <v>174</v>
      </c>
      <c r="D73" s="4" t="s">
        <v>8</v>
      </c>
      <c r="E73" s="4">
        <v>198.29475710973651</v>
      </c>
      <c r="F73" s="4">
        <v>594.88427132920958</v>
      </c>
      <c r="G73" t="s">
        <v>53</v>
      </c>
      <c r="H73" t="s">
        <v>48</v>
      </c>
      <c r="I73" t="s">
        <v>29</v>
      </c>
      <c r="J73" t="s">
        <v>49</v>
      </c>
      <c r="K73" t="s">
        <v>51</v>
      </c>
    </row>
    <row r="74" spans="1:11" x14ac:dyDescent="0.35">
      <c r="A74">
        <v>73</v>
      </c>
      <c r="B74" t="s">
        <v>354</v>
      </c>
      <c r="C74" t="s">
        <v>175</v>
      </c>
      <c r="D74" s="4" t="s">
        <v>8</v>
      </c>
      <c r="E74" s="4">
        <v>99.147378554868254</v>
      </c>
      <c r="F74" s="4">
        <v>297.44213566460479</v>
      </c>
      <c r="G74" t="s">
        <v>53</v>
      </c>
      <c r="H74" t="s">
        <v>48</v>
      </c>
      <c r="I74" t="s">
        <v>29</v>
      </c>
      <c r="J74" t="s">
        <v>49</v>
      </c>
      <c r="K74" t="s">
        <v>51</v>
      </c>
    </row>
    <row r="75" spans="1:11" x14ac:dyDescent="0.35">
      <c r="A75">
        <v>74</v>
      </c>
      <c r="B75" t="s">
        <v>354</v>
      </c>
      <c r="C75" t="s">
        <v>47</v>
      </c>
      <c r="D75" s="4">
        <v>5746.4473581406519</v>
      </c>
      <c r="E75" s="4" t="s">
        <v>8</v>
      </c>
      <c r="F75" s="4" t="s">
        <v>8</v>
      </c>
      <c r="G75" t="s">
        <v>53</v>
      </c>
      <c r="H75" t="s">
        <v>121</v>
      </c>
      <c r="I75" t="s">
        <v>29</v>
      </c>
      <c r="J75" t="s">
        <v>122</v>
      </c>
      <c r="K75" t="s">
        <v>123</v>
      </c>
    </row>
    <row r="76" spans="1:11" x14ac:dyDescent="0.35">
      <c r="A76">
        <v>75</v>
      </c>
      <c r="B76" t="s">
        <v>354</v>
      </c>
      <c r="C76" t="s">
        <v>124</v>
      </c>
      <c r="D76" s="4">
        <v>1340.8377168994855</v>
      </c>
      <c r="E76" s="4" t="s">
        <v>8</v>
      </c>
      <c r="F76" s="4" t="s">
        <v>8</v>
      </c>
      <c r="G76" t="s">
        <v>53</v>
      </c>
      <c r="H76" t="s">
        <v>121</v>
      </c>
      <c r="I76" t="s">
        <v>29</v>
      </c>
      <c r="J76" t="s">
        <v>122</v>
      </c>
      <c r="K76" t="s">
        <v>125</v>
      </c>
    </row>
    <row r="77" spans="1:11" x14ac:dyDescent="0.35">
      <c r="A77">
        <v>76</v>
      </c>
      <c r="B77" t="s">
        <v>354</v>
      </c>
      <c r="C77" t="s">
        <v>126</v>
      </c>
      <c r="D77" s="4">
        <v>660.84144618617495</v>
      </c>
      <c r="E77" s="4" t="s">
        <v>8</v>
      </c>
      <c r="F77" s="4" t="s">
        <v>8</v>
      </c>
      <c r="G77" t="s">
        <v>53</v>
      </c>
      <c r="H77" t="s">
        <v>121</v>
      </c>
      <c r="I77" t="s">
        <v>29</v>
      </c>
      <c r="J77" t="s">
        <v>122</v>
      </c>
      <c r="K77" t="s">
        <v>127</v>
      </c>
    </row>
    <row r="78" spans="1:11" x14ac:dyDescent="0.35">
      <c r="A78">
        <v>77</v>
      </c>
      <c r="B78" t="s">
        <v>354</v>
      </c>
      <c r="C78" t="s">
        <v>128</v>
      </c>
      <c r="D78" s="4">
        <v>95.774122635677529</v>
      </c>
      <c r="E78" s="4" t="s">
        <v>8</v>
      </c>
      <c r="F78" s="4" t="s">
        <v>8</v>
      </c>
      <c r="G78" t="s">
        <v>53</v>
      </c>
      <c r="H78" t="s">
        <v>121</v>
      </c>
      <c r="I78" t="s">
        <v>29</v>
      </c>
      <c r="J78" t="s">
        <v>122</v>
      </c>
      <c r="K78" t="s">
        <v>129</v>
      </c>
    </row>
    <row r="79" spans="1:11" x14ac:dyDescent="0.35">
      <c r="A79">
        <v>78</v>
      </c>
      <c r="B79" t="s">
        <v>143</v>
      </c>
      <c r="C79" t="s">
        <v>130</v>
      </c>
      <c r="D79" s="4">
        <v>114.92894716281305</v>
      </c>
      <c r="E79" s="4" t="s">
        <v>8</v>
      </c>
      <c r="F79" s="4" t="s">
        <v>8</v>
      </c>
      <c r="G79" t="s">
        <v>53</v>
      </c>
      <c r="H79" t="s">
        <v>121</v>
      </c>
      <c r="I79" t="s">
        <v>29</v>
      </c>
      <c r="J79" t="s">
        <v>122</v>
      </c>
      <c r="K79" t="s">
        <v>357</v>
      </c>
    </row>
    <row r="80" spans="1:11" x14ac:dyDescent="0.35">
      <c r="A80">
        <v>79</v>
      </c>
      <c r="B80" t="s">
        <v>354</v>
      </c>
      <c r="C80" t="s">
        <v>118</v>
      </c>
      <c r="D80" s="4">
        <v>221597.82214470676</v>
      </c>
      <c r="E80" s="4" t="s">
        <v>8</v>
      </c>
      <c r="F80" s="4" t="s">
        <v>8</v>
      </c>
      <c r="G80" t="s">
        <v>53</v>
      </c>
      <c r="H80" t="s">
        <v>119</v>
      </c>
      <c r="I80" t="s">
        <v>29</v>
      </c>
      <c r="J80" t="s">
        <v>120</v>
      </c>
      <c r="K80" t="s">
        <v>206</v>
      </c>
    </row>
    <row r="81" spans="1:11" x14ac:dyDescent="0.35">
      <c r="A81">
        <v>80</v>
      </c>
      <c r="B81" t="s">
        <v>354</v>
      </c>
      <c r="C81" t="s">
        <v>118</v>
      </c>
      <c r="D81" s="4">
        <v>22159.782214470677</v>
      </c>
      <c r="E81" s="4" t="s">
        <v>8</v>
      </c>
      <c r="F81" s="4" t="s">
        <v>8</v>
      </c>
      <c r="G81" t="s">
        <v>53</v>
      </c>
      <c r="H81" t="s">
        <v>119</v>
      </c>
      <c r="I81" t="s">
        <v>10</v>
      </c>
      <c r="J81" t="s">
        <v>120</v>
      </c>
      <c r="K81" t="s">
        <v>206</v>
      </c>
    </row>
    <row r="82" spans="1:11" x14ac:dyDescent="0.35">
      <c r="A82">
        <v>81</v>
      </c>
      <c r="B82" t="s">
        <v>354</v>
      </c>
      <c r="C82" t="s">
        <v>52</v>
      </c>
      <c r="D82" s="4">
        <v>1434.5869305260533</v>
      </c>
      <c r="E82" s="4">
        <v>1266.3939800505848</v>
      </c>
      <c r="F82" s="4">
        <v>1602.7798810015215</v>
      </c>
      <c r="G82" t="s">
        <v>53</v>
      </c>
      <c r="H82" t="s">
        <v>54</v>
      </c>
      <c r="I82" t="s">
        <v>55</v>
      </c>
      <c r="J82" t="s">
        <v>56</v>
      </c>
      <c r="K82" t="s">
        <v>57</v>
      </c>
    </row>
    <row r="83" spans="1:11" x14ac:dyDescent="0.35">
      <c r="A83">
        <v>82</v>
      </c>
      <c r="B83" t="s">
        <v>354</v>
      </c>
      <c r="C83" t="s">
        <v>58</v>
      </c>
      <c r="D83" s="4">
        <v>969.58289097622912</v>
      </c>
      <c r="E83" s="4">
        <v>860.75215831563185</v>
      </c>
      <c r="F83" s="4">
        <v>1078.4136236368263</v>
      </c>
      <c r="G83" t="s">
        <v>53</v>
      </c>
      <c r="H83" t="s">
        <v>54</v>
      </c>
      <c r="I83" t="s">
        <v>55</v>
      </c>
      <c r="J83" t="s">
        <v>56</v>
      </c>
      <c r="K83" t="s">
        <v>57</v>
      </c>
    </row>
    <row r="84" spans="1:11" x14ac:dyDescent="0.35">
      <c r="A84">
        <v>83</v>
      </c>
      <c r="B84" t="s">
        <v>354</v>
      </c>
      <c r="C84" t="s">
        <v>59</v>
      </c>
      <c r="D84" s="4">
        <v>267.12998016692023</v>
      </c>
      <c r="E84" s="4">
        <v>227.55516829033948</v>
      </c>
      <c r="F84" s="4">
        <v>306.70479204350107</v>
      </c>
      <c r="G84" t="s">
        <v>53</v>
      </c>
      <c r="H84" t="s">
        <v>54</v>
      </c>
      <c r="I84" t="s">
        <v>55</v>
      </c>
      <c r="J84" t="s">
        <v>56</v>
      </c>
      <c r="K84" t="s">
        <v>57</v>
      </c>
    </row>
    <row r="85" spans="1:11" x14ac:dyDescent="0.35">
      <c r="A85">
        <v>84</v>
      </c>
      <c r="B85" t="s">
        <v>354</v>
      </c>
      <c r="C85" t="s">
        <v>140</v>
      </c>
      <c r="D85" s="4">
        <v>68.661347949546965</v>
      </c>
      <c r="E85" s="4" t="s">
        <v>8</v>
      </c>
      <c r="F85" s="4" t="s">
        <v>8</v>
      </c>
      <c r="G85" t="s">
        <v>53</v>
      </c>
      <c r="H85" t="s">
        <v>119</v>
      </c>
      <c r="I85" t="s">
        <v>132</v>
      </c>
      <c r="J85" t="s">
        <v>141</v>
      </c>
      <c r="K85" t="s">
        <v>142</v>
      </c>
    </row>
    <row r="86" spans="1:11" x14ac:dyDescent="0.35">
      <c r="A86">
        <v>85</v>
      </c>
      <c r="B86" t="s">
        <v>354</v>
      </c>
      <c r="C86" t="s">
        <v>8</v>
      </c>
      <c r="D86" s="5" t="s">
        <v>42</v>
      </c>
      <c r="E86" s="5" t="s">
        <v>42</v>
      </c>
      <c r="F86" s="5" t="s">
        <v>42</v>
      </c>
      <c r="G86" t="s">
        <v>43</v>
      </c>
      <c r="H86" t="s">
        <v>44</v>
      </c>
      <c r="I86" t="s">
        <v>16</v>
      </c>
      <c r="J86" t="s">
        <v>45</v>
      </c>
      <c r="K86" t="s">
        <v>46</v>
      </c>
    </row>
    <row r="87" spans="1:11" x14ac:dyDescent="0.35">
      <c r="A87">
        <v>86</v>
      </c>
      <c r="B87" t="s">
        <v>354</v>
      </c>
      <c r="C87" t="s">
        <v>116</v>
      </c>
      <c r="D87" s="4" t="s">
        <v>8</v>
      </c>
      <c r="E87" s="4">
        <v>12.885568719826292</v>
      </c>
      <c r="F87" s="4">
        <v>14.867963907491875</v>
      </c>
      <c r="G87" t="s">
        <v>43</v>
      </c>
      <c r="H87" t="s">
        <v>62</v>
      </c>
      <c r="I87" t="s">
        <v>8</v>
      </c>
      <c r="J87" t="s">
        <v>114</v>
      </c>
      <c r="K87" t="s">
        <v>117</v>
      </c>
    </row>
    <row r="88" spans="1:11" x14ac:dyDescent="0.35">
      <c r="A88">
        <v>87</v>
      </c>
      <c r="B88" t="s">
        <v>354</v>
      </c>
      <c r="C88" t="s">
        <v>47</v>
      </c>
      <c r="D88" s="4" t="s">
        <v>8</v>
      </c>
      <c r="E88" s="4">
        <v>84.25179547578729</v>
      </c>
      <c r="F88" s="4">
        <v>126.87329201059734</v>
      </c>
      <c r="G88" t="s">
        <v>43</v>
      </c>
      <c r="H88" t="s">
        <v>62</v>
      </c>
      <c r="I88" t="s">
        <v>8</v>
      </c>
      <c r="J88" t="s">
        <v>114</v>
      </c>
      <c r="K88" t="s">
        <v>115</v>
      </c>
    </row>
    <row r="89" spans="1:11" x14ac:dyDescent="0.35">
      <c r="A89">
        <v>88</v>
      </c>
      <c r="B89" t="s">
        <v>354</v>
      </c>
      <c r="C89" t="s">
        <v>110</v>
      </c>
      <c r="D89" s="4">
        <v>225.6575966676952</v>
      </c>
      <c r="E89" s="4" t="s">
        <v>8</v>
      </c>
      <c r="F89" s="4" t="s">
        <v>8</v>
      </c>
      <c r="G89" t="s">
        <v>53</v>
      </c>
      <c r="H89" t="s">
        <v>111</v>
      </c>
      <c r="I89" t="s">
        <v>16</v>
      </c>
      <c r="J89" t="s">
        <v>112</v>
      </c>
      <c r="K89" t="s">
        <v>113</v>
      </c>
    </row>
    <row r="90" spans="1:11" x14ac:dyDescent="0.35">
      <c r="A90">
        <v>89</v>
      </c>
      <c r="B90" t="s">
        <v>354</v>
      </c>
      <c r="C90" t="s">
        <v>202</v>
      </c>
      <c r="D90" s="4">
        <v>8860.6066884824359</v>
      </c>
      <c r="E90" s="4" t="s">
        <v>8</v>
      </c>
      <c r="F90" s="4" t="s">
        <v>8</v>
      </c>
      <c r="G90" t="s">
        <v>53</v>
      </c>
      <c r="H90" t="s">
        <v>9</v>
      </c>
      <c r="I90" t="s">
        <v>10</v>
      </c>
      <c r="J90" t="s">
        <v>25</v>
      </c>
      <c r="K90" t="s">
        <v>234</v>
      </c>
    </row>
    <row r="91" spans="1:11" x14ac:dyDescent="0.35">
      <c r="A91">
        <v>90</v>
      </c>
      <c r="B91" t="s">
        <v>354</v>
      </c>
      <c r="C91" t="s">
        <v>203</v>
      </c>
      <c r="D91" s="4">
        <v>4430.3033442412179</v>
      </c>
      <c r="E91" s="4" t="s">
        <v>8</v>
      </c>
      <c r="F91" s="4" t="s">
        <v>8</v>
      </c>
      <c r="G91" t="s">
        <v>53</v>
      </c>
      <c r="H91" t="s">
        <v>9</v>
      </c>
      <c r="I91" t="s">
        <v>10</v>
      </c>
      <c r="J91" t="s">
        <v>25</v>
      </c>
      <c r="K91" t="s">
        <v>235</v>
      </c>
    </row>
    <row r="92" spans="1:11" x14ac:dyDescent="0.35">
      <c r="A92">
        <v>91</v>
      </c>
      <c r="B92" t="s">
        <v>355</v>
      </c>
      <c r="C92" t="s">
        <v>8</v>
      </c>
      <c r="D92" s="4">
        <v>1134.7207981677495</v>
      </c>
      <c r="E92" s="4" t="s">
        <v>8</v>
      </c>
      <c r="F92" s="4" t="s">
        <v>8</v>
      </c>
      <c r="G92" t="s">
        <v>43</v>
      </c>
      <c r="H92" t="s">
        <v>15</v>
      </c>
      <c r="I92" t="s">
        <v>16</v>
      </c>
      <c r="J92" t="s">
        <v>17</v>
      </c>
      <c r="K92" t="s">
        <v>103</v>
      </c>
    </row>
    <row r="93" spans="1:11" x14ac:dyDescent="0.35">
      <c r="A93">
        <v>92</v>
      </c>
      <c r="B93" t="s">
        <v>355</v>
      </c>
      <c r="C93" t="s">
        <v>8</v>
      </c>
      <c r="D93" s="4">
        <v>267.2991308698073</v>
      </c>
      <c r="E93" s="4" t="s">
        <v>8</v>
      </c>
      <c r="F93" s="4" t="s">
        <v>8</v>
      </c>
      <c r="G93" t="s">
        <v>43</v>
      </c>
      <c r="H93" t="s">
        <v>104</v>
      </c>
      <c r="I93" t="s">
        <v>16</v>
      </c>
      <c r="J93" t="s">
        <v>105</v>
      </c>
      <c r="K93" t="s">
        <v>106</v>
      </c>
    </row>
    <row r="94" spans="1:11" x14ac:dyDescent="0.35">
      <c r="A94">
        <v>93</v>
      </c>
      <c r="B94" t="s">
        <v>41</v>
      </c>
      <c r="C94" t="s">
        <v>149</v>
      </c>
      <c r="D94" s="4">
        <v>968.99999999999989</v>
      </c>
      <c r="E94" s="4" t="s">
        <v>8</v>
      </c>
      <c r="F94" s="4" t="s">
        <v>8</v>
      </c>
      <c r="G94" t="s">
        <v>14</v>
      </c>
      <c r="H94" t="s">
        <v>9</v>
      </c>
      <c r="I94" t="s">
        <v>10</v>
      </c>
      <c r="J94" t="s">
        <v>145</v>
      </c>
      <c r="K94" t="s">
        <v>146</v>
      </c>
    </row>
    <row r="95" spans="1:11" x14ac:dyDescent="0.35">
      <c r="A95">
        <v>94</v>
      </c>
      <c r="B95" t="s">
        <v>19</v>
      </c>
      <c r="C95" t="s">
        <v>8</v>
      </c>
      <c r="D95" s="4">
        <v>1140000</v>
      </c>
      <c r="E95" s="4" t="s">
        <v>8</v>
      </c>
      <c r="F95" s="4" t="s">
        <v>8</v>
      </c>
      <c r="G95" t="s">
        <v>14</v>
      </c>
      <c r="H95" t="s">
        <v>9</v>
      </c>
      <c r="I95" t="s">
        <v>37</v>
      </c>
      <c r="J95" t="s">
        <v>145</v>
      </c>
      <c r="K95" t="s">
        <v>150</v>
      </c>
    </row>
    <row r="96" spans="1:11" x14ac:dyDescent="0.35">
      <c r="A96">
        <v>95</v>
      </c>
      <c r="B96" t="s">
        <v>19</v>
      </c>
      <c r="C96" t="s">
        <v>20</v>
      </c>
      <c r="D96" s="4">
        <v>11136347.442025945</v>
      </c>
      <c r="E96" s="4" t="s">
        <v>8</v>
      </c>
      <c r="F96" s="4" t="s">
        <v>8</v>
      </c>
      <c r="G96" t="s">
        <v>14</v>
      </c>
      <c r="H96" t="s">
        <v>9</v>
      </c>
      <c r="I96" t="s">
        <v>10</v>
      </c>
      <c r="J96" t="s">
        <v>11</v>
      </c>
      <c r="K96" t="s">
        <v>231</v>
      </c>
    </row>
    <row r="97" spans="1:11" x14ac:dyDescent="0.35">
      <c r="A97">
        <v>96</v>
      </c>
      <c r="B97" t="s">
        <v>19</v>
      </c>
      <c r="C97" t="s">
        <v>21</v>
      </c>
      <c r="D97" s="4">
        <v>22272694.884051889</v>
      </c>
      <c r="E97" s="4" t="s">
        <v>8</v>
      </c>
      <c r="F97" s="4" t="s">
        <v>8</v>
      </c>
      <c r="G97" t="s">
        <v>14</v>
      </c>
      <c r="H97" t="s">
        <v>9</v>
      </c>
      <c r="I97" t="s">
        <v>10</v>
      </c>
      <c r="J97" t="s">
        <v>11</v>
      </c>
      <c r="K97" t="s">
        <v>232</v>
      </c>
    </row>
    <row r="98" spans="1:11" x14ac:dyDescent="0.35">
      <c r="A98">
        <v>97</v>
      </c>
      <c r="B98" t="s">
        <v>19</v>
      </c>
      <c r="C98" t="s">
        <v>22</v>
      </c>
      <c r="D98" s="4">
        <v>55681737.21012973</v>
      </c>
      <c r="E98" s="4" t="s">
        <v>8</v>
      </c>
      <c r="F98" s="4" t="s">
        <v>8</v>
      </c>
      <c r="G98" t="s">
        <v>14</v>
      </c>
      <c r="H98" t="s">
        <v>9</v>
      </c>
      <c r="I98" t="s">
        <v>10</v>
      </c>
      <c r="J98" t="s">
        <v>11</v>
      </c>
      <c r="K98" t="s">
        <v>233</v>
      </c>
    </row>
    <row r="99" spans="1:11" x14ac:dyDescent="0.35">
      <c r="A99">
        <v>98</v>
      </c>
      <c r="B99" s="6" t="s">
        <v>243</v>
      </c>
      <c r="C99" s="6" t="s">
        <v>244</v>
      </c>
      <c r="D99" s="7">
        <v>4430303.3442412177</v>
      </c>
      <c r="E99" s="4" t="s">
        <v>8</v>
      </c>
      <c r="F99" s="4" t="s">
        <v>8</v>
      </c>
      <c r="G99" t="s">
        <v>14</v>
      </c>
      <c r="H99" t="s">
        <v>9</v>
      </c>
      <c r="I99" s="6" t="s">
        <v>10</v>
      </c>
      <c r="J99" s="6" t="s">
        <v>11</v>
      </c>
      <c r="K99" s="6" t="s">
        <v>245</v>
      </c>
    </row>
    <row r="100" spans="1:11" x14ac:dyDescent="0.35">
      <c r="A100">
        <v>99</v>
      </c>
      <c r="B100" t="s">
        <v>356</v>
      </c>
      <c r="C100" s="8" t="s">
        <v>267</v>
      </c>
      <c r="D100" s="7">
        <v>886.06066884824361</v>
      </c>
      <c r="E100" s="4" t="s">
        <v>8</v>
      </c>
      <c r="F100" s="4" t="s">
        <v>8</v>
      </c>
      <c r="G100" t="s">
        <v>266</v>
      </c>
      <c r="H100" t="s">
        <v>9</v>
      </c>
      <c r="I100" s="6" t="s">
        <v>10</v>
      </c>
      <c r="J100" s="6" t="s">
        <v>11</v>
      </c>
      <c r="K100" s="6" t="s">
        <v>264</v>
      </c>
    </row>
    <row r="101" spans="1:11" x14ac:dyDescent="0.35">
      <c r="A101">
        <v>100</v>
      </c>
      <c r="B101" t="s">
        <v>356</v>
      </c>
      <c r="C101" s="8" t="s">
        <v>268</v>
      </c>
      <c r="D101" s="7">
        <v>886.06066884824361</v>
      </c>
      <c r="E101" s="4" t="s">
        <v>8</v>
      </c>
      <c r="F101" s="4" t="s">
        <v>8</v>
      </c>
      <c r="G101" t="s">
        <v>266</v>
      </c>
      <c r="H101" t="s">
        <v>9</v>
      </c>
      <c r="I101" s="6" t="s">
        <v>10</v>
      </c>
      <c r="J101" s="6" t="s">
        <v>11</v>
      </c>
      <c r="K101" s="6" t="s">
        <v>265</v>
      </c>
    </row>
    <row r="102" spans="1:11" x14ac:dyDescent="0.35">
      <c r="A102">
        <v>101</v>
      </c>
      <c r="B102" t="s">
        <v>166</v>
      </c>
      <c r="C102" t="s">
        <v>35</v>
      </c>
      <c r="D102" s="4">
        <v>1994.389287802346</v>
      </c>
      <c r="E102" s="4" t="s">
        <v>8</v>
      </c>
      <c r="F102" s="4" t="s">
        <v>8</v>
      </c>
      <c r="G102" t="s">
        <v>53</v>
      </c>
      <c r="H102" t="s">
        <v>28</v>
      </c>
      <c r="I102" t="s">
        <v>29</v>
      </c>
      <c r="J102" t="s">
        <v>30</v>
      </c>
    </row>
    <row r="103" spans="1:11" x14ac:dyDescent="0.35">
      <c r="A103">
        <v>102</v>
      </c>
      <c r="B103" t="s">
        <v>98</v>
      </c>
      <c r="C103" t="s">
        <v>8</v>
      </c>
      <c r="D103" s="4">
        <v>10737635.83241328</v>
      </c>
      <c r="E103" s="4">
        <v>197874.05938290388</v>
      </c>
      <c r="F103" s="4">
        <v>494685148.45725977</v>
      </c>
      <c r="G103" t="s">
        <v>14</v>
      </c>
      <c r="H103" t="s">
        <v>54</v>
      </c>
      <c r="I103" t="s">
        <v>95</v>
      </c>
      <c r="J103" t="s">
        <v>56</v>
      </c>
      <c r="K103" t="s">
        <v>237</v>
      </c>
    </row>
    <row r="104" spans="1:11" x14ac:dyDescent="0.35">
      <c r="A104">
        <v>103</v>
      </c>
      <c r="B104" t="s">
        <v>98</v>
      </c>
      <c r="C104" t="s">
        <v>196</v>
      </c>
      <c r="D104" s="4">
        <v>123613456.60648797</v>
      </c>
      <c r="E104" s="4" t="s">
        <v>8</v>
      </c>
      <c r="F104" s="4" t="s">
        <v>8</v>
      </c>
      <c r="G104" t="s">
        <v>14</v>
      </c>
      <c r="H104" t="s">
        <v>9</v>
      </c>
      <c r="I104" t="s">
        <v>10</v>
      </c>
      <c r="J104" t="s">
        <v>11</v>
      </c>
      <c r="K104" t="s">
        <v>273</v>
      </c>
    </row>
    <row r="105" spans="1:11" x14ac:dyDescent="0.35">
      <c r="A105">
        <v>104</v>
      </c>
      <c r="B105" t="s">
        <v>91</v>
      </c>
      <c r="C105" t="s">
        <v>184</v>
      </c>
      <c r="D105" s="4">
        <v>1329091.0032723653</v>
      </c>
      <c r="E105" s="4" t="s">
        <v>8</v>
      </c>
      <c r="F105" s="4" t="s">
        <v>8</v>
      </c>
      <c r="G105" t="s">
        <v>14</v>
      </c>
      <c r="H105" t="s">
        <v>9</v>
      </c>
      <c r="I105" t="s">
        <v>10</v>
      </c>
      <c r="J105" t="s">
        <v>25</v>
      </c>
      <c r="K105" t="s">
        <v>238</v>
      </c>
    </row>
    <row r="106" spans="1:11" x14ac:dyDescent="0.35">
      <c r="A106">
        <v>105</v>
      </c>
      <c r="B106" t="s">
        <v>91</v>
      </c>
      <c r="C106" t="s">
        <v>185</v>
      </c>
      <c r="D106" s="4">
        <v>708848.53507859481</v>
      </c>
      <c r="E106" s="4" t="s">
        <v>8</v>
      </c>
      <c r="F106" s="4" t="s">
        <v>8</v>
      </c>
      <c r="G106" t="s">
        <v>14</v>
      </c>
      <c r="H106" t="s">
        <v>9</v>
      </c>
      <c r="I106" t="s">
        <v>10</v>
      </c>
      <c r="J106" t="s">
        <v>25</v>
      </c>
      <c r="K106" t="s">
        <v>239</v>
      </c>
    </row>
    <row r="107" spans="1:11" x14ac:dyDescent="0.35">
      <c r="A107">
        <v>106</v>
      </c>
      <c r="B107" t="s">
        <v>91</v>
      </c>
      <c r="C107" t="s">
        <v>186</v>
      </c>
      <c r="D107" s="4">
        <v>26581.820065447304</v>
      </c>
      <c r="E107" s="4" t="s">
        <v>8</v>
      </c>
      <c r="F107" s="4" t="s">
        <v>8</v>
      </c>
      <c r="G107" t="s">
        <v>14</v>
      </c>
      <c r="H107" t="s">
        <v>9</v>
      </c>
      <c r="I107" t="s">
        <v>10</v>
      </c>
      <c r="J107" t="s">
        <v>25</v>
      </c>
      <c r="K107" t="s">
        <v>240</v>
      </c>
    </row>
    <row r="108" spans="1:11" x14ac:dyDescent="0.35">
      <c r="A108">
        <v>107</v>
      </c>
      <c r="B108" t="s">
        <v>91</v>
      </c>
      <c r="C108" t="s">
        <v>187</v>
      </c>
      <c r="D108" s="4">
        <v>708848.53507859481</v>
      </c>
      <c r="E108" s="4" t="s">
        <v>8</v>
      </c>
      <c r="F108" s="4" t="s">
        <v>8</v>
      </c>
      <c r="G108" t="s">
        <v>14</v>
      </c>
      <c r="H108" t="s">
        <v>9</v>
      </c>
      <c r="I108" t="s">
        <v>10</v>
      </c>
      <c r="J108" t="s">
        <v>25</v>
      </c>
      <c r="K108" t="s">
        <v>241</v>
      </c>
    </row>
    <row r="109" spans="1:11" x14ac:dyDescent="0.35">
      <c r="A109">
        <v>108</v>
      </c>
      <c r="B109" t="s">
        <v>91</v>
      </c>
      <c r="C109" t="s">
        <v>188</v>
      </c>
      <c r="D109" s="4">
        <v>1329091.0032723653</v>
      </c>
      <c r="E109" s="4" t="s">
        <v>8</v>
      </c>
      <c r="F109" s="4" t="s">
        <v>8</v>
      </c>
      <c r="G109" t="s">
        <v>14</v>
      </c>
      <c r="H109" t="s">
        <v>9</v>
      </c>
      <c r="I109" t="s">
        <v>10</v>
      </c>
      <c r="J109" t="s">
        <v>25</v>
      </c>
      <c r="K109" t="s">
        <v>236</v>
      </c>
    </row>
    <row r="110" spans="1:11" x14ac:dyDescent="0.35">
      <c r="A110">
        <v>109</v>
      </c>
      <c r="B110" t="s">
        <v>92</v>
      </c>
      <c r="C110" t="s">
        <v>189</v>
      </c>
      <c r="D110" s="4">
        <v>26581820.065447308</v>
      </c>
      <c r="E110" s="4" t="s">
        <v>8</v>
      </c>
      <c r="F110" s="4" t="s">
        <v>8</v>
      </c>
      <c r="G110" t="s">
        <v>14</v>
      </c>
      <c r="H110" t="s">
        <v>9</v>
      </c>
      <c r="I110" t="s">
        <v>10</v>
      </c>
      <c r="J110" t="s">
        <v>25</v>
      </c>
      <c r="K110" t="s">
        <v>261</v>
      </c>
    </row>
    <row r="111" spans="1:11" x14ac:dyDescent="0.35">
      <c r="A111">
        <v>110</v>
      </c>
      <c r="B111" t="s">
        <v>92</v>
      </c>
      <c r="C111" t="s">
        <v>190</v>
      </c>
      <c r="D111" s="4">
        <v>88606066.88482435</v>
      </c>
      <c r="E111" s="4" t="s">
        <v>8</v>
      </c>
      <c r="F111" s="4" t="s">
        <v>8</v>
      </c>
      <c r="G111" t="s">
        <v>14</v>
      </c>
      <c r="H111" t="s">
        <v>9</v>
      </c>
      <c r="I111" t="s">
        <v>10</v>
      </c>
      <c r="J111" t="s">
        <v>25</v>
      </c>
      <c r="K111" t="s">
        <v>263</v>
      </c>
    </row>
    <row r="112" spans="1:11" x14ac:dyDescent="0.35">
      <c r="A112">
        <v>111</v>
      </c>
      <c r="B112" t="s">
        <v>92</v>
      </c>
      <c r="C112" t="s">
        <v>191</v>
      </c>
      <c r="D112" s="4">
        <v>318981840.78536767</v>
      </c>
      <c r="E112" s="4" t="s">
        <v>8</v>
      </c>
      <c r="F112" s="4" t="s">
        <v>8</v>
      </c>
      <c r="G112" t="s">
        <v>14</v>
      </c>
      <c r="H112" t="s">
        <v>9</v>
      </c>
      <c r="I112" t="s">
        <v>10</v>
      </c>
      <c r="J112" t="s">
        <v>25</v>
      </c>
      <c r="K112" t="s">
        <v>262</v>
      </c>
    </row>
    <row r="113" spans="1:11" x14ac:dyDescent="0.35">
      <c r="A113">
        <v>112</v>
      </c>
      <c r="B113" t="s">
        <v>164</v>
      </c>
      <c r="C113" t="s">
        <v>8</v>
      </c>
      <c r="D113" s="4">
        <v>354424.26753929741</v>
      </c>
      <c r="E113" s="4" t="s">
        <v>8</v>
      </c>
      <c r="F113" s="4" t="s">
        <v>8</v>
      </c>
      <c r="G113" t="s">
        <v>14</v>
      </c>
      <c r="H113" t="s">
        <v>9</v>
      </c>
      <c r="I113" t="s">
        <v>10</v>
      </c>
      <c r="J113" t="s">
        <v>25</v>
      </c>
      <c r="K113" t="s">
        <v>242</v>
      </c>
    </row>
    <row r="114" spans="1:11" x14ac:dyDescent="0.35">
      <c r="A114">
        <v>113</v>
      </c>
      <c r="B114" t="s">
        <v>13</v>
      </c>
      <c r="C114" t="s">
        <v>8</v>
      </c>
      <c r="D114" s="4">
        <v>1994999.9999999998</v>
      </c>
      <c r="E114" s="4">
        <v>1481999.9999999998</v>
      </c>
      <c r="F114" s="4">
        <v>2508000</v>
      </c>
      <c r="G114" t="s">
        <v>14</v>
      </c>
      <c r="H114" t="s">
        <v>9</v>
      </c>
      <c r="I114" t="s">
        <v>148</v>
      </c>
      <c r="J114" t="s">
        <v>145</v>
      </c>
      <c r="K114" t="s">
        <v>147</v>
      </c>
    </row>
    <row r="115" spans="1:11" x14ac:dyDescent="0.35">
      <c r="A115">
        <v>114</v>
      </c>
      <c r="B115" t="s">
        <v>13</v>
      </c>
      <c r="C115" t="s">
        <v>8</v>
      </c>
      <c r="D115" s="4">
        <v>704652.64525793085</v>
      </c>
      <c r="E115" s="4" t="s">
        <v>8</v>
      </c>
      <c r="F115" s="4" t="s">
        <v>8</v>
      </c>
      <c r="G115" t="s">
        <v>14</v>
      </c>
      <c r="H115" t="s">
        <v>15</v>
      </c>
      <c r="I115" t="s">
        <v>16</v>
      </c>
      <c r="J115" t="s">
        <v>17</v>
      </c>
      <c r="K115" t="s">
        <v>18</v>
      </c>
    </row>
    <row r="116" spans="1:11" x14ac:dyDescent="0.35">
      <c r="A116">
        <v>115</v>
      </c>
      <c r="B116" t="s">
        <v>13</v>
      </c>
      <c r="C116" t="s">
        <v>282</v>
      </c>
      <c r="D116" s="7">
        <v>4446000</v>
      </c>
      <c r="E116" t="s">
        <v>8</v>
      </c>
      <c r="F116" t="s">
        <v>8</v>
      </c>
      <c r="G116" t="s">
        <v>14</v>
      </c>
      <c r="H116" t="s">
        <v>281</v>
      </c>
      <c r="I116" t="s">
        <v>278</v>
      </c>
      <c r="J116" t="s">
        <v>279</v>
      </c>
      <c r="K116" t="s">
        <v>280</v>
      </c>
    </row>
    <row r="117" spans="1:11" x14ac:dyDescent="0.35">
      <c r="A117">
        <v>116</v>
      </c>
      <c r="B117" t="s">
        <v>13</v>
      </c>
      <c r="C117" t="s">
        <v>283</v>
      </c>
      <c r="D117" s="7">
        <v>143149800</v>
      </c>
      <c r="E117" t="s">
        <v>8</v>
      </c>
      <c r="F117" t="s">
        <v>8</v>
      </c>
      <c r="G117" t="s">
        <v>14</v>
      </c>
      <c r="H117" t="s">
        <v>281</v>
      </c>
      <c r="I117" t="s">
        <v>278</v>
      </c>
      <c r="J117" t="s">
        <v>279</v>
      </c>
      <c r="K117" t="s">
        <v>280</v>
      </c>
    </row>
    <row r="118" spans="1:11" x14ac:dyDescent="0.35">
      <c r="A118">
        <v>117</v>
      </c>
      <c r="B118" t="s">
        <v>13</v>
      </c>
      <c r="C118" t="s">
        <v>284</v>
      </c>
      <c r="D118" s="7">
        <v>175286399.99999997</v>
      </c>
      <c r="E118" t="s">
        <v>8</v>
      </c>
      <c r="F118" t="s">
        <v>8</v>
      </c>
      <c r="G118" t="s">
        <v>14</v>
      </c>
      <c r="H118" t="s">
        <v>281</v>
      </c>
      <c r="I118" t="s">
        <v>278</v>
      </c>
      <c r="J118" t="s">
        <v>279</v>
      </c>
      <c r="K118" t="s">
        <v>280</v>
      </c>
    </row>
    <row r="119" spans="1:11" x14ac:dyDescent="0.35">
      <c r="A119">
        <v>118</v>
      </c>
      <c r="B119" t="s">
        <v>13</v>
      </c>
      <c r="C119" t="s">
        <v>285</v>
      </c>
      <c r="D119" s="7">
        <v>106977599.99999999</v>
      </c>
      <c r="E119" t="s">
        <v>8</v>
      </c>
      <c r="F119" t="s">
        <v>8</v>
      </c>
      <c r="G119" t="s">
        <v>14</v>
      </c>
      <c r="H119" t="s">
        <v>281</v>
      </c>
      <c r="I119" t="s">
        <v>278</v>
      </c>
      <c r="J119" t="s">
        <v>279</v>
      </c>
      <c r="K119" t="s">
        <v>280</v>
      </c>
    </row>
    <row r="120" spans="1:11" x14ac:dyDescent="0.35">
      <c r="A120">
        <v>119</v>
      </c>
      <c r="B120" t="s">
        <v>13</v>
      </c>
      <c r="C120" t="s">
        <v>286</v>
      </c>
      <c r="D120" s="7">
        <v>172345200</v>
      </c>
      <c r="E120" t="s">
        <v>8</v>
      </c>
      <c r="F120" t="s">
        <v>8</v>
      </c>
      <c r="G120" t="s">
        <v>14</v>
      </c>
      <c r="H120" t="s">
        <v>281</v>
      </c>
      <c r="I120" t="s">
        <v>278</v>
      </c>
      <c r="J120" t="s">
        <v>279</v>
      </c>
      <c r="K120" t="s">
        <v>280</v>
      </c>
    </row>
    <row r="121" spans="1:11" x14ac:dyDescent="0.35">
      <c r="A121">
        <v>120</v>
      </c>
      <c r="B121" t="s">
        <v>13</v>
      </c>
      <c r="C121" t="s">
        <v>287</v>
      </c>
      <c r="D121" s="7">
        <v>45554399.999999993</v>
      </c>
      <c r="E121" t="s">
        <v>8</v>
      </c>
      <c r="F121" t="s">
        <v>8</v>
      </c>
      <c r="G121" t="s">
        <v>14</v>
      </c>
      <c r="H121" t="s">
        <v>281</v>
      </c>
      <c r="I121" t="s">
        <v>278</v>
      </c>
      <c r="J121" t="s">
        <v>279</v>
      </c>
      <c r="K121" t="s">
        <v>280</v>
      </c>
    </row>
    <row r="122" spans="1:11" x14ac:dyDescent="0.35">
      <c r="A122">
        <v>121</v>
      </c>
      <c r="B122" t="s">
        <v>13</v>
      </c>
      <c r="C122" t="s">
        <v>288</v>
      </c>
      <c r="D122" s="7">
        <v>117077999.99999999</v>
      </c>
      <c r="E122" t="s">
        <v>8</v>
      </c>
      <c r="F122" t="s">
        <v>8</v>
      </c>
      <c r="G122" t="s">
        <v>14</v>
      </c>
      <c r="H122" t="s">
        <v>281</v>
      </c>
      <c r="I122" t="s">
        <v>278</v>
      </c>
      <c r="J122" t="s">
        <v>279</v>
      </c>
      <c r="K122" t="s">
        <v>280</v>
      </c>
    </row>
    <row r="123" spans="1:11" x14ac:dyDescent="0.35">
      <c r="A123">
        <v>122</v>
      </c>
      <c r="B123" t="s">
        <v>13</v>
      </c>
      <c r="C123" t="s">
        <v>289</v>
      </c>
      <c r="D123" s="7">
        <v>64216199.999999993</v>
      </c>
      <c r="E123" t="s">
        <v>8</v>
      </c>
      <c r="F123" t="s">
        <v>8</v>
      </c>
      <c r="G123" t="s">
        <v>14</v>
      </c>
      <c r="H123" t="s">
        <v>281</v>
      </c>
      <c r="I123" t="s">
        <v>278</v>
      </c>
      <c r="J123" t="s">
        <v>279</v>
      </c>
      <c r="K123" t="s">
        <v>280</v>
      </c>
    </row>
    <row r="124" spans="1:11" x14ac:dyDescent="0.35">
      <c r="A124">
        <v>123</v>
      </c>
      <c r="B124" t="s">
        <v>13</v>
      </c>
      <c r="C124" t="s">
        <v>290</v>
      </c>
      <c r="D124" s="7">
        <v>364754399.99999994</v>
      </c>
      <c r="E124" t="s">
        <v>8</v>
      </c>
      <c r="F124" t="s">
        <v>8</v>
      </c>
      <c r="G124" t="s">
        <v>14</v>
      </c>
      <c r="H124" t="s">
        <v>281</v>
      </c>
      <c r="I124" t="s">
        <v>278</v>
      </c>
      <c r="J124" t="s">
        <v>279</v>
      </c>
      <c r="K124" t="s">
        <v>280</v>
      </c>
    </row>
    <row r="125" spans="1:11" x14ac:dyDescent="0.35">
      <c r="A125">
        <v>124</v>
      </c>
      <c r="B125" t="s">
        <v>13</v>
      </c>
      <c r="C125" t="s">
        <v>291</v>
      </c>
      <c r="D125" s="7">
        <v>92123399.999999985</v>
      </c>
      <c r="E125" t="s">
        <v>8</v>
      </c>
      <c r="F125" t="s">
        <v>8</v>
      </c>
      <c r="G125" t="s">
        <v>14</v>
      </c>
      <c r="H125" t="s">
        <v>281</v>
      </c>
      <c r="I125" t="s">
        <v>278</v>
      </c>
      <c r="J125" t="s">
        <v>279</v>
      </c>
      <c r="K125" t="s">
        <v>280</v>
      </c>
    </row>
    <row r="126" spans="1:11" x14ac:dyDescent="0.35">
      <c r="A126">
        <v>125</v>
      </c>
      <c r="B126" t="s">
        <v>13</v>
      </c>
      <c r="C126" t="s">
        <v>292</v>
      </c>
      <c r="D126" s="7">
        <v>95041799.999999985</v>
      </c>
      <c r="E126" t="s">
        <v>8</v>
      </c>
      <c r="F126" t="s">
        <v>8</v>
      </c>
      <c r="G126" t="s">
        <v>14</v>
      </c>
      <c r="H126" t="s">
        <v>281</v>
      </c>
      <c r="I126" t="s">
        <v>278</v>
      </c>
      <c r="J126" t="s">
        <v>279</v>
      </c>
      <c r="K126" t="s">
        <v>280</v>
      </c>
    </row>
    <row r="127" spans="1:11" x14ac:dyDescent="0.35">
      <c r="A127">
        <v>126</v>
      </c>
      <c r="B127" t="s">
        <v>13</v>
      </c>
      <c r="C127" t="s">
        <v>293</v>
      </c>
      <c r="D127" s="7">
        <v>89900399.999999985</v>
      </c>
      <c r="E127" t="s">
        <v>8</v>
      </c>
      <c r="F127" t="s">
        <v>8</v>
      </c>
      <c r="G127" t="s">
        <v>14</v>
      </c>
      <c r="H127" t="s">
        <v>281</v>
      </c>
      <c r="I127" t="s">
        <v>278</v>
      </c>
      <c r="J127" t="s">
        <v>279</v>
      </c>
      <c r="K127" t="s">
        <v>280</v>
      </c>
    </row>
    <row r="128" spans="1:11" x14ac:dyDescent="0.35">
      <c r="A128">
        <v>127</v>
      </c>
      <c r="B128" t="s">
        <v>13</v>
      </c>
      <c r="C128" t="s">
        <v>294</v>
      </c>
      <c r="D128" s="7">
        <v>81122400</v>
      </c>
      <c r="E128" t="s">
        <v>8</v>
      </c>
      <c r="F128" t="s">
        <v>8</v>
      </c>
      <c r="G128" t="s">
        <v>14</v>
      </c>
      <c r="H128" t="s">
        <v>281</v>
      </c>
      <c r="I128" t="s">
        <v>278</v>
      </c>
      <c r="J128" t="s">
        <v>279</v>
      </c>
      <c r="K128" t="s">
        <v>280</v>
      </c>
    </row>
    <row r="129" spans="1:11" x14ac:dyDescent="0.35">
      <c r="A129">
        <v>128</v>
      </c>
      <c r="B129" t="s">
        <v>13</v>
      </c>
      <c r="C129" t="s">
        <v>295</v>
      </c>
      <c r="D129" s="7">
        <v>86719800</v>
      </c>
      <c r="E129" t="s">
        <v>8</v>
      </c>
      <c r="F129" t="s">
        <v>8</v>
      </c>
      <c r="G129" t="s">
        <v>14</v>
      </c>
      <c r="H129" t="s">
        <v>281</v>
      </c>
      <c r="I129" t="s">
        <v>278</v>
      </c>
      <c r="J129" t="s">
        <v>279</v>
      </c>
      <c r="K129" t="s">
        <v>280</v>
      </c>
    </row>
    <row r="130" spans="1:11" x14ac:dyDescent="0.35">
      <c r="A130">
        <v>129</v>
      </c>
      <c r="B130" t="s">
        <v>13</v>
      </c>
      <c r="C130" t="s">
        <v>296</v>
      </c>
      <c r="D130" s="7">
        <v>52029599.999999993</v>
      </c>
      <c r="E130" t="s">
        <v>8</v>
      </c>
      <c r="F130" t="s">
        <v>8</v>
      </c>
      <c r="G130" t="s">
        <v>14</v>
      </c>
      <c r="H130" t="s">
        <v>281</v>
      </c>
      <c r="I130" t="s">
        <v>278</v>
      </c>
      <c r="J130" t="s">
        <v>279</v>
      </c>
      <c r="K130" t="s">
        <v>280</v>
      </c>
    </row>
    <row r="131" spans="1:11" x14ac:dyDescent="0.35">
      <c r="A131">
        <v>130</v>
      </c>
      <c r="B131" t="s">
        <v>13</v>
      </c>
      <c r="C131" t="s">
        <v>297</v>
      </c>
      <c r="D131" s="7">
        <v>211184999.99999997</v>
      </c>
      <c r="E131" t="s">
        <v>8</v>
      </c>
      <c r="F131" t="s">
        <v>8</v>
      </c>
      <c r="G131" t="s">
        <v>14</v>
      </c>
      <c r="H131" t="s">
        <v>281</v>
      </c>
      <c r="I131" t="s">
        <v>278</v>
      </c>
      <c r="J131" t="s">
        <v>279</v>
      </c>
      <c r="K131" t="s">
        <v>280</v>
      </c>
    </row>
    <row r="132" spans="1:11" x14ac:dyDescent="0.35">
      <c r="A132">
        <v>131</v>
      </c>
      <c r="B132" t="s">
        <v>13</v>
      </c>
      <c r="C132" t="s">
        <v>298</v>
      </c>
      <c r="D132" s="7">
        <v>294860999.99999994</v>
      </c>
      <c r="E132" t="s">
        <v>8</v>
      </c>
      <c r="F132" t="s">
        <v>8</v>
      </c>
      <c r="G132" t="s">
        <v>14</v>
      </c>
      <c r="H132" t="s">
        <v>281</v>
      </c>
      <c r="I132" t="s">
        <v>278</v>
      </c>
      <c r="J132" t="s">
        <v>279</v>
      </c>
      <c r="K132" t="s">
        <v>280</v>
      </c>
    </row>
    <row r="133" spans="1:11" x14ac:dyDescent="0.35">
      <c r="A133">
        <v>132</v>
      </c>
      <c r="B133" t="s">
        <v>13</v>
      </c>
      <c r="C133" t="s">
        <v>298</v>
      </c>
      <c r="D133" s="7">
        <v>294860999.99999994</v>
      </c>
      <c r="E133" t="s">
        <v>8</v>
      </c>
      <c r="F133" t="s">
        <v>8</v>
      </c>
      <c r="G133" t="s">
        <v>14</v>
      </c>
      <c r="H133" t="s">
        <v>281</v>
      </c>
      <c r="I133" t="s">
        <v>278</v>
      </c>
      <c r="J133" t="s">
        <v>279</v>
      </c>
      <c r="K133" t="s">
        <v>280</v>
      </c>
    </row>
    <row r="134" spans="1:11" x14ac:dyDescent="0.35">
      <c r="A134">
        <v>133</v>
      </c>
      <c r="B134" t="s">
        <v>13</v>
      </c>
      <c r="C134" t="s">
        <v>298</v>
      </c>
      <c r="D134" s="7">
        <v>294860999.99999994</v>
      </c>
      <c r="E134" t="s">
        <v>8</v>
      </c>
      <c r="F134" t="s">
        <v>8</v>
      </c>
      <c r="G134" t="s">
        <v>14</v>
      </c>
      <c r="H134" t="s">
        <v>281</v>
      </c>
      <c r="I134" t="s">
        <v>278</v>
      </c>
      <c r="J134" t="s">
        <v>279</v>
      </c>
      <c r="K134" t="s">
        <v>280</v>
      </c>
    </row>
    <row r="135" spans="1:11" x14ac:dyDescent="0.35">
      <c r="A135">
        <v>134</v>
      </c>
      <c r="B135" t="s">
        <v>13</v>
      </c>
      <c r="C135" t="s">
        <v>299</v>
      </c>
      <c r="D135" s="7">
        <v>141303000</v>
      </c>
      <c r="E135" t="s">
        <v>8</v>
      </c>
      <c r="F135" t="s">
        <v>8</v>
      </c>
      <c r="G135" t="s">
        <v>14</v>
      </c>
      <c r="H135" t="s">
        <v>281</v>
      </c>
      <c r="I135" t="s">
        <v>278</v>
      </c>
      <c r="J135" t="s">
        <v>279</v>
      </c>
      <c r="K135" t="s">
        <v>280</v>
      </c>
    </row>
    <row r="136" spans="1:11" x14ac:dyDescent="0.35">
      <c r="A136">
        <v>135</v>
      </c>
      <c r="B136" t="s">
        <v>13</v>
      </c>
      <c r="C136" t="s">
        <v>300</v>
      </c>
      <c r="D136" s="7">
        <v>216668399.99999997</v>
      </c>
      <c r="E136" t="s">
        <v>8</v>
      </c>
      <c r="F136" t="s">
        <v>8</v>
      </c>
      <c r="G136" t="s">
        <v>14</v>
      </c>
      <c r="H136" t="s">
        <v>281</v>
      </c>
      <c r="I136" t="s">
        <v>278</v>
      </c>
      <c r="J136" t="s">
        <v>279</v>
      </c>
      <c r="K136" t="s">
        <v>280</v>
      </c>
    </row>
    <row r="137" spans="1:11" x14ac:dyDescent="0.35">
      <c r="A137">
        <v>136</v>
      </c>
      <c r="B137" t="s">
        <v>13</v>
      </c>
      <c r="C137" t="s">
        <v>301</v>
      </c>
      <c r="D137" s="7">
        <v>256522799.99999997</v>
      </c>
      <c r="E137" t="s">
        <v>8</v>
      </c>
      <c r="F137" t="s">
        <v>8</v>
      </c>
      <c r="G137" t="s">
        <v>14</v>
      </c>
      <c r="H137" t="s">
        <v>281</v>
      </c>
      <c r="I137" t="s">
        <v>278</v>
      </c>
      <c r="J137" t="s">
        <v>279</v>
      </c>
      <c r="K137" t="s">
        <v>280</v>
      </c>
    </row>
    <row r="138" spans="1:11" x14ac:dyDescent="0.35">
      <c r="A138">
        <v>137</v>
      </c>
      <c r="B138" t="s">
        <v>13</v>
      </c>
      <c r="C138" t="s">
        <v>302</v>
      </c>
      <c r="D138" s="7">
        <v>131088599.99999999</v>
      </c>
      <c r="E138" t="s">
        <v>8</v>
      </c>
      <c r="F138" t="s">
        <v>8</v>
      </c>
      <c r="G138" t="s">
        <v>14</v>
      </c>
      <c r="H138" t="s">
        <v>281</v>
      </c>
      <c r="I138" t="s">
        <v>278</v>
      </c>
      <c r="J138" t="s">
        <v>279</v>
      </c>
      <c r="K138" t="s">
        <v>280</v>
      </c>
    </row>
    <row r="139" spans="1:11" x14ac:dyDescent="0.35">
      <c r="A139">
        <v>138</v>
      </c>
      <c r="B139" t="s">
        <v>13</v>
      </c>
      <c r="C139" t="s">
        <v>303</v>
      </c>
      <c r="D139" s="7">
        <v>21682800</v>
      </c>
      <c r="E139" t="s">
        <v>8</v>
      </c>
      <c r="F139" t="s">
        <v>8</v>
      </c>
      <c r="G139" t="s">
        <v>14</v>
      </c>
      <c r="H139" t="s">
        <v>281</v>
      </c>
      <c r="I139" t="s">
        <v>278</v>
      </c>
      <c r="J139" t="s">
        <v>279</v>
      </c>
      <c r="K139" t="s">
        <v>280</v>
      </c>
    </row>
    <row r="140" spans="1:11" x14ac:dyDescent="0.35">
      <c r="A140">
        <v>139</v>
      </c>
      <c r="B140" t="s">
        <v>13</v>
      </c>
      <c r="C140" t="s">
        <v>304</v>
      </c>
      <c r="D140" s="7">
        <v>143092800</v>
      </c>
      <c r="E140" t="s">
        <v>8</v>
      </c>
      <c r="F140" t="s">
        <v>8</v>
      </c>
      <c r="G140" t="s">
        <v>14</v>
      </c>
      <c r="H140" t="s">
        <v>281</v>
      </c>
      <c r="I140" t="s">
        <v>278</v>
      </c>
      <c r="J140" t="s">
        <v>279</v>
      </c>
      <c r="K140" t="s">
        <v>280</v>
      </c>
    </row>
    <row r="141" spans="1:11" x14ac:dyDescent="0.35">
      <c r="A141">
        <v>140</v>
      </c>
      <c r="B141" t="s">
        <v>13</v>
      </c>
      <c r="C141" t="s">
        <v>305</v>
      </c>
      <c r="D141" s="7">
        <v>257480399.99999997</v>
      </c>
      <c r="E141" t="s">
        <v>8</v>
      </c>
      <c r="F141" t="s">
        <v>8</v>
      </c>
      <c r="G141" t="s">
        <v>14</v>
      </c>
      <c r="H141" t="s">
        <v>281</v>
      </c>
      <c r="I141" t="s">
        <v>278</v>
      </c>
      <c r="J141" t="s">
        <v>279</v>
      </c>
      <c r="K141" t="s">
        <v>280</v>
      </c>
    </row>
    <row r="142" spans="1:11" x14ac:dyDescent="0.35">
      <c r="A142">
        <v>141</v>
      </c>
      <c r="B142" t="s">
        <v>13</v>
      </c>
      <c r="C142" t="s">
        <v>306</v>
      </c>
      <c r="D142" s="7">
        <v>76733400</v>
      </c>
      <c r="E142" t="s">
        <v>8</v>
      </c>
      <c r="F142" t="s">
        <v>8</v>
      </c>
      <c r="G142" t="s">
        <v>14</v>
      </c>
      <c r="H142" t="s">
        <v>281</v>
      </c>
      <c r="I142" t="s">
        <v>278</v>
      </c>
      <c r="J142" t="s">
        <v>279</v>
      </c>
      <c r="K142" t="s">
        <v>280</v>
      </c>
    </row>
    <row r="143" spans="1:11" x14ac:dyDescent="0.35">
      <c r="A143">
        <v>142</v>
      </c>
      <c r="B143" t="s">
        <v>13</v>
      </c>
      <c r="C143" t="s">
        <v>307</v>
      </c>
      <c r="D143" s="7">
        <v>372677399.99999994</v>
      </c>
      <c r="E143" t="s">
        <v>8</v>
      </c>
      <c r="F143" t="s">
        <v>8</v>
      </c>
      <c r="G143" t="s">
        <v>14</v>
      </c>
      <c r="H143" t="s">
        <v>281</v>
      </c>
      <c r="I143" t="s">
        <v>278</v>
      </c>
      <c r="J143" t="s">
        <v>279</v>
      </c>
      <c r="K143" t="s">
        <v>280</v>
      </c>
    </row>
    <row r="144" spans="1:11" x14ac:dyDescent="0.35">
      <c r="A144">
        <v>143</v>
      </c>
      <c r="B144" t="s">
        <v>13</v>
      </c>
      <c r="C144" t="s">
        <v>308</v>
      </c>
      <c r="D144" s="7">
        <v>251198999.99999997</v>
      </c>
      <c r="E144" t="s">
        <v>8</v>
      </c>
      <c r="F144" t="s">
        <v>8</v>
      </c>
      <c r="G144" t="s">
        <v>14</v>
      </c>
      <c r="H144" t="s">
        <v>281</v>
      </c>
      <c r="I144" t="s">
        <v>278</v>
      </c>
      <c r="J144" t="s">
        <v>279</v>
      </c>
      <c r="K144" t="s">
        <v>280</v>
      </c>
    </row>
    <row r="145" spans="1:11" x14ac:dyDescent="0.35">
      <c r="A145">
        <v>144</v>
      </c>
      <c r="B145" t="s">
        <v>13</v>
      </c>
      <c r="C145" t="s">
        <v>309</v>
      </c>
      <c r="D145" s="7">
        <v>137301600</v>
      </c>
      <c r="E145" t="s">
        <v>8</v>
      </c>
      <c r="F145" t="s">
        <v>8</v>
      </c>
      <c r="G145" t="s">
        <v>14</v>
      </c>
      <c r="H145" t="s">
        <v>281</v>
      </c>
      <c r="I145" t="s">
        <v>278</v>
      </c>
      <c r="J145" t="s">
        <v>279</v>
      </c>
      <c r="K145" t="s">
        <v>280</v>
      </c>
    </row>
    <row r="146" spans="1:11" x14ac:dyDescent="0.35">
      <c r="A146">
        <v>145</v>
      </c>
      <c r="B146" t="s">
        <v>13</v>
      </c>
      <c r="C146" t="s">
        <v>310</v>
      </c>
      <c r="D146" s="7">
        <v>858556799.99999988</v>
      </c>
      <c r="E146" t="s">
        <v>8</v>
      </c>
      <c r="F146" t="s">
        <v>8</v>
      </c>
      <c r="G146" t="s">
        <v>14</v>
      </c>
      <c r="H146" t="s">
        <v>281</v>
      </c>
      <c r="I146" t="s">
        <v>278</v>
      </c>
      <c r="J146" t="s">
        <v>279</v>
      </c>
      <c r="K146" t="s">
        <v>280</v>
      </c>
    </row>
    <row r="147" spans="1:11" x14ac:dyDescent="0.35">
      <c r="A147">
        <v>146</v>
      </c>
      <c r="B147" t="s">
        <v>13</v>
      </c>
      <c r="C147" t="s">
        <v>311</v>
      </c>
      <c r="D147" s="7">
        <v>104104799.99999999</v>
      </c>
      <c r="E147" t="s">
        <v>8</v>
      </c>
      <c r="F147" t="s">
        <v>8</v>
      </c>
      <c r="G147" t="s">
        <v>14</v>
      </c>
      <c r="H147" t="s">
        <v>281</v>
      </c>
      <c r="I147" t="s">
        <v>278</v>
      </c>
      <c r="J147" t="s">
        <v>279</v>
      </c>
      <c r="K147" t="s">
        <v>280</v>
      </c>
    </row>
    <row r="148" spans="1:11" x14ac:dyDescent="0.35">
      <c r="A148">
        <v>147</v>
      </c>
      <c r="B148" t="s">
        <v>13</v>
      </c>
      <c r="C148" t="s">
        <v>312</v>
      </c>
      <c r="D148" s="7">
        <v>69380400</v>
      </c>
      <c r="E148" t="s">
        <v>8</v>
      </c>
      <c r="F148" t="s">
        <v>8</v>
      </c>
      <c r="G148" t="s">
        <v>14</v>
      </c>
      <c r="H148" t="s">
        <v>281</v>
      </c>
      <c r="I148" t="s">
        <v>278</v>
      </c>
      <c r="J148" t="s">
        <v>279</v>
      </c>
      <c r="K148" t="s">
        <v>280</v>
      </c>
    </row>
    <row r="149" spans="1:11" x14ac:dyDescent="0.35">
      <c r="A149">
        <v>148</v>
      </c>
      <c r="B149" t="s">
        <v>13</v>
      </c>
      <c r="C149" t="s">
        <v>313</v>
      </c>
      <c r="D149" s="7">
        <v>207046799.99999997</v>
      </c>
      <c r="E149" t="s">
        <v>8</v>
      </c>
      <c r="F149" t="s">
        <v>8</v>
      </c>
      <c r="G149" t="s">
        <v>14</v>
      </c>
      <c r="H149" t="s">
        <v>281</v>
      </c>
      <c r="I149" t="s">
        <v>278</v>
      </c>
      <c r="J149" t="s">
        <v>279</v>
      </c>
      <c r="K149" t="s">
        <v>280</v>
      </c>
    </row>
    <row r="150" spans="1:11" x14ac:dyDescent="0.35">
      <c r="A150">
        <v>149</v>
      </c>
      <c r="B150" t="s">
        <v>13</v>
      </c>
      <c r="C150" t="s">
        <v>313</v>
      </c>
      <c r="D150" s="7">
        <v>207046799.99999997</v>
      </c>
      <c r="E150" t="s">
        <v>8</v>
      </c>
      <c r="F150" t="s">
        <v>8</v>
      </c>
      <c r="G150" t="s">
        <v>14</v>
      </c>
      <c r="H150" t="s">
        <v>281</v>
      </c>
      <c r="I150" t="s">
        <v>278</v>
      </c>
      <c r="J150" t="s">
        <v>279</v>
      </c>
      <c r="K150" t="s">
        <v>280</v>
      </c>
    </row>
    <row r="151" spans="1:11" x14ac:dyDescent="0.35">
      <c r="A151">
        <v>150</v>
      </c>
      <c r="B151" t="s">
        <v>13</v>
      </c>
      <c r="C151" t="s">
        <v>314</v>
      </c>
      <c r="D151" s="7">
        <v>1846799.9999999998</v>
      </c>
      <c r="E151" t="s">
        <v>8</v>
      </c>
      <c r="F151" t="s">
        <v>8</v>
      </c>
      <c r="G151" t="s">
        <v>14</v>
      </c>
      <c r="H151" t="s">
        <v>281</v>
      </c>
      <c r="I151" t="s">
        <v>278</v>
      </c>
      <c r="J151" t="s">
        <v>279</v>
      </c>
      <c r="K151" t="s">
        <v>280</v>
      </c>
    </row>
    <row r="152" spans="1:11" x14ac:dyDescent="0.35">
      <c r="A152">
        <v>151</v>
      </c>
      <c r="B152" t="s">
        <v>13</v>
      </c>
      <c r="C152" t="s">
        <v>315</v>
      </c>
      <c r="D152" s="7">
        <v>20702400</v>
      </c>
      <c r="E152" t="s">
        <v>8</v>
      </c>
      <c r="F152" t="s">
        <v>8</v>
      </c>
      <c r="G152" t="s">
        <v>14</v>
      </c>
      <c r="H152" t="s">
        <v>281</v>
      </c>
      <c r="I152" t="s">
        <v>278</v>
      </c>
      <c r="J152" t="s">
        <v>279</v>
      </c>
      <c r="K152" t="s">
        <v>280</v>
      </c>
    </row>
    <row r="153" spans="1:11" x14ac:dyDescent="0.35">
      <c r="A153">
        <v>152</v>
      </c>
      <c r="B153" t="s">
        <v>13</v>
      </c>
      <c r="C153" t="s">
        <v>316</v>
      </c>
      <c r="D153" s="7">
        <v>222721799.99999997</v>
      </c>
      <c r="E153" t="s">
        <v>8</v>
      </c>
      <c r="F153" t="s">
        <v>8</v>
      </c>
      <c r="G153" t="s">
        <v>14</v>
      </c>
      <c r="H153" t="s">
        <v>281</v>
      </c>
      <c r="I153" t="s">
        <v>278</v>
      </c>
      <c r="J153" t="s">
        <v>279</v>
      </c>
      <c r="K153" t="s">
        <v>280</v>
      </c>
    </row>
    <row r="154" spans="1:11" x14ac:dyDescent="0.35">
      <c r="A154">
        <v>153</v>
      </c>
      <c r="B154" t="s">
        <v>13</v>
      </c>
      <c r="C154" t="s">
        <v>317</v>
      </c>
      <c r="D154" s="7">
        <v>17339400</v>
      </c>
      <c r="E154" t="s">
        <v>8</v>
      </c>
      <c r="F154" t="s">
        <v>8</v>
      </c>
      <c r="G154" t="s">
        <v>14</v>
      </c>
      <c r="H154" t="s">
        <v>281</v>
      </c>
      <c r="I154" t="s">
        <v>278</v>
      </c>
      <c r="J154" t="s">
        <v>279</v>
      </c>
      <c r="K154" t="s">
        <v>280</v>
      </c>
    </row>
    <row r="155" spans="1:11" x14ac:dyDescent="0.35">
      <c r="A155">
        <v>154</v>
      </c>
      <c r="B155" t="s">
        <v>13</v>
      </c>
      <c r="C155" t="s">
        <v>318</v>
      </c>
      <c r="D155" s="7">
        <v>34690200</v>
      </c>
      <c r="E155" t="s">
        <v>8</v>
      </c>
      <c r="F155" t="s">
        <v>8</v>
      </c>
      <c r="G155" t="s">
        <v>14</v>
      </c>
      <c r="H155" t="s">
        <v>281</v>
      </c>
      <c r="I155" t="s">
        <v>278</v>
      </c>
      <c r="J155" t="s">
        <v>279</v>
      </c>
      <c r="K155" t="s">
        <v>280</v>
      </c>
    </row>
    <row r="156" spans="1:11" x14ac:dyDescent="0.35">
      <c r="A156">
        <v>155</v>
      </c>
      <c r="B156" t="s">
        <v>13</v>
      </c>
      <c r="C156" t="s">
        <v>319</v>
      </c>
      <c r="D156" s="7">
        <v>38737200</v>
      </c>
      <c r="E156" t="s">
        <v>8</v>
      </c>
      <c r="F156" t="s">
        <v>8</v>
      </c>
      <c r="G156" t="s">
        <v>14</v>
      </c>
      <c r="H156" t="s">
        <v>281</v>
      </c>
      <c r="I156" t="s">
        <v>278</v>
      </c>
      <c r="J156" t="s">
        <v>279</v>
      </c>
      <c r="K156" t="s">
        <v>280</v>
      </c>
    </row>
    <row r="157" spans="1:11" x14ac:dyDescent="0.35">
      <c r="A157">
        <v>156</v>
      </c>
      <c r="B157" t="s">
        <v>13</v>
      </c>
      <c r="C157" t="s">
        <v>320</v>
      </c>
      <c r="D157" s="7">
        <v>380919599.99999994</v>
      </c>
      <c r="E157" t="s">
        <v>8</v>
      </c>
      <c r="F157" t="s">
        <v>8</v>
      </c>
      <c r="G157" t="s">
        <v>14</v>
      </c>
      <c r="H157" t="s">
        <v>281</v>
      </c>
      <c r="I157" t="s">
        <v>278</v>
      </c>
      <c r="J157" t="s">
        <v>279</v>
      </c>
      <c r="K157" t="s">
        <v>280</v>
      </c>
    </row>
    <row r="158" spans="1:11" x14ac:dyDescent="0.35">
      <c r="A158">
        <v>157</v>
      </c>
      <c r="B158" t="s">
        <v>13</v>
      </c>
      <c r="C158" t="s">
        <v>320</v>
      </c>
      <c r="D158" s="7">
        <v>380919599.99999994</v>
      </c>
      <c r="E158" t="s">
        <v>8</v>
      </c>
      <c r="F158" t="s">
        <v>8</v>
      </c>
      <c r="G158" t="s">
        <v>14</v>
      </c>
      <c r="H158" t="s">
        <v>281</v>
      </c>
      <c r="I158" t="s">
        <v>278</v>
      </c>
      <c r="J158" t="s">
        <v>279</v>
      </c>
      <c r="K158" t="s">
        <v>280</v>
      </c>
    </row>
    <row r="159" spans="1:11" x14ac:dyDescent="0.35">
      <c r="A159">
        <v>158</v>
      </c>
      <c r="B159" t="s">
        <v>13</v>
      </c>
      <c r="C159" t="s">
        <v>321</v>
      </c>
      <c r="D159" s="7">
        <v>130085399.99999999</v>
      </c>
      <c r="E159" t="s">
        <v>8</v>
      </c>
      <c r="F159" t="s">
        <v>8</v>
      </c>
      <c r="G159" t="s">
        <v>14</v>
      </c>
      <c r="H159" t="s">
        <v>281</v>
      </c>
      <c r="I159" t="s">
        <v>278</v>
      </c>
      <c r="J159" t="s">
        <v>279</v>
      </c>
      <c r="K159" t="s">
        <v>280</v>
      </c>
    </row>
    <row r="160" spans="1:11" x14ac:dyDescent="0.35">
      <c r="A160">
        <v>159</v>
      </c>
      <c r="B160" t="s">
        <v>13</v>
      </c>
      <c r="C160" t="s">
        <v>322</v>
      </c>
      <c r="D160" s="7">
        <v>71079000</v>
      </c>
      <c r="E160" t="s">
        <v>8</v>
      </c>
      <c r="F160" t="s">
        <v>8</v>
      </c>
      <c r="G160" t="s">
        <v>14</v>
      </c>
      <c r="H160" t="s">
        <v>281</v>
      </c>
      <c r="I160" t="s">
        <v>278</v>
      </c>
      <c r="J160" t="s">
        <v>279</v>
      </c>
      <c r="K160" t="s">
        <v>280</v>
      </c>
    </row>
    <row r="161" spans="1:11" x14ac:dyDescent="0.35">
      <c r="A161">
        <v>160</v>
      </c>
      <c r="B161" t="s">
        <v>13</v>
      </c>
      <c r="C161" t="s">
        <v>323</v>
      </c>
      <c r="D161" s="7">
        <v>507904199.99999994</v>
      </c>
      <c r="E161" t="s">
        <v>8</v>
      </c>
      <c r="F161" t="s">
        <v>8</v>
      </c>
      <c r="G161" t="s">
        <v>14</v>
      </c>
      <c r="H161" t="s">
        <v>281</v>
      </c>
      <c r="I161" t="s">
        <v>278</v>
      </c>
      <c r="J161" t="s">
        <v>279</v>
      </c>
      <c r="K161" t="s">
        <v>280</v>
      </c>
    </row>
    <row r="162" spans="1:11" x14ac:dyDescent="0.35">
      <c r="A162">
        <v>161</v>
      </c>
      <c r="B162" t="s">
        <v>13</v>
      </c>
      <c r="C162" t="s">
        <v>322</v>
      </c>
      <c r="D162" s="7">
        <v>71079000</v>
      </c>
      <c r="E162" t="s">
        <v>8</v>
      </c>
      <c r="F162" t="s">
        <v>8</v>
      </c>
      <c r="G162" t="s">
        <v>14</v>
      </c>
      <c r="H162" t="s">
        <v>281</v>
      </c>
      <c r="I162" t="s">
        <v>278</v>
      </c>
      <c r="J162" t="s">
        <v>279</v>
      </c>
      <c r="K162" t="s">
        <v>280</v>
      </c>
    </row>
    <row r="163" spans="1:11" x14ac:dyDescent="0.35">
      <c r="A163">
        <v>162</v>
      </c>
      <c r="B163" t="s">
        <v>13</v>
      </c>
      <c r="C163" t="s">
        <v>324</v>
      </c>
      <c r="D163" s="7">
        <v>112643399.99999999</v>
      </c>
      <c r="E163" t="s">
        <v>8</v>
      </c>
      <c r="F163" t="s">
        <v>8</v>
      </c>
      <c r="G163" t="s">
        <v>14</v>
      </c>
      <c r="H163" t="s">
        <v>281</v>
      </c>
      <c r="I163" t="s">
        <v>278</v>
      </c>
      <c r="J163" t="s">
        <v>279</v>
      </c>
      <c r="K163" t="s">
        <v>280</v>
      </c>
    </row>
    <row r="164" spans="1:11" x14ac:dyDescent="0.35">
      <c r="A164">
        <v>163</v>
      </c>
      <c r="B164" t="s">
        <v>13</v>
      </c>
      <c r="C164" t="s">
        <v>325</v>
      </c>
      <c r="D164" s="7">
        <v>154139400</v>
      </c>
      <c r="E164" t="s">
        <v>8</v>
      </c>
      <c r="F164" t="s">
        <v>8</v>
      </c>
      <c r="G164" t="s">
        <v>14</v>
      </c>
      <c r="H164" t="s">
        <v>281</v>
      </c>
      <c r="I164" t="s">
        <v>278</v>
      </c>
      <c r="J164" t="s">
        <v>279</v>
      </c>
      <c r="K164" t="s">
        <v>280</v>
      </c>
    </row>
    <row r="165" spans="1:11" x14ac:dyDescent="0.35">
      <c r="A165">
        <v>164</v>
      </c>
      <c r="B165" t="s">
        <v>13</v>
      </c>
      <c r="C165" t="s">
        <v>326</v>
      </c>
      <c r="D165" s="7">
        <v>88931399.999999985</v>
      </c>
      <c r="E165" t="s">
        <v>8</v>
      </c>
      <c r="F165" t="s">
        <v>8</v>
      </c>
      <c r="G165" t="s">
        <v>14</v>
      </c>
      <c r="H165" t="s">
        <v>281</v>
      </c>
      <c r="I165" t="s">
        <v>278</v>
      </c>
      <c r="J165" t="s">
        <v>279</v>
      </c>
      <c r="K165" t="s">
        <v>280</v>
      </c>
    </row>
    <row r="166" spans="1:11" x14ac:dyDescent="0.35">
      <c r="A166">
        <v>165</v>
      </c>
      <c r="B166" t="s">
        <v>13</v>
      </c>
      <c r="C166" t="s">
        <v>327</v>
      </c>
      <c r="D166" s="7">
        <v>363112799.99999994</v>
      </c>
      <c r="E166" t="s">
        <v>8</v>
      </c>
      <c r="F166" t="s">
        <v>8</v>
      </c>
      <c r="G166" t="s">
        <v>14</v>
      </c>
      <c r="H166" t="s">
        <v>281</v>
      </c>
      <c r="I166" t="s">
        <v>278</v>
      </c>
      <c r="J166" t="s">
        <v>279</v>
      </c>
      <c r="K166" t="s">
        <v>280</v>
      </c>
    </row>
    <row r="167" spans="1:11" x14ac:dyDescent="0.35">
      <c r="A167">
        <v>166</v>
      </c>
      <c r="B167" t="s">
        <v>13</v>
      </c>
      <c r="C167" t="s">
        <v>328</v>
      </c>
      <c r="D167" s="7">
        <v>260170799.99999997</v>
      </c>
      <c r="E167" t="s">
        <v>8</v>
      </c>
      <c r="F167" t="s">
        <v>8</v>
      </c>
      <c r="G167" t="s">
        <v>14</v>
      </c>
      <c r="H167" t="s">
        <v>281</v>
      </c>
      <c r="I167" t="s">
        <v>278</v>
      </c>
      <c r="J167" t="s">
        <v>279</v>
      </c>
      <c r="K167" t="s">
        <v>280</v>
      </c>
    </row>
    <row r="168" spans="1:11" x14ac:dyDescent="0.35">
      <c r="A168">
        <v>167</v>
      </c>
      <c r="B168" t="s">
        <v>13</v>
      </c>
      <c r="C168" t="s">
        <v>329</v>
      </c>
      <c r="D168" s="7">
        <v>411927599.99999994</v>
      </c>
      <c r="E168" t="s">
        <v>8</v>
      </c>
      <c r="F168" t="s">
        <v>8</v>
      </c>
      <c r="G168" t="s">
        <v>14</v>
      </c>
      <c r="H168" t="s">
        <v>281</v>
      </c>
      <c r="I168" t="s">
        <v>278</v>
      </c>
      <c r="J168" t="s">
        <v>279</v>
      </c>
      <c r="K168" t="s">
        <v>280</v>
      </c>
    </row>
    <row r="169" spans="1:11" x14ac:dyDescent="0.35">
      <c r="A169">
        <v>168</v>
      </c>
      <c r="B169" t="s">
        <v>13</v>
      </c>
      <c r="C169" t="s">
        <v>330</v>
      </c>
      <c r="D169" s="7">
        <v>1133707200</v>
      </c>
      <c r="E169" t="s">
        <v>8</v>
      </c>
      <c r="F169" t="s">
        <v>8</v>
      </c>
      <c r="G169" t="s">
        <v>14</v>
      </c>
      <c r="H169" t="s">
        <v>281</v>
      </c>
      <c r="I169" t="s">
        <v>278</v>
      </c>
      <c r="J169" t="s">
        <v>279</v>
      </c>
      <c r="K169" t="s">
        <v>280</v>
      </c>
    </row>
    <row r="170" spans="1:11" x14ac:dyDescent="0.35">
      <c r="A170">
        <v>169</v>
      </c>
      <c r="B170" t="s">
        <v>13</v>
      </c>
      <c r="C170" t="s">
        <v>331</v>
      </c>
      <c r="D170" s="7">
        <v>65036999.999999993</v>
      </c>
      <c r="E170" t="s">
        <v>8</v>
      </c>
      <c r="F170" t="s">
        <v>8</v>
      </c>
      <c r="G170" t="s">
        <v>14</v>
      </c>
      <c r="H170" t="s">
        <v>281</v>
      </c>
      <c r="I170" t="s">
        <v>278</v>
      </c>
      <c r="J170" t="s">
        <v>279</v>
      </c>
      <c r="K170" t="s">
        <v>280</v>
      </c>
    </row>
    <row r="171" spans="1:11" x14ac:dyDescent="0.35">
      <c r="A171">
        <v>170</v>
      </c>
      <c r="B171" t="s">
        <v>13</v>
      </c>
      <c r="C171" t="s">
        <v>331</v>
      </c>
      <c r="D171" s="7">
        <v>65036999.999999993</v>
      </c>
      <c r="E171" t="s">
        <v>8</v>
      </c>
      <c r="F171" t="s">
        <v>8</v>
      </c>
      <c r="G171" t="s">
        <v>14</v>
      </c>
      <c r="H171" t="s">
        <v>281</v>
      </c>
      <c r="I171" t="s">
        <v>278</v>
      </c>
      <c r="J171" t="s">
        <v>279</v>
      </c>
      <c r="K171" t="s">
        <v>280</v>
      </c>
    </row>
    <row r="172" spans="1:11" x14ac:dyDescent="0.35">
      <c r="A172">
        <v>171</v>
      </c>
      <c r="B172" t="s">
        <v>13</v>
      </c>
      <c r="C172" t="s">
        <v>332</v>
      </c>
      <c r="D172" s="7">
        <v>121409999.99999999</v>
      </c>
      <c r="E172" t="s">
        <v>8</v>
      </c>
      <c r="F172" t="s">
        <v>8</v>
      </c>
      <c r="G172" t="s">
        <v>14</v>
      </c>
      <c r="H172" t="s">
        <v>281</v>
      </c>
      <c r="I172" t="s">
        <v>278</v>
      </c>
      <c r="J172" t="s">
        <v>279</v>
      </c>
      <c r="K172" t="s">
        <v>280</v>
      </c>
    </row>
    <row r="173" spans="1:11" x14ac:dyDescent="0.35">
      <c r="A173">
        <v>172</v>
      </c>
      <c r="B173" t="s">
        <v>13</v>
      </c>
      <c r="C173" t="s">
        <v>333</v>
      </c>
      <c r="D173" s="7">
        <v>256066799.99999997</v>
      </c>
      <c r="E173" t="s">
        <v>8</v>
      </c>
      <c r="F173" t="s">
        <v>8</v>
      </c>
      <c r="G173" t="s">
        <v>14</v>
      </c>
      <c r="H173" t="s">
        <v>281</v>
      </c>
      <c r="I173" t="s">
        <v>278</v>
      </c>
      <c r="J173" t="s">
        <v>279</v>
      </c>
      <c r="K173" t="s">
        <v>280</v>
      </c>
    </row>
    <row r="174" spans="1:11" x14ac:dyDescent="0.35">
      <c r="A174">
        <v>173</v>
      </c>
      <c r="B174" t="s">
        <v>13</v>
      </c>
      <c r="C174" t="s">
        <v>334</v>
      </c>
      <c r="D174" s="7">
        <v>3397199.9999999995</v>
      </c>
      <c r="E174" t="s">
        <v>8</v>
      </c>
      <c r="F174" t="s">
        <v>8</v>
      </c>
      <c r="G174" t="s">
        <v>14</v>
      </c>
      <c r="H174" t="s">
        <v>281</v>
      </c>
      <c r="I174" t="s">
        <v>278</v>
      </c>
      <c r="J174" t="s">
        <v>279</v>
      </c>
      <c r="K174" t="s">
        <v>280</v>
      </c>
    </row>
    <row r="175" spans="1:11" x14ac:dyDescent="0.35">
      <c r="A175">
        <v>174</v>
      </c>
      <c r="B175" t="s">
        <v>13</v>
      </c>
      <c r="C175" t="s">
        <v>335</v>
      </c>
      <c r="D175" s="7">
        <v>107957999.99999999</v>
      </c>
      <c r="E175" t="s">
        <v>8</v>
      </c>
      <c r="F175" t="s">
        <v>8</v>
      </c>
      <c r="G175" t="s">
        <v>14</v>
      </c>
      <c r="H175" t="s">
        <v>281</v>
      </c>
      <c r="I175" t="s">
        <v>278</v>
      </c>
      <c r="J175" t="s">
        <v>279</v>
      </c>
      <c r="K175" t="s">
        <v>280</v>
      </c>
    </row>
    <row r="176" spans="1:11" x14ac:dyDescent="0.35">
      <c r="A176">
        <v>175</v>
      </c>
      <c r="B176" t="s">
        <v>13</v>
      </c>
      <c r="C176" t="s">
        <v>336</v>
      </c>
      <c r="D176" s="7">
        <v>138760800</v>
      </c>
      <c r="E176" t="s">
        <v>8</v>
      </c>
      <c r="F176" t="s">
        <v>8</v>
      </c>
      <c r="G176" t="s">
        <v>14</v>
      </c>
      <c r="H176" t="s">
        <v>281</v>
      </c>
      <c r="I176" t="s">
        <v>278</v>
      </c>
      <c r="J176" t="s">
        <v>279</v>
      </c>
      <c r="K176" t="s">
        <v>280</v>
      </c>
    </row>
    <row r="177" spans="1:11" x14ac:dyDescent="0.35">
      <c r="A177">
        <v>176</v>
      </c>
      <c r="B177" t="s">
        <v>13</v>
      </c>
      <c r="C177" t="s">
        <v>337</v>
      </c>
      <c r="D177" s="7">
        <v>370705199.99999994</v>
      </c>
      <c r="E177" t="s">
        <v>8</v>
      </c>
      <c r="F177" t="s">
        <v>8</v>
      </c>
      <c r="G177" t="s">
        <v>14</v>
      </c>
      <c r="H177" t="s">
        <v>281</v>
      </c>
      <c r="I177" t="s">
        <v>278</v>
      </c>
      <c r="J177" t="s">
        <v>279</v>
      </c>
      <c r="K177" t="s">
        <v>280</v>
      </c>
    </row>
    <row r="178" spans="1:11" x14ac:dyDescent="0.35">
      <c r="A178">
        <v>177</v>
      </c>
      <c r="B178" t="s">
        <v>13</v>
      </c>
      <c r="C178" t="s">
        <v>338</v>
      </c>
      <c r="D178" s="7">
        <v>136651800</v>
      </c>
      <c r="E178" t="s">
        <v>8</v>
      </c>
      <c r="F178" t="s">
        <v>8</v>
      </c>
      <c r="G178" t="s">
        <v>14</v>
      </c>
      <c r="H178" t="s">
        <v>281</v>
      </c>
      <c r="I178" t="s">
        <v>278</v>
      </c>
      <c r="J178" t="s">
        <v>279</v>
      </c>
      <c r="K178" t="s">
        <v>280</v>
      </c>
    </row>
    <row r="179" spans="1:11" x14ac:dyDescent="0.35">
      <c r="A179">
        <v>178</v>
      </c>
      <c r="B179" t="s">
        <v>13</v>
      </c>
      <c r="C179" t="s">
        <v>339</v>
      </c>
      <c r="D179" s="7">
        <v>398053799.99999994</v>
      </c>
      <c r="E179" t="s">
        <v>8</v>
      </c>
      <c r="F179" t="s">
        <v>8</v>
      </c>
      <c r="G179" t="s">
        <v>14</v>
      </c>
      <c r="H179" t="s">
        <v>281</v>
      </c>
      <c r="I179" t="s">
        <v>278</v>
      </c>
      <c r="J179" t="s">
        <v>279</v>
      </c>
      <c r="K179" t="s">
        <v>280</v>
      </c>
    </row>
    <row r="180" spans="1:11" x14ac:dyDescent="0.35">
      <c r="A180">
        <v>179</v>
      </c>
      <c r="B180" t="s">
        <v>13</v>
      </c>
      <c r="C180" t="s">
        <v>340</v>
      </c>
      <c r="D180" s="7">
        <v>361835999.99999994</v>
      </c>
      <c r="E180" t="s">
        <v>8</v>
      </c>
      <c r="F180" t="s">
        <v>8</v>
      </c>
      <c r="G180" t="s">
        <v>14</v>
      </c>
      <c r="H180" t="s">
        <v>281</v>
      </c>
      <c r="I180" t="s">
        <v>278</v>
      </c>
      <c r="J180" t="s">
        <v>279</v>
      </c>
      <c r="K180" t="s">
        <v>280</v>
      </c>
    </row>
  </sheetData>
  <autoFilter ref="B1:L1" xr:uid="{EEF54DA9-9DBA-41E5-8892-C2F99E6F867D}">
    <sortState xmlns:xlrd2="http://schemas.microsoft.com/office/spreadsheetml/2017/richdata2" ref="B2:K180">
      <sortCondition ref="B1"/>
    </sortState>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9CB6A-102B-4703-9EE8-2077B14713C0}">
  <dimension ref="A1:AB85"/>
  <sheetViews>
    <sheetView workbookViewId="0">
      <selection activeCell="E19" sqref="E19"/>
    </sheetView>
  </sheetViews>
  <sheetFormatPr defaultRowHeight="14.5" x14ac:dyDescent="0.35"/>
  <cols>
    <col min="2" max="3" width="18" customWidth="1"/>
    <col min="4" max="4" width="18" style="19" customWidth="1"/>
    <col min="5" max="12" width="18" customWidth="1"/>
    <col min="13" max="16" width="18" style="9" customWidth="1"/>
    <col min="17" max="22" width="18" customWidth="1"/>
    <col min="23" max="25" width="18" style="14" customWidth="1"/>
    <col min="26" max="27" width="18" customWidth="1"/>
    <col min="28" max="28" width="22.1796875" customWidth="1"/>
  </cols>
  <sheetData>
    <row r="1" spans="1:28" x14ac:dyDescent="0.35">
      <c r="B1" s="1" t="s">
        <v>0</v>
      </c>
      <c r="C1" s="1" t="s">
        <v>1</v>
      </c>
      <c r="D1" s="2" t="s">
        <v>2</v>
      </c>
      <c r="E1" s="1" t="s">
        <v>425</v>
      </c>
      <c r="F1" s="1"/>
      <c r="G1" s="1"/>
      <c r="H1" s="1" t="s">
        <v>3</v>
      </c>
      <c r="I1" s="1" t="s">
        <v>426</v>
      </c>
      <c r="J1" s="1" t="s">
        <v>427</v>
      </c>
      <c r="K1" s="1"/>
      <c r="L1" s="1"/>
      <c r="M1" s="15" t="s">
        <v>428</v>
      </c>
      <c r="N1" s="15" t="s">
        <v>429</v>
      </c>
      <c r="O1" s="15" t="s">
        <v>430</v>
      </c>
      <c r="P1" s="15" t="s">
        <v>431</v>
      </c>
      <c r="Q1" s="1" t="s">
        <v>160</v>
      </c>
      <c r="R1" s="1" t="s">
        <v>432</v>
      </c>
      <c r="S1" s="1" t="s">
        <v>433</v>
      </c>
      <c r="T1" s="1" t="s">
        <v>434</v>
      </c>
      <c r="U1" s="1" t="s">
        <v>435</v>
      </c>
      <c r="V1" s="1" t="s">
        <v>436</v>
      </c>
      <c r="W1" s="16" t="s">
        <v>437</v>
      </c>
      <c r="X1" s="16" t="s">
        <v>438</v>
      </c>
      <c r="Y1" s="16" t="s">
        <v>439</v>
      </c>
      <c r="Z1" s="1" t="s">
        <v>4</v>
      </c>
      <c r="AA1" s="1" t="s">
        <v>5</v>
      </c>
      <c r="AB1" s="1" t="s">
        <v>161</v>
      </c>
    </row>
    <row r="2" spans="1:28" ht="14.5" customHeight="1" x14ac:dyDescent="0.35">
      <c r="A2" s="21" t="s">
        <v>445</v>
      </c>
      <c r="B2" t="s">
        <v>367</v>
      </c>
      <c r="C2" t="s">
        <v>368</v>
      </c>
      <c r="D2" s="17">
        <v>10464286</v>
      </c>
      <c r="E2" s="8"/>
      <c r="F2" s="22">
        <v>1100000</v>
      </c>
      <c r="G2" s="22">
        <v>23000000</v>
      </c>
      <c r="H2" s="6" t="s">
        <v>443</v>
      </c>
      <c r="I2" s="18">
        <v>1.26</v>
      </c>
      <c r="J2" s="14">
        <f t="shared" ref="J2:J23" si="0">D2*I2</f>
        <v>13185000.359999999</v>
      </c>
      <c r="K2" s="14">
        <f>F2*I2</f>
        <v>1386000</v>
      </c>
      <c r="L2" s="14">
        <f>G2*I2</f>
        <v>28980000</v>
      </c>
      <c r="M2" s="23">
        <f>J2/1609.344</f>
        <v>8192.7793933428766</v>
      </c>
      <c r="N2" s="23">
        <f t="shared" ref="N2:O13" si="1">K2/1609.344</f>
        <v>861.22047244094483</v>
      </c>
      <c r="O2" s="23">
        <f t="shared" si="1"/>
        <v>18007.337151037937</v>
      </c>
      <c r="P2" s="9" t="s">
        <v>53</v>
      </c>
      <c r="Q2" s="6" t="s">
        <v>9</v>
      </c>
      <c r="R2" s="6">
        <v>2006</v>
      </c>
      <c r="S2">
        <v>3.2259441007040701</v>
      </c>
      <c r="T2">
        <v>1.23358439630637</v>
      </c>
      <c r="U2">
        <f t="shared" ref="U2:V13" si="2">100*(1+(S2/100))</f>
        <v>103.22594410070407</v>
      </c>
      <c r="V2">
        <f t="shared" si="2"/>
        <v>101.23358439630637</v>
      </c>
      <c r="W2" s="14">
        <f t="shared" ref="W2:W65" si="3">(M2/U2)*V2</f>
        <v>8034.6508950034276</v>
      </c>
      <c r="X2" s="14">
        <f t="shared" ref="X2:Y13" si="4">(N2/$U2)*$V2</f>
        <v>844.5980914993886</v>
      </c>
      <c r="Y2" s="14">
        <f t="shared" si="4"/>
        <v>17659.778276805398</v>
      </c>
      <c r="Z2" s="6" t="s">
        <v>29</v>
      </c>
      <c r="AA2" s="6" t="s">
        <v>410</v>
      </c>
    </row>
    <row r="3" spans="1:28" x14ac:dyDescent="0.35">
      <c r="A3" s="21"/>
      <c r="B3" t="s">
        <v>367</v>
      </c>
      <c r="C3" t="s">
        <v>369</v>
      </c>
      <c r="D3" s="17">
        <v>7528819</v>
      </c>
      <c r="E3" s="8"/>
      <c r="F3" s="22">
        <v>1100000</v>
      </c>
      <c r="G3" s="22">
        <v>16500000</v>
      </c>
      <c r="H3" s="6" t="s">
        <v>443</v>
      </c>
      <c r="I3" s="18">
        <v>1.26</v>
      </c>
      <c r="J3" s="14">
        <f t="shared" si="0"/>
        <v>9486311.9399999995</v>
      </c>
      <c r="K3" s="14">
        <f t="shared" ref="K3:K66" si="5">F3*I3</f>
        <v>1386000</v>
      </c>
      <c r="L3" s="14">
        <f t="shared" ref="L3:L66" si="6">G3*I3</f>
        <v>20790000</v>
      </c>
      <c r="M3" s="23">
        <f t="shared" ref="M3:M13" si="7">J3/1609.344</f>
        <v>5894.5209600930557</v>
      </c>
      <c r="N3" s="23">
        <f t="shared" si="1"/>
        <v>861.22047244094483</v>
      </c>
      <c r="O3" s="23">
        <f t="shared" si="1"/>
        <v>12918.307086614173</v>
      </c>
      <c r="P3" s="9" t="s">
        <v>53</v>
      </c>
      <c r="Q3" s="6" t="s">
        <v>9</v>
      </c>
      <c r="R3" s="6">
        <v>2006</v>
      </c>
      <c r="S3">
        <v>3.2259441007040701</v>
      </c>
      <c r="T3">
        <v>1.23358439630637</v>
      </c>
      <c r="U3">
        <f t="shared" si="2"/>
        <v>103.22594410070407</v>
      </c>
      <c r="V3">
        <f t="shared" si="2"/>
        <v>101.23358439630637</v>
      </c>
      <c r="W3" s="14">
        <f t="shared" si="3"/>
        <v>5780.7510533130317</v>
      </c>
      <c r="X3" s="14">
        <f t="shared" si="4"/>
        <v>844.5980914993886</v>
      </c>
      <c r="Y3" s="14">
        <f t="shared" si="4"/>
        <v>12668.971372490831</v>
      </c>
      <c r="Z3" s="6" t="s">
        <v>29</v>
      </c>
      <c r="AA3" s="6" t="s">
        <v>410</v>
      </c>
    </row>
    <row r="4" spans="1:28" x14ac:dyDescent="0.35">
      <c r="A4" s="21"/>
      <c r="B4" t="s">
        <v>367</v>
      </c>
      <c r="C4" t="s">
        <v>370</v>
      </c>
      <c r="D4" s="17">
        <v>6350000</v>
      </c>
      <c r="E4" s="8"/>
      <c r="F4" s="22">
        <v>1100000</v>
      </c>
      <c r="G4" s="22">
        <v>10000000</v>
      </c>
      <c r="H4" s="6" t="s">
        <v>443</v>
      </c>
      <c r="I4" s="18">
        <v>1.26</v>
      </c>
      <c r="J4" s="14">
        <f t="shared" si="0"/>
        <v>8001000</v>
      </c>
      <c r="K4" s="14">
        <f t="shared" si="5"/>
        <v>1386000</v>
      </c>
      <c r="L4" s="14">
        <f t="shared" si="6"/>
        <v>12600000</v>
      </c>
      <c r="M4" s="23">
        <f t="shared" si="7"/>
        <v>4971.590909090909</v>
      </c>
      <c r="N4" s="23">
        <f t="shared" si="1"/>
        <v>861.22047244094483</v>
      </c>
      <c r="O4" s="23">
        <f t="shared" si="1"/>
        <v>7829.2770221904075</v>
      </c>
      <c r="P4" s="9" t="s">
        <v>53</v>
      </c>
      <c r="Q4" s="6" t="s">
        <v>9</v>
      </c>
      <c r="R4" s="6">
        <v>2006</v>
      </c>
      <c r="S4">
        <v>3.2259441007040701</v>
      </c>
      <c r="T4">
        <v>1.23358439630637</v>
      </c>
      <c r="U4">
        <f t="shared" si="2"/>
        <v>103.22594410070407</v>
      </c>
      <c r="V4">
        <f t="shared" si="2"/>
        <v>101.23358439630637</v>
      </c>
      <c r="W4" s="14">
        <f t="shared" si="3"/>
        <v>4875.6344372919257</v>
      </c>
      <c r="X4" s="14">
        <f t="shared" si="4"/>
        <v>844.5980914993886</v>
      </c>
      <c r="Y4" s="14">
        <f t="shared" si="4"/>
        <v>7678.16446817626</v>
      </c>
      <c r="Z4" s="6" t="s">
        <v>29</v>
      </c>
      <c r="AA4" s="6" t="s">
        <v>410</v>
      </c>
    </row>
    <row r="5" spans="1:28" x14ac:dyDescent="0.35">
      <c r="A5" s="21"/>
      <c r="B5" t="s">
        <v>367</v>
      </c>
      <c r="C5" t="s">
        <v>371</v>
      </c>
      <c r="D5" s="17">
        <v>559293</v>
      </c>
      <c r="E5" s="8"/>
      <c r="F5" s="22">
        <v>117000</v>
      </c>
      <c r="G5" s="22">
        <v>2074000</v>
      </c>
      <c r="H5" s="6" t="s">
        <v>443</v>
      </c>
      <c r="I5" s="18">
        <v>1.26</v>
      </c>
      <c r="J5" s="14">
        <f t="shared" si="0"/>
        <v>704709.18</v>
      </c>
      <c r="K5" s="14">
        <f t="shared" si="5"/>
        <v>147420</v>
      </c>
      <c r="L5" s="14">
        <f t="shared" si="6"/>
        <v>2613240</v>
      </c>
      <c r="M5" s="23">
        <f t="shared" si="7"/>
        <v>437.88598335719399</v>
      </c>
      <c r="N5" s="23">
        <f t="shared" si="1"/>
        <v>91.602541159627776</v>
      </c>
      <c r="O5" s="23">
        <f t="shared" si="1"/>
        <v>1623.7920544022907</v>
      </c>
      <c r="P5" s="9" t="s">
        <v>53</v>
      </c>
      <c r="Q5" s="6" t="s">
        <v>9</v>
      </c>
      <c r="R5" s="6">
        <v>2006</v>
      </c>
      <c r="S5">
        <v>3.2259441007040701</v>
      </c>
      <c r="T5">
        <v>1.23358439630637</v>
      </c>
      <c r="U5">
        <f t="shared" si="2"/>
        <v>103.22594410070407</v>
      </c>
      <c r="V5">
        <f t="shared" si="2"/>
        <v>101.23358439630637</v>
      </c>
      <c r="W5" s="14">
        <f t="shared" si="3"/>
        <v>429.43436398997056</v>
      </c>
      <c r="X5" s="14">
        <f t="shared" si="4"/>
        <v>89.834524277662254</v>
      </c>
      <c r="Y5" s="14">
        <f t="shared" si="4"/>
        <v>1592.4513106997565</v>
      </c>
      <c r="Z5" s="6" t="s">
        <v>29</v>
      </c>
      <c r="AA5" s="6" t="s">
        <v>410</v>
      </c>
    </row>
    <row r="6" spans="1:28" x14ac:dyDescent="0.35">
      <c r="A6" s="21"/>
      <c r="B6" t="s">
        <v>367</v>
      </c>
      <c r="C6" t="s">
        <v>372</v>
      </c>
      <c r="D6" s="17">
        <v>571400</v>
      </c>
      <c r="E6" s="8"/>
      <c r="F6" s="22">
        <v>80000</v>
      </c>
      <c r="G6" s="22">
        <v>1375000</v>
      </c>
      <c r="H6" s="6" t="s">
        <v>443</v>
      </c>
      <c r="I6" s="18">
        <v>1.26</v>
      </c>
      <c r="J6" s="14">
        <f t="shared" si="0"/>
        <v>719964</v>
      </c>
      <c r="K6" s="14">
        <f t="shared" si="5"/>
        <v>100800</v>
      </c>
      <c r="L6" s="14">
        <f t="shared" si="6"/>
        <v>1732500</v>
      </c>
      <c r="M6" s="23">
        <f t="shared" si="7"/>
        <v>447.36488904795988</v>
      </c>
      <c r="N6" s="23">
        <f t="shared" si="1"/>
        <v>62.634216177523264</v>
      </c>
      <c r="O6" s="23">
        <f t="shared" si="1"/>
        <v>1076.525590551181</v>
      </c>
      <c r="P6" s="9" t="s">
        <v>53</v>
      </c>
      <c r="Q6" s="6" t="s">
        <v>9</v>
      </c>
      <c r="R6" s="6">
        <v>2006</v>
      </c>
      <c r="S6">
        <v>3.2259441007040701</v>
      </c>
      <c r="T6">
        <v>1.23358439630637</v>
      </c>
      <c r="U6">
        <f t="shared" si="2"/>
        <v>103.22594410070407</v>
      </c>
      <c r="V6">
        <f t="shared" si="2"/>
        <v>101.23358439630637</v>
      </c>
      <c r="W6" s="14">
        <f t="shared" si="3"/>
        <v>438.73031771159151</v>
      </c>
      <c r="X6" s="14">
        <f t="shared" si="4"/>
        <v>61.425315745410089</v>
      </c>
      <c r="Y6" s="14">
        <f t="shared" si="4"/>
        <v>1055.7476143742358</v>
      </c>
      <c r="Z6" s="6" t="s">
        <v>29</v>
      </c>
      <c r="AA6" s="6" t="s">
        <v>410</v>
      </c>
    </row>
    <row r="7" spans="1:28" x14ac:dyDescent="0.35">
      <c r="A7" s="21"/>
      <c r="B7" t="s">
        <v>367</v>
      </c>
      <c r="C7" t="s">
        <v>373</v>
      </c>
      <c r="D7" s="17">
        <v>408532</v>
      </c>
      <c r="E7" s="8"/>
      <c r="F7" s="22">
        <v>63000</v>
      </c>
      <c r="G7" s="22">
        <v>1100000</v>
      </c>
      <c r="H7" s="6" t="s">
        <v>443</v>
      </c>
      <c r="I7" s="18">
        <v>1.26</v>
      </c>
      <c r="J7" s="14">
        <f t="shared" si="0"/>
        <v>514750.32</v>
      </c>
      <c r="K7" s="14">
        <f t="shared" si="5"/>
        <v>79380</v>
      </c>
      <c r="L7" s="14">
        <f t="shared" si="6"/>
        <v>1386000</v>
      </c>
      <c r="M7" s="23">
        <f t="shared" si="7"/>
        <v>319.85102004294919</v>
      </c>
      <c r="N7" s="23">
        <f t="shared" si="1"/>
        <v>49.324445239799566</v>
      </c>
      <c r="O7" s="23">
        <f t="shared" si="1"/>
        <v>861.22047244094483</v>
      </c>
      <c r="P7" s="9" t="s">
        <v>53</v>
      </c>
      <c r="Q7" s="6" t="s">
        <v>9</v>
      </c>
      <c r="R7" s="6">
        <v>2006</v>
      </c>
      <c r="S7">
        <v>3.2259441007040701</v>
      </c>
      <c r="T7">
        <v>1.23358439630637</v>
      </c>
      <c r="U7">
        <f t="shared" si="2"/>
        <v>103.22594410070407</v>
      </c>
      <c r="V7">
        <f t="shared" si="2"/>
        <v>101.23358439630637</v>
      </c>
      <c r="W7" s="14">
        <f t="shared" si="3"/>
        <v>313.67758865129844</v>
      </c>
      <c r="X7" s="14">
        <f t="shared" si="4"/>
        <v>48.372436149510442</v>
      </c>
      <c r="Y7" s="14">
        <f t="shared" si="4"/>
        <v>844.5980914993886</v>
      </c>
      <c r="Z7" s="6" t="s">
        <v>29</v>
      </c>
      <c r="AA7" s="6" t="s">
        <v>410</v>
      </c>
    </row>
    <row r="8" spans="1:28" x14ac:dyDescent="0.35">
      <c r="A8" s="21"/>
      <c r="B8" t="s">
        <v>165</v>
      </c>
      <c r="C8" t="s">
        <v>374</v>
      </c>
      <c r="D8" s="17">
        <v>2190500</v>
      </c>
      <c r="F8" s="22">
        <v>325000</v>
      </c>
      <c r="G8" s="22">
        <v>5000000</v>
      </c>
      <c r="H8" s="6" t="s">
        <v>443</v>
      </c>
      <c r="I8" s="18">
        <v>1.26</v>
      </c>
      <c r="J8" s="14">
        <f t="shared" si="0"/>
        <v>2760030</v>
      </c>
      <c r="K8" s="14">
        <f t="shared" si="5"/>
        <v>409500</v>
      </c>
      <c r="L8" s="14">
        <f t="shared" si="6"/>
        <v>6300000</v>
      </c>
      <c r="M8" s="23">
        <f t="shared" si="7"/>
        <v>1715.0031317108089</v>
      </c>
      <c r="N8" s="23">
        <f t="shared" si="1"/>
        <v>254.45150322118826</v>
      </c>
      <c r="O8" s="23">
        <f t="shared" si="1"/>
        <v>3914.6385110952037</v>
      </c>
      <c r="P8" s="9" t="s">
        <v>53</v>
      </c>
      <c r="Q8" s="6" t="s">
        <v>9</v>
      </c>
      <c r="R8" s="6">
        <v>2006</v>
      </c>
      <c r="S8">
        <v>3.2259441007040701</v>
      </c>
      <c r="T8">
        <v>1.23358439630637</v>
      </c>
      <c r="U8">
        <f t="shared" si="2"/>
        <v>103.22594410070407</v>
      </c>
      <c r="V8">
        <f t="shared" si="2"/>
        <v>101.23358439630637</v>
      </c>
      <c r="W8" s="14">
        <f t="shared" si="3"/>
        <v>1681.9019267540098</v>
      </c>
      <c r="X8" s="14">
        <f t="shared" si="4"/>
        <v>249.54034521572851</v>
      </c>
      <c r="Y8" s="14">
        <f t="shared" si="4"/>
        <v>3839.08223408813</v>
      </c>
      <c r="Z8" s="6" t="s">
        <v>29</v>
      </c>
      <c r="AA8" s="6" t="s">
        <v>410</v>
      </c>
    </row>
    <row r="9" spans="1:28" x14ac:dyDescent="0.35">
      <c r="A9" s="21"/>
      <c r="B9" t="s">
        <v>165</v>
      </c>
      <c r="C9" t="s">
        <v>375</v>
      </c>
      <c r="D9" s="17">
        <v>1613333</v>
      </c>
      <c r="F9" s="22">
        <v>200000</v>
      </c>
      <c r="G9" s="22">
        <v>3500000</v>
      </c>
      <c r="H9" s="6" t="s">
        <v>443</v>
      </c>
      <c r="I9" s="18">
        <v>1.26</v>
      </c>
      <c r="J9" s="14">
        <f t="shared" si="0"/>
        <v>2032799.58</v>
      </c>
      <c r="K9" s="14">
        <f t="shared" si="5"/>
        <v>252000</v>
      </c>
      <c r="L9" s="14">
        <f t="shared" si="6"/>
        <v>4410000</v>
      </c>
      <c r="M9" s="23">
        <f t="shared" si="7"/>
        <v>1263.1230986041517</v>
      </c>
      <c r="N9" s="23">
        <f t="shared" si="1"/>
        <v>156.58554044380816</v>
      </c>
      <c r="O9" s="23">
        <f t="shared" si="1"/>
        <v>2740.2469577666429</v>
      </c>
      <c r="P9" s="9" t="s">
        <v>53</v>
      </c>
      <c r="Q9" s="6" t="s">
        <v>9</v>
      </c>
      <c r="R9" s="6">
        <v>2006</v>
      </c>
      <c r="S9">
        <v>3.2259441007040701</v>
      </c>
      <c r="T9">
        <v>1.23358439630637</v>
      </c>
      <c r="U9">
        <f t="shared" si="2"/>
        <v>103.22594410070407</v>
      </c>
      <c r="V9">
        <f t="shared" si="2"/>
        <v>101.23358439630637</v>
      </c>
      <c r="W9" s="14">
        <f t="shared" si="3"/>
        <v>1238.7436115936209</v>
      </c>
      <c r="X9" s="14">
        <f t="shared" si="4"/>
        <v>153.56328936352523</v>
      </c>
      <c r="Y9" s="14">
        <f t="shared" si="4"/>
        <v>2687.3575638616912</v>
      </c>
      <c r="Z9" s="6" t="s">
        <v>29</v>
      </c>
      <c r="AA9" s="6" t="s">
        <v>410</v>
      </c>
    </row>
    <row r="10" spans="1:28" x14ac:dyDescent="0.35">
      <c r="A10" s="21"/>
      <c r="B10" t="s">
        <v>165</v>
      </c>
      <c r="C10" t="s">
        <v>376</v>
      </c>
      <c r="D10" s="17">
        <v>1216364</v>
      </c>
      <c r="F10" s="22">
        <v>150000</v>
      </c>
      <c r="G10" s="22">
        <v>2280000</v>
      </c>
      <c r="H10" s="6" t="s">
        <v>443</v>
      </c>
      <c r="I10" s="18">
        <v>1.26</v>
      </c>
      <c r="J10" s="14">
        <f t="shared" si="0"/>
        <v>1532618.64</v>
      </c>
      <c r="K10" s="14">
        <f t="shared" si="5"/>
        <v>189000</v>
      </c>
      <c r="L10" s="14">
        <f t="shared" si="6"/>
        <v>2872800</v>
      </c>
      <c r="M10" s="23">
        <f t="shared" si="7"/>
        <v>952.3250715819612</v>
      </c>
      <c r="N10" s="23">
        <f t="shared" si="1"/>
        <v>117.43915533285612</v>
      </c>
      <c r="O10" s="23">
        <f t="shared" si="1"/>
        <v>1785.0751610594129</v>
      </c>
      <c r="P10" s="9" t="s">
        <v>53</v>
      </c>
      <c r="Q10" s="6" t="s">
        <v>9</v>
      </c>
      <c r="R10" s="6">
        <v>2006</v>
      </c>
      <c r="S10">
        <v>3.2259441007040701</v>
      </c>
      <c r="T10">
        <v>1.23358439630637</v>
      </c>
      <c r="U10">
        <f t="shared" si="2"/>
        <v>103.22594410070407</v>
      </c>
      <c r="V10">
        <f t="shared" si="2"/>
        <v>101.23358439630637</v>
      </c>
      <c r="W10" s="14">
        <f t="shared" si="3"/>
        <v>933.94428451687486</v>
      </c>
      <c r="X10" s="14">
        <f t="shared" si="4"/>
        <v>115.17246702264391</v>
      </c>
      <c r="Y10" s="14">
        <f t="shared" si="4"/>
        <v>1750.6214987441874</v>
      </c>
      <c r="Z10" s="6" t="s">
        <v>29</v>
      </c>
      <c r="AA10" s="6" t="s">
        <v>410</v>
      </c>
    </row>
    <row r="11" spans="1:28" x14ac:dyDescent="0.35">
      <c r="A11" s="21"/>
      <c r="B11" t="s">
        <v>165</v>
      </c>
      <c r="C11" t="s">
        <v>377</v>
      </c>
      <c r="D11" s="17">
        <v>196628</v>
      </c>
      <c r="F11" s="22">
        <v>67892</v>
      </c>
      <c r="G11" s="22">
        <v>386000</v>
      </c>
      <c r="H11" s="6" t="s">
        <v>443</v>
      </c>
      <c r="I11" s="18">
        <v>1.26</v>
      </c>
      <c r="J11" s="14">
        <f t="shared" si="0"/>
        <v>247751.28</v>
      </c>
      <c r="K11" s="14">
        <f t="shared" si="5"/>
        <v>85543.92</v>
      </c>
      <c r="L11" s="14">
        <f t="shared" si="6"/>
        <v>486360</v>
      </c>
      <c r="M11" s="23">
        <f t="shared" si="7"/>
        <v>153.94550823192554</v>
      </c>
      <c r="N11" s="23">
        <f t="shared" si="1"/>
        <v>53.154527559055119</v>
      </c>
      <c r="O11" s="23">
        <f t="shared" si="1"/>
        <v>302.21009305654974</v>
      </c>
      <c r="P11" s="9" t="s">
        <v>53</v>
      </c>
      <c r="Q11" s="6" t="s">
        <v>9</v>
      </c>
      <c r="R11" s="6">
        <v>2006</v>
      </c>
      <c r="S11">
        <v>3.2259441007040701</v>
      </c>
      <c r="T11">
        <v>1.23358439630637</v>
      </c>
      <c r="U11">
        <f t="shared" si="2"/>
        <v>103.22594410070407</v>
      </c>
      <c r="V11">
        <f t="shared" si="2"/>
        <v>101.23358439630637</v>
      </c>
      <c r="W11" s="14">
        <f t="shared" si="3"/>
        <v>150.97421230485617</v>
      </c>
      <c r="X11" s="14">
        <f t="shared" si="4"/>
        <v>52.128594207342275</v>
      </c>
      <c r="Y11" s="14">
        <f t="shared" si="4"/>
        <v>296.37714847160368</v>
      </c>
      <c r="Z11" s="6" t="s">
        <v>29</v>
      </c>
      <c r="AA11" s="6" t="s">
        <v>410</v>
      </c>
    </row>
    <row r="12" spans="1:28" x14ac:dyDescent="0.35">
      <c r="A12" s="21"/>
      <c r="B12" t="s">
        <v>165</v>
      </c>
      <c r="C12" t="s">
        <v>378</v>
      </c>
      <c r="D12" s="17">
        <v>193850</v>
      </c>
      <c r="F12" s="22">
        <v>63000</v>
      </c>
      <c r="G12" s="22">
        <v>386000</v>
      </c>
      <c r="H12" s="6" t="s">
        <v>443</v>
      </c>
      <c r="I12" s="18">
        <v>1.26</v>
      </c>
      <c r="J12" s="14">
        <f t="shared" si="0"/>
        <v>244251</v>
      </c>
      <c r="K12" s="14">
        <f t="shared" si="5"/>
        <v>79380</v>
      </c>
      <c r="L12" s="14">
        <f t="shared" si="6"/>
        <v>486360</v>
      </c>
      <c r="M12" s="23">
        <f t="shared" si="7"/>
        <v>151.77053507516106</v>
      </c>
      <c r="N12" s="23">
        <f t="shared" si="1"/>
        <v>49.324445239799566</v>
      </c>
      <c r="O12" s="23">
        <f t="shared" si="1"/>
        <v>302.21009305654974</v>
      </c>
      <c r="P12" s="9" t="s">
        <v>53</v>
      </c>
      <c r="Q12" s="6" t="s">
        <v>9</v>
      </c>
      <c r="R12" s="6">
        <v>2006</v>
      </c>
      <c r="S12">
        <v>3.2259441007040701</v>
      </c>
      <c r="T12">
        <v>1.23358439630637</v>
      </c>
      <c r="U12">
        <f t="shared" si="2"/>
        <v>103.22594410070407</v>
      </c>
      <c r="V12">
        <f t="shared" si="2"/>
        <v>101.23358439630637</v>
      </c>
      <c r="W12" s="14">
        <f t="shared" si="3"/>
        <v>148.84121821559683</v>
      </c>
      <c r="X12" s="14">
        <f t="shared" si="4"/>
        <v>48.372436149510442</v>
      </c>
      <c r="Y12" s="14">
        <f t="shared" si="4"/>
        <v>296.37714847160368</v>
      </c>
      <c r="Z12" s="6" t="s">
        <v>29</v>
      </c>
      <c r="AA12" s="6" t="s">
        <v>410</v>
      </c>
    </row>
    <row r="13" spans="1:28" x14ac:dyDescent="0.35">
      <c r="A13" s="21"/>
      <c r="B13" t="s">
        <v>165</v>
      </c>
      <c r="C13" t="s">
        <v>379</v>
      </c>
      <c r="D13" s="17">
        <v>135307</v>
      </c>
      <c r="F13" s="22">
        <v>53000</v>
      </c>
      <c r="G13" s="22">
        <v>351000</v>
      </c>
      <c r="H13" s="6" t="s">
        <v>443</v>
      </c>
      <c r="I13" s="18">
        <v>1.26</v>
      </c>
      <c r="J13" s="14">
        <f t="shared" si="0"/>
        <v>170486.82</v>
      </c>
      <c r="K13" s="14">
        <f t="shared" si="5"/>
        <v>66780</v>
      </c>
      <c r="L13" s="14">
        <f t="shared" si="6"/>
        <v>442260</v>
      </c>
      <c r="M13" s="23">
        <f t="shared" si="7"/>
        <v>105.93559860415175</v>
      </c>
      <c r="N13" s="23">
        <f t="shared" si="1"/>
        <v>41.495168217609162</v>
      </c>
      <c r="O13" s="23">
        <f t="shared" si="1"/>
        <v>274.80762347888333</v>
      </c>
      <c r="P13" s="9" t="s">
        <v>53</v>
      </c>
      <c r="Q13" s="6" t="s">
        <v>9</v>
      </c>
      <c r="R13" s="6">
        <v>2006</v>
      </c>
      <c r="S13">
        <v>3.2259441007040701</v>
      </c>
      <c r="T13">
        <v>1.23358439630637</v>
      </c>
      <c r="U13">
        <f t="shared" si="2"/>
        <v>103.22594410070407</v>
      </c>
      <c r="V13">
        <f t="shared" si="2"/>
        <v>101.23358439630637</v>
      </c>
      <c r="W13" s="14">
        <f t="shared" si="3"/>
        <v>103.89093996955253</v>
      </c>
      <c r="X13" s="14">
        <f t="shared" si="4"/>
        <v>40.694271681334186</v>
      </c>
      <c r="Y13" s="14">
        <f t="shared" si="4"/>
        <v>269.50357283298678</v>
      </c>
      <c r="Z13" s="6" t="s">
        <v>29</v>
      </c>
      <c r="AA13" s="6" t="s">
        <v>410</v>
      </c>
    </row>
    <row r="14" spans="1:28" x14ac:dyDescent="0.35">
      <c r="A14" s="21"/>
      <c r="B14" t="s">
        <v>162</v>
      </c>
      <c r="C14" t="s">
        <v>380</v>
      </c>
      <c r="D14" s="20">
        <v>93526</v>
      </c>
      <c r="F14" s="24">
        <v>51984</v>
      </c>
      <c r="G14" s="24">
        <v>146090</v>
      </c>
      <c r="H14" s="6" t="s">
        <v>440</v>
      </c>
      <c r="I14" s="18">
        <v>1.18</v>
      </c>
      <c r="J14" s="14">
        <v>110360.68</v>
      </c>
      <c r="K14" s="14">
        <v>61341.119999999995</v>
      </c>
      <c r="L14" s="14">
        <v>172386.19999999998</v>
      </c>
      <c r="M14" s="23">
        <v>110360.68</v>
      </c>
      <c r="N14" s="23">
        <v>61341.119999999995</v>
      </c>
      <c r="O14" s="23">
        <v>172386.19999999998</v>
      </c>
      <c r="P14" s="9" t="s">
        <v>14</v>
      </c>
      <c r="Q14" s="6" t="s">
        <v>9</v>
      </c>
      <c r="R14" s="6">
        <v>2021</v>
      </c>
      <c r="S14">
        <v>4.6978588636373901</v>
      </c>
      <c r="T14">
        <v>1.23358439630637</v>
      </c>
      <c r="U14">
        <v>104.69785886363738</v>
      </c>
      <c r="V14">
        <v>101.23358439630637</v>
      </c>
      <c r="W14" s="14">
        <v>106709.03239162591</v>
      </c>
      <c r="X14" s="14">
        <v>59311.44644105684</v>
      </c>
      <c r="Y14" s="14">
        <v>166682.23319817623</v>
      </c>
      <c r="Z14" s="6" t="s">
        <v>29</v>
      </c>
      <c r="AA14" s="6" t="s">
        <v>411</v>
      </c>
    </row>
    <row r="15" spans="1:28" x14ac:dyDescent="0.35">
      <c r="A15" s="21"/>
      <c r="B15" t="s">
        <v>162</v>
      </c>
      <c r="C15" t="s">
        <v>381</v>
      </c>
      <c r="D15" s="20">
        <v>105479</v>
      </c>
      <c r="E15" s="20"/>
      <c r="F15" s="24">
        <v>58542</v>
      </c>
      <c r="G15" s="24">
        <v>164469</v>
      </c>
      <c r="H15" s="6" t="s">
        <v>440</v>
      </c>
      <c r="I15" s="18">
        <v>1.18</v>
      </c>
      <c r="J15" s="14">
        <v>124465.21999999999</v>
      </c>
      <c r="K15" s="14">
        <v>69079.56</v>
      </c>
      <c r="L15" s="14">
        <v>194073.41999999998</v>
      </c>
      <c r="M15" s="23">
        <v>124465.21999999999</v>
      </c>
      <c r="N15" s="23">
        <v>69079.56</v>
      </c>
      <c r="O15" s="23">
        <v>194073.41999999998</v>
      </c>
      <c r="P15" s="9" t="s">
        <v>14</v>
      </c>
      <c r="Q15" s="6" t="s">
        <v>9</v>
      </c>
      <c r="R15" s="6">
        <v>2021</v>
      </c>
      <c r="S15">
        <v>4.6978588636373901</v>
      </c>
      <c r="T15">
        <v>1.23358439630637</v>
      </c>
      <c r="U15">
        <v>104.69785886363738</v>
      </c>
      <c r="V15">
        <v>101.23358439630637</v>
      </c>
      <c r="W15" s="14">
        <v>120346.87709980443</v>
      </c>
      <c r="X15" s="14">
        <v>66793.83459434344</v>
      </c>
      <c r="Y15" s="14">
        <v>187651.85989370148</v>
      </c>
      <c r="Z15" s="6" t="s">
        <v>29</v>
      </c>
      <c r="AA15" s="6" t="s">
        <v>411</v>
      </c>
    </row>
    <row r="16" spans="1:28" x14ac:dyDescent="0.35">
      <c r="A16" s="21"/>
      <c r="B16" t="s">
        <v>162</v>
      </c>
      <c r="C16" t="s">
        <v>382</v>
      </c>
      <c r="D16" s="20">
        <v>116969.5</v>
      </c>
      <c r="F16" s="24">
        <v>64520</v>
      </c>
      <c r="G16" s="24">
        <v>178593</v>
      </c>
      <c r="H16" s="6" t="s">
        <v>440</v>
      </c>
      <c r="I16" s="18">
        <v>1.18</v>
      </c>
      <c r="J16" s="14">
        <v>138024.00999999998</v>
      </c>
      <c r="K16" s="14">
        <v>76133.599999999991</v>
      </c>
      <c r="L16" s="14">
        <v>210739.74</v>
      </c>
      <c r="M16" s="23">
        <v>138024.00999999998</v>
      </c>
      <c r="N16" s="23">
        <v>76133.599999999991</v>
      </c>
      <c r="O16" s="23">
        <v>210739.74</v>
      </c>
      <c r="P16" s="9" t="s">
        <v>14</v>
      </c>
      <c r="Q16" s="6" t="s">
        <v>9</v>
      </c>
      <c r="R16" s="6">
        <v>2021</v>
      </c>
      <c r="S16">
        <v>4.6978588636373901</v>
      </c>
      <c r="T16">
        <v>1.23358439630637</v>
      </c>
      <c r="U16">
        <v>104.69785886363738</v>
      </c>
      <c r="V16">
        <v>101.23358439630637</v>
      </c>
      <c r="W16" s="14">
        <v>133457.02974929204</v>
      </c>
      <c r="X16" s="14">
        <v>73614.468382136562</v>
      </c>
      <c r="Y16" s="14">
        <v>203766.71964927024</v>
      </c>
      <c r="Z16" s="6" t="s">
        <v>29</v>
      </c>
      <c r="AA16" s="6" t="s">
        <v>411</v>
      </c>
    </row>
    <row r="17" spans="1:27" x14ac:dyDescent="0.35">
      <c r="A17" s="21"/>
      <c r="B17" t="s">
        <v>162</v>
      </c>
      <c r="C17" t="s">
        <v>383</v>
      </c>
      <c r="D17" s="20">
        <v>127194.5</v>
      </c>
      <c r="F17" s="24">
        <v>71767</v>
      </c>
      <c r="G17" s="24">
        <v>196972</v>
      </c>
      <c r="H17" s="6" t="s">
        <v>440</v>
      </c>
      <c r="I17" s="18">
        <v>1.18</v>
      </c>
      <c r="J17" s="14">
        <v>150089.50999999998</v>
      </c>
      <c r="K17" s="14">
        <v>84685.06</v>
      </c>
      <c r="L17" s="14">
        <v>232426.96</v>
      </c>
      <c r="M17" s="23">
        <v>150089.50999999998</v>
      </c>
      <c r="N17" s="23">
        <v>84685.06</v>
      </c>
      <c r="O17" s="23">
        <v>232426.96</v>
      </c>
      <c r="P17" s="9" t="s">
        <v>14</v>
      </c>
      <c r="Q17" s="6" t="s">
        <v>9</v>
      </c>
      <c r="R17" s="6">
        <v>2021</v>
      </c>
      <c r="S17">
        <v>4.6978588636373901</v>
      </c>
      <c r="T17">
        <v>1.23358439630637</v>
      </c>
      <c r="U17">
        <v>104.69785886363738</v>
      </c>
      <c r="V17">
        <v>101.23358439630637</v>
      </c>
      <c r="W17" s="14">
        <v>145123.30283062102</v>
      </c>
      <c r="X17" s="14">
        <v>81882.975083397323</v>
      </c>
      <c r="Y17" s="14">
        <v>224736.34634479549</v>
      </c>
      <c r="Z17" s="6" t="s">
        <v>29</v>
      </c>
      <c r="AA17" s="6" t="s">
        <v>411</v>
      </c>
    </row>
    <row r="18" spans="1:27" x14ac:dyDescent="0.35">
      <c r="A18" s="21"/>
      <c r="B18" t="s">
        <v>162</v>
      </c>
      <c r="C18" t="s">
        <v>384</v>
      </c>
      <c r="D18" s="20">
        <v>155624</v>
      </c>
      <c r="F18" s="24">
        <v>88662</v>
      </c>
      <c r="G18" s="24">
        <v>239805</v>
      </c>
      <c r="H18" s="6" t="s">
        <v>440</v>
      </c>
      <c r="I18" s="18">
        <v>1.18</v>
      </c>
      <c r="J18" s="14">
        <v>183636.31999999998</v>
      </c>
      <c r="K18" s="14">
        <v>104621.15999999999</v>
      </c>
      <c r="L18" s="14">
        <v>282969.89999999997</v>
      </c>
      <c r="M18" s="23">
        <v>183636.31999999998</v>
      </c>
      <c r="N18" s="23">
        <v>104621.15999999999</v>
      </c>
      <c r="O18" s="23">
        <v>282969.89999999997</v>
      </c>
      <c r="P18" s="9" t="s">
        <v>14</v>
      </c>
      <c r="Q18" s="6" t="s">
        <v>9</v>
      </c>
      <c r="R18" s="6">
        <v>2021</v>
      </c>
      <c r="S18">
        <v>4.6978588636373901</v>
      </c>
      <c r="T18">
        <v>1.23358439630637</v>
      </c>
      <c r="U18">
        <v>104.69785886363738</v>
      </c>
      <c r="V18">
        <v>101.23358439630637</v>
      </c>
      <c r="W18" s="14">
        <v>177560.10581992593</v>
      </c>
      <c r="X18" s="14">
        <v>101159.4233679013</v>
      </c>
      <c r="Y18" s="14">
        <v>273606.90623648878</v>
      </c>
      <c r="Z18" s="6" t="s">
        <v>29</v>
      </c>
      <c r="AA18" s="6" t="s">
        <v>411</v>
      </c>
    </row>
    <row r="19" spans="1:27" x14ac:dyDescent="0.35">
      <c r="A19" s="21"/>
      <c r="B19" t="s">
        <v>162</v>
      </c>
      <c r="C19" t="s">
        <v>385</v>
      </c>
      <c r="D19" s="20">
        <v>295846</v>
      </c>
      <c r="F19" s="24">
        <v>166347</v>
      </c>
      <c r="G19" s="24">
        <v>367142</v>
      </c>
      <c r="H19" s="6" t="s">
        <v>440</v>
      </c>
      <c r="I19" s="18">
        <v>1.18</v>
      </c>
      <c r="J19" s="14">
        <v>349098.27999999997</v>
      </c>
      <c r="K19" s="14">
        <v>196289.46</v>
      </c>
      <c r="L19" s="14">
        <v>433227.56</v>
      </c>
      <c r="M19" s="23">
        <v>349098.27999999997</v>
      </c>
      <c r="N19" s="23">
        <v>196289.46</v>
      </c>
      <c r="O19" s="23">
        <v>433227.56</v>
      </c>
      <c r="P19" s="9" t="s">
        <v>14</v>
      </c>
      <c r="Q19" s="6" t="s">
        <v>9</v>
      </c>
      <c r="R19" s="6">
        <v>2021</v>
      </c>
      <c r="S19">
        <v>4.6978588636373901</v>
      </c>
      <c r="T19">
        <v>1.23358439630637</v>
      </c>
      <c r="U19">
        <v>104.69785886363738</v>
      </c>
      <c r="V19">
        <v>101.23358439630637</v>
      </c>
      <c r="W19" s="14">
        <v>337547.21036859229</v>
      </c>
      <c r="X19" s="14">
        <v>189794.57489093725</v>
      </c>
      <c r="Y19" s="14">
        <v>418892.79526897677</v>
      </c>
      <c r="Z19" s="6" t="s">
        <v>29</v>
      </c>
      <c r="AA19" s="6" t="s">
        <v>411</v>
      </c>
    </row>
    <row r="20" spans="1:27" x14ac:dyDescent="0.35">
      <c r="A20" s="21"/>
      <c r="B20" t="s">
        <v>162</v>
      </c>
      <c r="C20" t="s">
        <v>386</v>
      </c>
      <c r="D20" s="20">
        <v>473422.5</v>
      </c>
      <c r="F20" s="24">
        <v>267939</v>
      </c>
      <c r="G20" s="24">
        <v>615689</v>
      </c>
      <c r="H20" s="6" t="s">
        <v>440</v>
      </c>
      <c r="I20" s="18">
        <v>1.18</v>
      </c>
      <c r="J20" s="14">
        <v>558638.54999999993</v>
      </c>
      <c r="K20" s="14">
        <v>316168.01999999996</v>
      </c>
      <c r="L20" s="14">
        <v>726513.02</v>
      </c>
      <c r="M20" s="23">
        <v>558638.54999999993</v>
      </c>
      <c r="N20" s="23">
        <v>316168.01999999996</v>
      </c>
      <c r="O20" s="23">
        <v>726513.02</v>
      </c>
      <c r="P20" s="9" t="s">
        <v>14</v>
      </c>
      <c r="Q20" s="6" t="s">
        <v>9</v>
      </c>
      <c r="R20" s="6">
        <v>2021</v>
      </c>
      <c r="S20">
        <v>4.6978588636373901</v>
      </c>
      <c r="T20">
        <v>1.23358439630637</v>
      </c>
      <c r="U20">
        <v>104.69785886363738</v>
      </c>
      <c r="V20">
        <v>101.23358439630637</v>
      </c>
      <c r="W20" s="14">
        <v>540154.14844454499</v>
      </c>
      <c r="X20" s="14">
        <v>305706.55678613274</v>
      </c>
      <c r="Y20" s="14">
        <v>702473.93713157601</v>
      </c>
      <c r="Z20" s="6" t="s">
        <v>29</v>
      </c>
      <c r="AA20" s="6" t="s">
        <v>411</v>
      </c>
    </row>
    <row r="21" spans="1:27" x14ac:dyDescent="0.35">
      <c r="A21" s="21"/>
      <c r="B21" t="s">
        <v>163</v>
      </c>
      <c r="C21" t="s">
        <v>380</v>
      </c>
      <c r="D21" s="20">
        <f>'[1]Table005 (Page 12)'!B$41</f>
        <v>79059.5</v>
      </c>
      <c r="E21" s="20"/>
      <c r="F21">
        <v>45164</v>
      </c>
      <c r="G21">
        <v>118672</v>
      </c>
      <c r="H21" s="6" t="s">
        <v>440</v>
      </c>
      <c r="I21" s="18">
        <v>1.18</v>
      </c>
      <c r="J21" s="14">
        <f t="shared" si="0"/>
        <v>93290.209999999992</v>
      </c>
      <c r="K21" s="14">
        <f t="shared" si="5"/>
        <v>53293.52</v>
      </c>
      <c r="L21" s="14">
        <f t="shared" si="6"/>
        <v>140032.95999999999</v>
      </c>
      <c r="M21" s="23">
        <f t="shared" ref="M21:O66" si="8">J21</f>
        <v>93290.209999999992</v>
      </c>
      <c r="N21" s="23">
        <f t="shared" si="8"/>
        <v>53293.52</v>
      </c>
      <c r="O21" s="23">
        <f t="shared" si="8"/>
        <v>140032.95999999999</v>
      </c>
      <c r="P21" s="9" t="s">
        <v>14</v>
      </c>
      <c r="Q21" s="6" t="s">
        <v>9</v>
      </c>
      <c r="R21" s="6">
        <v>2021</v>
      </c>
      <c r="S21">
        <v>4.6978588636373901</v>
      </c>
      <c r="T21">
        <v>1.23358439630637</v>
      </c>
      <c r="U21">
        <f t="shared" ref="U21:V81" si="9">100*(1+(S21/100))</f>
        <v>104.69785886363738</v>
      </c>
      <c r="V21">
        <f t="shared" si="9"/>
        <v>101.23358439630637</v>
      </c>
      <c r="W21" s="14">
        <f t="shared" si="3"/>
        <v>90203.395273675225</v>
      </c>
      <c r="X21" s="14">
        <f t="shared" ref="X21:Y81" si="10">(N21/$U21)*$V21</f>
        <v>51530.127867495597</v>
      </c>
      <c r="Y21" s="14">
        <f t="shared" si="10"/>
        <v>135399.50700317591</v>
      </c>
      <c r="Z21" s="6" t="s">
        <v>29</v>
      </c>
      <c r="AA21" s="6" t="s">
        <v>411</v>
      </c>
    </row>
    <row r="22" spans="1:27" x14ac:dyDescent="0.35">
      <c r="A22" s="21"/>
      <c r="B22" t="s">
        <v>163</v>
      </c>
      <c r="C22" t="s">
        <v>381</v>
      </c>
      <c r="D22" s="20">
        <f>'[1]Table005 (Page 12)'!C41</f>
        <v>90570.5</v>
      </c>
      <c r="E22" s="20"/>
      <c r="F22" s="19">
        <v>53833</v>
      </c>
      <c r="G22" s="19">
        <v>134882</v>
      </c>
      <c r="H22" s="6" t="s">
        <v>440</v>
      </c>
      <c r="I22" s="18">
        <v>1.18</v>
      </c>
      <c r="J22" s="14">
        <f t="shared" si="0"/>
        <v>106873.18999999999</v>
      </c>
      <c r="K22" s="14">
        <f t="shared" si="5"/>
        <v>63522.939999999995</v>
      </c>
      <c r="L22" s="14">
        <f t="shared" si="6"/>
        <v>159160.75999999998</v>
      </c>
      <c r="M22" s="23">
        <f t="shared" si="8"/>
        <v>106873.18999999999</v>
      </c>
      <c r="N22" s="23">
        <f t="shared" si="8"/>
        <v>63522.939999999995</v>
      </c>
      <c r="O22" s="23">
        <f t="shared" si="8"/>
        <v>159160.75999999998</v>
      </c>
      <c r="P22" s="9" t="s">
        <v>14</v>
      </c>
      <c r="Q22" s="6" t="s">
        <v>9</v>
      </c>
      <c r="R22" s="6">
        <v>2021</v>
      </c>
      <c r="S22">
        <v>4.6978588636373901</v>
      </c>
      <c r="T22">
        <v>1.23358439630637</v>
      </c>
      <c r="U22">
        <f t="shared" si="9"/>
        <v>104.69785886363738</v>
      </c>
      <c r="V22">
        <f t="shared" si="9"/>
        <v>101.23358439630637</v>
      </c>
      <c r="W22" s="14">
        <f t="shared" si="3"/>
        <v>103336.93751711561</v>
      </c>
      <c r="X22" s="14">
        <f t="shared" si="10"/>
        <v>61421.073720017943</v>
      </c>
      <c r="Y22" s="14">
        <f t="shared" si="10"/>
        <v>153894.40056291604</v>
      </c>
      <c r="Z22" s="6" t="s">
        <v>29</v>
      </c>
      <c r="AA22" s="6" t="s">
        <v>411</v>
      </c>
    </row>
    <row r="23" spans="1:27" x14ac:dyDescent="0.35">
      <c r="A23" s="21"/>
      <c r="B23" t="s">
        <v>163</v>
      </c>
      <c r="C23" t="s">
        <v>382</v>
      </c>
      <c r="D23" s="20">
        <f>'[1]Table005 (Page 12)'!D41</f>
        <v>94889.5</v>
      </c>
      <c r="F23">
        <v>58856</v>
      </c>
      <c r="G23">
        <v>141267</v>
      </c>
      <c r="H23" s="6" t="s">
        <v>440</v>
      </c>
      <c r="I23" s="18">
        <v>1.18</v>
      </c>
      <c r="J23" s="14">
        <f t="shared" si="0"/>
        <v>111969.61</v>
      </c>
      <c r="K23" s="14">
        <f t="shared" si="5"/>
        <v>69450.080000000002</v>
      </c>
      <c r="L23" s="14">
        <f t="shared" si="6"/>
        <v>166695.06</v>
      </c>
      <c r="M23" s="23">
        <f t="shared" si="8"/>
        <v>111969.61</v>
      </c>
      <c r="N23" s="23">
        <f t="shared" si="8"/>
        <v>69450.080000000002</v>
      </c>
      <c r="O23" s="23">
        <f t="shared" si="8"/>
        <v>166695.06</v>
      </c>
      <c r="P23" s="9" t="s">
        <v>14</v>
      </c>
      <c r="Q23" s="6" t="s">
        <v>9</v>
      </c>
      <c r="R23" s="6">
        <v>2021</v>
      </c>
      <c r="S23">
        <v>4.6978588636373901</v>
      </c>
      <c r="T23">
        <v>1.23358439630637</v>
      </c>
      <c r="U23">
        <f t="shared" si="9"/>
        <v>104.69785886363738</v>
      </c>
      <c r="V23">
        <f t="shared" si="9"/>
        <v>101.23358439630637</v>
      </c>
      <c r="W23" s="14">
        <f t="shared" si="3"/>
        <v>108264.72562843688</v>
      </c>
      <c r="X23" s="14">
        <f t="shared" si="10"/>
        <v>67152.094716351989</v>
      </c>
      <c r="Y23" s="14">
        <f t="shared" si="10"/>
        <v>161179.4033623572</v>
      </c>
      <c r="Z23" s="6" t="s">
        <v>29</v>
      </c>
      <c r="AA23" s="6" t="s">
        <v>411</v>
      </c>
    </row>
    <row r="24" spans="1:27" x14ac:dyDescent="0.35">
      <c r="A24" s="21"/>
      <c r="B24" t="s">
        <v>163</v>
      </c>
      <c r="C24" t="s">
        <v>383</v>
      </c>
      <c r="D24" s="20">
        <f>'[1]Table005 (Page 12)'!E41</f>
        <v>105957</v>
      </c>
      <c r="F24">
        <v>64772</v>
      </c>
      <c r="G24">
        <v>156309</v>
      </c>
      <c r="H24" s="6" t="s">
        <v>440</v>
      </c>
      <c r="I24" s="18">
        <v>1.18</v>
      </c>
      <c r="J24" s="14">
        <f t="shared" ref="J24:J84" si="11">D24*I24</f>
        <v>125029.26</v>
      </c>
      <c r="K24" s="14">
        <f t="shared" si="5"/>
        <v>76430.959999999992</v>
      </c>
      <c r="L24" s="14">
        <f t="shared" si="6"/>
        <v>184444.62</v>
      </c>
      <c r="M24" s="23">
        <f t="shared" si="8"/>
        <v>125029.26</v>
      </c>
      <c r="N24" s="23">
        <f t="shared" si="8"/>
        <v>76430.959999999992</v>
      </c>
      <c r="O24" s="23">
        <f t="shared" si="8"/>
        <v>184444.62</v>
      </c>
      <c r="P24" s="9" t="s">
        <v>14</v>
      </c>
      <c r="Q24" s="6" t="s">
        <v>9</v>
      </c>
      <c r="R24" s="6">
        <v>2021</v>
      </c>
      <c r="S24">
        <v>4.6978588636373901</v>
      </c>
      <c r="T24">
        <v>1.23358439630637</v>
      </c>
      <c r="U24">
        <f t="shared" si="9"/>
        <v>104.69785886363738</v>
      </c>
      <c r="V24">
        <f t="shared" si="9"/>
        <v>101.23358439630637</v>
      </c>
      <c r="W24" s="14">
        <f t="shared" si="3"/>
        <v>120892.25397343528</v>
      </c>
      <c r="X24" s="14">
        <f t="shared" si="10"/>
        <v>73901.989244385448</v>
      </c>
      <c r="Y24" s="14">
        <f t="shared" si="10"/>
        <v>178341.66054468977</v>
      </c>
      <c r="Z24" s="6" t="s">
        <v>29</v>
      </c>
      <c r="AA24" s="6" t="s">
        <v>411</v>
      </c>
    </row>
    <row r="25" spans="1:27" x14ac:dyDescent="0.35">
      <c r="A25" s="21"/>
      <c r="B25" t="s">
        <v>163</v>
      </c>
      <c r="C25" t="s">
        <v>384</v>
      </c>
      <c r="D25" s="20">
        <f>'[1]Table005 (Page 12)'!F41</f>
        <v>127874.5</v>
      </c>
      <c r="F25">
        <v>76788</v>
      </c>
      <c r="G25">
        <v>191870</v>
      </c>
      <c r="H25" s="6" t="s">
        <v>440</v>
      </c>
      <c r="I25" s="18">
        <v>1.18</v>
      </c>
      <c r="J25" s="14">
        <f t="shared" si="11"/>
        <v>150891.91</v>
      </c>
      <c r="K25" s="14">
        <f t="shared" si="5"/>
        <v>90609.84</v>
      </c>
      <c r="L25" s="14">
        <f t="shared" si="6"/>
        <v>226406.59999999998</v>
      </c>
      <c r="M25" s="23">
        <f t="shared" si="8"/>
        <v>150891.91</v>
      </c>
      <c r="N25" s="23">
        <f t="shared" si="8"/>
        <v>90609.84</v>
      </c>
      <c r="O25" s="23">
        <f t="shared" si="8"/>
        <v>226406.59999999998</v>
      </c>
      <c r="P25" s="9" t="s">
        <v>14</v>
      </c>
      <c r="Q25" s="6" t="s">
        <v>9</v>
      </c>
      <c r="R25" s="6">
        <v>2021</v>
      </c>
      <c r="S25">
        <v>4.6978588636373901</v>
      </c>
      <c r="T25">
        <v>1.23358439630637</v>
      </c>
      <c r="U25">
        <f t="shared" si="9"/>
        <v>104.69785886363738</v>
      </c>
      <c r="V25">
        <f t="shared" si="9"/>
        <v>101.23358439630637</v>
      </c>
      <c r="W25" s="14">
        <f t="shared" si="3"/>
        <v>145899.15277637201</v>
      </c>
      <c r="X25" s="14">
        <f t="shared" si="10"/>
        <v>87611.7141681262</v>
      </c>
      <c r="Y25" s="14">
        <f t="shared" si="10"/>
        <v>218915.18984005801</v>
      </c>
      <c r="Z25" s="6" t="s">
        <v>29</v>
      </c>
      <c r="AA25" s="6" t="s">
        <v>411</v>
      </c>
    </row>
    <row r="26" spans="1:27" x14ac:dyDescent="0.35">
      <c r="A26" s="21"/>
      <c r="B26" t="s">
        <v>163</v>
      </c>
      <c r="C26" t="s">
        <v>385</v>
      </c>
      <c r="D26" s="20">
        <f>'[1]Table005 (Page 12)'!G41</f>
        <v>237640</v>
      </c>
      <c r="F26">
        <v>133557</v>
      </c>
      <c r="G26">
        <v>372010</v>
      </c>
      <c r="H26" s="6" t="s">
        <v>440</v>
      </c>
      <c r="I26" s="18">
        <v>1.18</v>
      </c>
      <c r="J26" s="14">
        <f t="shared" si="11"/>
        <v>280415.2</v>
      </c>
      <c r="K26" s="14">
        <f t="shared" si="5"/>
        <v>157597.25999999998</v>
      </c>
      <c r="L26" s="14">
        <f t="shared" si="6"/>
        <v>438971.8</v>
      </c>
      <c r="M26" s="23">
        <f t="shared" si="8"/>
        <v>280415.2</v>
      </c>
      <c r="N26" s="23">
        <f t="shared" si="8"/>
        <v>157597.25999999998</v>
      </c>
      <c r="O26" s="23">
        <f t="shared" si="8"/>
        <v>438971.8</v>
      </c>
      <c r="P26" s="9" t="s">
        <v>14</v>
      </c>
      <c r="Q26" s="6" t="s">
        <v>9</v>
      </c>
      <c r="R26" s="6">
        <v>2021</v>
      </c>
      <c r="S26">
        <v>4.6978588636373901</v>
      </c>
      <c r="T26">
        <v>1.23358439630637</v>
      </c>
      <c r="U26">
        <f t="shared" si="9"/>
        <v>104.69785886363738</v>
      </c>
      <c r="V26">
        <f t="shared" si="9"/>
        <v>101.23358439630637</v>
      </c>
      <c r="W26" s="14">
        <f t="shared" si="3"/>
        <v>271136.73692391405</v>
      </c>
      <c r="X26" s="14">
        <f t="shared" si="10"/>
        <v>152382.6341245042</v>
      </c>
      <c r="Y26" s="14">
        <f t="shared" si="10"/>
        <v>424446.96811591176</v>
      </c>
      <c r="Z26" s="6" t="s">
        <v>29</v>
      </c>
      <c r="AA26" s="6" t="s">
        <v>411</v>
      </c>
    </row>
    <row r="27" spans="1:27" x14ac:dyDescent="0.35">
      <c r="A27" s="21"/>
      <c r="B27" t="s">
        <v>163</v>
      </c>
      <c r="C27" t="s">
        <v>386</v>
      </c>
      <c r="D27" s="20">
        <f>'[1]Table005 (Page 12)'!H41</f>
        <v>352904</v>
      </c>
      <c r="F27">
        <v>185828</v>
      </c>
      <c r="G27">
        <v>580272</v>
      </c>
      <c r="H27" s="6" t="s">
        <v>440</v>
      </c>
      <c r="I27" s="18">
        <v>1.18</v>
      </c>
      <c r="J27" s="14">
        <f t="shared" si="11"/>
        <v>416426.72</v>
      </c>
      <c r="K27" s="14">
        <f t="shared" si="5"/>
        <v>219277.03999999998</v>
      </c>
      <c r="L27" s="14">
        <f t="shared" si="6"/>
        <v>684720.96</v>
      </c>
      <c r="M27" s="23">
        <f t="shared" si="8"/>
        <v>416426.72</v>
      </c>
      <c r="N27" s="23">
        <f t="shared" si="8"/>
        <v>219277.03999999998</v>
      </c>
      <c r="O27" s="23">
        <f t="shared" si="8"/>
        <v>684720.96</v>
      </c>
      <c r="P27" s="9" t="s">
        <v>14</v>
      </c>
      <c r="Q27" s="6" t="s">
        <v>9</v>
      </c>
      <c r="R27" s="6">
        <v>2021</v>
      </c>
      <c r="S27">
        <v>4.6978588636373901</v>
      </c>
      <c r="T27">
        <v>1.23358439630637</v>
      </c>
      <c r="U27">
        <f t="shared" si="9"/>
        <v>104.69785886363738</v>
      </c>
      <c r="V27">
        <f t="shared" si="9"/>
        <v>101.23358439630637</v>
      </c>
      <c r="W27" s="14">
        <f t="shared" si="3"/>
        <v>402647.86655191443</v>
      </c>
      <c r="X27" s="14">
        <f t="shared" si="10"/>
        <v>212021.53488090006</v>
      </c>
      <c r="Y27" s="14">
        <f t="shared" si="10"/>
        <v>662064.70547177852</v>
      </c>
      <c r="Z27" s="6" t="s">
        <v>29</v>
      </c>
      <c r="AA27" s="6" t="s">
        <v>411</v>
      </c>
    </row>
    <row r="28" spans="1:27" x14ac:dyDescent="0.35">
      <c r="A28" s="21"/>
      <c r="B28" t="s">
        <v>162</v>
      </c>
      <c r="C28" t="s">
        <v>387</v>
      </c>
      <c r="D28" s="14">
        <v>122943</v>
      </c>
      <c r="E28" s="14"/>
      <c r="F28" s="14">
        <v>84114</v>
      </c>
      <c r="G28" s="14">
        <v>193229</v>
      </c>
      <c r="H28" s="6" t="s">
        <v>440</v>
      </c>
      <c r="I28" s="18">
        <v>1.18</v>
      </c>
      <c r="J28" s="14">
        <f t="shared" si="11"/>
        <v>145072.74</v>
      </c>
      <c r="K28" s="14">
        <f t="shared" si="5"/>
        <v>99254.51999999999</v>
      </c>
      <c r="L28" s="14">
        <f t="shared" si="6"/>
        <v>228010.22</v>
      </c>
      <c r="M28" s="23">
        <f t="shared" si="8"/>
        <v>145072.74</v>
      </c>
      <c r="N28" s="23">
        <f t="shared" si="8"/>
        <v>99254.51999999999</v>
      </c>
      <c r="O28" s="23">
        <f t="shared" si="8"/>
        <v>228010.22</v>
      </c>
      <c r="P28" s="9" t="s">
        <v>14</v>
      </c>
      <c r="Q28" s="6" t="s">
        <v>9</v>
      </c>
      <c r="R28" s="6">
        <v>2021</v>
      </c>
      <c r="S28">
        <v>4.6978588636373901</v>
      </c>
      <c r="T28">
        <v>1.23358439630637</v>
      </c>
      <c r="U28">
        <f t="shared" si="9"/>
        <v>104.69785886363738</v>
      </c>
      <c r="V28">
        <f t="shared" si="9"/>
        <v>101.23358439630637</v>
      </c>
      <c r="W28" s="14">
        <f t="shared" si="3"/>
        <v>140272.5292359736</v>
      </c>
      <c r="X28" s="14">
        <f t="shared" si="10"/>
        <v>95970.356377790362</v>
      </c>
      <c r="Y28" s="14">
        <f t="shared" si="10"/>
        <v>220465.74877575741</v>
      </c>
      <c r="Z28" s="6" t="s">
        <v>29</v>
      </c>
      <c r="AA28" s="6" t="s">
        <v>411</v>
      </c>
    </row>
    <row r="29" spans="1:27" x14ac:dyDescent="0.35">
      <c r="A29" s="21"/>
      <c r="B29" t="s">
        <v>162</v>
      </c>
      <c r="C29" t="s">
        <v>388</v>
      </c>
      <c r="D29" s="25">
        <v>139693.5</v>
      </c>
      <c r="E29" s="14"/>
      <c r="F29" s="25">
        <v>96276</v>
      </c>
      <c r="G29" s="25">
        <v>219847</v>
      </c>
      <c r="H29" s="6" t="s">
        <v>440</v>
      </c>
      <c r="I29" s="18">
        <v>1.18</v>
      </c>
      <c r="J29" s="14">
        <f t="shared" si="11"/>
        <v>164838.32999999999</v>
      </c>
      <c r="K29" s="14">
        <f t="shared" si="5"/>
        <v>113605.68</v>
      </c>
      <c r="L29" s="14">
        <f t="shared" si="6"/>
        <v>259419.46</v>
      </c>
      <c r="M29" s="23">
        <f t="shared" si="8"/>
        <v>164838.32999999999</v>
      </c>
      <c r="N29" s="23">
        <f t="shared" si="8"/>
        <v>113605.68</v>
      </c>
      <c r="O29" s="23">
        <f t="shared" si="8"/>
        <v>259419.46</v>
      </c>
      <c r="P29" s="9" t="s">
        <v>14</v>
      </c>
      <c r="Q29" s="6" t="s">
        <v>9</v>
      </c>
      <c r="R29" s="6">
        <v>2021</v>
      </c>
      <c r="S29">
        <v>4.6978588636373901</v>
      </c>
      <c r="T29">
        <v>1.23358439630637</v>
      </c>
      <c r="U29">
        <f t="shared" si="9"/>
        <v>104.69785886363738</v>
      </c>
      <c r="V29">
        <f t="shared" si="9"/>
        <v>101.23358439630637</v>
      </c>
      <c r="W29" s="14">
        <f t="shared" si="3"/>
        <v>159384.10940700548</v>
      </c>
      <c r="X29" s="14">
        <f t="shared" si="10"/>
        <v>109846.66084870708</v>
      </c>
      <c r="Y29" s="14">
        <f t="shared" si="10"/>
        <v>250835.71032869772</v>
      </c>
      <c r="Z29" s="6" t="s">
        <v>29</v>
      </c>
      <c r="AA29" s="6" t="s">
        <v>411</v>
      </c>
    </row>
    <row r="30" spans="1:27" x14ac:dyDescent="0.35">
      <c r="A30" s="21"/>
      <c r="B30" t="s">
        <v>162</v>
      </c>
      <c r="C30" t="s">
        <v>389</v>
      </c>
      <c r="D30" s="14">
        <v>155927</v>
      </c>
      <c r="E30" s="14"/>
      <c r="F30" s="14">
        <v>107749</v>
      </c>
      <c r="G30" s="14">
        <v>243137</v>
      </c>
      <c r="H30" s="6" t="s">
        <v>440</v>
      </c>
      <c r="I30" s="18">
        <v>1.18</v>
      </c>
      <c r="J30" s="14">
        <f t="shared" si="11"/>
        <v>183993.86</v>
      </c>
      <c r="K30" s="14">
        <f t="shared" si="5"/>
        <v>127143.81999999999</v>
      </c>
      <c r="L30" s="14">
        <f t="shared" si="6"/>
        <v>286901.65999999997</v>
      </c>
      <c r="M30" s="23">
        <f t="shared" si="8"/>
        <v>183993.86</v>
      </c>
      <c r="N30" s="23">
        <f t="shared" si="8"/>
        <v>127143.81999999999</v>
      </c>
      <c r="O30" s="23">
        <f t="shared" si="8"/>
        <v>286901.65999999997</v>
      </c>
      <c r="P30" s="9" t="s">
        <v>14</v>
      </c>
      <c r="Q30" s="6" t="s">
        <v>9</v>
      </c>
      <c r="R30" s="6">
        <v>2021</v>
      </c>
      <c r="S30">
        <v>4.6978588636373901</v>
      </c>
      <c r="T30">
        <v>1.23358439630637</v>
      </c>
      <c r="U30">
        <f t="shared" si="9"/>
        <v>104.69785886363738</v>
      </c>
      <c r="V30">
        <f t="shared" si="9"/>
        <v>101.23358439630637</v>
      </c>
      <c r="W30" s="14">
        <f t="shared" si="3"/>
        <v>177905.81542810614</v>
      </c>
      <c r="X30" s="14">
        <f t="shared" si="10"/>
        <v>122936.84677164959</v>
      </c>
      <c r="Y30" s="14">
        <f t="shared" si="10"/>
        <v>277408.57097066857</v>
      </c>
      <c r="Z30" s="6" t="s">
        <v>29</v>
      </c>
      <c r="AA30" s="6" t="s">
        <v>411</v>
      </c>
    </row>
    <row r="31" spans="1:27" x14ac:dyDescent="0.35">
      <c r="A31" s="21"/>
      <c r="B31" t="s">
        <v>162</v>
      </c>
      <c r="C31" t="s">
        <v>390</v>
      </c>
      <c r="D31" s="14">
        <v>175029</v>
      </c>
      <c r="E31" s="14"/>
      <c r="F31" s="14">
        <v>121289</v>
      </c>
      <c r="G31" s="14">
        <v>271131</v>
      </c>
      <c r="H31" s="6" t="s">
        <v>440</v>
      </c>
      <c r="I31" s="18">
        <v>1.18</v>
      </c>
      <c r="J31" s="14">
        <f t="shared" si="11"/>
        <v>206534.22</v>
      </c>
      <c r="K31" s="14">
        <f t="shared" si="5"/>
        <v>143121.01999999999</v>
      </c>
      <c r="L31" s="14">
        <f t="shared" si="6"/>
        <v>319934.57999999996</v>
      </c>
      <c r="M31" s="23">
        <f t="shared" si="8"/>
        <v>206534.22</v>
      </c>
      <c r="N31" s="23">
        <f t="shared" si="8"/>
        <v>143121.01999999999</v>
      </c>
      <c r="O31" s="23">
        <f t="shared" si="8"/>
        <v>319934.57999999996</v>
      </c>
      <c r="P31" s="9" t="s">
        <v>14</v>
      </c>
      <c r="Q31" s="6" t="s">
        <v>9</v>
      </c>
      <c r="R31" s="6">
        <v>2021</v>
      </c>
      <c r="S31">
        <v>4.6978588636373901</v>
      </c>
      <c r="T31">
        <v>1.23358439630637</v>
      </c>
      <c r="U31">
        <f t="shared" si="9"/>
        <v>104.69785886363738</v>
      </c>
      <c r="V31">
        <f t="shared" si="9"/>
        <v>101.23358439630637</v>
      </c>
      <c r="W31" s="14">
        <f t="shared" si="3"/>
        <v>199700.35316889308</v>
      </c>
      <c r="X31" s="14">
        <f t="shared" si="10"/>
        <v>138385.38833851457</v>
      </c>
      <c r="Y31" s="14">
        <f t="shared" si="10"/>
        <v>309348.48770795204</v>
      </c>
      <c r="Z31" s="6" t="s">
        <v>29</v>
      </c>
      <c r="AA31" s="6" t="s">
        <v>411</v>
      </c>
    </row>
    <row r="32" spans="1:27" x14ac:dyDescent="0.35">
      <c r="A32" s="21"/>
      <c r="B32" t="s">
        <v>162</v>
      </c>
      <c r="C32" t="s">
        <v>391</v>
      </c>
      <c r="D32" s="14">
        <v>217657</v>
      </c>
      <c r="E32" s="14"/>
      <c r="F32" s="14">
        <v>152157</v>
      </c>
      <c r="G32" s="14">
        <v>336424</v>
      </c>
      <c r="H32" s="6" t="s">
        <v>440</v>
      </c>
      <c r="I32" s="18">
        <v>1.18</v>
      </c>
      <c r="J32" s="14">
        <f t="shared" si="11"/>
        <v>256835.25999999998</v>
      </c>
      <c r="K32" s="14">
        <f t="shared" si="5"/>
        <v>179545.25999999998</v>
      </c>
      <c r="L32" s="14">
        <f t="shared" si="6"/>
        <v>396980.32</v>
      </c>
      <c r="M32" s="23">
        <f t="shared" si="8"/>
        <v>256835.25999999998</v>
      </c>
      <c r="N32" s="23">
        <f t="shared" si="8"/>
        <v>179545.25999999998</v>
      </c>
      <c r="O32" s="23">
        <f t="shared" si="8"/>
        <v>396980.32</v>
      </c>
      <c r="P32" s="9" t="s">
        <v>14</v>
      </c>
      <c r="Q32" s="6" t="s">
        <v>9</v>
      </c>
      <c r="R32" s="6">
        <v>2021</v>
      </c>
      <c r="S32">
        <v>4.6978588636373901</v>
      </c>
      <c r="T32">
        <v>1.23358439630637</v>
      </c>
      <c r="U32">
        <f t="shared" si="9"/>
        <v>104.69785886363738</v>
      </c>
      <c r="V32">
        <f t="shared" si="9"/>
        <v>101.23358439630637</v>
      </c>
      <c r="W32" s="14">
        <f t="shared" si="3"/>
        <v>248337.01712105854</v>
      </c>
      <c r="X32" s="14">
        <f t="shared" si="10"/>
        <v>173604.41205239852</v>
      </c>
      <c r="Y32" s="14">
        <f t="shared" si="10"/>
        <v>383844.91492547916</v>
      </c>
      <c r="Z32" s="6" t="s">
        <v>29</v>
      </c>
      <c r="AA32" s="6" t="s">
        <v>411</v>
      </c>
    </row>
    <row r="33" spans="1:27" x14ac:dyDescent="0.35">
      <c r="A33" s="21"/>
      <c r="B33" t="s">
        <v>162</v>
      </c>
      <c r="C33" t="s">
        <v>392</v>
      </c>
      <c r="D33" s="14">
        <v>423984.5</v>
      </c>
      <c r="E33" s="14"/>
      <c r="F33" s="14">
        <v>289129</v>
      </c>
      <c r="G33" s="14">
        <v>665261</v>
      </c>
      <c r="H33" s="6" t="s">
        <v>440</v>
      </c>
      <c r="I33" s="18">
        <v>1.18</v>
      </c>
      <c r="J33" s="14">
        <f t="shared" si="11"/>
        <v>500301.70999999996</v>
      </c>
      <c r="K33" s="14">
        <f t="shared" si="5"/>
        <v>341172.22</v>
      </c>
      <c r="L33" s="14">
        <f t="shared" si="6"/>
        <v>785007.98</v>
      </c>
      <c r="M33" s="23">
        <f t="shared" si="8"/>
        <v>500301.70999999996</v>
      </c>
      <c r="N33" s="23">
        <f t="shared" si="8"/>
        <v>341172.22</v>
      </c>
      <c r="O33" s="23">
        <f t="shared" si="8"/>
        <v>785007.98</v>
      </c>
      <c r="P33" s="9" t="s">
        <v>14</v>
      </c>
      <c r="Q33" s="6" t="s">
        <v>9</v>
      </c>
      <c r="R33" s="6">
        <v>2021</v>
      </c>
      <c r="S33">
        <v>4.6978588636373901</v>
      </c>
      <c r="T33">
        <v>1.23358439630637</v>
      </c>
      <c r="U33">
        <f t="shared" si="9"/>
        <v>104.69785886363738</v>
      </c>
      <c r="V33">
        <f t="shared" si="9"/>
        <v>101.23358439630637</v>
      </c>
      <c r="W33" s="14">
        <f t="shared" si="3"/>
        <v>483747.5754768441</v>
      </c>
      <c r="X33" s="14">
        <f t="shared" si="10"/>
        <v>329883.41024269623</v>
      </c>
      <c r="Y33" s="14">
        <f t="shared" si="10"/>
        <v>759033.398176822</v>
      </c>
      <c r="Z33" s="6" t="s">
        <v>29</v>
      </c>
      <c r="AA33" s="6" t="s">
        <v>411</v>
      </c>
    </row>
    <row r="34" spans="1:27" x14ac:dyDescent="0.35">
      <c r="A34" s="21"/>
      <c r="B34" t="s">
        <v>162</v>
      </c>
      <c r="C34" t="s">
        <v>393</v>
      </c>
      <c r="D34" s="14">
        <v>625184</v>
      </c>
      <c r="E34" s="14"/>
      <c r="F34" s="14">
        <v>417028</v>
      </c>
      <c r="G34" s="14">
        <v>959623</v>
      </c>
      <c r="H34" s="6" t="s">
        <v>440</v>
      </c>
      <c r="I34" s="18">
        <v>1.18</v>
      </c>
      <c r="J34" s="14">
        <f t="shared" si="11"/>
        <v>737717.12</v>
      </c>
      <c r="K34" s="14">
        <f t="shared" si="5"/>
        <v>492093.04</v>
      </c>
      <c r="L34" s="14">
        <f t="shared" si="6"/>
        <v>1132355.1399999999</v>
      </c>
      <c r="M34" s="23">
        <f t="shared" si="8"/>
        <v>737717.12</v>
      </c>
      <c r="N34" s="23">
        <f t="shared" si="8"/>
        <v>492093.04</v>
      </c>
      <c r="O34" s="23">
        <f t="shared" si="8"/>
        <v>1132355.1399999999</v>
      </c>
      <c r="P34" s="9" t="s">
        <v>14</v>
      </c>
      <c r="Q34" s="6" t="s">
        <v>9</v>
      </c>
      <c r="R34" s="6">
        <v>2021</v>
      </c>
      <c r="S34">
        <v>4.6978588636373901</v>
      </c>
      <c r="T34">
        <v>1.23358439630637</v>
      </c>
      <c r="U34">
        <f t="shared" si="9"/>
        <v>104.69785886363738</v>
      </c>
      <c r="V34">
        <f t="shared" si="9"/>
        <v>101.23358439630637</v>
      </c>
      <c r="W34" s="14">
        <f t="shared" si="3"/>
        <v>713307.3124770252</v>
      </c>
      <c r="X34" s="14">
        <f t="shared" si="10"/>
        <v>475810.51643623132</v>
      </c>
      <c r="Y34" s="14">
        <f t="shared" si="10"/>
        <v>1094887.4301343928</v>
      </c>
      <c r="Z34" s="6" t="s">
        <v>29</v>
      </c>
      <c r="AA34" s="6" t="s">
        <v>411</v>
      </c>
    </row>
    <row r="35" spans="1:27" x14ac:dyDescent="0.35">
      <c r="A35" s="21"/>
      <c r="B35" t="s">
        <v>163</v>
      </c>
      <c r="C35" t="s">
        <v>387</v>
      </c>
      <c r="D35" s="14">
        <v>119039</v>
      </c>
      <c r="E35" s="14"/>
      <c r="F35" s="14">
        <v>70219</v>
      </c>
      <c r="G35" s="14">
        <v>177238</v>
      </c>
      <c r="H35" s="6" t="s">
        <v>440</v>
      </c>
      <c r="I35" s="18">
        <v>1.18</v>
      </c>
      <c r="J35" s="14">
        <f t="shared" si="11"/>
        <v>140466.01999999999</v>
      </c>
      <c r="K35" s="14">
        <f t="shared" si="5"/>
        <v>82858.42</v>
      </c>
      <c r="L35" s="14">
        <f t="shared" si="6"/>
        <v>209140.84</v>
      </c>
      <c r="M35" s="23">
        <f t="shared" si="8"/>
        <v>140466.01999999999</v>
      </c>
      <c r="N35" s="23">
        <f t="shared" si="8"/>
        <v>82858.42</v>
      </c>
      <c r="O35" s="23">
        <f t="shared" si="8"/>
        <v>209140.84</v>
      </c>
      <c r="P35" s="9" t="s">
        <v>14</v>
      </c>
      <c r="Q35" s="6" t="s">
        <v>9</v>
      </c>
      <c r="R35" s="6">
        <v>2021</v>
      </c>
      <c r="S35">
        <v>4.6978588636373901</v>
      </c>
      <c r="T35">
        <v>1.23358439630637</v>
      </c>
      <c r="U35">
        <f t="shared" si="9"/>
        <v>104.69785886363738</v>
      </c>
      <c r="V35">
        <f t="shared" si="9"/>
        <v>101.23358439630637</v>
      </c>
      <c r="W35" s="14">
        <f t="shared" si="3"/>
        <v>135818.23778272091</v>
      </c>
      <c r="X35" s="14">
        <f t="shared" si="10"/>
        <v>80116.775501011274</v>
      </c>
      <c r="Y35" s="14">
        <f t="shared" si="10"/>
        <v>202220.72453678117</v>
      </c>
      <c r="Z35" s="6" t="s">
        <v>29</v>
      </c>
      <c r="AA35" s="6" t="s">
        <v>411</v>
      </c>
    </row>
    <row r="36" spans="1:27" x14ac:dyDescent="0.35">
      <c r="A36" s="21"/>
      <c r="B36" t="s">
        <v>163</v>
      </c>
      <c r="C36" t="s">
        <v>388</v>
      </c>
      <c r="D36" s="25">
        <v>138407</v>
      </c>
      <c r="E36" s="14"/>
      <c r="F36" s="25">
        <v>82849</v>
      </c>
      <c r="G36" s="25">
        <v>203245</v>
      </c>
      <c r="H36" s="6" t="s">
        <v>440</v>
      </c>
      <c r="I36" s="18">
        <v>1.18</v>
      </c>
      <c r="J36" s="14">
        <f t="shared" si="11"/>
        <v>163320.25999999998</v>
      </c>
      <c r="K36" s="14">
        <f t="shared" si="5"/>
        <v>97761.819999999992</v>
      </c>
      <c r="L36" s="14">
        <f t="shared" si="6"/>
        <v>239829.09999999998</v>
      </c>
      <c r="M36" s="23">
        <f t="shared" si="8"/>
        <v>163320.25999999998</v>
      </c>
      <c r="N36" s="23">
        <f t="shared" si="8"/>
        <v>97761.819999999992</v>
      </c>
      <c r="O36" s="23">
        <f t="shared" si="8"/>
        <v>239829.09999999998</v>
      </c>
      <c r="P36" s="9" t="s">
        <v>14</v>
      </c>
      <c r="Q36" s="6" t="s">
        <v>9</v>
      </c>
      <c r="R36" s="6">
        <v>2021</v>
      </c>
      <c r="S36">
        <v>4.6978588636373901</v>
      </c>
      <c r="T36">
        <v>1.23358439630637</v>
      </c>
      <c r="U36">
        <f t="shared" si="9"/>
        <v>104.69785886363738</v>
      </c>
      <c r="V36">
        <f t="shared" si="9"/>
        <v>101.23358439630637</v>
      </c>
      <c r="W36" s="14">
        <f t="shared" si="3"/>
        <v>157916.26976699277</v>
      </c>
      <c r="X36" s="14">
        <f t="shared" si="10"/>
        <v>94527.047287533045</v>
      </c>
      <c r="Y36" s="14">
        <f t="shared" si="10"/>
        <v>231893.56209434819</v>
      </c>
      <c r="Z36" s="6" t="s">
        <v>29</v>
      </c>
      <c r="AA36" s="6" t="s">
        <v>411</v>
      </c>
    </row>
    <row r="37" spans="1:27" x14ac:dyDescent="0.35">
      <c r="A37" s="21"/>
      <c r="B37" t="s">
        <v>163</v>
      </c>
      <c r="C37" t="s">
        <v>389</v>
      </c>
      <c r="D37" s="14">
        <v>154552.5</v>
      </c>
      <c r="E37" s="14"/>
      <c r="F37" s="14">
        <v>89852</v>
      </c>
      <c r="G37" s="14">
        <v>226468</v>
      </c>
      <c r="H37" s="6" t="s">
        <v>440</v>
      </c>
      <c r="I37" s="18">
        <v>1.18</v>
      </c>
      <c r="J37" s="14">
        <f t="shared" si="11"/>
        <v>182371.94999999998</v>
      </c>
      <c r="K37" s="14">
        <f t="shared" si="5"/>
        <v>106025.36</v>
      </c>
      <c r="L37" s="14">
        <f t="shared" si="6"/>
        <v>267232.24</v>
      </c>
      <c r="M37" s="23">
        <f t="shared" si="8"/>
        <v>182371.94999999998</v>
      </c>
      <c r="N37" s="23">
        <f t="shared" si="8"/>
        <v>106025.36</v>
      </c>
      <c r="O37" s="23">
        <f t="shared" si="8"/>
        <v>267232.24</v>
      </c>
      <c r="P37" s="9" t="s">
        <v>14</v>
      </c>
      <c r="Q37" s="6" t="s">
        <v>9</v>
      </c>
      <c r="R37" s="6">
        <v>2021</v>
      </c>
      <c r="S37">
        <v>4.6978588636373901</v>
      </c>
      <c r="T37">
        <v>1.23358439630637</v>
      </c>
      <c r="U37">
        <f t="shared" si="9"/>
        <v>104.69785886363738</v>
      </c>
      <c r="V37">
        <f t="shared" si="9"/>
        <v>101.23358439630637</v>
      </c>
      <c r="W37" s="14">
        <f t="shared" si="3"/>
        <v>176337.57167746683</v>
      </c>
      <c r="X37" s="14">
        <f t="shared" si="10"/>
        <v>102517.16077296551</v>
      </c>
      <c r="Y37" s="14">
        <f t="shared" si="10"/>
        <v>258389.97869754658</v>
      </c>
      <c r="Z37" s="6" t="s">
        <v>29</v>
      </c>
      <c r="AA37" s="6" t="s">
        <v>411</v>
      </c>
    </row>
    <row r="38" spans="1:27" x14ac:dyDescent="0.35">
      <c r="A38" s="21"/>
      <c r="B38" t="s">
        <v>163</v>
      </c>
      <c r="C38" t="s">
        <v>390</v>
      </c>
      <c r="D38" s="14">
        <v>171806</v>
      </c>
      <c r="E38" s="14"/>
      <c r="F38" s="14">
        <v>99041</v>
      </c>
      <c r="G38" s="14">
        <v>252234</v>
      </c>
      <c r="H38" s="6" t="s">
        <v>440</v>
      </c>
      <c r="I38" s="18">
        <v>1.18</v>
      </c>
      <c r="J38" s="14">
        <f t="shared" si="11"/>
        <v>202731.08</v>
      </c>
      <c r="K38" s="14">
        <f t="shared" si="5"/>
        <v>116868.37999999999</v>
      </c>
      <c r="L38" s="14">
        <f t="shared" si="6"/>
        <v>297636.12</v>
      </c>
      <c r="M38" s="23">
        <f t="shared" si="8"/>
        <v>202731.08</v>
      </c>
      <c r="N38" s="23">
        <f t="shared" si="8"/>
        <v>116868.37999999999</v>
      </c>
      <c r="O38" s="23">
        <f t="shared" si="8"/>
        <v>297636.12</v>
      </c>
      <c r="P38" s="9" t="s">
        <v>14</v>
      </c>
      <c r="Q38" s="6" t="s">
        <v>9</v>
      </c>
      <c r="R38" s="6">
        <v>2021</v>
      </c>
      <c r="S38">
        <v>4.6978588636373901</v>
      </c>
      <c r="T38">
        <v>1.23358439630637</v>
      </c>
      <c r="U38">
        <f t="shared" si="9"/>
        <v>104.69785886363738</v>
      </c>
      <c r="V38">
        <f t="shared" si="9"/>
        <v>101.23358439630637</v>
      </c>
      <c r="W38" s="14">
        <f t="shared" si="3"/>
        <v>196023.05261719396</v>
      </c>
      <c r="X38" s="14">
        <f t="shared" si="10"/>
        <v>113001.40364282683</v>
      </c>
      <c r="Y38" s="14">
        <f t="shared" si="10"/>
        <v>287787.84590669302</v>
      </c>
      <c r="Z38" s="6" t="s">
        <v>29</v>
      </c>
      <c r="AA38" s="6" t="s">
        <v>411</v>
      </c>
    </row>
    <row r="39" spans="1:27" x14ac:dyDescent="0.35">
      <c r="A39" s="21"/>
      <c r="B39" t="s">
        <v>163</v>
      </c>
      <c r="C39" t="s">
        <v>391</v>
      </c>
      <c r="D39" s="14">
        <v>219470.5</v>
      </c>
      <c r="E39" s="14"/>
      <c r="F39" s="14">
        <v>116854</v>
      </c>
      <c r="G39" s="14">
        <v>331426</v>
      </c>
      <c r="H39" s="6" t="s">
        <v>440</v>
      </c>
      <c r="I39" s="18">
        <v>1.18</v>
      </c>
      <c r="J39" s="14">
        <f t="shared" si="11"/>
        <v>258975.18999999997</v>
      </c>
      <c r="K39" s="14">
        <f t="shared" si="5"/>
        <v>137887.72</v>
      </c>
      <c r="L39" s="14">
        <f t="shared" si="6"/>
        <v>391082.68</v>
      </c>
      <c r="M39" s="23">
        <f t="shared" si="8"/>
        <v>258975.18999999997</v>
      </c>
      <c r="N39" s="23">
        <f t="shared" si="8"/>
        <v>137887.72</v>
      </c>
      <c r="O39" s="23">
        <f t="shared" si="8"/>
        <v>391082.68</v>
      </c>
      <c r="P39" s="9" t="s">
        <v>14</v>
      </c>
      <c r="Q39" s="6" t="s">
        <v>9</v>
      </c>
      <c r="R39" s="6">
        <v>2021</v>
      </c>
      <c r="S39">
        <v>4.6978588636373901</v>
      </c>
      <c r="T39">
        <v>1.23358439630637</v>
      </c>
      <c r="U39">
        <f t="shared" si="9"/>
        <v>104.69785886363738</v>
      </c>
      <c r="V39">
        <f t="shared" si="9"/>
        <v>101.23358439630637</v>
      </c>
      <c r="W39" s="14">
        <f t="shared" si="3"/>
        <v>250406.14046902827</v>
      </c>
      <c r="X39" s="14">
        <f t="shared" si="10"/>
        <v>133325.24935409465</v>
      </c>
      <c r="Y39" s="14">
        <f t="shared" si="10"/>
        <v>378142.41782420943</v>
      </c>
      <c r="Z39" s="6" t="s">
        <v>29</v>
      </c>
      <c r="AA39" s="6" t="s">
        <v>411</v>
      </c>
    </row>
    <row r="40" spans="1:27" x14ac:dyDescent="0.35">
      <c r="A40" s="21"/>
      <c r="B40" t="s">
        <v>163</v>
      </c>
      <c r="C40" t="s">
        <v>392</v>
      </c>
      <c r="D40" s="14">
        <v>416974</v>
      </c>
      <c r="E40" s="14"/>
      <c r="F40" s="14">
        <v>234349</v>
      </c>
      <c r="G40" s="14">
        <v>619055</v>
      </c>
      <c r="H40" s="6" t="s">
        <v>440</v>
      </c>
      <c r="I40" s="18">
        <v>1.18</v>
      </c>
      <c r="J40" s="14">
        <f t="shared" si="11"/>
        <v>492029.31999999995</v>
      </c>
      <c r="K40" s="14">
        <f t="shared" si="5"/>
        <v>276531.82</v>
      </c>
      <c r="L40" s="14">
        <f t="shared" si="6"/>
        <v>730484.89999999991</v>
      </c>
      <c r="M40" s="23">
        <f t="shared" si="8"/>
        <v>492029.31999999995</v>
      </c>
      <c r="N40" s="23">
        <f t="shared" si="8"/>
        <v>276531.82</v>
      </c>
      <c r="O40" s="23">
        <f t="shared" si="8"/>
        <v>730484.89999999991</v>
      </c>
      <c r="P40" s="9" t="s">
        <v>14</v>
      </c>
      <c r="Q40" s="6" t="s">
        <v>9</v>
      </c>
      <c r="R40" s="6">
        <v>2021</v>
      </c>
      <c r="S40">
        <v>4.6978588636373901</v>
      </c>
      <c r="T40">
        <v>1.23358439630637</v>
      </c>
      <c r="U40">
        <f t="shared" si="9"/>
        <v>104.69785886363738</v>
      </c>
      <c r="V40">
        <f t="shared" si="9"/>
        <v>101.23358439630637</v>
      </c>
      <c r="W40" s="14">
        <f t="shared" si="3"/>
        <v>475748.90482289228</v>
      </c>
      <c r="X40" s="14">
        <f t="shared" si="10"/>
        <v>267381.85137763986</v>
      </c>
      <c r="Y40" s="14">
        <f t="shared" si="10"/>
        <v>706314.39436304325</v>
      </c>
      <c r="Z40" s="6" t="s">
        <v>29</v>
      </c>
      <c r="AA40" s="6" t="s">
        <v>411</v>
      </c>
    </row>
    <row r="41" spans="1:27" x14ac:dyDescent="0.35">
      <c r="A41" s="21"/>
      <c r="B41" t="s">
        <v>163</v>
      </c>
      <c r="C41" t="s">
        <v>393</v>
      </c>
      <c r="D41" s="14">
        <v>531877</v>
      </c>
      <c r="E41" s="14"/>
      <c r="F41" s="14">
        <v>287788</v>
      </c>
      <c r="G41" s="14">
        <v>872813</v>
      </c>
      <c r="H41" s="6" t="s">
        <v>440</v>
      </c>
      <c r="I41" s="18">
        <v>1.18</v>
      </c>
      <c r="J41" s="14">
        <f t="shared" si="11"/>
        <v>627614.86</v>
      </c>
      <c r="K41" s="14">
        <f t="shared" si="5"/>
        <v>339589.83999999997</v>
      </c>
      <c r="L41" s="14">
        <f t="shared" si="6"/>
        <v>1029919.34</v>
      </c>
      <c r="M41" s="23">
        <f t="shared" si="8"/>
        <v>627614.86</v>
      </c>
      <c r="N41" s="23">
        <f t="shared" si="8"/>
        <v>339589.83999999997</v>
      </c>
      <c r="O41" s="23">
        <f t="shared" si="8"/>
        <v>1029919.34</v>
      </c>
      <c r="P41" s="9" t="s">
        <v>14</v>
      </c>
      <c r="Q41" s="6" t="s">
        <v>9</v>
      </c>
      <c r="R41" s="6">
        <v>2021</v>
      </c>
      <c r="S41">
        <v>4.6978588636373901</v>
      </c>
      <c r="T41">
        <v>1.23358439630637</v>
      </c>
      <c r="U41">
        <f t="shared" si="9"/>
        <v>104.69785886363738</v>
      </c>
      <c r="V41">
        <f t="shared" si="9"/>
        <v>101.23358439630637</v>
      </c>
      <c r="W41" s="14">
        <f t="shared" si="3"/>
        <v>606848.14940616314</v>
      </c>
      <c r="X41" s="14">
        <f t="shared" si="10"/>
        <v>328353.38851144322</v>
      </c>
      <c r="Y41" s="14">
        <f t="shared" si="10"/>
        <v>995841.0569128606</v>
      </c>
      <c r="Z41" s="6" t="s">
        <v>29</v>
      </c>
      <c r="AA41" s="6" t="s">
        <v>411</v>
      </c>
    </row>
    <row r="42" spans="1:27" x14ac:dyDescent="0.35">
      <c r="A42" s="21"/>
      <c r="B42" t="s">
        <v>162</v>
      </c>
      <c r="C42" t="s">
        <v>394</v>
      </c>
      <c r="D42" s="14">
        <v>37717</v>
      </c>
      <c r="E42" s="14"/>
      <c r="F42" s="14">
        <v>21539</v>
      </c>
      <c r="G42" s="14">
        <v>43075</v>
      </c>
      <c r="H42" s="6" t="s">
        <v>440</v>
      </c>
      <c r="I42" s="18">
        <v>1.18</v>
      </c>
      <c r="J42" s="14">
        <f t="shared" si="11"/>
        <v>44506.06</v>
      </c>
      <c r="K42" s="14">
        <f t="shared" si="5"/>
        <v>25416.02</v>
      </c>
      <c r="L42" s="14">
        <f t="shared" si="6"/>
        <v>50828.5</v>
      </c>
      <c r="M42" s="23">
        <f t="shared" si="8"/>
        <v>44506.06</v>
      </c>
      <c r="N42" s="23">
        <f t="shared" si="8"/>
        <v>25416.02</v>
      </c>
      <c r="O42" s="23">
        <f t="shared" si="8"/>
        <v>50828.5</v>
      </c>
      <c r="P42" s="9" t="s">
        <v>14</v>
      </c>
      <c r="Q42" s="6" t="s">
        <v>9</v>
      </c>
      <c r="R42" s="6">
        <v>2021</v>
      </c>
      <c r="S42">
        <v>4.6978588636373901</v>
      </c>
      <c r="T42">
        <v>1.23358439630637</v>
      </c>
      <c r="U42">
        <f t="shared" si="9"/>
        <v>104.69785886363738</v>
      </c>
      <c r="V42">
        <f t="shared" si="9"/>
        <v>101.23358439630637</v>
      </c>
      <c r="W42" s="14">
        <f t="shared" si="3"/>
        <v>43033.430005719856</v>
      </c>
      <c r="X42" s="14">
        <f t="shared" si="10"/>
        <v>24575.047031662114</v>
      </c>
      <c r="Y42" s="14">
        <f t="shared" si="10"/>
        <v>49146.671195916504</v>
      </c>
      <c r="Z42" s="6" t="s">
        <v>29</v>
      </c>
      <c r="AA42" s="6" t="s">
        <v>411</v>
      </c>
    </row>
    <row r="43" spans="1:27" x14ac:dyDescent="0.35">
      <c r="A43" s="21"/>
      <c r="B43" t="s">
        <v>162</v>
      </c>
      <c r="C43" t="s">
        <v>395</v>
      </c>
      <c r="D43" s="25">
        <v>46544</v>
      </c>
      <c r="E43" s="14"/>
      <c r="F43" s="25">
        <v>26581</v>
      </c>
      <c r="G43" s="25">
        <v>53215</v>
      </c>
      <c r="H43" s="6" t="s">
        <v>440</v>
      </c>
      <c r="I43" s="18">
        <v>1.18</v>
      </c>
      <c r="J43" s="14">
        <f t="shared" si="11"/>
        <v>54921.919999999998</v>
      </c>
      <c r="K43" s="14">
        <f t="shared" si="5"/>
        <v>31365.579999999998</v>
      </c>
      <c r="L43" s="14">
        <f t="shared" si="6"/>
        <v>62793.7</v>
      </c>
      <c r="M43" s="23">
        <f t="shared" si="8"/>
        <v>54921.919999999998</v>
      </c>
      <c r="N43" s="23">
        <f t="shared" si="8"/>
        <v>31365.579999999998</v>
      </c>
      <c r="O43" s="23">
        <f t="shared" si="8"/>
        <v>62793.7</v>
      </c>
      <c r="P43" s="9" t="s">
        <v>14</v>
      </c>
      <c r="Q43" s="6" t="s">
        <v>9</v>
      </c>
      <c r="R43" s="6">
        <v>2021</v>
      </c>
      <c r="S43">
        <v>4.6978588636373901</v>
      </c>
      <c r="T43">
        <v>1.23358439630637</v>
      </c>
      <c r="U43">
        <f t="shared" si="9"/>
        <v>104.69785886363738</v>
      </c>
      <c r="V43">
        <f t="shared" si="9"/>
        <v>101.23358439630637</v>
      </c>
      <c r="W43" s="14">
        <f t="shared" si="3"/>
        <v>53104.646875049046</v>
      </c>
      <c r="X43" s="14">
        <f t="shared" si="10"/>
        <v>30327.74618824507</v>
      </c>
      <c r="Y43" s="14">
        <f t="shared" si="10"/>
        <v>60715.963034026616</v>
      </c>
      <c r="Z43" s="6" t="s">
        <v>29</v>
      </c>
      <c r="AA43" s="6" t="s">
        <v>411</v>
      </c>
    </row>
    <row r="44" spans="1:27" x14ac:dyDescent="0.35">
      <c r="A44" s="21"/>
      <c r="B44" t="s">
        <v>162</v>
      </c>
      <c r="C44" t="s">
        <v>396</v>
      </c>
      <c r="D44" s="14">
        <v>50273</v>
      </c>
      <c r="E44" s="14"/>
      <c r="F44" s="14">
        <v>28735</v>
      </c>
      <c r="G44" s="14">
        <v>57471</v>
      </c>
      <c r="H44" s="6" t="s">
        <v>440</v>
      </c>
      <c r="I44" s="18">
        <v>1.18</v>
      </c>
      <c r="J44" s="14">
        <f t="shared" si="11"/>
        <v>59322.14</v>
      </c>
      <c r="K44" s="14">
        <f t="shared" si="5"/>
        <v>33907.299999999996</v>
      </c>
      <c r="L44" s="14">
        <f t="shared" si="6"/>
        <v>67815.78</v>
      </c>
      <c r="M44" s="23">
        <f t="shared" si="8"/>
        <v>59322.14</v>
      </c>
      <c r="N44" s="23">
        <f t="shared" si="8"/>
        <v>33907.299999999996</v>
      </c>
      <c r="O44" s="23">
        <f t="shared" si="8"/>
        <v>67815.78</v>
      </c>
      <c r="P44" s="9" t="s">
        <v>14</v>
      </c>
      <c r="Q44" s="6" t="s">
        <v>9</v>
      </c>
      <c r="R44" s="6">
        <v>2021</v>
      </c>
      <c r="S44">
        <v>4.6978588636373901</v>
      </c>
      <c r="T44">
        <v>1.23358439630637</v>
      </c>
      <c r="U44">
        <f t="shared" si="9"/>
        <v>104.69785886363738</v>
      </c>
      <c r="V44">
        <f t="shared" si="9"/>
        <v>101.23358439630637</v>
      </c>
      <c r="W44" s="14">
        <f t="shared" si="3"/>
        <v>57359.271062851083</v>
      </c>
      <c r="X44" s="14">
        <f t="shared" si="10"/>
        <v>32785.364986991539</v>
      </c>
      <c r="Y44" s="14">
        <f t="shared" si="10"/>
        <v>65571.870929785655</v>
      </c>
      <c r="Z44" s="6" t="s">
        <v>29</v>
      </c>
      <c r="AA44" s="6" t="s">
        <v>411</v>
      </c>
    </row>
    <row r="45" spans="1:27" x14ac:dyDescent="0.35">
      <c r="A45" s="21"/>
      <c r="B45" t="s">
        <v>162</v>
      </c>
      <c r="C45" t="s">
        <v>397</v>
      </c>
      <c r="D45" s="14">
        <v>67293</v>
      </c>
      <c r="E45" s="14"/>
      <c r="F45" s="14">
        <v>38453</v>
      </c>
      <c r="G45" s="14">
        <v>76907</v>
      </c>
      <c r="H45" s="6" t="s">
        <v>440</v>
      </c>
      <c r="I45" s="18">
        <v>1.18</v>
      </c>
      <c r="J45" s="14">
        <f t="shared" si="11"/>
        <v>79405.739999999991</v>
      </c>
      <c r="K45" s="14">
        <f t="shared" si="5"/>
        <v>45374.54</v>
      </c>
      <c r="L45" s="14">
        <f t="shared" si="6"/>
        <v>90750.26</v>
      </c>
      <c r="M45" s="23">
        <f t="shared" si="8"/>
        <v>79405.739999999991</v>
      </c>
      <c r="N45" s="23">
        <f t="shared" si="8"/>
        <v>45374.54</v>
      </c>
      <c r="O45" s="23">
        <f t="shared" si="8"/>
        <v>90750.26</v>
      </c>
      <c r="P45" s="9" t="s">
        <v>14</v>
      </c>
      <c r="Q45" s="6" t="s">
        <v>9</v>
      </c>
      <c r="R45" s="6">
        <v>2021</v>
      </c>
      <c r="S45">
        <v>4.6978588636373901</v>
      </c>
      <c r="T45">
        <v>1.23358439630637</v>
      </c>
      <c r="U45">
        <f t="shared" si="9"/>
        <v>104.69785886363738</v>
      </c>
      <c r="V45">
        <f t="shared" si="9"/>
        <v>101.23358439630637</v>
      </c>
      <c r="W45" s="14">
        <f t="shared" si="3"/>
        <v>76778.338822676931</v>
      </c>
      <c r="X45" s="14">
        <f t="shared" si="10"/>
        <v>43873.173476415031</v>
      </c>
      <c r="Y45" s="14">
        <f t="shared" si="10"/>
        <v>87747.487908632625</v>
      </c>
      <c r="Z45" s="6" t="s">
        <v>29</v>
      </c>
      <c r="AA45" s="6" t="s">
        <v>411</v>
      </c>
    </row>
    <row r="46" spans="1:27" x14ac:dyDescent="0.35">
      <c r="A46" s="21"/>
      <c r="B46" t="s">
        <v>162</v>
      </c>
      <c r="C46" t="s">
        <v>398</v>
      </c>
      <c r="D46" s="14">
        <v>90565</v>
      </c>
      <c r="E46" s="14"/>
      <c r="F46" s="14">
        <v>51744</v>
      </c>
      <c r="G46" s="14">
        <v>103487</v>
      </c>
      <c r="H46" s="6" t="s">
        <v>440</v>
      </c>
      <c r="I46" s="18">
        <v>1.18</v>
      </c>
      <c r="J46" s="14">
        <f t="shared" si="11"/>
        <v>106866.7</v>
      </c>
      <c r="K46" s="14">
        <f t="shared" si="5"/>
        <v>61057.919999999998</v>
      </c>
      <c r="L46" s="14">
        <f t="shared" si="6"/>
        <v>122114.65999999999</v>
      </c>
      <c r="M46" s="23">
        <f t="shared" si="8"/>
        <v>106866.7</v>
      </c>
      <c r="N46" s="23">
        <f t="shared" si="8"/>
        <v>61057.919999999998</v>
      </c>
      <c r="O46" s="23">
        <f t="shared" si="8"/>
        <v>122114.65999999999</v>
      </c>
      <c r="P46" s="9" t="s">
        <v>14</v>
      </c>
      <c r="Q46" s="6" t="s">
        <v>9</v>
      </c>
      <c r="R46" s="6">
        <v>2021</v>
      </c>
      <c r="S46">
        <v>4.6978588636373901</v>
      </c>
      <c r="T46">
        <v>1.23358439630637</v>
      </c>
      <c r="U46">
        <f t="shared" si="9"/>
        <v>104.69785886363738</v>
      </c>
      <c r="V46">
        <f t="shared" si="9"/>
        <v>101.23358439630637</v>
      </c>
      <c r="W46" s="14">
        <f t="shared" si="3"/>
        <v>103330.66226020145</v>
      </c>
      <c r="X46" s="14">
        <f t="shared" si="10"/>
        <v>59037.617048438842</v>
      </c>
      <c r="Y46" s="14">
        <f t="shared" si="10"/>
        <v>118074.09314107512</v>
      </c>
      <c r="Z46" s="6" t="s">
        <v>29</v>
      </c>
      <c r="AA46" s="6" t="s">
        <v>411</v>
      </c>
    </row>
    <row r="47" spans="1:27" x14ac:dyDescent="0.35">
      <c r="A47" s="21"/>
      <c r="B47" t="s">
        <v>162</v>
      </c>
      <c r="C47" t="s">
        <v>394</v>
      </c>
      <c r="D47" s="14">
        <v>62249</v>
      </c>
      <c r="E47" s="14"/>
      <c r="F47" s="14">
        <v>35564</v>
      </c>
      <c r="G47" s="14">
        <v>71427</v>
      </c>
      <c r="H47" s="6" t="s">
        <v>440</v>
      </c>
      <c r="I47" s="18">
        <v>1.18</v>
      </c>
      <c r="J47" s="14">
        <f t="shared" si="11"/>
        <v>73453.819999999992</v>
      </c>
      <c r="K47" s="14">
        <f t="shared" si="5"/>
        <v>41965.52</v>
      </c>
      <c r="L47" s="14">
        <f t="shared" si="6"/>
        <v>84283.86</v>
      </c>
      <c r="M47" s="23">
        <f t="shared" si="8"/>
        <v>73453.819999999992</v>
      </c>
      <c r="N47" s="23">
        <f t="shared" si="8"/>
        <v>41965.52</v>
      </c>
      <c r="O47" s="23">
        <f t="shared" si="8"/>
        <v>84283.86</v>
      </c>
      <c r="P47" s="9" t="s">
        <v>14</v>
      </c>
      <c r="Q47" s="6" t="s">
        <v>9</v>
      </c>
      <c r="R47" s="6">
        <v>2021</v>
      </c>
      <c r="S47">
        <v>4.6978588636373901</v>
      </c>
      <c r="T47">
        <v>1.23358439630637</v>
      </c>
      <c r="U47">
        <f t="shared" si="9"/>
        <v>104.69785886363738</v>
      </c>
      <c r="V47">
        <f t="shared" si="9"/>
        <v>101.23358439630637</v>
      </c>
      <c r="W47" s="14">
        <f t="shared" si="3"/>
        <v>71023.35775448881</v>
      </c>
      <c r="X47" s="14">
        <f t="shared" si="10"/>
        <v>40576.952162775953</v>
      </c>
      <c r="Y47" s="14">
        <f t="shared" si="10"/>
        <v>81495.050110521828</v>
      </c>
      <c r="Z47" s="6" t="s">
        <v>29</v>
      </c>
      <c r="AA47" s="6" t="s">
        <v>411</v>
      </c>
    </row>
    <row r="48" spans="1:27" x14ac:dyDescent="0.35">
      <c r="A48" s="21"/>
      <c r="B48" t="s">
        <v>162</v>
      </c>
      <c r="C48" t="s">
        <v>395</v>
      </c>
      <c r="D48" s="25">
        <v>76801</v>
      </c>
      <c r="E48" s="14"/>
      <c r="F48" s="25">
        <v>43916</v>
      </c>
      <c r="G48" s="25">
        <v>87832</v>
      </c>
      <c r="H48" s="6" t="s">
        <v>440</v>
      </c>
      <c r="I48" s="18">
        <v>1.18</v>
      </c>
      <c r="J48" s="14">
        <f t="shared" si="11"/>
        <v>90625.18</v>
      </c>
      <c r="K48" s="14">
        <f t="shared" si="5"/>
        <v>51820.88</v>
      </c>
      <c r="L48" s="14">
        <f t="shared" si="6"/>
        <v>103641.76</v>
      </c>
      <c r="M48" s="23">
        <f t="shared" si="8"/>
        <v>90625.18</v>
      </c>
      <c r="N48" s="23">
        <f t="shared" si="8"/>
        <v>51820.88</v>
      </c>
      <c r="O48" s="23">
        <f t="shared" si="8"/>
        <v>103641.76</v>
      </c>
      <c r="P48" s="9" t="s">
        <v>14</v>
      </c>
      <c r="Q48" s="6" t="s">
        <v>9</v>
      </c>
      <c r="R48" s="6">
        <v>2021</v>
      </c>
      <c r="S48">
        <v>4.6978588636373901</v>
      </c>
      <c r="T48">
        <v>1.23358439630637</v>
      </c>
      <c r="U48">
        <f t="shared" si="9"/>
        <v>104.69785886363738</v>
      </c>
      <c r="V48">
        <f t="shared" si="9"/>
        <v>101.23358439630637</v>
      </c>
      <c r="W48" s="14">
        <f t="shared" si="3"/>
        <v>87626.546593559673</v>
      </c>
      <c r="X48" s="14">
        <f t="shared" si="10"/>
        <v>50106.21502588204</v>
      </c>
      <c r="Y48" s="14">
        <f t="shared" si="10"/>
        <v>100212.43005176408</v>
      </c>
      <c r="Z48" s="6" t="s">
        <v>29</v>
      </c>
      <c r="AA48" s="6" t="s">
        <v>411</v>
      </c>
    </row>
    <row r="49" spans="1:27" x14ac:dyDescent="0.35">
      <c r="A49" s="21"/>
      <c r="B49" t="s">
        <v>162</v>
      </c>
      <c r="C49" t="s">
        <v>399</v>
      </c>
      <c r="D49" s="25">
        <v>193556</v>
      </c>
      <c r="E49" s="14"/>
      <c r="F49" s="25">
        <v>113011</v>
      </c>
      <c r="G49" s="25">
        <v>246122</v>
      </c>
      <c r="H49" s="6" t="s">
        <v>440</v>
      </c>
      <c r="I49" s="18">
        <v>1.18</v>
      </c>
      <c r="J49" s="14">
        <f t="shared" si="11"/>
        <v>228396.08</v>
      </c>
      <c r="K49" s="14">
        <f t="shared" si="5"/>
        <v>133352.97999999998</v>
      </c>
      <c r="L49" s="14">
        <f t="shared" si="6"/>
        <v>290423.95999999996</v>
      </c>
      <c r="M49" s="23">
        <f t="shared" si="8"/>
        <v>228396.08</v>
      </c>
      <c r="N49" s="23">
        <f t="shared" si="8"/>
        <v>133352.97999999998</v>
      </c>
      <c r="O49" s="23">
        <f t="shared" si="8"/>
        <v>290423.95999999996</v>
      </c>
      <c r="P49" s="9" t="s">
        <v>14</v>
      </c>
      <c r="Q49" s="6" t="s">
        <v>9</v>
      </c>
      <c r="R49" s="6">
        <v>2021</v>
      </c>
      <c r="S49">
        <v>4.6978588636373901</v>
      </c>
      <c r="T49">
        <v>1.23358439630637</v>
      </c>
      <c r="U49">
        <f t="shared" si="9"/>
        <v>104.69785886363738</v>
      </c>
      <c r="V49">
        <f t="shared" si="9"/>
        <v>101.23358439630637</v>
      </c>
      <c r="W49" s="14">
        <f t="shared" si="3"/>
        <v>220838.84132319936</v>
      </c>
      <c r="X49" s="14">
        <f t="shared" si="10"/>
        <v>128940.55620479905</v>
      </c>
      <c r="Y49" s="14">
        <f t="shared" si="10"/>
        <v>280814.32404135482</v>
      </c>
      <c r="Z49" s="6" t="s">
        <v>29</v>
      </c>
      <c r="AA49" s="6" t="s">
        <v>411</v>
      </c>
    </row>
    <row r="50" spans="1:27" x14ac:dyDescent="0.35">
      <c r="A50" s="21"/>
      <c r="B50" t="s">
        <v>162</v>
      </c>
      <c r="C50" t="s">
        <v>400</v>
      </c>
      <c r="D50" s="14">
        <v>265930</v>
      </c>
      <c r="E50" s="14"/>
      <c r="F50" s="14">
        <v>152214</v>
      </c>
      <c r="G50" s="14">
        <v>341963</v>
      </c>
      <c r="H50" s="6" t="s">
        <v>440</v>
      </c>
      <c r="I50" s="18">
        <v>1.18</v>
      </c>
      <c r="J50" s="14">
        <f t="shared" si="11"/>
        <v>313797.39999999997</v>
      </c>
      <c r="K50" s="14">
        <f t="shared" si="5"/>
        <v>179612.52</v>
      </c>
      <c r="L50" s="14">
        <f t="shared" si="6"/>
        <v>403516.33999999997</v>
      </c>
      <c r="M50" s="23">
        <f t="shared" si="8"/>
        <v>313797.39999999997</v>
      </c>
      <c r="N50" s="23">
        <f t="shared" si="8"/>
        <v>179612.52</v>
      </c>
      <c r="O50" s="23">
        <f t="shared" si="8"/>
        <v>403516.33999999997</v>
      </c>
      <c r="P50" s="9" t="s">
        <v>14</v>
      </c>
      <c r="Q50" s="6" t="s">
        <v>9</v>
      </c>
      <c r="R50" s="6">
        <v>2021</v>
      </c>
      <c r="S50">
        <v>4.6978588636373901</v>
      </c>
      <c r="T50">
        <v>1.23358439630637</v>
      </c>
      <c r="U50">
        <f t="shared" si="9"/>
        <v>104.69785886363738</v>
      </c>
      <c r="V50">
        <f t="shared" si="9"/>
        <v>101.23358439630637</v>
      </c>
      <c r="W50" s="14">
        <f t="shared" si="3"/>
        <v>303414.37657875969</v>
      </c>
      <c r="X50" s="14">
        <f t="shared" si="10"/>
        <v>173669.4465331453</v>
      </c>
      <c r="Y50" s="14">
        <f t="shared" si="10"/>
        <v>390164.6691159418</v>
      </c>
      <c r="Z50" s="6" t="s">
        <v>29</v>
      </c>
      <c r="AA50" s="6" t="s">
        <v>411</v>
      </c>
    </row>
    <row r="51" spans="1:27" x14ac:dyDescent="0.35">
      <c r="A51" s="21"/>
      <c r="B51" t="s">
        <v>162</v>
      </c>
      <c r="C51" t="s">
        <v>401</v>
      </c>
      <c r="D51" s="14">
        <v>292344</v>
      </c>
      <c r="E51" s="14"/>
      <c r="F51" s="14">
        <v>167811</v>
      </c>
      <c r="G51" s="14">
        <v>375892</v>
      </c>
      <c r="H51" s="6" t="s">
        <v>440</v>
      </c>
      <c r="I51" s="18">
        <v>1.18</v>
      </c>
      <c r="J51" s="14">
        <f t="shared" si="11"/>
        <v>344965.92</v>
      </c>
      <c r="K51" s="14">
        <f t="shared" si="5"/>
        <v>198016.97999999998</v>
      </c>
      <c r="L51" s="14">
        <f t="shared" si="6"/>
        <v>443552.56</v>
      </c>
      <c r="M51" s="23">
        <f t="shared" si="8"/>
        <v>344965.92</v>
      </c>
      <c r="N51" s="23">
        <f t="shared" si="8"/>
        <v>198016.97999999998</v>
      </c>
      <c r="O51" s="23">
        <f t="shared" si="8"/>
        <v>443552.56</v>
      </c>
      <c r="P51" s="9" t="s">
        <v>14</v>
      </c>
      <c r="Q51" s="6" t="s">
        <v>9</v>
      </c>
      <c r="R51" s="6">
        <v>2021</v>
      </c>
      <c r="S51">
        <v>4.6978588636373901</v>
      </c>
      <c r="T51">
        <v>1.23358439630637</v>
      </c>
      <c r="U51">
        <f t="shared" si="9"/>
        <v>104.69785886363738</v>
      </c>
      <c r="V51">
        <f t="shared" si="9"/>
        <v>101.23358439630637</v>
      </c>
      <c r="W51" s="14">
        <f t="shared" si="3"/>
        <v>333551.5831479748</v>
      </c>
      <c r="X51" s="14">
        <f t="shared" si="10"/>
        <v>191464.93418590698</v>
      </c>
      <c r="Y51" s="14">
        <f t="shared" si="10"/>
        <v>428876.15854150779</v>
      </c>
      <c r="Z51" s="6" t="s">
        <v>29</v>
      </c>
      <c r="AA51" s="6" t="s">
        <v>411</v>
      </c>
    </row>
    <row r="52" spans="1:27" x14ac:dyDescent="0.35">
      <c r="A52" s="21"/>
      <c r="B52" t="s">
        <v>162</v>
      </c>
      <c r="C52" t="s">
        <v>402</v>
      </c>
      <c r="D52" s="14">
        <v>348405</v>
      </c>
      <c r="E52" s="14"/>
      <c r="F52" s="14">
        <v>200411</v>
      </c>
      <c r="G52" s="14">
        <v>447456</v>
      </c>
      <c r="H52" s="6" t="s">
        <v>440</v>
      </c>
      <c r="I52" s="18">
        <v>1.18</v>
      </c>
      <c r="J52" s="14">
        <f t="shared" si="11"/>
        <v>411117.89999999997</v>
      </c>
      <c r="K52" s="14">
        <f t="shared" si="5"/>
        <v>236484.97999999998</v>
      </c>
      <c r="L52" s="14">
        <f t="shared" si="6"/>
        <v>527998.07999999996</v>
      </c>
      <c r="M52" s="23">
        <f t="shared" si="8"/>
        <v>411117.89999999997</v>
      </c>
      <c r="N52" s="23">
        <f t="shared" si="8"/>
        <v>236484.97999999998</v>
      </c>
      <c r="O52" s="23">
        <f t="shared" si="8"/>
        <v>527998.07999999996</v>
      </c>
      <c r="P52" s="9" t="s">
        <v>14</v>
      </c>
      <c r="Q52" s="6" t="s">
        <v>9</v>
      </c>
      <c r="R52" s="6">
        <v>2021</v>
      </c>
      <c r="S52">
        <v>4.6978588636373901</v>
      </c>
      <c r="T52">
        <v>1.23358439630637</v>
      </c>
      <c r="U52">
        <f t="shared" si="9"/>
        <v>104.69785886363738</v>
      </c>
      <c r="V52">
        <f t="shared" si="9"/>
        <v>101.23358439630637</v>
      </c>
      <c r="W52" s="14">
        <f t="shared" si="3"/>
        <v>397514.70639612974</v>
      </c>
      <c r="X52" s="14">
        <f t="shared" si="10"/>
        <v>228660.09334985074</v>
      </c>
      <c r="Y52" s="14">
        <f t="shared" si="10"/>
        <v>510527.51959698228</v>
      </c>
      <c r="Z52" s="6" t="s">
        <v>29</v>
      </c>
      <c r="AA52" s="6" t="s">
        <v>411</v>
      </c>
    </row>
    <row r="53" spans="1:27" x14ac:dyDescent="0.35">
      <c r="A53" s="21"/>
      <c r="B53" t="s">
        <v>163</v>
      </c>
      <c r="C53" t="s">
        <v>399</v>
      </c>
      <c r="D53" s="25">
        <v>142454.5</v>
      </c>
      <c r="E53" s="14"/>
      <c r="F53" s="25">
        <v>70941</v>
      </c>
      <c r="G53" s="25">
        <v>230505</v>
      </c>
      <c r="H53" s="6" t="s">
        <v>440</v>
      </c>
      <c r="I53" s="18">
        <v>1.18</v>
      </c>
      <c r="J53" s="14">
        <f t="shared" si="11"/>
        <v>168096.31</v>
      </c>
      <c r="K53" s="14">
        <f t="shared" si="5"/>
        <v>83710.37999999999</v>
      </c>
      <c r="L53" s="14">
        <f t="shared" si="6"/>
        <v>271995.89999999997</v>
      </c>
      <c r="M53" s="23">
        <f t="shared" si="8"/>
        <v>168096.31</v>
      </c>
      <c r="N53" s="23">
        <f t="shared" si="8"/>
        <v>83710.37999999999</v>
      </c>
      <c r="O53" s="23">
        <f t="shared" si="8"/>
        <v>271995.89999999997</v>
      </c>
      <c r="P53" s="9" t="s">
        <v>14</v>
      </c>
      <c r="Q53" s="6" t="s">
        <v>9</v>
      </c>
      <c r="R53" s="6">
        <v>2021</v>
      </c>
      <c r="S53">
        <v>4.6978588636373901</v>
      </c>
      <c r="T53">
        <v>1.23358439630637</v>
      </c>
      <c r="U53">
        <f t="shared" si="9"/>
        <v>104.69785886363738</v>
      </c>
      <c r="V53">
        <f t="shared" si="9"/>
        <v>101.23358439630637</v>
      </c>
      <c r="W53" s="14">
        <f t="shared" si="3"/>
        <v>162534.28837791496</v>
      </c>
      <c r="X53" s="14">
        <f t="shared" si="10"/>
        <v>80940.545590470385</v>
      </c>
      <c r="Y53" s="14">
        <f t="shared" si="10"/>
        <v>262996.01727254165</v>
      </c>
      <c r="Z53" s="6" t="s">
        <v>29</v>
      </c>
      <c r="AA53" s="6" t="s">
        <v>411</v>
      </c>
    </row>
    <row r="54" spans="1:27" x14ac:dyDescent="0.35">
      <c r="A54" s="21"/>
      <c r="B54" t="s">
        <v>163</v>
      </c>
      <c r="C54" t="s">
        <v>400</v>
      </c>
      <c r="D54" s="14">
        <v>196874.5</v>
      </c>
      <c r="E54" s="14"/>
      <c r="F54" s="14">
        <v>105374</v>
      </c>
      <c r="G54" s="14">
        <v>320878</v>
      </c>
      <c r="H54" s="6" t="s">
        <v>440</v>
      </c>
      <c r="I54" s="18">
        <v>1.18</v>
      </c>
      <c r="J54" s="14">
        <f t="shared" si="11"/>
        <v>232311.90999999997</v>
      </c>
      <c r="K54" s="14">
        <f t="shared" si="5"/>
        <v>124341.31999999999</v>
      </c>
      <c r="L54" s="14">
        <f t="shared" si="6"/>
        <v>378636.04</v>
      </c>
      <c r="M54" s="23">
        <f t="shared" si="8"/>
        <v>232311.90999999997</v>
      </c>
      <c r="N54" s="23">
        <f t="shared" si="8"/>
        <v>124341.31999999999</v>
      </c>
      <c r="O54" s="23">
        <f t="shared" si="8"/>
        <v>378636.04</v>
      </c>
      <c r="P54" s="9" t="s">
        <v>14</v>
      </c>
      <c r="Q54" s="6" t="s">
        <v>9</v>
      </c>
      <c r="R54" s="6">
        <v>2021</v>
      </c>
      <c r="S54">
        <v>4.6978588636373901</v>
      </c>
      <c r="T54">
        <v>1.23358439630637</v>
      </c>
      <c r="U54">
        <f t="shared" si="9"/>
        <v>104.69785886363738</v>
      </c>
      <c r="V54">
        <f t="shared" si="9"/>
        <v>101.23358439630637</v>
      </c>
      <c r="W54" s="14">
        <f t="shared" si="3"/>
        <v>224625.10315404442</v>
      </c>
      <c r="X54" s="14">
        <f t="shared" si="10"/>
        <v>120227.07674053407</v>
      </c>
      <c r="Y54" s="14">
        <f t="shared" si="10"/>
        <v>366107.61601864873</v>
      </c>
      <c r="Z54" s="6" t="s">
        <v>29</v>
      </c>
      <c r="AA54" s="6" t="s">
        <v>411</v>
      </c>
    </row>
    <row r="55" spans="1:27" x14ac:dyDescent="0.35">
      <c r="A55" s="21"/>
      <c r="B55" t="s">
        <v>163</v>
      </c>
      <c r="C55" t="s">
        <v>401</v>
      </c>
      <c r="D55" s="14">
        <v>216382.5</v>
      </c>
      <c r="E55" s="14"/>
      <c r="F55" s="14">
        <v>115840</v>
      </c>
      <c r="G55" s="14">
        <v>352697</v>
      </c>
      <c r="H55" s="6" t="s">
        <v>440</v>
      </c>
      <c r="I55" s="18">
        <v>1.18</v>
      </c>
      <c r="J55" s="14">
        <f t="shared" si="11"/>
        <v>255331.34999999998</v>
      </c>
      <c r="K55" s="14">
        <f t="shared" si="5"/>
        <v>136691.19999999998</v>
      </c>
      <c r="L55" s="14">
        <f t="shared" si="6"/>
        <v>416182.45999999996</v>
      </c>
      <c r="M55" s="23">
        <f t="shared" si="8"/>
        <v>255331.34999999998</v>
      </c>
      <c r="N55" s="23">
        <f t="shared" si="8"/>
        <v>136691.19999999998</v>
      </c>
      <c r="O55" s="23">
        <f t="shared" si="8"/>
        <v>416182.45999999996</v>
      </c>
      <c r="P55" s="9" t="s">
        <v>14</v>
      </c>
      <c r="Q55" s="6" t="s">
        <v>9</v>
      </c>
      <c r="R55" s="6">
        <v>2021</v>
      </c>
      <c r="S55">
        <v>4.6978588636373901</v>
      </c>
      <c r="T55">
        <v>1.23358439630637</v>
      </c>
      <c r="U55">
        <f t="shared" si="9"/>
        <v>104.69785886363738</v>
      </c>
      <c r="V55">
        <f t="shared" si="9"/>
        <v>101.23358439630637</v>
      </c>
      <c r="W55" s="14">
        <f t="shared" si="3"/>
        <v>246882.86895067676</v>
      </c>
      <c r="X55" s="14">
        <f t="shared" si="10"/>
        <v>132168.32017028361</v>
      </c>
      <c r="Y55" s="14">
        <f t="shared" si="10"/>
        <v>402411.68870078144</v>
      </c>
      <c r="Z55" s="6" t="s">
        <v>29</v>
      </c>
      <c r="AA55" s="6" t="s">
        <v>411</v>
      </c>
    </row>
    <row r="56" spans="1:27" x14ac:dyDescent="0.35">
      <c r="A56" s="21"/>
      <c r="B56" t="s">
        <v>163</v>
      </c>
      <c r="C56" t="s">
        <v>402</v>
      </c>
      <c r="D56" s="14">
        <v>257250.5</v>
      </c>
      <c r="E56" s="14"/>
      <c r="F56" s="14">
        <v>138045</v>
      </c>
      <c r="G56" s="14">
        <v>419623</v>
      </c>
      <c r="H56" s="6" t="s">
        <v>440</v>
      </c>
      <c r="I56" s="18">
        <v>1.18</v>
      </c>
      <c r="J56" s="14">
        <f t="shared" si="11"/>
        <v>303555.58999999997</v>
      </c>
      <c r="K56" s="14">
        <f t="shared" si="5"/>
        <v>162893.1</v>
      </c>
      <c r="L56" s="14">
        <f t="shared" si="6"/>
        <v>495155.13999999996</v>
      </c>
      <c r="M56" s="23">
        <f t="shared" si="8"/>
        <v>303555.58999999997</v>
      </c>
      <c r="N56" s="23">
        <f t="shared" si="8"/>
        <v>162893.1</v>
      </c>
      <c r="O56" s="23">
        <f t="shared" si="8"/>
        <v>495155.13999999996</v>
      </c>
      <c r="P56" s="9" t="s">
        <v>14</v>
      </c>
      <c r="Q56" s="6" t="s">
        <v>9</v>
      </c>
      <c r="R56" s="6">
        <v>2021</v>
      </c>
      <c r="S56">
        <v>4.6978588636373901</v>
      </c>
      <c r="T56">
        <v>1.23358439630637</v>
      </c>
      <c r="U56">
        <f t="shared" si="9"/>
        <v>104.69785886363738</v>
      </c>
      <c r="V56">
        <f t="shared" si="9"/>
        <v>101.23358439630637</v>
      </c>
      <c r="W56" s="14">
        <f t="shared" si="3"/>
        <v>293511.45069031027</v>
      </c>
      <c r="X56" s="14">
        <f t="shared" si="10"/>
        <v>157503.24376646066</v>
      </c>
      <c r="Y56" s="14">
        <f t="shared" si="10"/>
        <v>478771.29674391338</v>
      </c>
      <c r="Z56" s="6" t="s">
        <v>29</v>
      </c>
      <c r="AA56" s="6" t="s">
        <v>411</v>
      </c>
    </row>
    <row r="57" spans="1:27" x14ac:dyDescent="0.35">
      <c r="A57" s="21"/>
      <c r="B57" s="6" t="s">
        <v>354</v>
      </c>
      <c r="C57" t="s">
        <v>403</v>
      </c>
      <c r="D57" s="17">
        <v>3500000</v>
      </c>
      <c r="E57" s="8" t="s">
        <v>8</v>
      </c>
      <c r="F57" s="8" t="s">
        <v>8</v>
      </c>
      <c r="G57" s="8" t="s">
        <v>8</v>
      </c>
      <c r="H57" s="6" t="s">
        <v>444</v>
      </c>
      <c r="I57" s="18">
        <v>1.33</v>
      </c>
      <c r="J57" s="14">
        <f t="shared" si="11"/>
        <v>4655000</v>
      </c>
      <c r="K57" s="14" t="e">
        <f t="shared" si="5"/>
        <v>#VALUE!</v>
      </c>
      <c r="L57" s="14" t="e">
        <f t="shared" si="6"/>
        <v>#VALUE!</v>
      </c>
      <c r="M57" s="23">
        <f>J57/1000</f>
        <v>4655</v>
      </c>
      <c r="N57" s="23" t="e">
        <f t="shared" ref="N57:O62" si="12">K57/1000</f>
        <v>#VALUE!</v>
      </c>
      <c r="O57" s="23" t="e">
        <f t="shared" si="12"/>
        <v>#VALUE!</v>
      </c>
      <c r="P57" s="9" t="s">
        <v>53</v>
      </c>
      <c r="Q57" s="6" t="s">
        <v>9</v>
      </c>
      <c r="R57" s="6">
        <v>2013</v>
      </c>
      <c r="S57">
        <v>1.46483265562714</v>
      </c>
      <c r="T57">
        <v>1.23358439630637</v>
      </c>
      <c r="U57">
        <f t="shared" si="9"/>
        <v>101.46483265562713</v>
      </c>
      <c r="V57">
        <f t="shared" si="9"/>
        <v>101.23358439630637</v>
      </c>
      <c r="W57" s="14">
        <f t="shared" si="3"/>
        <v>4644.390800546711</v>
      </c>
      <c r="X57" s="14" t="e">
        <f t="shared" si="10"/>
        <v>#VALUE!</v>
      </c>
      <c r="Y57" s="14" t="e">
        <f t="shared" si="10"/>
        <v>#VALUE!</v>
      </c>
      <c r="Z57" s="6" t="s">
        <v>29</v>
      </c>
      <c r="AA57" s="6" t="s">
        <v>412</v>
      </c>
    </row>
    <row r="58" spans="1:27" x14ac:dyDescent="0.35">
      <c r="A58" s="21"/>
      <c r="B58" s="6" t="s">
        <v>354</v>
      </c>
      <c r="C58" t="s">
        <v>404</v>
      </c>
      <c r="D58" s="17">
        <v>1000000</v>
      </c>
      <c r="E58" s="8" t="s">
        <v>8</v>
      </c>
      <c r="F58" s="8" t="s">
        <v>8</v>
      </c>
      <c r="G58" s="8" t="s">
        <v>8</v>
      </c>
      <c r="H58" s="6" t="s">
        <v>444</v>
      </c>
      <c r="I58" s="18">
        <v>1.33</v>
      </c>
      <c r="J58" s="14">
        <f t="shared" si="11"/>
        <v>1330000</v>
      </c>
      <c r="K58" s="14" t="e">
        <f t="shared" si="5"/>
        <v>#VALUE!</v>
      </c>
      <c r="L58" s="14" t="e">
        <f t="shared" si="6"/>
        <v>#VALUE!</v>
      </c>
      <c r="M58" s="23">
        <f t="shared" ref="M58:M62" si="13">J58/1000</f>
        <v>1330</v>
      </c>
      <c r="N58" s="23" t="e">
        <f t="shared" si="12"/>
        <v>#VALUE!</v>
      </c>
      <c r="O58" s="23" t="e">
        <f t="shared" si="12"/>
        <v>#VALUE!</v>
      </c>
      <c r="P58" s="9" t="s">
        <v>53</v>
      </c>
      <c r="Q58" s="6" t="s">
        <v>9</v>
      </c>
      <c r="R58" s="6">
        <v>2013</v>
      </c>
      <c r="S58">
        <v>1.46483265562714</v>
      </c>
      <c r="T58">
        <v>1.23358439630637</v>
      </c>
      <c r="U58">
        <f t="shared" si="9"/>
        <v>101.46483265562713</v>
      </c>
      <c r="V58">
        <f t="shared" si="9"/>
        <v>101.23358439630637</v>
      </c>
      <c r="W58" s="14">
        <f t="shared" si="3"/>
        <v>1326.9688001562031</v>
      </c>
      <c r="X58" s="14" t="e">
        <f t="shared" si="10"/>
        <v>#VALUE!</v>
      </c>
      <c r="Y58" s="14" t="e">
        <f t="shared" si="10"/>
        <v>#VALUE!</v>
      </c>
      <c r="Z58" s="6" t="s">
        <v>29</v>
      </c>
      <c r="AA58" s="6" t="s">
        <v>412</v>
      </c>
    </row>
    <row r="59" spans="1:27" x14ac:dyDescent="0.35">
      <c r="A59" s="21"/>
      <c r="B59" s="6" t="s">
        <v>354</v>
      </c>
      <c r="C59" t="s">
        <v>405</v>
      </c>
      <c r="D59" s="17">
        <v>150000</v>
      </c>
      <c r="E59" s="8" t="s">
        <v>8</v>
      </c>
      <c r="F59" s="8" t="s">
        <v>8</v>
      </c>
      <c r="G59" s="8" t="s">
        <v>8</v>
      </c>
      <c r="H59" s="6" t="s">
        <v>444</v>
      </c>
      <c r="I59" s="18">
        <v>1.33</v>
      </c>
      <c r="J59" s="14">
        <f t="shared" si="11"/>
        <v>199500</v>
      </c>
      <c r="K59" s="14" t="e">
        <f t="shared" si="5"/>
        <v>#VALUE!</v>
      </c>
      <c r="L59" s="14" t="e">
        <f t="shared" si="6"/>
        <v>#VALUE!</v>
      </c>
      <c r="M59" s="23">
        <f t="shared" si="13"/>
        <v>199.5</v>
      </c>
      <c r="N59" s="23" t="e">
        <f t="shared" si="12"/>
        <v>#VALUE!</v>
      </c>
      <c r="O59" s="23" t="e">
        <f t="shared" si="12"/>
        <v>#VALUE!</v>
      </c>
      <c r="P59" s="9" t="s">
        <v>53</v>
      </c>
      <c r="Q59" s="6" t="s">
        <v>9</v>
      </c>
      <c r="R59" s="6">
        <v>2013</v>
      </c>
      <c r="S59">
        <v>1.46483265562714</v>
      </c>
      <c r="T59">
        <v>1.23358439630637</v>
      </c>
      <c r="U59">
        <f t="shared" si="9"/>
        <v>101.46483265562713</v>
      </c>
      <c r="V59">
        <f t="shared" si="9"/>
        <v>101.23358439630637</v>
      </c>
      <c r="W59" s="14">
        <f t="shared" si="3"/>
        <v>199.04532002343046</v>
      </c>
      <c r="X59" s="14" t="e">
        <f t="shared" si="10"/>
        <v>#VALUE!</v>
      </c>
      <c r="Y59" s="14" t="e">
        <f t="shared" si="10"/>
        <v>#VALUE!</v>
      </c>
      <c r="Z59" s="6" t="s">
        <v>29</v>
      </c>
      <c r="AA59" s="6" t="s">
        <v>412</v>
      </c>
    </row>
    <row r="60" spans="1:27" x14ac:dyDescent="0.35">
      <c r="A60" s="21"/>
      <c r="B60" t="s">
        <v>143</v>
      </c>
      <c r="C60" t="s">
        <v>406</v>
      </c>
      <c r="D60" s="17">
        <v>750000</v>
      </c>
      <c r="E60" s="8" t="s">
        <v>8</v>
      </c>
      <c r="F60" s="8" t="s">
        <v>8</v>
      </c>
      <c r="G60" s="8" t="s">
        <v>8</v>
      </c>
      <c r="H60" s="6" t="s">
        <v>444</v>
      </c>
      <c r="I60" s="18">
        <v>1.33</v>
      </c>
      <c r="J60" s="14">
        <f t="shared" si="11"/>
        <v>997500</v>
      </c>
      <c r="K60" s="14" t="e">
        <f t="shared" si="5"/>
        <v>#VALUE!</v>
      </c>
      <c r="L60" s="14" t="e">
        <f t="shared" si="6"/>
        <v>#VALUE!</v>
      </c>
      <c r="M60" s="23">
        <f t="shared" si="13"/>
        <v>997.5</v>
      </c>
      <c r="N60" s="23" t="e">
        <f t="shared" si="12"/>
        <v>#VALUE!</v>
      </c>
      <c r="O60" s="23" t="e">
        <f t="shared" si="12"/>
        <v>#VALUE!</v>
      </c>
      <c r="P60" s="9" t="s">
        <v>53</v>
      </c>
      <c r="Q60" s="6" t="s">
        <v>9</v>
      </c>
      <c r="R60" s="6">
        <v>2013</v>
      </c>
      <c r="S60">
        <v>1.46483265562714</v>
      </c>
      <c r="T60">
        <v>1.23358439630637</v>
      </c>
      <c r="U60">
        <f t="shared" si="9"/>
        <v>101.46483265562713</v>
      </c>
      <c r="V60">
        <f t="shared" si="9"/>
        <v>101.23358439630637</v>
      </c>
      <c r="W60" s="14">
        <f t="shared" si="3"/>
        <v>995.22660011715232</v>
      </c>
      <c r="X60" s="14" t="e">
        <f t="shared" si="10"/>
        <v>#VALUE!</v>
      </c>
      <c r="Y60" s="14" t="e">
        <f t="shared" si="10"/>
        <v>#VALUE!</v>
      </c>
      <c r="Z60" s="6" t="s">
        <v>29</v>
      </c>
      <c r="AA60" s="6" t="s">
        <v>412</v>
      </c>
    </row>
    <row r="61" spans="1:27" x14ac:dyDescent="0.35">
      <c r="A61" s="21"/>
      <c r="B61" t="s">
        <v>143</v>
      </c>
      <c r="C61" t="s">
        <v>407</v>
      </c>
      <c r="D61" s="17">
        <v>1000000</v>
      </c>
      <c r="E61" s="8" t="s">
        <v>8</v>
      </c>
      <c r="F61" s="8" t="s">
        <v>8</v>
      </c>
      <c r="G61" s="8" t="s">
        <v>8</v>
      </c>
      <c r="H61" s="6" t="s">
        <v>444</v>
      </c>
      <c r="I61" s="18">
        <v>1.33</v>
      </c>
      <c r="J61" s="14">
        <f t="shared" si="11"/>
        <v>1330000</v>
      </c>
      <c r="K61" s="14" t="e">
        <f t="shared" si="5"/>
        <v>#VALUE!</v>
      </c>
      <c r="L61" s="14" t="e">
        <f t="shared" si="6"/>
        <v>#VALUE!</v>
      </c>
      <c r="M61" s="23">
        <f t="shared" si="13"/>
        <v>1330</v>
      </c>
      <c r="N61" s="23" t="e">
        <f t="shared" si="12"/>
        <v>#VALUE!</v>
      </c>
      <c r="O61" s="23" t="e">
        <f t="shared" si="12"/>
        <v>#VALUE!</v>
      </c>
      <c r="P61" s="9" t="s">
        <v>53</v>
      </c>
      <c r="Q61" s="6" t="s">
        <v>9</v>
      </c>
      <c r="R61" s="6">
        <v>2013</v>
      </c>
      <c r="S61">
        <v>1.46483265562714</v>
      </c>
      <c r="T61">
        <v>1.23358439630637</v>
      </c>
      <c r="U61">
        <f t="shared" si="9"/>
        <v>101.46483265562713</v>
      </c>
      <c r="V61">
        <f t="shared" si="9"/>
        <v>101.23358439630637</v>
      </c>
      <c r="W61" s="14">
        <f t="shared" si="3"/>
        <v>1326.9688001562031</v>
      </c>
      <c r="X61" s="14" t="e">
        <f t="shared" si="10"/>
        <v>#VALUE!</v>
      </c>
      <c r="Y61" s="14" t="e">
        <f t="shared" si="10"/>
        <v>#VALUE!</v>
      </c>
      <c r="Z61" s="6" t="s">
        <v>29</v>
      </c>
      <c r="AA61" s="6" t="s">
        <v>412</v>
      </c>
    </row>
    <row r="62" spans="1:27" x14ac:dyDescent="0.35">
      <c r="A62" s="21"/>
      <c r="B62" t="s">
        <v>143</v>
      </c>
      <c r="C62" t="s">
        <v>408</v>
      </c>
      <c r="D62" s="17">
        <v>350000</v>
      </c>
      <c r="E62" s="8" t="s">
        <v>8</v>
      </c>
      <c r="F62" s="8" t="s">
        <v>8</v>
      </c>
      <c r="G62" s="8" t="s">
        <v>8</v>
      </c>
      <c r="H62" s="6" t="s">
        <v>444</v>
      </c>
      <c r="I62" s="18">
        <v>1.33</v>
      </c>
      <c r="J62" s="14">
        <f t="shared" si="11"/>
        <v>465500</v>
      </c>
      <c r="K62" s="14" t="e">
        <f t="shared" si="5"/>
        <v>#VALUE!</v>
      </c>
      <c r="L62" s="14" t="e">
        <f t="shared" si="6"/>
        <v>#VALUE!</v>
      </c>
      <c r="M62" s="23">
        <f t="shared" si="13"/>
        <v>465.5</v>
      </c>
      <c r="N62" s="23" t="e">
        <f t="shared" si="12"/>
        <v>#VALUE!</v>
      </c>
      <c r="O62" s="23" t="e">
        <f t="shared" si="12"/>
        <v>#VALUE!</v>
      </c>
      <c r="P62" s="9" t="s">
        <v>53</v>
      </c>
      <c r="Q62" s="6" t="s">
        <v>9</v>
      </c>
      <c r="R62" s="6">
        <v>2013</v>
      </c>
      <c r="S62">
        <v>1.46483265562714</v>
      </c>
      <c r="T62">
        <v>1.23358439630637</v>
      </c>
      <c r="U62">
        <f t="shared" si="9"/>
        <v>101.46483265562713</v>
      </c>
      <c r="V62">
        <f t="shared" si="9"/>
        <v>101.23358439630637</v>
      </c>
      <c r="W62" s="14">
        <f t="shared" si="3"/>
        <v>464.43908005467108</v>
      </c>
      <c r="X62" s="14" t="e">
        <f t="shared" si="10"/>
        <v>#VALUE!</v>
      </c>
      <c r="Y62" s="14" t="e">
        <f t="shared" si="10"/>
        <v>#VALUE!</v>
      </c>
      <c r="Z62" s="6" t="s">
        <v>29</v>
      </c>
      <c r="AA62" s="6" t="s">
        <v>412</v>
      </c>
    </row>
    <row r="63" spans="1:27" x14ac:dyDescent="0.35">
      <c r="A63" s="21"/>
      <c r="B63" t="s">
        <v>362</v>
      </c>
      <c r="C63" t="s">
        <v>409</v>
      </c>
      <c r="D63" s="17">
        <v>10000</v>
      </c>
      <c r="E63" s="8" t="s">
        <v>8</v>
      </c>
      <c r="F63" s="8" t="s">
        <v>8</v>
      </c>
      <c r="G63" s="8" t="s">
        <v>8</v>
      </c>
      <c r="H63" s="6" t="s">
        <v>441</v>
      </c>
      <c r="I63" s="18">
        <v>1.33</v>
      </c>
      <c r="J63" s="14">
        <f t="shared" si="11"/>
        <v>13300</v>
      </c>
      <c r="K63" s="14" t="e">
        <f t="shared" si="5"/>
        <v>#VALUE!</v>
      </c>
      <c r="L63" s="14" t="e">
        <f t="shared" si="6"/>
        <v>#VALUE!</v>
      </c>
      <c r="M63" s="23">
        <f t="shared" si="8"/>
        <v>13300</v>
      </c>
      <c r="N63" s="23" t="e">
        <f t="shared" si="8"/>
        <v>#VALUE!</v>
      </c>
      <c r="O63" s="23" t="e">
        <f t="shared" si="8"/>
        <v>#VALUE!</v>
      </c>
      <c r="P63" s="9" t="s">
        <v>53</v>
      </c>
      <c r="Q63" s="6" t="s">
        <v>9</v>
      </c>
      <c r="R63" s="6">
        <v>2013</v>
      </c>
      <c r="S63">
        <v>1.46483265562714</v>
      </c>
      <c r="T63">
        <v>1.23358439630637</v>
      </c>
      <c r="U63">
        <f t="shared" si="9"/>
        <v>101.46483265562713</v>
      </c>
      <c r="V63">
        <f t="shared" si="9"/>
        <v>101.23358439630637</v>
      </c>
      <c r="W63" s="14">
        <f t="shared" si="3"/>
        <v>13269.688001562032</v>
      </c>
      <c r="X63" s="14" t="e">
        <f t="shared" si="10"/>
        <v>#VALUE!</v>
      </c>
      <c r="Y63" s="14" t="e">
        <f t="shared" si="10"/>
        <v>#VALUE!</v>
      </c>
      <c r="Z63" s="6" t="s">
        <v>29</v>
      </c>
      <c r="AA63" s="6" t="s">
        <v>412</v>
      </c>
    </row>
    <row r="64" spans="1:27" x14ac:dyDescent="0.35">
      <c r="A64" s="21"/>
      <c r="B64" t="s">
        <v>363</v>
      </c>
      <c r="D64" s="19">
        <v>500</v>
      </c>
      <c r="E64" s="8" t="s">
        <v>8</v>
      </c>
      <c r="F64" s="8" t="s">
        <v>8</v>
      </c>
      <c r="G64" s="8" t="s">
        <v>8</v>
      </c>
      <c r="H64" s="6" t="s">
        <v>442</v>
      </c>
      <c r="I64" s="18">
        <v>1.33</v>
      </c>
      <c r="J64" s="14">
        <f t="shared" si="11"/>
        <v>665</v>
      </c>
      <c r="K64" s="14" t="e">
        <f t="shared" si="5"/>
        <v>#VALUE!</v>
      </c>
      <c r="L64" s="14" t="e">
        <f t="shared" si="6"/>
        <v>#VALUE!</v>
      </c>
      <c r="M64" s="23">
        <f t="shared" si="8"/>
        <v>665</v>
      </c>
      <c r="N64" s="23" t="e">
        <f t="shared" si="8"/>
        <v>#VALUE!</v>
      </c>
      <c r="O64" s="23" t="e">
        <f t="shared" si="8"/>
        <v>#VALUE!</v>
      </c>
      <c r="P64" s="9" t="s">
        <v>43</v>
      </c>
      <c r="Q64" s="6" t="s">
        <v>9</v>
      </c>
      <c r="R64" s="6">
        <v>2013</v>
      </c>
      <c r="S64">
        <v>1.46483265562714</v>
      </c>
      <c r="T64">
        <v>1.23358439630637</v>
      </c>
      <c r="U64">
        <f t="shared" si="9"/>
        <v>101.46483265562713</v>
      </c>
      <c r="V64">
        <f t="shared" si="9"/>
        <v>101.23358439630637</v>
      </c>
      <c r="W64" s="14">
        <f t="shared" si="3"/>
        <v>663.48440007810154</v>
      </c>
      <c r="X64" s="14" t="e">
        <f t="shared" si="10"/>
        <v>#VALUE!</v>
      </c>
      <c r="Y64" s="14" t="e">
        <f t="shared" si="10"/>
        <v>#VALUE!</v>
      </c>
      <c r="Z64" s="6" t="s">
        <v>29</v>
      </c>
      <c r="AA64" s="6" t="s">
        <v>412</v>
      </c>
    </row>
    <row r="65" spans="1:27" x14ac:dyDescent="0.35">
      <c r="A65" s="21"/>
      <c r="B65" t="s">
        <v>362</v>
      </c>
      <c r="C65" t="s">
        <v>446</v>
      </c>
      <c r="D65" s="19" t="s">
        <v>8</v>
      </c>
      <c r="E65" s="8"/>
      <c r="F65">
        <v>1350</v>
      </c>
      <c r="G65">
        <v>2200</v>
      </c>
      <c r="H65" s="6" t="s">
        <v>447</v>
      </c>
      <c r="I65" s="18">
        <v>1.39</v>
      </c>
      <c r="J65" s="14" t="e">
        <f t="shared" si="11"/>
        <v>#VALUE!</v>
      </c>
      <c r="K65" s="14">
        <f t="shared" si="5"/>
        <v>1876.4999999999998</v>
      </c>
      <c r="L65" s="14">
        <f t="shared" si="6"/>
        <v>3058</v>
      </c>
      <c r="M65" s="9" t="e">
        <f>J65/0.3048</f>
        <v>#VALUE!</v>
      </c>
      <c r="N65" s="9">
        <f t="shared" ref="N65:O65" si="14">K65/0.3048</f>
        <v>6156.4960629921252</v>
      </c>
      <c r="O65" s="9">
        <f t="shared" si="14"/>
        <v>10032.80839895013</v>
      </c>
      <c r="P65" s="9" t="s">
        <v>53</v>
      </c>
      <c r="Q65" s="6" t="s">
        <v>9</v>
      </c>
      <c r="R65" s="6">
        <v>2011</v>
      </c>
      <c r="S65">
        <v>3.1568415686220601</v>
      </c>
      <c r="T65">
        <v>1.23358439630637</v>
      </c>
      <c r="U65">
        <f t="shared" si="9"/>
        <v>103.15684156862206</v>
      </c>
      <c r="V65">
        <f t="shared" si="9"/>
        <v>101.23358439630637</v>
      </c>
      <c r="W65" s="14" t="e">
        <f t="shared" si="3"/>
        <v>#VALUE!</v>
      </c>
      <c r="X65" s="14">
        <f t="shared" si="10"/>
        <v>6041.7142896319319</v>
      </c>
      <c r="Y65" s="14">
        <f t="shared" si="10"/>
        <v>9845.7566201409263</v>
      </c>
      <c r="Z65" s="6" t="s">
        <v>29</v>
      </c>
      <c r="AA65" s="6" t="s">
        <v>413</v>
      </c>
    </row>
    <row r="66" spans="1:27" x14ac:dyDescent="0.35">
      <c r="A66" s="21"/>
      <c r="B66" t="s">
        <v>362</v>
      </c>
      <c r="C66" t="s">
        <v>448</v>
      </c>
      <c r="D66" s="19">
        <f>4995000/1127.76</f>
        <v>4429.1338582677163</v>
      </c>
      <c r="E66" s="8"/>
      <c r="F66" s="19">
        <f>4995000/1219.2</f>
        <v>4096.9488188976375</v>
      </c>
      <c r="G66" s="19">
        <f>4995000/609.6</f>
        <v>8193.8976377952749</v>
      </c>
      <c r="H66" s="6" t="s">
        <v>441</v>
      </c>
      <c r="I66" s="18">
        <v>1.39</v>
      </c>
      <c r="J66" s="14">
        <f t="shared" si="11"/>
        <v>6156.4960629921252</v>
      </c>
      <c r="K66" s="14">
        <f t="shared" si="5"/>
        <v>5694.7588582677154</v>
      </c>
      <c r="L66" s="14">
        <f t="shared" si="6"/>
        <v>11389.517716535431</v>
      </c>
      <c r="M66" s="23">
        <f t="shared" si="8"/>
        <v>6156.4960629921252</v>
      </c>
      <c r="N66" s="23">
        <f t="shared" si="8"/>
        <v>5694.7588582677154</v>
      </c>
      <c r="O66" s="23">
        <f t="shared" si="8"/>
        <v>11389.517716535431</v>
      </c>
      <c r="P66" s="9" t="s">
        <v>53</v>
      </c>
      <c r="Q66" s="6" t="s">
        <v>9</v>
      </c>
      <c r="R66" s="6">
        <v>2011</v>
      </c>
      <c r="S66">
        <v>3.1568415686220601</v>
      </c>
      <c r="T66">
        <v>1.23358439630637</v>
      </c>
      <c r="U66">
        <f t="shared" si="9"/>
        <v>103.15684156862206</v>
      </c>
      <c r="V66">
        <f t="shared" si="9"/>
        <v>101.23358439630637</v>
      </c>
      <c r="W66" s="14">
        <f t="shared" ref="W66:W84" si="15">(M66/U66)*V66</f>
        <v>6041.7142896319319</v>
      </c>
      <c r="X66" s="14">
        <f t="shared" si="10"/>
        <v>5588.5857179095374</v>
      </c>
      <c r="Y66" s="14">
        <f t="shared" si="10"/>
        <v>11177.171435819075</v>
      </c>
      <c r="Z66" s="6" t="s">
        <v>29</v>
      </c>
      <c r="AA66" s="6" t="s">
        <v>413</v>
      </c>
    </row>
    <row r="67" spans="1:27" x14ac:dyDescent="0.35">
      <c r="A67" s="21"/>
      <c r="B67" t="s">
        <v>362</v>
      </c>
      <c r="C67" t="s">
        <v>449</v>
      </c>
      <c r="D67" s="19">
        <f>9000000/1524</f>
        <v>5905.5118110236217</v>
      </c>
      <c r="E67" s="8"/>
      <c r="F67" s="19">
        <f>9000000/2438.0952</f>
        <v>3691.4063076782231</v>
      </c>
      <c r="G67" s="19">
        <f>9000000/1524</f>
        <v>5905.5118110236217</v>
      </c>
      <c r="H67" s="6" t="s">
        <v>441</v>
      </c>
      <c r="I67" s="18">
        <v>1.39</v>
      </c>
      <c r="J67" s="14">
        <f t="shared" si="11"/>
        <v>8208.6614173228336</v>
      </c>
      <c r="K67" s="14">
        <f t="shared" ref="K67:K84" si="16">F67*I67</f>
        <v>5131.0547676727301</v>
      </c>
      <c r="L67" s="14">
        <f t="shared" ref="L67:L84" si="17">G67*I67</f>
        <v>8208.6614173228336</v>
      </c>
      <c r="M67" s="23">
        <f t="shared" ref="M67:O84" si="18">J67</f>
        <v>8208.6614173228336</v>
      </c>
      <c r="N67" s="23">
        <f t="shared" si="18"/>
        <v>5131.0547676727301</v>
      </c>
      <c r="O67" s="23">
        <f t="shared" si="18"/>
        <v>8208.6614173228336</v>
      </c>
      <c r="P67" s="9" t="s">
        <v>53</v>
      </c>
      <c r="Q67" s="6" t="s">
        <v>9</v>
      </c>
      <c r="R67" s="6">
        <v>2011</v>
      </c>
      <c r="S67">
        <v>3.1568415686220601</v>
      </c>
      <c r="T67">
        <v>1.23358439630637</v>
      </c>
      <c r="U67">
        <f t="shared" si="9"/>
        <v>103.15684156862206</v>
      </c>
      <c r="V67">
        <f t="shared" si="9"/>
        <v>101.23358439630637</v>
      </c>
      <c r="W67" s="14">
        <f t="shared" si="15"/>
        <v>8055.6190528425759</v>
      </c>
      <c r="X67" s="14">
        <f t="shared" si="10"/>
        <v>5035.3913319431031</v>
      </c>
      <c r="Y67" s="14">
        <f t="shared" si="10"/>
        <v>8055.6190528425759</v>
      </c>
      <c r="Z67" s="6" t="s">
        <v>29</v>
      </c>
      <c r="AA67" s="6" t="s">
        <v>413</v>
      </c>
    </row>
    <row r="68" spans="1:27" x14ac:dyDescent="0.35">
      <c r="A68" s="21"/>
      <c r="B68" t="s">
        <v>362</v>
      </c>
      <c r="C68" t="s">
        <v>450</v>
      </c>
      <c r="D68" s="19">
        <f>28600000/3962.4</f>
        <v>7217.847769028871</v>
      </c>
      <c r="E68" s="8"/>
      <c r="F68" s="19">
        <f>28600000/3962.4</f>
        <v>7217.847769028871</v>
      </c>
      <c r="G68" s="19">
        <f>28600000/2438.4</f>
        <v>11729.002624671915</v>
      </c>
      <c r="H68" s="6" t="s">
        <v>441</v>
      </c>
      <c r="I68" s="18">
        <v>1.39</v>
      </c>
      <c r="J68" s="14">
        <f t="shared" si="11"/>
        <v>10032.80839895013</v>
      </c>
      <c r="K68" s="14">
        <f t="shared" si="16"/>
        <v>10032.80839895013</v>
      </c>
      <c r="L68" s="14">
        <f t="shared" si="17"/>
        <v>16303.313648293961</v>
      </c>
      <c r="M68" s="23">
        <f t="shared" si="18"/>
        <v>10032.80839895013</v>
      </c>
      <c r="N68" s="23">
        <f t="shared" si="18"/>
        <v>10032.80839895013</v>
      </c>
      <c r="O68" s="23">
        <f t="shared" si="18"/>
        <v>16303.313648293961</v>
      </c>
      <c r="P68" s="9" t="s">
        <v>53</v>
      </c>
      <c r="Q68" s="6" t="s">
        <v>9</v>
      </c>
      <c r="R68" s="6">
        <v>2011</v>
      </c>
      <c r="S68">
        <v>3.1568415686220601</v>
      </c>
      <c r="T68">
        <v>1.23358439630637</v>
      </c>
      <c r="U68">
        <f t="shared" si="9"/>
        <v>103.15684156862206</v>
      </c>
      <c r="V68">
        <f t="shared" si="9"/>
        <v>101.23358439630637</v>
      </c>
      <c r="W68" s="14">
        <f t="shared" si="15"/>
        <v>9845.7566201409263</v>
      </c>
      <c r="X68" s="14">
        <f t="shared" si="10"/>
        <v>9845.7566201409263</v>
      </c>
      <c r="Y68" s="14">
        <f t="shared" si="10"/>
        <v>15999.354507729005</v>
      </c>
      <c r="Z68" s="6" t="s">
        <v>29</v>
      </c>
      <c r="AA68" s="6" t="s">
        <v>413</v>
      </c>
    </row>
    <row r="69" spans="1:27" x14ac:dyDescent="0.35">
      <c r="A69" s="21"/>
      <c r="B69" t="s">
        <v>363</v>
      </c>
      <c r="D69" s="17">
        <v>4576</v>
      </c>
      <c r="E69" s="8"/>
      <c r="F69" t="s">
        <v>8</v>
      </c>
      <c r="G69" t="s">
        <v>8</v>
      </c>
      <c r="H69" s="6" t="s">
        <v>442</v>
      </c>
      <c r="I69" s="18">
        <v>1.39</v>
      </c>
      <c r="J69" s="14">
        <f t="shared" si="11"/>
        <v>6360.6399999999994</v>
      </c>
      <c r="K69" s="14" t="e">
        <f t="shared" si="16"/>
        <v>#VALUE!</v>
      </c>
      <c r="L69" s="14" t="e">
        <f t="shared" si="17"/>
        <v>#VALUE!</v>
      </c>
      <c r="M69" s="23">
        <f t="shared" si="18"/>
        <v>6360.6399999999994</v>
      </c>
      <c r="N69" s="23" t="e">
        <f t="shared" si="18"/>
        <v>#VALUE!</v>
      </c>
      <c r="O69" s="23" t="e">
        <f t="shared" si="18"/>
        <v>#VALUE!</v>
      </c>
      <c r="P69" s="9" t="s">
        <v>43</v>
      </c>
      <c r="Q69" s="6" t="s">
        <v>9</v>
      </c>
      <c r="R69" s="6">
        <v>2011</v>
      </c>
      <c r="S69">
        <v>3.1568415686220601</v>
      </c>
      <c r="T69">
        <v>1.23358439630637</v>
      </c>
      <c r="U69">
        <f t="shared" si="9"/>
        <v>103.15684156862206</v>
      </c>
      <c r="V69">
        <f t="shared" si="9"/>
        <v>101.23358439630637</v>
      </c>
      <c r="W69" s="14">
        <f t="shared" si="15"/>
        <v>6242.0521650634255</v>
      </c>
      <c r="X69" s="14" t="e">
        <f t="shared" si="10"/>
        <v>#VALUE!</v>
      </c>
      <c r="Y69" s="14" t="e">
        <f t="shared" si="10"/>
        <v>#VALUE!</v>
      </c>
      <c r="Z69" s="6" t="s">
        <v>29</v>
      </c>
      <c r="AA69" s="6" t="s">
        <v>413</v>
      </c>
    </row>
    <row r="70" spans="1:27" x14ac:dyDescent="0.35">
      <c r="A70" s="21"/>
      <c r="B70" t="s">
        <v>364</v>
      </c>
      <c r="C70" t="s">
        <v>451</v>
      </c>
      <c r="D70" s="19">
        <v>100000</v>
      </c>
      <c r="E70" s="8"/>
      <c r="F70">
        <v>100000</v>
      </c>
      <c r="G70">
        <v>350000</v>
      </c>
      <c r="H70" s="6" t="s">
        <v>440</v>
      </c>
      <c r="I70" s="18">
        <v>1.1299999999999999</v>
      </c>
      <c r="J70" s="14">
        <f t="shared" si="11"/>
        <v>112999.99999999999</v>
      </c>
      <c r="K70" s="14">
        <f t="shared" si="16"/>
        <v>112999.99999999999</v>
      </c>
      <c r="L70" s="14">
        <f t="shared" si="17"/>
        <v>395499.99999999994</v>
      </c>
      <c r="M70" s="23">
        <f t="shared" si="18"/>
        <v>112999.99999999999</v>
      </c>
      <c r="N70" s="23">
        <f t="shared" si="18"/>
        <v>112999.99999999999</v>
      </c>
      <c r="O70" s="23">
        <f t="shared" si="18"/>
        <v>395499.99999999994</v>
      </c>
      <c r="P70" s="9" t="s">
        <v>14</v>
      </c>
      <c r="Q70" s="6" t="s">
        <v>9</v>
      </c>
      <c r="R70" s="6">
        <v>2017</v>
      </c>
      <c r="S70">
        <v>2.1301100036596301</v>
      </c>
      <c r="T70">
        <v>1.23358439630637</v>
      </c>
      <c r="U70">
        <f t="shared" si="9"/>
        <v>102.13011000365964</v>
      </c>
      <c r="V70">
        <f t="shared" si="9"/>
        <v>101.23358439630637</v>
      </c>
      <c r="W70" s="14">
        <f t="shared" si="15"/>
        <v>112008.05557119942</v>
      </c>
      <c r="X70" s="14">
        <f t="shared" si="10"/>
        <v>112008.05557119942</v>
      </c>
      <c r="Y70" s="14">
        <f t="shared" si="10"/>
        <v>392028.19449919794</v>
      </c>
      <c r="Z70" s="6" t="s">
        <v>29</v>
      </c>
      <c r="AA70" t="s">
        <v>414</v>
      </c>
    </row>
    <row r="71" spans="1:27" x14ac:dyDescent="0.35">
      <c r="A71" s="21"/>
      <c r="B71" t="s">
        <v>365</v>
      </c>
      <c r="D71" s="19">
        <v>175000</v>
      </c>
      <c r="E71" s="8"/>
      <c r="F71" t="s">
        <v>8</v>
      </c>
      <c r="G71" t="s">
        <v>8</v>
      </c>
      <c r="H71" s="6" t="s">
        <v>440</v>
      </c>
      <c r="I71" s="18">
        <v>1.18</v>
      </c>
      <c r="J71" s="14">
        <f t="shared" si="11"/>
        <v>206500</v>
      </c>
      <c r="K71" s="14" t="e">
        <f t="shared" si="16"/>
        <v>#VALUE!</v>
      </c>
      <c r="L71" s="14" t="e">
        <f t="shared" si="17"/>
        <v>#VALUE!</v>
      </c>
      <c r="M71" s="23">
        <f t="shared" si="18"/>
        <v>206500</v>
      </c>
      <c r="N71" s="23" t="e">
        <f t="shared" si="18"/>
        <v>#VALUE!</v>
      </c>
      <c r="O71" s="23" t="e">
        <f t="shared" si="18"/>
        <v>#VALUE!</v>
      </c>
      <c r="P71" s="9" t="s">
        <v>14</v>
      </c>
      <c r="Q71" s="6" t="s">
        <v>9</v>
      </c>
      <c r="R71" s="6">
        <v>2018</v>
      </c>
      <c r="S71">
        <v>2.4425832969281802</v>
      </c>
      <c r="T71">
        <v>1.23358439630637</v>
      </c>
      <c r="U71">
        <f t="shared" si="9"/>
        <v>102.44258329692819</v>
      </c>
      <c r="V71">
        <f t="shared" si="9"/>
        <v>101.23358439630637</v>
      </c>
      <c r="W71" s="14">
        <f t="shared" si="15"/>
        <v>204062.94438363807</v>
      </c>
      <c r="X71" s="14" t="e">
        <f t="shared" si="10"/>
        <v>#VALUE!</v>
      </c>
      <c r="Y71" s="14" t="e">
        <f t="shared" si="10"/>
        <v>#VALUE!</v>
      </c>
      <c r="Z71" s="6" t="s">
        <v>29</v>
      </c>
      <c r="AA71" t="s">
        <v>415</v>
      </c>
    </row>
    <row r="72" spans="1:27" x14ac:dyDescent="0.35">
      <c r="A72" s="21"/>
      <c r="B72" t="s">
        <v>365</v>
      </c>
      <c r="C72" t="s">
        <v>452</v>
      </c>
      <c r="D72" s="19">
        <f>AVERAGE(11000,22900,35300,48400,62200,76500,91500,107000,123000,140000,158000,176000,195000,214000,234000,255000,276000,298000,320000,343000,367000,391000,416000,442000)</f>
        <v>200116.66666666666</v>
      </c>
      <c r="E72" s="8"/>
      <c r="F72">
        <v>11000</v>
      </c>
      <c r="G72">
        <v>442000</v>
      </c>
      <c r="H72" s="6" t="s">
        <v>440</v>
      </c>
      <c r="I72" s="18">
        <v>1.1200000000000001</v>
      </c>
      <c r="J72" s="14">
        <f t="shared" si="11"/>
        <v>224130.66666666669</v>
      </c>
      <c r="K72" s="14">
        <f t="shared" si="16"/>
        <v>12320.000000000002</v>
      </c>
      <c r="L72" s="14">
        <f t="shared" si="17"/>
        <v>495040.00000000006</v>
      </c>
      <c r="M72" s="23">
        <f t="shared" si="18"/>
        <v>224130.66666666669</v>
      </c>
      <c r="N72" s="23">
        <f t="shared" si="18"/>
        <v>12320.000000000002</v>
      </c>
      <c r="O72" s="23">
        <f t="shared" si="18"/>
        <v>495040.00000000006</v>
      </c>
      <c r="P72" s="9" t="s">
        <v>14</v>
      </c>
      <c r="Q72" s="6" t="s">
        <v>9</v>
      </c>
      <c r="R72" s="6">
        <v>2019</v>
      </c>
      <c r="S72">
        <v>1.81221007526015</v>
      </c>
      <c r="T72">
        <v>1.23358439630637</v>
      </c>
      <c r="U72">
        <f t="shared" si="9"/>
        <v>101.81221007526015</v>
      </c>
      <c r="V72">
        <f t="shared" si="9"/>
        <v>101.23358439630637</v>
      </c>
      <c r="W72" s="14">
        <f t="shared" si="15"/>
        <v>222856.87289400917</v>
      </c>
      <c r="X72" s="14">
        <f t="shared" si="10"/>
        <v>12249.982186228539</v>
      </c>
      <c r="Y72" s="14">
        <f t="shared" si="10"/>
        <v>492226.55693754676</v>
      </c>
      <c r="Z72" s="6" t="s">
        <v>29</v>
      </c>
      <c r="AA72" s="6" t="s">
        <v>416</v>
      </c>
    </row>
    <row r="73" spans="1:27" x14ac:dyDescent="0.35">
      <c r="A73" s="21"/>
      <c r="B73" t="s">
        <v>365</v>
      </c>
      <c r="C73" t="s">
        <v>453</v>
      </c>
      <c r="D73" s="19">
        <f>(F73+G73)/2</f>
        <v>301060</v>
      </c>
      <c r="E73" s="8"/>
      <c r="F73">
        <v>3120</v>
      </c>
      <c r="G73">
        <v>599000</v>
      </c>
      <c r="H73" s="6" t="s">
        <v>440</v>
      </c>
      <c r="I73" s="18">
        <v>1.1200000000000001</v>
      </c>
      <c r="J73" s="14">
        <f t="shared" si="11"/>
        <v>337187.2</v>
      </c>
      <c r="K73" s="14">
        <f t="shared" si="16"/>
        <v>3494.4000000000005</v>
      </c>
      <c r="L73" s="14">
        <f t="shared" si="17"/>
        <v>670880.00000000012</v>
      </c>
      <c r="M73" s="23">
        <f t="shared" si="18"/>
        <v>337187.2</v>
      </c>
      <c r="N73" s="23">
        <f t="shared" si="18"/>
        <v>3494.4000000000005</v>
      </c>
      <c r="O73" s="23">
        <f t="shared" si="18"/>
        <v>670880.00000000012</v>
      </c>
      <c r="P73" s="9" t="s">
        <v>14</v>
      </c>
      <c r="Q73" s="6" t="s">
        <v>9</v>
      </c>
      <c r="R73" s="6">
        <v>2019</v>
      </c>
      <c r="S73">
        <v>1.81221007526015</v>
      </c>
      <c r="T73">
        <v>1.23358439630637</v>
      </c>
      <c r="U73">
        <f t="shared" si="9"/>
        <v>101.81221007526015</v>
      </c>
      <c r="V73">
        <f t="shared" si="9"/>
        <v>101.23358439630637</v>
      </c>
      <c r="W73" s="14">
        <f t="shared" si="15"/>
        <v>335270.87608963304</v>
      </c>
      <c r="X73" s="14">
        <f t="shared" si="10"/>
        <v>3474.5404019120942</v>
      </c>
      <c r="Y73" s="14">
        <f t="shared" si="10"/>
        <v>667067.21177735412</v>
      </c>
      <c r="Z73" s="6" t="s">
        <v>29</v>
      </c>
      <c r="AA73" s="6" t="s">
        <v>416</v>
      </c>
    </row>
    <row r="74" spans="1:27" x14ac:dyDescent="0.35">
      <c r="A74" s="21"/>
      <c r="B74" t="s">
        <v>365</v>
      </c>
      <c r="C74" t="s">
        <v>454</v>
      </c>
      <c r="D74" s="19">
        <f>(F74+G74)/2</f>
        <v>302885</v>
      </c>
      <c r="E74" s="8"/>
      <c r="F74">
        <v>3770</v>
      </c>
      <c r="G74">
        <v>602000</v>
      </c>
      <c r="H74" s="6" t="s">
        <v>440</v>
      </c>
      <c r="I74" s="18">
        <v>1.1200000000000001</v>
      </c>
      <c r="J74" s="14">
        <f t="shared" si="11"/>
        <v>339231.2</v>
      </c>
      <c r="K74" s="14">
        <f t="shared" si="16"/>
        <v>4222.4000000000005</v>
      </c>
      <c r="L74" s="14">
        <f t="shared" si="17"/>
        <v>674240.00000000012</v>
      </c>
      <c r="M74" s="23">
        <f t="shared" si="18"/>
        <v>339231.2</v>
      </c>
      <c r="N74" s="23">
        <f t="shared" si="18"/>
        <v>4222.4000000000005</v>
      </c>
      <c r="O74" s="23">
        <f t="shared" si="18"/>
        <v>674240.00000000012</v>
      </c>
      <c r="P74" s="9" t="s">
        <v>14</v>
      </c>
      <c r="Q74" s="6" t="s">
        <v>9</v>
      </c>
      <c r="R74" s="6">
        <v>2019</v>
      </c>
      <c r="S74">
        <v>1.81221007526015</v>
      </c>
      <c r="T74">
        <v>1.23358439630637</v>
      </c>
      <c r="U74">
        <f t="shared" si="9"/>
        <v>101.81221007526015</v>
      </c>
      <c r="V74">
        <f t="shared" si="9"/>
        <v>101.23358439630637</v>
      </c>
      <c r="W74" s="14">
        <f t="shared" si="15"/>
        <v>337303.25949780276</v>
      </c>
      <c r="X74" s="14">
        <f t="shared" si="10"/>
        <v>4198.402985643781</v>
      </c>
      <c r="Y74" s="14">
        <f t="shared" si="10"/>
        <v>670408.11600996193</v>
      </c>
      <c r="Z74" s="6" t="s">
        <v>29</v>
      </c>
      <c r="AA74" s="6" t="s">
        <v>416</v>
      </c>
    </row>
    <row r="75" spans="1:27" x14ac:dyDescent="0.35">
      <c r="A75" s="21"/>
      <c r="B75" t="s">
        <v>364</v>
      </c>
      <c r="C75" t="s">
        <v>455</v>
      </c>
      <c r="D75" s="19">
        <v>147000</v>
      </c>
      <c r="E75" s="8"/>
      <c r="F75">
        <v>1660</v>
      </c>
      <c r="G75">
        <v>465000</v>
      </c>
      <c r="H75" s="6" t="s">
        <v>440</v>
      </c>
      <c r="I75" s="18">
        <v>1.1200000000000001</v>
      </c>
      <c r="J75" s="14">
        <f t="shared" si="11"/>
        <v>164640.00000000003</v>
      </c>
      <c r="K75" s="14">
        <f t="shared" si="16"/>
        <v>1859.2000000000003</v>
      </c>
      <c r="L75" s="14">
        <f t="shared" si="17"/>
        <v>520800.00000000006</v>
      </c>
      <c r="M75" s="23">
        <f t="shared" si="18"/>
        <v>164640.00000000003</v>
      </c>
      <c r="N75" s="23">
        <f t="shared" si="18"/>
        <v>1859.2000000000003</v>
      </c>
      <c r="O75" s="23">
        <f t="shared" si="18"/>
        <v>520800.00000000006</v>
      </c>
      <c r="P75" s="9" t="s">
        <v>14</v>
      </c>
      <c r="Q75" s="6" t="s">
        <v>9</v>
      </c>
      <c r="R75" s="6">
        <v>2019</v>
      </c>
      <c r="S75">
        <v>1.81221007526015</v>
      </c>
      <c r="T75">
        <v>1.23358439630637</v>
      </c>
      <c r="U75">
        <f t="shared" si="9"/>
        <v>101.81221007526015</v>
      </c>
      <c r="V75">
        <f t="shared" si="9"/>
        <v>101.23358439630637</v>
      </c>
      <c r="W75" s="14">
        <f t="shared" si="15"/>
        <v>163704.30739778138</v>
      </c>
      <c r="X75" s="14">
        <f t="shared" si="10"/>
        <v>1848.6336753763067</v>
      </c>
      <c r="Y75" s="14">
        <f t="shared" si="10"/>
        <v>517840.15605420643</v>
      </c>
      <c r="Z75" s="6" t="s">
        <v>29</v>
      </c>
      <c r="AA75" s="6" t="s">
        <v>416</v>
      </c>
    </row>
    <row r="76" spans="1:27" x14ac:dyDescent="0.35">
      <c r="A76" s="21"/>
      <c r="B76" t="s">
        <v>365</v>
      </c>
      <c r="D76" s="19">
        <v>250000</v>
      </c>
      <c r="E76" s="8"/>
      <c r="F76">
        <v>200000</v>
      </c>
      <c r="G76">
        <v>300000</v>
      </c>
      <c r="H76" s="6" t="s">
        <v>440</v>
      </c>
      <c r="I76" s="18">
        <v>1.08</v>
      </c>
      <c r="J76" s="14">
        <f t="shared" si="11"/>
        <v>270000</v>
      </c>
      <c r="K76" s="14">
        <f t="shared" si="16"/>
        <v>216000</v>
      </c>
      <c r="L76" s="14">
        <f t="shared" si="17"/>
        <v>324000</v>
      </c>
      <c r="M76" s="23">
        <f t="shared" si="18"/>
        <v>270000</v>
      </c>
      <c r="N76" s="23">
        <f t="shared" si="18"/>
        <v>216000</v>
      </c>
      <c r="O76" s="23">
        <f t="shared" si="18"/>
        <v>324000</v>
      </c>
      <c r="P76" s="9" t="s">
        <v>14</v>
      </c>
      <c r="Q76" s="6" t="s">
        <v>9</v>
      </c>
      <c r="R76" s="6">
        <v>2023</v>
      </c>
      <c r="S76">
        <v>8.3042406016444694</v>
      </c>
      <c r="T76">
        <v>1.23358439630637</v>
      </c>
      <c r="U76">
        <f t="shared" si="9"/>
        <v>108.30424060164448</v>
      </c>
      <c r="V76">
        <f t="shared" si="9"/>
        <v>101.23358439630637</v>
      </c>
      <c r="W76" s="14">
        <f t="shared" si="15"/>
        <v>252373.01545317052</v>
      </c>
      <c r="X76" s="14">
        <f t="shared" si="10"/>
        <v>201898.41236253642</v>
      </c>
      <c r="Y76" s="14">
        <f t="shared" si="10"/>
        <v>302847.61854380462</v>
      </c>
      <c r="Z76" s="6" t="s">
        <v>29</v>
      </c>
      <c r="AA76" s="26" t="s">
        <v>417</v>
      </c>
    </row>
    <row r="77" spans="1:27" x14ac:dyDescent="0.35">
      <c r="A77" s="21"/>
      <c r="B77" t="s">
        <v>365</v>
      </c>
      <c r="D77" s="19">
        <v>135000</v>
      </c>
      <c r="E77" s="8"/>
      <c r="F77">
        <v>95000</v>
      </c>
      <c r="G77">
        <v>175000</v>
      </c>
      <c r="H77" s="6" t="s">
        <v>440</v>
      </c>
      <c r="I77" s="18">
        <v>1.08</v>
      </c>
      <c r="J77" s="14">
        <f t="shared" si="11"/>
        <v>145800</v>
      </c>
      <c r="K77" s="14">
        <f t="shared" si="16"/>
        <v>102600</v>
      </c>
      <c r="L77" s="14">
        <f t="shared" si="17"/>
        <v>189000</v>
      </c>
      <c r="M77" s="23">
        <f t="shared" si="18"/>
        <v>145800</v>
      </c>
      <c r="N77" s="23">
        <f t="shared" si="18"/>
        <v>102600</v>
      </c>
      <c r="O77" s="23">
        <f t="shared" si="18"/>
        <v>189000</v>
      </c>
      <c r="P77" s="9" t="s">
        <v>14</v>
      </c>
      <c r="Q77" s="6" t="s">
        <v>419</v>
      </c>
      <c r="R77" s="6">
        <v>2023</v>
      </c>
      <c r="S77">
        <v>7.2378879678705736</v>
      </c>
      <c r="T77">
        <v>0.52950267214747981</v>
      </c>
      <c r="U77">
        <f t="shared" si="9"/>
        <v>107.23788796787058</v>
      </c>
      <c r="V77">
        <f t="shared" si="9"/>
        <v>100.52950267214749</v>
      </c>
      <c r="W77" s="14">
        <f t="shared" si="15"/>
        <v>136679.31891749427</v>
      </c>
      <c r="X77" s="14">
        <f t="shared" si="10"/>
        <v>96181.742941940407</v>
      </c>
      <c r="Y77" s="14">
        <f t="shared" si="10"/>
        <v>177176.8948930481</v>
      </c>
      <c r="Z77" s="6" t="s">
        <v>29</v>
      </c>
      <c r="AA77" s="26" t="s">
        <v>417</v>
      </c>
    </row>
    <row r="78" spans="1:27" x14ac:dyDescent="0.35">
      <c r="A78" s="21"/>
      <c r="B78" t="s">
        <v>365</v>
      </c>
      <c r="D78" s="19">
        <v>110000</v>
      </c>
      <c r="E78" s="8"/>
      <c r="F78">
        <v>85000</v>
      </c>
      <c r="G78">
        <v>135000</v>
      </c>
      <c r="H78" s="6" t="s">
        <v>440</v>
      </c>
      <c r="I78" s="18">
        <v>1.08</v>
      </c>
      <c r="J78" s="14">
        <f t="shared" si="11"/>
        <v>118800.00000000001</v>
      </c>
      <c r="K78" s="14">
        <f t="shared" si="16"/>
        <v>91800</v>
      </c>
      <c r="L78" s="14">
        <f t="shared" si="17"/>
        <v>145800</v>
      </c>
      <c r="M78" s="23">
        <f t="shared" si="18"/>
        <v>118800.00000000001</v>
      </c>
      <c r="N78" s="23">
        <f t="shared" si="18"/>
        <v>91800</v>
      </c>
      <c r="O78" s="23">
        <f t="shared" si="18"/>
        <v>145800</v>
      </c>
      <c r="P78" s="9" t="s">
        <v>14</v>
      </c>
      <c r="Q78" s="6" t="s">
        <v>420</v>
      </c>
      <c r="R78" s="6">
        <v>2023</v>
      </c>
      <c r="S78">
        <v>7.71367726901416</v>
      </c>
      <c r="T78">
        <v>0.99333702283875702</v>
      </c>
      <c r="U78">
        <f>100*(1+(S78/100))</f>
        <v>107.71367726901416</v>
      </c>
      <c r="V78">
        <f>100*(1+(T78/100))</f>
        <v>100.99333702283874</v>
      </c>
      <c r="W78" s="14">
        <f t="shared" si="15"/>
        <v>111387.97544111601</v>
      </c>
      <c r="X78" s="14">
        <f t="shared" si="10"/>
        <v>86072.526477225998</v>
      </c>
      <c r="Y78" s="14">
        <f t="shared" si="10"/>
        <v>136703.42440500599</v>
      </c>
      <c r="Z78" s="6" t="s">
        <v>29</v>
      </c>
      <c r="AA78" s="26" t="s">
        <v>417</v>
      </c>
    </row>
    <row r="79" spans="1:27" x14ac:dyDescent="0.35">
      <c r="A79" s="21"/>
      <c r="B79" t="s">
        <v>365</v>
      </c>
      <c r="D79" s="19">
        <v>87500</v>
      </c>
      <c r="E79" s="8"/>
      <c r="F79">
        <v>75000</v>
      </c>
      <c r="G79">
        <v>100000</v>
      </c>
      <c r="H79" s="6" t="s">
        <v>440</v>
      </c>
      <c r="I79" s="18">
        <v>1.08</v>
      </c>
      <c r="J79" s="14">
        <f t="shared" si="11"/>
        <v>94500</v>
      </c>
      <c r="K79" s="14">
        <f t="shared" si="16"/>
        <v>81000</v>
      </c>
      <c r="L79" s="14">
        <f t="shared" si="17"/>
        <v>108000</v>
      </c>
      <c r="M79" s="23">
        <f t="shared" si="18"/>
        <v>94500</v>
      </c>
      <c r="N79" s="23">
        <f t="shared" si="18"/>
        <v>81000</v>
      </c>
      <c r="O79" s="23">
        <f t="shared" si="18"/>
        <v>108000</v>
      </c>
      <c r="P79" s="9" t="s">
        <v>14</v>
      </c>
      <c r="Q79" s="6" t="s">
        <v>421</v>
      </c>
      <c r="R79" s="6">
        <v>2023</v>
      </c>
      <c r="S79">
        <v>20.753847913887448</v>
      </c>
      <c r="T79">
        <v>10.314309562755803</v>
      </c>
      <c r="U79">
        <f t="shared" si="9"/>
        <v>120.75384791388744</v>
      </c>
      <c r="V79">
        <f t="shared" si="9"/>
        <v>110.31430956275581</v>
      </c>
      <c r="W79" s="14">
        <f t="shared" si="15"/>
        <v>86330.186853461913</v>
      </c>
      <c r="X79" s="14">
        <f t="shared" si="10"/>
        <v>73997.303017253056</v>
      </c>
      <c r="Y79" s="14">
        <f t="shared" si="10"/>
        <v>98663.070689670756</v>
      </c>
      <c r="Z79" s="6" t="s">
        <v>29</v>
      </c>
      <c r="AA79" s="26" t="s">
        <v>417</v>
      </c>
    </row>
    <row r="80" spans="1:27" x14ac:dyDescent="0.35">
      <c r="A80" s="21"/>
      <c r="B80" t="s">
        <v>365</v>
      </c>
      <c r="D80" s="19">
        <v>90000</v>
      </c>
      <c r="E80" s="8"/>
      <c r="F80">
        <v>70000</v>
      </c>
      <c r="G80">
        <v>110000</v>
      </c>
      <c r="H80" s="6" t="s">
        <v>440</v>
      </c>
      <c r="I80" s="18">
        <v>1.08</v>
      </c>
      <c r="J80" s="14">
        <f t="shared" si="11"/>
        <v>97200</v>
      </c>
      <c r="K80" s="14">
        <f t="shared" si="16"/>
        <v>75600</v>
      </c>
      <c r="L80" s="14">
        <f t="shared" si="17"/>
        <v>118800.00000000001</v>
      </c>
      <c r="M80" s="23">
        <f t="shared" si="18"/>
        <v>97200</v>
      </c>
      <c r="N80" s="23">
        <f t="shared" si="18"/>
        <v>75600</v>
      </c>
      <c r="O80" s="23">
        <f t="shared" si="18"/>
        <v>118800.00000000001</v>
      </c>
      <c r="P80" s="9" t="s">
        <v>14</v>
      </c>
      <c r="Q80" s="6" t="s">
        <v>422</v>
      </c>
      <c r="R80" s="6">
        <v>2023</v>
      </c>
      <c r="S80">
        <v>15.118507192901646</v>
      </c>
      <c r="T80">
        <v>21.000534689770721</v>
      </c>
      <c r="U80">
        <f t="shared" si="9"/>
        <v>115.11850719290165</v>
      </c>
      <c r="V80">
        <f t="shared" si="9"/>
        <v>121.00053468977072</v>
      </c>
      <c r="W80" s="14">
        <f t="shared" si="15"/>
        <v>102166.47399829145</v>
      </c>
      <c r="X80" s="14">
        <f t="shared" si="10"/>
        <v>79462.813109782233</v>
      </c>
      <c r="Y80" s="14">
        <f t="shared" si="10"/>
        <v>124870.13488680068</v>
      </c>
      <c r="Z80" s="6" t="s">
        <v>29</v>
      </c>
      <c r="AA80" s="26" t="s">
        <v>417</v>
      </c>
    </row>
    <row r="81" spans="1:27" x14ac:dyDescent="0.35">
      <c r="A81" s="21"/>
      <c r="B81" t="s">
        <v>365</v>
      </c>
      <c r="D81" s="19">
        <v>42500</v>
      </c>
      <c r="E81" s="8"/>
      <c r="F81">
        <v>35000</v>
      </c>
      <c r="G81">
        <v>50000</v>
      </c>
      <c r="H81" s="6" t="s">
        <v>440</v>
      </c>
      <c r="I81" s="18">
        <v>1.08</v>
      </c>
      <c r="J81" s="14">
        <f t="shared" si="11"/>
        <v>45900</v>
      </c>
      <c r="K81" s="14">
        <f t="shared" si="16"/>
        <v>37800</v>
      </c>
      <c r="L81" s="14">
        <f t="shared" si="17"/>
        <v>54000</v>
      </c>
      <c r="M81" s="23">
        <f t="shared" si="18"/>
        <v>45900</v>
      </c>
      <c r="N81" s="23">
        <f t="shared" si="18"/>
        <v>37800</v>
      </c>
      <c r="O81" s="23">
        <f t="shared" si="18"/>
        <v>54000</v>
      </c>
      <c r="P81" s="9" t="s">
        <v>14</v>
      </c>
      <c r="Q81" s="6" t="s">
        <v>423</v>
      </c>
      <c r="R81" s="6">
        <v>2023</v>
      </c>
      <c r="S81">
        <v>4.2094638340215997</v>
      </c>
      <c r="T81">
        <v>1.9209680056684499</v>
      </c>
      <c r="U81">
        <f t="shared" si="9"/>
        <v>104.20946383402161</v>
      </c>
      <c r="V81">
        <f t="shared" si="9"/>
        <v>101.92096800566846</v>
      </c>
      <c r="W81" s="14">
        <f t="shared" si="15"/>
        <v>44892.011333167262</v>
      </c>
      <c r="X81" s="14">
        <f t="shared" si="10"/>
        <v>36969.891686137751</v>
      </c>
      <c r="Y81" s="14">
        <f t="shared" si="10"/>
        <v>52814.13098019678</v>
      </c>
      <c r="Z81" s="6" t="s">
        <v>29</v>
      </c>
      <c r="AA81" s="26" t="s">
        <v>417</v>
      </c>
    </row>
    <row r="82" spans="1:27" x14ac:dyDescent="0.35">
      <c r="A82" s="21"/>
      <c r="B82" t="s">
        <v>365</v>
      </c>
      <c r="D82" s="19">
        <v>42500</v>
      </c>
      <c r="E82" s="8"/>
      <c r="F82">
        <v>35000</v>
      </c>
      <c r="G82">
        <v>50000</v>
      </c>
      <c r="H82" s="6" t="s">
        <v>440</v>
      </c>
      <c r="I82" s="18">
        <v>1.08</v>
      </c>
      <c r="J82" s="14">
        <f t="shared" si="11"/>
        <v>45900</v>
      </c>
      <c r="K82" s="14">
        <f t="shared" si="16"/>
        <v>37800</v>
      </c>
      <c r="L82" s="14">
        <f t="shared" si="17"/>
        <v>54000</v>
      </c>
      <c r="M82" s="23">
        <f t="shared" si="18"/>
        <v>45900</v>
      </c>
      <c r="N82" s="23">
        <f t="shared" si="18"/>
        <v>37800</v>
      </c>
      <c r="O82" s="23">
        <f t="shared" si="18"/>
        <v>54000</v>
      </c>
      <c r="P82" s="9" t="s">
        <v>14</v>
      </c>
      <c r="Q82" s="6" t="s">
        <v>119</v>
      </c>
      <c r="R82" s="6">
        <v>2023</v>
      </c>
      <c r="S82">
        <v>6.6990341407985001</v>
      </c>
      <c r="T82">
        <v>6.6234367762853203</v>
      </c>
      <c r="U82">
        <f t="shared" ref="U82:V84" si="19">100*(1+(S82/100))</f>
        <v>106.69903414079852</v>
      </c>
      <c r="V82">
        <f t="shared" si="19"/>
        <v>106.62343677628532</v>
      </c>
      <c r="W82" s="14">
        <f t="shared" si="15"/>
        <v>45867.479377305543</v>
      </c>
      <c r="X82" s="14">
        <f t="shared" ref="X82:Y84" si="20">(N82/$U82)*$V82</f>
        <v>37773.218310722208</v>
      </c>
      <c r="Y82" s="14">
        <f t="shared" si="20"/>
        <v>53961.740443888877</v>
      </c>
      <c r="Z82" s="6" t="s">
        <v>29</v>
      </c>
      <c r="AA82" s="26" t="s">
        <v>417</v>
      </c>
    </row>
    <row r="83" spans="1:27" x14ac:dyDescent="0.35">
      <c r="A83" s="21"/>
      <c r="B83" t="s">
        <v>365</v>
      </c>
      <c r="D83" s="19">
        <v>42500</v>
      </c>
      <c r="E83" s="8"/>
      <c r="F83">
        <v>35000</v>
      </c>
      <c r="G83">
        <v>50000</v>
      </c>
      <c r="H83" s="6" t="s">
        <v>440</v>
      </c>
      <c r="I83" s="18">
        <v>1.08</v>
      </c>
      <c r="J83" s="14">
        <f t="shared" si="11"/>
        <v>45900</v>
      </c>
      <c r="K83" s="14">
        <f t="shared" si="16"/>
        <v>37800</v>
      </c>
      <c r="L83" s="14">
        <f t="shared" si="17"/>
        <v>54000</v>
      </c>
      <c r="M83" s="23">
        <f t="shared" si="18"/>
        <v>45900</v>
      </c>
      <c r="N83" s="23">
        <f t="shared" si="18"/>
        <v>37800</v>
      </c>
      <c r="O83" s="23">
        <f t="shared" si="18"/>
        <v>54000</v>
      </c>
      <c r="P83" s="9" t="s">
        <v>14</v>
      </c>
      <c r="Q83" s="6" t="s">
        <v>250</v>
      </c>
      <c r="R83" s="6">
        <v>2023</v>
      </c>
      <c r="S83">
        <v>1.9735755573906</v>
      </c>
      <c r="T83">
        <v>2.4194218945778001</v>
      </c>
      <c r="U83">
        <f t="shared" si="19"/>
        <v>101.97357555739059</v>
      </c>
      <c r="V83">
        <f t="shared" si="19"/>
        <v>102.41942189457779</v>
      </c>
      <c r="W83" s="14">
        <f t="shared" si="15"/>
        <v>46100.682841265829</v>
      </c>
      <c r="X83" s="14">
        <f t="shared" si="20"/>
        <v>37965.268222218918</v>
      </c>
      <c r="Y83" s="14">
        <f t="shared" si="20"/>
        <v>54236.09746031274</v>
      </c>
      <c r="Z83" s="6" t="s">
        <v>29</v>
      </c>
      <c r="AA83" s="26" t="s">
        <v>417</v>
      </c>
    </row>
    <row r="84" spans="1:27" x14ac:dyDescent="0.35">
      <c r="A84" s="21"/>
      <c r="B84" t="s">
        <v>366</v>
      </c>
      <c r="D84" s="19">
        <f>MEDIAN(F84,G84,700000,1200000,F84,900000+1100000)</f>
        <v>950000</v>
      </c>
      <c r="E84" s="8"/>
      <c r="F84">
        <f>0.5*1000000</f>
        <v>500000</v>
      </c>
      <c r="G84">
        <v>2800000</v>
      </c>
      <c r="H84" s="6" t="s">
        <v>440</v>
      </c>
      <c r="I84" s="18">
        <v>1.26</v>
      </c>
      <c r="J84" s="14">
        <f t="shared" si="11"/>
        <v>1197000</v>
      </c>
      <c r="K84" s="14">
        <f t="shared" si="16"/>
        <v>630000</v>
      </c>
      <c r="L84" s="14">
        <f t="shared" si="17"/>
        <v>3528000</v>
      </c>
      <c r="M84" s="23">
        <f t="shared" si="18"/>
        <v>1197000</v>
      </c>
      <c r="N84" s="23">
        <f t="shared" si="18"/>
        <v>630000</v>
      </c>
      <c r="O84" s="23">
        <f t="shared" si="18"/>
        <v>3528000</v>
      </c>
      <c r="P84" s="9" t="s">
        <v>14</v>
      </c>
      <c r="Q84" s="6" t="s">
        <v>424</v>
      </c>
      <c r="R84" s="6">
        <v>2006</v>
      </c>
      <c r="S84">
        <v>6.5940967134184696</v>
      </c>
      <c r="T84">
        <v>0.84690553745929298</v>
      </c>
      <c r="U84">
        <f t="shared" si="19"/>
        <v>106.59409671341847</v>
      </c>
      <c r="V84">
        <f t="shared" si="19"/>
        <v>100.84690553745929</v>
      </c>
      <c r="W84" s="14">
        <f t="shared" si="15"/>
        <v>1132461.8309105937</v>
      </c>
      <c r="X84" s="14">
        <f t="shared" si="20"/>
        <v>596032.54258452298</v>
      </c>
      <c r="Y84" s="14">
        <f t="shared" si="20"/>
        <v>3337782.2384733288</v>
      </c>
      <c r="Z84" s="6" t="s">
        <v>29</v>
      </c>
      <c r="AA84" t="s">
        <v>418</v>
      </c>
    </row>
    <row r="85" spans="1:27" x14ac:dyDescent="0.35">
      <c r="E85" s="8"/>
    </row>
  </sheetData>
  <hyperlinks>
    <hyperlink ref="AA76" r:id="rId1" xr:uid="{3DB3F9D2-B1E2-4885-B81C-4E817C1FC833}"/>
    <hyperlink ref="AA77" r:id="rId2" xr:uid="{AA98438B-5CB0-4900-B84A-DE3C2200D683}"/>
    <hyperlink ref="AA78" r:id="rId3" xr:uid="{CC679556-23AD-4BA3-8B22-B9B18E55AEEB}"/>
    <hyperlink ref="AA79" r:id="rId4" xr:uid="{2F67BC2F-97C3-488E-A96A-C5CEFF110D56}"/>
    <hyperlink ref="AA80" r:id="rId5" xr:uid="{C6E2BEC1-3C61-47DD-98F6-F2AEEAC874ED}"/>
    <hyperlink ref="AA81" r:id="rId6" xr:uid="{FD49D814-EB95-4F86-BEE2-A1E281585FF0}"/>
    <hyperlink ref="AA82" r:id="rId7" xr:uid="{E03D967F-736B-48C6-8C6D-8F5310CA3310}"/>
    <hyperlink ref="AA83" r:id="rId8" xr:uid="{1DFB3D99-E302-4CA8-B8F0-76286800F32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1F207-1001-4535-8B2A-015ABE0D2BDE}">
  <dimension ref="A1:A23"/>
  <sheetViews>
    <sheetView workbookViewId="0">
      <selection activeCell="H27" sqref="H27"/>
    </sheetView>
  </sheetViews>
  <sheetFormatPr defaultRowHeight="14.5" x14ac:dyDescent="0.35"/>
  <sheetData>
    <row r="1" spans="1:1" x14ac:dyDescent="0.35">
      <c r="A1" s="1" t="s">
        <v>207</v>
      </c>
    </row>
    <row r="2" spans="1:1" x14ac:dyDescent="0.35">
      <c r="A2" t="s">
        <v>209</v>
      </c>
    </row>
    <row r="3" spans="1:1" x14ac:dyDescent="0.35">
      <c r="A3" t="s">
        <v>210</v>
      </c>
    </row>
    <row r="4" spans="1:1" x14ac:dyDescent="0.35">
      <c r="A4" t="s">
        <v>211</v>
      </c>
    </row>
    <row r="5" spans="1:1" x14ac:dyDescent="0.35">
      <c r="A5" t="s">
        <v>212</v>
      </c>
    </row>
    <row r="6" spans="1:1" x14ac:dyDescent="0.35">
      <c r="A6" t="s">
        <v>213</v>
      </c>
    </row>
    <row r="7" spans="1:1" x14ac:dyDescent="0.35">
      <c r="A7" t="s">
        <v>214</v>
      </c>
    </row>
    <row r="8" spans="1:1" x14ac:dyDescent="0.35">
      <c r="A8" t="s">
        <v>215</v>
      </c>
    </row>
    <row r="9" spans="1:1" x14ac:dyDescent="0.35">
      <c r="A9" t="s">
        <v>216</v>
      </c>
    </row>
    <row r="10" spans="1:1" x14ac:dyDescent="0.35">
      <c r="A10" t="s">
        <v>217</v>
      </c>
    </row>
    <row r="11" spans="1:1" x14ac:dyDescent="0.35">
      <c r="A11" t="s">
        <v>218</v>
      </c>
    </row>
    <row r="12" spans="1:1" x14ac:dyDescent="0.35">
      <c r="A12" t="s">
        <v>219</v>
      </c>
    </row>
    <row r="13" spans="1:1" x14ac:dyDescent="0.35">
      <c r="A13" t="s">
        <v>220</v>
      </c>
    </row>
    <row r="14" spans="1:1" x14ac:dyDescent="0.35">
      <c r="A14" t="s">
        <v>221</v>
      </c>
    </row>
    <row r="15" spans="1:1" x14ac:dyDescent="0.35">
      <c r="A15" t="s">
        <v>222</v>
      </c>
    </row>
    <row r="16" spans="1:1" x14ac:dyDescent="0.35">
      <c r="A16" t="s">
        <v>223</v>
      </c>
    </row>
    <row r="17" spans="1:1" x14ac:dyDescent="0.35">
      <c r="A17" t="s">
        <v>224</v>
      </c>
    </row>
    <row r="18" spans="1:1" x14ac:dyDescent="0.35">
      <c r="A18" t="s">
        <v>225</v>
      </c>
    </row>
    <row r="19" spans="1:1" x14ac:dyDescent="0.35">
      <c r="A19" t="s">
        <v>226</v>
      </c>
    </row>
    <row r="20" spans="1:1" x14ac:dyDescent="0.35">
      <c r="A20" t="s">
        <v>227</v>
      </c>
    </row>
    <row r="21" spans="1:1" x14ac:dyDescent="0.35">
      <c r="A21" t="s">
        <v>228</v>
      </c>
    </row>
    <row r="22" spans="1:1" x14ac:dyDescent="0.35">
      <c r="A22" t="s">
        <v>229</v>
      </c>
    </row>
    <row r="23" spans="1:1" x14ac:dyDescent="0.35">
      <c r="A23"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General_Info</vt:lpstr>
      <vt:lpstr>Cost_Database</vt:lpstr>
      <vt:lpstr>Cost_Median</vt:lpstr>
      <vt:lpstr>Cost_Database_Conversions</vt:lpstr>
      <vt:lpstr>Cost_Database_Original</vt:lpstr>
      <vt:lpstr>Cost_Database_extended</vt:lpstr>
      <vt:lpstr>Reference_List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2025-03-24T16:31:25Z</dcterms:modified>
  <cp:category/>
  <cp:contentStatus/>
</cp:coreProperties>
</file>