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athanbearden/Documents/Undergraduate Degree College/CIS/320/Iteration 2/"/>
    </mc:Choice>
  </mc:AlternateContent>
  <bookViews>
    <workbookView xWindow="0" yWindow="460" windowWidth="28800" windowHeight="17460" tabRatio="500" activeTab="2"/>
  </bookViews>
  <sheets>
    <sheet name="Conservative Forecast" sheetId="1" r:id="rId1"/>
    <sheet name="Moderate Forecast" sheetId="2" r:id="rId2"/>
    <sheet name="Liberal Forecast"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0" i="3" l="1"/>
  <c r="C20" i="1"/>
  <c r="C20" i="2"/>
  <c r="D16" i="1"/>
  <c r="E16" i="1"/>
  <c r="F16" i="1"/>
  <c r="G16" i="1"/>
  <c r="D17" i="1"/>
  <c r="E17" i="1"/>
  <c r="F17" i="1"/>
  <c r="G17" i="1"/>
  <c r="C16" i="1"/>
  <c r="D15" i="1"/>
  <c r="E15" i="1"/>
  <c r="F15" i="1"/>
  <c r="G15" i="1"/>
  <c r="C15" i="1"/>
  <c r="E14" i="1"/>
  <c r="F14" i="1"/>
  <c r="G14" i="1"/>
  <c r="D14" i="1"/>
  <c r="C14" i="1"/>
  <c r="E13" i="1"/>
  <c r="F13" i="1"/>
  <c r="G13" i="1"/>
  <c r="D13" i="1"/>
  <c r="B11" i="1"/>
  <c r="D5" i="1"/>
  <c r="E5" i="1"/>
  <c r="F5" i="1"/>
  <c r="G5" i="1"/>
  <c r="C5" i="1"/>
  <c r="E4" i="1"/>
  <c r="F4" i="1"/>
  <c r="G4" i="1"/>
  <c r="D4" i="1"/>
  <c r="D3" i="1"/>
  <c r="E3" i="1"/>
  <c r="F3" i="1"/>
  <c r="G3" i="1"/>
  <c r="C3" i="1"/>
  <c r="D16" i="2"/>
  <c r="E16" i="2"/>
  <c r="F16" i="2"/>
  <c r="G16" i="2"/>
  <c r="C16" i="2"/>
  <c r="D15" i="2"/>
  <c r="E15" i="2"/>
  <c r="F15" i="2"/>
  <c r="G15" i="2"/>
  <c r="C15" i="2"/>
  <c r="E14" i="2"/>
  <c r="F14" i="2"/>
  <c r="G14" i="2"/>
  <c r="D14" i="2"/>
  <c r="C14" i="2"/>
  <c r="E13" i="2"/>
  <c r="F13" i="2"/>
  <c r="G13" i="2"/>
  <c r="D13" i="2"/>
  <c r="B11" i="2"/>
  <c r="D5" i="2"/>
  <c r="E5" i="2"/>
  <c r="F5" i="2"/>
  <c r="G5" i="2"/>
  <c r="C5" i="2"/>
  <c r="D4" i="2"/>
  <c r="E4" i="2"/>
  <c r="F4" i="2"/>
  <c r="G4" i="2"/>
  <c r="C4" i="2"/>
  <c r="D3" i="2"/>
  <c r="E3" i="2"/>
  <c r="F3" i="2"/>
  <c r="G3" i="2"/>
  <c r="C3" i="2"/>
  <c r="D16" i="3"/>
  <c r="E16" i="3"/>
  <c r="F16" i="3"/>
  <c r="G16" i="3"/>
  <c r="C16" i="3"/>
  <c r="D15" i="3"/>
  <c r="E15" i="3"/>
  <c r="F15" i="3"/>
  <c r="G15" i="3"/>
  <c r="C15" i="3"/>
  <c r="E14" i="3"/>
  <c r="F14" i="3"/>
  <c r="G14" i="3"/>
  <c r="D14" i="3"/>
  <c r="C14" i="3"/>
  <c r="E13" i="3"/>
  <c r="F13" i="3"/>
  <c r="G13" i="3"/>
  <c r="D13" i="3"/>
  <c r="B11" i="3"/>
  <c r="D5" i="3"/>
  <c r="E5" i="3"/>
  <c r="F5" i="3"/>
  <c r="G5" i="3"/>
  <c r="C5" i="3"/>
  <c r="E4" i="3"/>
  <c r="F4" i="3"/>
  <c r="G4" i="3"/>
  <c r="D4" i="3"/>
  <c r="D3" i="3"/>
  <c r="E3" i="3"/>
  <c r="F3" i="3"/>
  <c r="G3" i="3"/>
  <c r="C3" i="3"/>
  <c r="C6" i="3"/>
  <c r="D6" i="3"/>
  <c r="E6" i="3"/>
  <c r="F6" i="3"/>
  <c r="G6" i="3"/>
  <c r="H6" i="3"/>
  <c r="H11" i="3"/>
  <c r="H13" i="3"/>
  <c r="H14" i="3"/>
  <c r="H15" i="3"/>
  <c r="H16" i="3"/>
  <c r="H17" i="3"/>
  <c r="C19" i="3"/>
  <c r="C6" i="2"/>
  <c r="D6" i="2"/>
  <c r="E6" i="2"/>
  <c r="F6" i="2"/>
  <c r="G6" i="2"/>
  <c r="H6" i="2"/>
  <c r="H11" i="2"/>
  <c r="H13" i="2"/>
  <c r="H14" i="2"/>
  <c r="H15" i="2"/>
  <c r="H16" i="2"/>
  <c r="H17" i="2"/>
  <c r="C19" i="2"/>
  <c r="C6" i="1"/>
  <c r="D6" i="1"/>
  <c r="E6" i="1"/>
  <c r="F6" i="1"/>
  <c r="G6" i="1"/>
  <c r="H6" i="1"/>
  <c r="H11" i="1"/>
  <c r="H13" i="1"/>
  <c r="H14" i="1"/>
  <c r="H15" i="1"/>
  <c r="H16" i="1"/>
  <c r="H17" i="1"/>
  <c r="C19" i="1"/>
  <c r="C4" i="1"/>
  <c r="H10" i="1"/>
  <c r="C17" i="1"/>
  <c r="B17" i="1"/>
  <c r="B6" i="1"/>
  <c r="H5" i="1"/>
  <c r="H4" i="1"/>
  <c r="H3" i="1"/>
  <c r="H10" i="2"/>
  <c r="G17" i="2"/>
  <c r="F17" i="2"/>
  <c r="E17" i="2"/>
  <c r="D17" i="2"/>
  <c r="C17" i="2"/>
  <c r="B17" i="2"/>
  <c r="B6" i="2"/>
  <c r="H5" i="2"/>
  <c r="H4" i="2"/>
  <c r="H3" i="2"/>
  <c r="D17" i="3"/>
  <c r="E17" i="3"/>
  <c r="F17" i="3"/>
  <c r="G17" i="3"/>
  <c r="C17" i="3"/>
  <c r="B17" i="3"/>
  <c r="C4" i="3"/>
  <c r="H10" i="3"/>
  <c r="B6" i="3"/>
  <c r="H5" i="3"/>
  <c r="H4" i="3"/>
  <c r="H3" i="3"/>
</calcChain>
</file>

<file path=xl/sharedStrings.xml><?xml version="1.0" encoding="utf-8"?>
<sst xmlns="http://schemas.openxmlformats.org/spreadsheetml/2006/main" count="54" uniqueCount="15">
  <si>
    <t>Benefits</t>
  </si>
  <si>
    <t>Donations</t>
  </si>
  <si>
    <t>Grants</t>
  </si>
  <si>
    <t>Fundraisers</t>
  </si>
  <si>
    <t>Total</t>
  </si>
  <si>
    <t>Costs</t>
  </si>
  <si>
    <t>Developmental</t>
  </si>
  <si>
    <t>Annual</t>
  </si>
  <si>
    <t>Labor</t>
  </si>
  <si>
    <t>Maintenance</t>
  </si>
  <si>
    <t>Software</t>
  </si>
  <si>
    <t>Telephone and Technology</t>
  </si>
  <si>
    <t>Office Expenses</t>
  </si>
  <si>
    <t>ROI:</t>
  </si>
  <si>
    <t>Breakeven Point: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</si>
</sst>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u/>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Alignment="1">
      <alignment horizontal="left" indent="3"/>
    </xf>
    <xf numFmtId="3" fontId="1"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13</xdr:col>
      <xdr:colOff>800100</xdr:colOff>
      <xdr:row>37</xdr:row>
      <xdr:rowOff>63500</xdr:rowOff>
    </xdr:to>
    <xdr:sp macro="" textlink="">
      <xdr:nvSpPr>
        <xdr:cNvPr id="2" name="TextBox 1"/>
        <xdr:cNvSpPr txBox="1"/>
      </xdr:nvSpPr>
      <xdr:spPr>
        <a:xfrm>
          <a:off x="8585200" y="0"/>
          <a:ext cx="4102100" cy="758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forecast</a:t>
          </a:r>
          <a:r>
            <a:rPr lang="en-US" sz="1100" baseline="0"/>
            <a:t> is the conservative forecast for Surgery on Sunday. This forecast expects Surgery on Sunday's donations to increase by 8% in year 1 and to increase by 5% in each subsequent year.</a:t>
          </a:r>
        </a:p>
        <a:p>
          <a:endParaRPr lang="en-US" sz="1100" baseline="0"/>
        </a:p>
        <a:p>
          <a:r>
            <a:rPr lang="en-US" sz="1100" baseline="0"/>
            <a:t>This forecast predicts that Surgery on Sunday will be able to write 1 more grant each year. The amount that we have listed is just the median grant amount of $37,500 for the full grant . We believe that grant amount will increase by 5% in each subsequent year.</a:t>
          </a:r>
        </a:p>
        <a:p>
          <a:endParaRPr lang="en-US" sz="1100" baseline="0"/>
        </a:p>
        <a:p>
          <a:r>
            <a:rPr lang="en-US" sz="1100"/>
            <a:t>We are</a:t>
          </a:r>
          <a:r>
            <a:rPr lang="en-US" sz="1100" baseline="0"/>
            <a:t> predicting that Fundraising amounts could increase by 8% in year 1 and could increase by 5% in each subsequent year.</a:t>
          </a:r>
        </a:p>
        <a:p>
          <a:endParaRPr lang="en-US" sz="1100" baseline="0"/>
        </a:p>
        <a:p>
          <a:r>
            <a:rPr lang="en-US" sz="1100" baseline="0"/>
            <a:t>Developmental costs include:</a:t>
          </a:r>
        </a:p>
        <a:p>
          <a:endParaRPr lang="en-US" sz="1100" baseline="0"/>
        </a:p>
        <a:p>
          <a:r>
            <a:rPr lang="en-US" sz="1100" baseline="0"/>
            <a:t>We have budgeted $5,000 for the upfront cost of the system. This number may change, however, depending on if we need to purchase any plugins for Wordpress, if the price of the database software we choose is higher or lower than expected, or if we incur any other unexpected costs.</a:t>
          </a:r>
        </a:p>
        <a:p>
          <a:endParaRPr lang="en-US" sz="1100" baseline="0"/>
        </a:p>
        <a:p>
          <a:r>
            <a:rPr lang="en-US" sz="1100" baseline="0"/>
            <a:t>We have also budgeted for the labor that we will be donating to put this project into action. The median hourly wage for anyone working in a computer or mathematical occupation is $39.82. Since we are junior analysts, I believe we will be paid only 75% of the median amount. This means that for each hour one of us works, we will be paid $29.87. We believe that we will work approximately 20 hours as a group per week. This class will take place over the course of 15 weeks. This amount is a gift in kind.</a:t>
          </a:r>
        </a:p>
        <a:p>
          <a:endParaRPr lang="en-US" sz="1100" baseline="0"/>
        </a:p>
        <a:p>
          <a:r>
            <a:rPr lang="en-US" sz="1100" baseline="0"/>
            <a:t>Annual costs include:</a:t>
          </a:r>
        </a:p>
        <a:p>
          <a:endParaRPr lang="en-US" sz="1100" baseline="0"/>
        </a:p>
        <a:p>
          <a:r>
            <a:rPr lang="en-US" sz="1100" baseline="0"/>
            <a:t>Maintenance. We have budgeted 1,000 in year one for maintenance. Subsequent years account for inflation at the 2016 rate of 2.07%.</a:t>
          </a:r>
        </a:p>
        <a:p>
          <a:endParaRPr lang="en-US" sz="1100" baseline="0"/>
        </a:p>
        <a:p>
          <a:r>
            <a:rPr lang="en-US" sz="1100" baseline="0"/>
            <a:t>Yearly software costs are going to be 10% of our budgeted upfront costs. Subsequent years account for inflation at the 2016 rate of 2.07%.</a:t>
          </a:r>
        </a:p>
        <a:p>
          <a:endParaRPr lang="en-US" sz="1100" baseline="0"/>
        </a:p>
        <a:p>
          <a:r>
            <a:rPr lang="en-US" sz="1100" baseline="0"/>
            <a:t>Telephone and Technology. $2,500 from their budget. Subsequent years account for inflation at the 2016 rate of 2.07%</a:t>
          </a:r>
        </a:p>
        <a:p>
          <a:endParaRPr lang="en-US" sz="1100" baseline="0"/>
        </a:p>
        <a:p>
          <a:r>
            <a:rPr lang="en-US" sz="1100" baseline="0"/>
            <a:t>Office Expenses. $1,000 from their budget. Subesequent years account for inlation at the 2016 rate of 2.07%</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13</xdr:col>
      <xdr:colOff>800100</xdr:colOff>
      <xdr:row>37</xdr:row>
      <xdr:rowOff>63500</xdr:rowOff>
    </xdr:to>
    <xdr:sp macro="" textlink="">
      <xdr:nvSpPr>
        <xdr:cNvPr id="2" name="TextBox 1"/>
        <xdr:cNvSpPr txBox="1"/>
      </xdr:nvSpPr>
      <xdr:spPr>
        <a:xfrm>
          <a:off x="8585200" y="0"/>
          <a:ext cx="4102100" cy="758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forecast</a:t>
          </a:r>
          <a:r>
            <a:rPr lang="en-US" sz="1100" baseline="0"/>
            <a:t> is the moderate forecast for Surgery on Sunday. This forecast expects Surgery on Sunday's donations to increase by 12% in year 1 and to increase by 6% in each subsequent year.</a:t>
          </a:r>
        </a:p>
        <a:p>
          <a:endParaRPr lang="en-US" sz="1100" baseline="0"/>
        </a:p>
        <a:p>
          <a:r>
            <a:rPr lang="en-US" sz="1100" baseline="0"/>
            <a:t>This forecast predicts that Surgery on Sunday will be able to write approximately one and a half more grants each year. The amount that we have listed is just the median grant amount of $37,500 multiplied by 1.5 for the full grant . We believe that grant amount will increase by 6% in each subsequent year.</a:t>
          </a:r>
        </a:p>
        <a:p>
          <a:endParaRPr lang="en-US" sz="1100" baseline="0"/>
        </a:p>
        <a:p>
          <a:r>
            <a:rPr lang="en-US" sz="1100"/>
            <a:t>We are</a:t>
          </a:r>
          <a:r>
            <a:rPr lang="en-US" sz="1100" baseline="0"/>
            <a:t> predicting that Fundraising amounts could increase by 12% in year 1 and could increase by 6% in each subsequent year.</a:t>
          </a:r>
        </a:p>
        <a:p>
          <a:endParaRPr lang="en-US" sz="1100" baseline="0"/>
        </a:p>
        <a:p>
          <a:r>
            <a:rPr lang="en-US" sz="1100" baseline="0"/>
            <a:t>Developmental costs include:</a:t>
          </a:r>
        </a:p>
        <a:p>
          <a:endParaRPr lang="en-US" sz="1100" baseline="0"/>
        </a:p>
        <a:p>
          <a:r>
            <a:rPr lang="en-US" sz="1100" baseline="0"/>
            <a:t>We have budgeted $5,000 for the upfront cost of the system. This number may change, however, depending on if we need to purchase any plugins for Wordpress, if the price of the database software we choose is higher or lower than expected, or if we incur any other unexpected costs.</a:t>
          </a:r>
        </a:p>
        <a:p>
          <a:endParaRPr lang="en-US" sz="1100" baseline="0"/>
        </a:p>
        <a:p>
          <a:r>
            <a:rPr lang="en-US" sz="1100" baseline="0"/>
            <a:t>We have also budgeted for the labor that we will be donating to put this project into action. The median hourly wage for anyone working in a computer or mathematical occupation is $39.82. Since we are junior analysts, I believe we will be paid only 75% of the median amount. This means that for each hour one of us works, we will be paid $29.87. We believe that we will work approximately 20 hours as a group per week. This class will take place over the course of 15 weeks. This amount is a gift in kind.</a:t>
          </a:r>
        </a:p>
        <a:p>
          <a:endParaRPr lang="en-US" sz="1100" baseline="0"/>
        </a:p>
        <a:p>
          <a:r>
            <a:rPr lang="en-US" sz="1100" baseline="0"/>
            <a:t>Annual costs include:</a:t>
          </a:r>
        </a:p>
        <a:p>
          <a:endParaRPr lang="en-US" sz="1100" baseline="0"/>
        </a:p>
        <a:p>
          <a:r>
            <a:rPr lang="en-US" sz="1100" baseline="0"/>
            <a:t>Maintenance. We have budgeted 1,000 in year one for maintenance. Subsequent years account for inflation at the 2016 rate of 2.07%.</a:t>
          </a:r>
        </a:p>
        <a:p>
          <a:endParaRPr lang="en-US" sz="1100" baseline="0"/>
        </a:p>
        <a:p>
          <a:r>
            <a:rPr lang="en-US" sz="1100" baseline="0"/>
            <a:t>Yearly software costs are going to be 10% of our budgeted upfront costs. Subsequent years account for inflation at the 2016 rate of 2.07%.</a:t>
          </a:r>
        </a:p>
        <a:p>
          <a:endParaRPr lang="en-US" sz="1100" baseline="0"/>
        </a:p>
        <a:p>
          <a:r>
            <a:rPr lang="en-US" sz="1100" baseline="0"/>
            <a:t>Telephone and Technology. $2,500 from their budget. Subsequent years account for inflation at the 2016 rate of 2.07%</a:t>
          </a:r>
        </a:p>
        <a:p>
          <a:endParaRPr lang="en-US" sz="1100" baseline="0"/>
        </a:p>
        <a:p>
          <a:r>
            <a:rPr lang="en-US" sz="1100" baseline="0"/>
            <a:t>Office Expenses. $1,000 from their budget. Subesequent years account for inlation at the 2016 rate of 2.07%</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12700</xdr:colOff>
      <xdr:row>1</xdr:row>
      <xdr:rowOff>25400</xdr:rowOff>
    </xdr:from>
    <xdr:to>
      <xdr:col>13</xdr:col>
      <xdr:colOff>812800</xdr:colOff>
      <xdr:row>38</xdr:row>
      <xdr:rowOff>88900</xdr:rowOff>
    </xdr:to>
    <xdr:sp macro="" textlink="">
      <xdr:nvSpPr>
        <xdr:cNvPr id="2" name="TextBox 1"/>
        <xdr:cNvSpPr txBox="1"/>
      </xdr:nvSpPr>
      <xdr:spPr>
        <a:xfrm>
          <a:off x="7759700" y="228600"/>
          <a:ext cx="4102100" cy="717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forecast</a:t>
          </a:r>
          <a:r>
            <a:rPr lang="en-US" sz="1100" baseline="0"/>
            <a:t> is the liberal forecast for Surgery on Sunday. This forecast expects Surgery on Sunday's donations to increase by 15% in year 1 and to increase by 7% in each subsequent year.</a:t>
          </a:r>
        </a:p>
        <a:p>
          <a:endParaRPr lang="en-US" sz="1100" baseline="0"/>
        </a:p>
        <a:p>
          <a:r>
            <a:rPr lang="en-US" sz="1100" baseline="0"/>
            <a:t>This forecast predicts that Surgery on Sunday will be able to write 2 more grants each year. The amount that we have listed is just the median grant amount of $37,500 multiplied by 2 for the full grant . We believe that grant amount will increase by 7% in each subsequent year.</a:t>
          </a:r>
        </a:p>
        <a:p>
          <a:endParaRPr lang="en-US" sz="1100" baseline="0"/>
        </a:p>
        <a:p>
          <a:r>
            <a:rPr lang="en-US" sz="1100"/>
            <a:t>We are</a:t>
          </a:r>
          <a:r>
            <a:rPr lang="en-US" sz="1100" baseline="0"/>
            <a:t> predicting that Fundraising amounts could increase by 15% in year 1 and could increase by 7% in each subsequent year.</a:t>
          </a:r>
        </a:p>
        <a:p>
          <a:endParaRPr lang="en-US" sz="1100" baseline="0"/>
        </a:p>
        <a:p>
          <a:r>
            <a:rPr lang="en-US" sz="1100" baseline="0"/>
            <a:t>Developmental costs include:</a:t>
          </a:r>
        </a:p>
        <a:p>
          <a:endParaRPr lang="en-US" sz="1100" baseline="0"/>
        </a:p>
        <a:p>
          <a:r>
            <a:rPr lang="en-US" sz="1100" baseline="0"/>
            <a:t>We have budgeted $5,000 for the upfront cost of the system. This number may change, however, depending on if we need to purchase any plugins for Wordpress, if the price of the database software we choose is higher or lower than expected, or if we incur any other unexpected costs.</a:t>
          </a:r>
        </a:p>
        <a:p>
          <a:endParaRPr lang="en-US" sz="1100" baseline="0"/>
        </a:p>
        <a:p>
          <a:r>
            <a:rPr lang="en-US" sz="1100" baseline="0"/>
            <a:t>We have also budgeted for the labor that we will be donating to put this project into action. The median hourly wage for anyone working in a computer or mathematical occupation is $39.82. Since we are junior analysts, I believe we will be paid only 75% of the median amount. This means that for each hour one of us works, we will be paid $29.87. We believe that we will work approximately 20 hours as a group per week. This class will take place over the course of 15 weeks. This amount is a gift in kind.</a:t>
          </a:r>
        </a:p>
        <a:p>
          <a:endParaRPr lang="en-US" sz="1100" baseline="0"/>
        </a:p>
        <a:p>
          <a:r>
            <a:rPr lang="en-US" sz="1100" baseline="0"/>
            <a:t>Annual costs include:</a:t>
          </a:r>
        </a:p>
        <a:p>
          <a:endParaRPr lang="en-US" sz="1100" baseline="0"/>
        </a:p>
        <a:p>
          <a:r>
            <a:rPr lang="en-US" sz="1100" baseline="0"/>
            <a:t>Maintenance. We have budgeted 1,000 in year one for maintenance. Subsequent years account for inflation at the 2016 rate of 2.07%.</a:t>
          </a:r>
        </a:p>
        <a:p>
          <a:endParaRPr lang="en-US" sz="1100" baseline="0"/>
        </a:p>
        <a:p>
          <a:r>
            <a:rPr lang="en-US" sz="1100" baseline="0"/>
            <a:t>Yearly software costs are going to be 10% of our budgeted upfront costs. Subsequent years account for inflation at the 2016 rate of 2.07%.</a:t>
          </a:r>
        </a:p>
        <a:p>
          <a:endParaRPr lang="en-US" sz="1100" baseline="0"/>
        </a:p>
        <a:p>
          <a:r>
            <a:rPr lang="en-US" sz="1100" baseline="0"/>
            <a:t>Telephone and Technology. $2,500 from their budget. Subsequent years account for inflation at the 2016 rate of 2.07%</a:t>
          </a:r>
        </a:p>
        <a:p>
          <a:endParaRPr lang="en-US" sz="1100" baseline="0"/>
        </a:p>
        <a:p>
          <a:r>
            <a:rPr lang="en-US" sz="1100" baseline="0"/>
            <a:t>Office Expenses. $1,000 from their budget. Subesequent years account for inlation at the 2016 rate of 2.07%</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Ruler="0" workbookViewId="0">
      <selection activeCell="C20" sqref="C20"/>
    </sheetView>
  </sheetViews>
  <sheetFormatPr baseColWidth="10" defaultRowHeight="16" x14ac:dyDescent="0.2"/>
  <cols>
    <col min="1" max="1" width="26" bestFit="1" customWidth="1"/>
    <col min="2" max="2" width="15" bestFit="1" customWidth="1"/>
  </cols>
  <sheetData>
    <row r="1" spans="1:8" x14ac:dyDescent="0.2">
      <c r="B1">
        <v>0</v>
      </c>
      <c r="C1">
        <v>1</v>
      </c>
      <c r="D1">
        <v>2</v>
      </c>
      <c r="E1">
        <v>3</v>
      </c>
      <c r="F1">
        <v>4</v>
      </c>
      <c r="G1">
        <v>5</v>
      </c>
      <c r="H1" t="s">
        <v>4</v>
      </c>
    </row>
    <row r="2" spans="1:8" x14ac:dyDescent="0.2">
      <c r="A2" t="s">
        <v>0</v>
      </c>
    </row>
    <row r="3" spans="1:8" x14ac:dyDescent="0.2">
      <c r="A3" s="1" t="s">
        <v>1</v>
      </c>
      <c r="B3" s="3">
        <v>20000</v>
      </c>
      <c r="C3" s="3">
        <f>ROUND(B3*1.08,-2)</f>
        <v>21600</v>
      </c>
      <c r="D3" s="3">
        <f t="shared" ref="D3:G3" si="0">ROUND(C3*1.08,-2)</f>
        <v>23300</v>
      </c>
      <c r="E3" s="3">
        <f t="shared" si="0"/>
        <v>25200</v>
      </c>
      <c r="F3" s="3">
        <f t="shared" si="0"/>
        <v>27200</v>
      </c>
      <c r="G3" s="3">
        <f t="shared" si="0"/>
        <v>29400</v>
      </c>
      <c r="H3" s="3">
        <f>SUM(B3:G3)</f>
        <v>146700</v>
      </c>
    </row>
    <row r="4" spans="1:8" x14ac:dyDescent="0.2">
      <c r="A4" s="1" t="s">
        <v>2</v>
      </c>
      <c r="B4" s="3">
        <v>146500</v>
      </c>
      <c r="C4" s="3">
        <f>B4+37500</f>
        <v>184000</v>
      </c>
      <c r="D4" s="3">
        <f>ROUND(C4*1.05,-2)</f>
        <v>193200</v>
      </c>
      <c r="E4" s="3">
        <f t="shared" ref="E4:G4" si="1">ROUND(D4*1.05,-2)</f>
        <v>202900</v>
      </c>
      <c r="F4" s="3">
        <f t="shared" si="1"/>
        <v>213000</v>
      </c>
      <c r="G4" s="3">
        <f t="shared" si="1"/>
        <v>223700</v>
      </c>
      <c r="H4" s="3">
        <f t="shared" ref="H4:H6" si="2">SUM(B4:G4)</f>
        <v>1163300</v>
      </c>
    </row>
    <row r="5" spans="1:8" x14ac:dyDescent="0.2">
      <c r="A5" s="1" t="s">
        <v>3</v>
      </c>
      <c r="B5" s="3">
        <v>30000</v>
      </c>
      <c r="C5" s="3">
        <f>ROUND(B5*1.08,-2)</f>
        <v>32400</v>
      </c>
      <c r="D5" s="3">
        <f t="shared" ref="D5:G5" si="3">ROUND(C5*1.08,-2)</f>
        <v>35000</v>
      </c>
      <c r="E5" s="3">
        <f t="shared" si="3"/>
        <v>37800</v>
      </c>
      <c r="F5" s="3">
        <f t="shared" si="3"/>
        <v>40800</v>
      </c>
      <c r="G5" s="3">
        <f t="shared" si="3"/>
        <v>44100</v>
      </c>
      <c r="H5" s="3">
        <f t="shared" si="2"/>
        <v>220100</v>
      </c>
    </row>
    <row r="6" spans="1:8" x14ac:dyDescent="0.2">
      <c r="A6" s="2" t="s">
        <v>4</v>
      </c>
      <c r="B6" s="3">
        <f>SUM(B3:B5)</f>
        <v>196500</v>
      </c>
      <c r="C6" s="3">
        <f t="shared" ref="C6:G6" si="4">SUM(C3:C5)</f>
        <v>238000</v>
      </c>
      <c r="D6" s="3">
        <f t="shared" si="4"/>
        <v>251500</v>
      </c>
      <c r="E6" s="3">
        <f t="shared" si="4"/>
        <v>265900</v>
      </c>
      <c r="F6" s="3">
        <f t="shared" si="4"/>
        <v>281000</v>
      </c>
      <c r="G6" s="3">
        <f t="shared" si="4"/>
        <v>297200</v>
      </c>
      <c r="H6" s="5">
        <f t="shared" si="2"/>
        <v>1530100</v>
      </c>
    </row>
    <row r="8" spans="1:8" x14ac:dyDescent="0.2">
      <c r="A8" t="s">
        <v>5</v>
      </c>
    </row>
    <row r="9" spans="1:8" x14ac:dyDescent="0.2">
      <c r="A9" s="1" t="s">
        <v>6</v>
      </c>
      <c r="B9" s="3"/>
      <c r="C9" s="3"/>
      <c r="D9" s="3"/>
      <c r="E9" s="3"/>
      <c r="F9" s="3"/>
      <c r="G9" s="3"/>
      <c r="H9" s="3"/>
    </row>
    <row r="10" spans="1:8" x14ac:dyDescent="0.2">
      <c r="A10" s="2" t="s">
        <v>10</v>
      </c>
      <c r="B10" s="3">
        <v>5000</v>
      </c>
      <c r="C10" s="3">
        <v>0</v>
      </c>
      <c r="D10" s="3">
        <v>0</v>
      </c>
      <c r="E10" s="3">
        <v>0</v>
      </c>
      <c r="F10" s="3">
        <v>0</v>
      </c>
      <c r="G10" s="3">
        <v>0</v>
      </c>
      <c r="H10" s="3">
        <f>SUM(B10:G10)</f>
        <v>5000</v>
      </c>
    </row>
    <row r="11" spans="1:8" x14ac:dyDescent="0.2">
      <c r="A11" s="2" t="s">
        <v>8</v>
      </c>
      <c r="B11" s="3">
        <f>ROUND(29.87*20*15,-2)</f>
        <v>9000</v>
      </c>
      <c r="C11" s="3">
        <v>0</v>
      </c>
      <c r="D11" s="3">
        <v>0</v>
      </c>
      <c r="E11" s="3">
        <v>0</v>
      </c>
      <c r="F11" s="3">
        <v>0</v>
      </c>
      <c r="G11" s="3">
        <v>0</v>
      </c>
      <c r="H11" s="3">
        <f>SUM(B11:G11)</f>
        <v>9000</v>
      </c>
    </row>
    <row r="12" spans="1:8" x14ac:dyDescent="0.2">
      <c r="A12" s="1" t="s">
        <v>7</v>
      </c>
      <c r="B12" s="3"/>
      <c r="C12" s="3"/>
      <c r="D12" s="3"/>
      <c r="E12" s="3"/>
      <c r="F12" s="3"/>
      <c r="G12" s="3"/>
      <c r="H12" s="3"/>
    </row>
    <row r="13" spans="1:8" x14ac:dyDescent="0.2">
      <c r="A13" s="2" t="s">
        <v>9</v>
      </c>
      <c r="B13" s="3">
        <v>0</v>
      </c>
      <c r="C13" s="3">
        <v>1000</v>
      </c>
      <c r="D13" s="3">
        <f>ROUND(C13*1.0207,-2)</f>
        <v>1000</v>
      </c>
      <c r="E13" s="3">
        <f t="shared" ref="E13:G13" si="5">ROUND(D13*1.0207,-2)</f>
        <v>1000</v>
      </c>
      <c r="F13" s="3">
        <f t="shared" si="5"/>
        <v>1000</v>
      </c>
      <c r="G13" s="3">
        <f t="shared" si="5"/>
        <v>1000</v>
      </c>
      <c r="H13" s="3">
        <f t="shared" ref="H13:H15" si="6">SUM(B13:G13)</f>
        <v>5000</v>
      </c>
    </row>
    <row r="14" spans="1:8" x14ac:dyDescent="0.2">
      <c r="A14" s="2" t="s">
        <v>10</v>
      </c>
      <c r="B14" s="3">
        <v>0</v>
      </c>
      <c r="C14" s="3">
        <f>ROUND(B10*0.1,-2)</f>
        <v>500</v>
      </c>
      <c r="D14" s="3">
        <f>ROUND(C14*1.0207,-2)</f>
        <v>500</v>
      </c>
      <c r="E14" s="3">
        <f t="shared" ref="E14:G14" si="7">ROUND(D14*1.0207,-2)</f>
        <v>500</v>
      </c>
      <c r="F14" s="3">
        <f t="shared" si="7"/>
        <v>500</v>
      </c>
      <c r="G14" s="3">
        <f t="shared" si="7"/>
        <v>500</v>
      </c>
      <c r="H14" s="3">
        <f t="shared" si="6"/>
        <v>2500</v>
      </c>
    </row>
    <row r="15" spans="1:8" x14ac:dyDescent="0.2">
      <c r="A15" s="2" t="s">
        <v>11</v>
      </c>
      <c r="B15" s="3">
        <v>2500</v>
      </c>
      <c r="C15" s="3">
        <f>ROUND(B15*1.0207,-2)</f>
        <v>2600</v>
      </c>
      <c r="D15" s="3">
        <f t="shared" ref="D15:G15" si="8">ROUND(C15*1.0207,-2)</f>
        <v>2700</v>
      </c>
      <c r="E15" s="3">
        <f t="shared" si="8"/>
        <v>2800</v>
      </c>
      <c r="F15" s="3">
        <f t="shared" si="8"/>
        <v>2900</v>
      </c>
      <c r="G15" s="3">
        <f t="shared" si="8"/>
        <v>3000</v>
      </c>
      <c r="H15" s="3">
        <f t="shared" si="6"/>
        <v>16500</v>
      </c>
    </row>
    <row r="16" spans="1:8" x14ac:dyDescent="0.2">
      <c r="A16" s="2" t="s">
        <v>12</v>
      </c>
      <c r="B16" s="3">
        <v>1000</v>
      </c>
      <c r="C16" s="3">
        <f>ROUND(B16*1.0207,-2)</f>
        <v>1000</v>
      </c>
      <c r="D16" s="3">
        <f t="shared" ref="D16:G16" si="9">ROUND(C16*1.0207,-2)</f>
        <v>1000</v>
      </c>
      <c r="E16" s="3">
        <f t="shared" si="9"/>
        <v>1000</v>
      </c>
      <c r="F16" s="3">
        <f t="shared" si="9"/>
        <v>1000</v>
      </c>
      <c r="G16" s="3">
        <f t="shared" si="9"/>
        <v>1000</v>
      </c>
      <c r="H16" s="3">
        <f>SUM(B16:G16)</f>
        <v>6000</v>
      </c>
    </row>
    <row r="17" spans="1:8" x14ac:dyDescent="0.2">
      <c r="A17" s="4" t="s">
        <v>4</v>
      </c>
      <c r="B17" s="3">
        <f>SUM(B9:B16)</f>
        <v>17500</v>
      </c>
      <c r="C17" s="3">
        <f>SUM(C9:C16)</f>
        <v>5100</v>
      </c>
      <c r="D17" s="3">
        <f t="shared" ref="D17:G17" si="10">SUM(D9:D16)</f>
        <v>5200</v>
      </c>
      <c r="E17" s="3">
        <f t="shared" si="10"/>
        <v>5300</v>
      </c>
      <c r="F17" s="3">
        <f t="shared" si="10"/>
        <v>5400</v>
      </c>
      <c r="G17" s="3">
        <f t="shared" si="10"/>
        <v>5500</v>
      </c>
      <c r="H17" s="5">
        <f t="shared" ref="D17:H17" si="11">SUM(H9:H16)</f>
        <v>44000</v>
      </c>
    </row>
    <row r="19" spans="1:8" x14ac:dyDescent="0.2">
      <c r="B19" t="s">
        <v>13</v>
      </c>
      <c r="C19">
        <f>(H6-H17)/H17</f>
        <v>33.774999999999999</v>
      </c>
    </row>
    <row r="20" spans="1:8" x14ac:dyDescent="0.2">
      <c r="B20" t="s">
        <v>14</v>
      </c>
      <c r="C20">
        <f>SUM(H10:H11)/(H6-SUM(H13:H16))</f>
        <v>9.3327111525898267E-3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Ruler="0" workbookViewId="0">
      <selection activeCell="C20" sqref="C20"/>
    </sheetView>
  </sheetViews>
  <sheetFormatPr baseColWidth="10" defaultRowHeight="16" x14ac:dyDescent="0.2"/>
  <cols>
    <col min="1" max="1" width="26" bestFit="1" customWidth="1"/>
    <col min="2" max="2" width="14.33203125" bestFit="1" customWidth="1"/>
  </cols>
  <sheetData>
    <row r="1" spans="1:8" x14ac:dyDescent="0.2">
      <c r="B1">
        <v>0</v>
      </c>
      <c r="C1">
        <v>1</v>
      </c>
      <c r="D1">
        <v>2</v>
      </c>
      <c r="E1">
        <v>3</v>
      </c>
      <c r="F1">
        <v>4</v>
      </c>
      <c r="G1">
        <v>5</v>
      </c>
      <c r="H1" t="s">
        <v>4</v>
      </c>
    </row>
    <row r="2" spans="1:8" x14ac:dyDescent="0.2">
      <c r="A2" t="s">
        <v>0</v>
      </c>
    </row>
    <row r="3" spans="1:8" x14ac:dyDescent="0.2">
      <c r="A3" s="1" t="s">
        <v>1</v>
      </c>
      <c r="B3" s="3">
        <v>20000</v>
      </c>
      <c r="C3" s="3">
        <f>ROUND(B3*1.12,-2)</f>
        <v>22400</v>
      </c>
      <c r="D3" s="3">
        <f t="shared" ref="D3:G3" si="0">ROUND(C3*1.12,-2)</f>
        <v>25100</v>
      </c>
      <c r="E3" s="3">
        <f t="shared" si="0"/>
        <v>28100</v>
      </c>
      <c r="F3" s="3">
        <f t="shared" si="0"/>
        <v>31500</v>
      </c>
      <c r="G3" s="3">
        <f t="shared" si="0"/>
        <v>35300</v>
      </c>
      <c r="H3" s="3">
        <f>SUM(B3:G3)</f>
        <v>162400</v>
      </c>
    </row>
    <row r="4" spans="1:8" x14ac:dyDescent="0.2">
      <c r="A4" s="1" t="s">
        <v>2</v>
      </c>
      <c r="B4" s="3">
        <v>146500</v>
      </c>
      <c r="C4" s="3">
        <f>ROUND(B4+56250,-2)</f>
        <v>202800</v>
      </c>
      <c r="D4" s="3">
        <f t="shared" ref="D4:G4" si="1">ROUND(C4+56250,-2)</f>
        <v>259100</v>
      </c>
      <c r="E4" s="3">
        <f t="shared" si="1"/>
        <v>315400</v>
      </c>
      <c r="F4" s="3">
        <f t="shared" si="1"/>
        <v>371700</v>
      </c>
      <c r="G4" s="3">
        <f t="shared" si="1"/>
        <v>428000</v>
      </c>
      <c r="H4" s="3">
        <f t="shared" ref="H4:H6" si="2">SUM(B4:G4)</f>
        <v>1723500</v>
      </c>
    </row>
    <row r="5" spans="1:8" x14ac:dyDescent="0.2">
      <c r="A5" s="1" t="s">
        <v>3</v>
      </c>
      <c r="B5" s="3">
        <v>30000</v>
      </c>
      <c r="C5" s="3">
        <f>ROUND(B5*1.12,-2)</f>
        <v>33600</v>
      </c>
      <c r="D5" s="3">
        <f t="shared" ref="D5:G5" si="3">ROUND(C5*1.12,-2)</f>
        <v>37600</v>
      </c>
      <c r="E5" s="3">
        <f t="shared" si="3"/>
        <v>42100</v>
      </c>
      <c r="F5" s="3">
        <f t="shared" si="3"/>
        <v>47200</v>
      </c>
      <c r="G5" s="3">
        <f t="shared" si="3"/>
        <v>52900</v>
      </c>
      <c r="H5" s="3">
        <f t="shared" si="2"/>
        <v>243400</v>
      </c>
    </row>
    <row r="6" spans="1:8" x14ac:dyDescent="0.2">
      <c r="A6" s="2" t="s">
        <v>4</v>
      </c>
      <c r="B6" s="3">
        <f>SUM(B3:B5)</f>
        <v>196500</v>
      </c>
      <c r="C6" s="3">
        <f t="shared" ref="C6:G6" si="4">SUM(C3:C5)</f>
        <v>258800</v>
      </c>
      <c r="D6" s="3">
        <f t="shared" si="4"/>
        <v>321800</v>
      </c>
      <c r="E6" s="3">
        <f t="shared" si="4"/>
        <v>385600</v>
      </c>
      <c r="F6" s="3">
        <f t="shared" si="4"/>
        <v>450400</v>
      </c>
      <c r="G6" s="3">
        <f t="shared" si="4"/>
        <v>516200</v>
      </c>
      <c r="H6" s="5">
        <f t="shared" si="2"/>
        <v>2129300</v>
      </c>
    </row>
    <row r="8" spans="1:8" x14ac:dyDescent="0.2">
      <c r="A8" t="s">
        <v>5</v>
      </c>
    </row>
    <row r="9" spans="1:8" x14ac:dyDescent="0.2">
      <c r="A9" s="1" t="s">
        <v>6</v>
      </c>
      <c r="B9" s="3"/>
      <c r="C9" s="3"/>
      <c r="D9" s="3"/>
      <c r="E9" s="3"/>
      <c r="F9" s="3"/>
      <c r="G9" s="3"/>
      <c r="H9" s="3"/>
    </row>
    <row r="10" spans="1:8" x14ac:dyDescent="0.2">
      <c r="A10" s="2" t="s">
        <v>10</v>
      </c>
      <c r="B10" s="3">
        <v>5000</v>
      </c>
      <c r="C10" s="3">
        <v>0</v>
      </c>
      <c r="D10" s="3">
        <v>0</v>
      </c>
      <c r="E10" s="3">
        <v>0</v>
      </c>
      <c r="F10" s="3">
        <v>0</v>
      </c>
      <c r="G10" s="3">
        <v>0</v>
      </c>
      <c r="H10" s="3">
        <f>SUM(B10:G10)</f>
        <v>5000</v>
      </c>
    </row>
    <row r="11" spans="1:8" x14ac:dyDescent="0.2">
      <c r="A11" s="2" t="s">
        <v>8</v>
      </c>
      <c r="B11" s="3">
        <f>ROUND(29.87*20*15,-2)</f>
        <v>9000</v>
      </c>
      <c r="C11" s="3">
        <v>0</v>
      </c>
      <c r="D11" s="3">
        <v>0</v>
      </c>
      <c r="E11" s="3">
        <v>0</v>
      </c>
      <c r="F11" s="3">
        <v>0</v>
      </c>
      <c r="G11" s="3">
        <v>0</v>
      </c>
      <c r="H11" s="3">
        <f>SUM(B11:G11)</f>
        <v>9000</v>
      </c>
    </row>
    <row r="12" spans="1:8" x14ac:dyDescent="0.2">
      <c r="A12" s="1" t="s">
        <v>7</v>
      </c>
      <c r="B12" s="3"/>
      <c r="C12" s="3"/>
      <c r="D12" s="3"/>
      <c r="E12" s="3"/>
      <c r="F12" s="3"/>
      <c r="G12" s="3"/>
      <c r="H12" s="3"/>
    </row>
    <row r="13" spans="1:8" x14ac:dyDescent="0.2">
      <c r="A13" s="2" t="s">
        <v>9</v>
      </c>
      <c r="B13" s="3">
        <v>0</v>
      </c>
      <c r="C13" s="3">
        <v>1000</v>
      </c>
      <c r="D13" s="3">
        <f>ROUND(C13*1.0207,-2)</f>
        <v>1000</v>
      </c>
      <c r="E13" s="3">
        <f t="shared" ref="E13:G13" si="5">ROUND(D13*1.0207,-2)</f>
        <v>1000</v>
      </c>
      <c r="F13" s="3">
        <f t="shared" si="5"/>
        <v>1000</v>
      </c>
      <c r="G13" s="3">
        <f t="shared" si="5"/>
        <v>1000</v>
      </c>
      <c r="H13" s="3">
        <f t="shared" ref="H13:H15" si="6">SUM(B13:G13)</f>
        <v>5000</v>
      </c>
    </row>
    <row r="14" spans="1:8" x14ac:dyDescent="0.2">
      <c r="A14" s="2" t="s">
        <v>10</v>
      </c>
      <c r="B14" s="3">
        <v>0</v>
      </c>
      <c r="C14" s="3">
        <f>ROUND(B10*0.1,-2)</f>
        <v>500</v>
      </c>
      <c r="D14" s="3">
        <f>ROUND(C14*1.0207,-2)</f>
        <v>500</v>
      </c>
      <c r="E14" s="3">
        <f t="shared" ref="E14:G14" si="7">ROUND(D14*1.0207,-2)</f>
        <v>500</v>
      </c>
      <c r="F14" s="3">
        <f t="shared" si="7"/>
        <v>500</v>
      </c>
      <c r="G14" s="3">
        <f t="shared" si="7"/>
        <v>500</v>
      </c>
      <c r="H14" s="3">
        <f t="shared" si="6"/>
        <v>2500</v>
      </c>
    </row>
    <row r="15" spans="1:8" x14ac:dyDescent="0.2">
      <c r="A15" s="2" t="s">
        <v>11</v>
      </c>
      <c r="B15" s="3">
        <v>2500</v>
      </c>
      <c r="C15" s="3">
        <f>ROUND(B15*1.0207,-2)</f>
        <v>2600</v>
      </c>
      <c r="D15" s="3">
        <f t="shared" ref="D15:G15" si="8">ROUND(C15*1.0207,-2)</f>
        <v>2700</v>
      </c>
      <c r="E15" s="3">
        <f t="shared" si="8"/>
        <v>2800</v>
      </c>
      <c r="F15" s="3">
        <f t="shared" si="8"/>
        <v>2900</v>
      </c>
      <c r="G15" s="3">
        <f t="shared" si="8"/>
        <v>3000</v>
      </c>
      <c r="H15" s="3">
        <f t="shared" si="6"/>
        <v>16500</v>
      </c>
    </row>
    <row r="16" spans="1:8" x14ac:dyDescent="0.2">
      <c r="A16" s="2" t="s">
        <v>12</v>
      </c>
      <c r="B16" s="3">
        <v>1000</v>
      </c>
      <c r="C16" s="3">
        <f>ROUND(B16*1.0207,-2)</f>
        <v>1000</v>
      </c>
      <c r="D16" s="3">
        <f t="shared" ref="D16:G16" si="9">ROUND(C16*1.0207,-2)</f>
        <v>1000</v>
      </c>
      <c r="E16" s="3">
        <f t="shared" si="9"/>
        <v>1000</v>
      </c>
      <c r="F16" s="3">
        <f t="shared" si="9"/>
        <v>1000</v>
      </c>
      <c r="G16" s="3">
        <f t="shared" si="9"/>
        <v>1000</v>
      </c>
      <c r="H16" s="3">
        <f>SUM(B16:G16)</f>
        <v>6000</v>
      </c>
    </row>
    <row r="17" spans="1:8" x14ac:dyDescent="0.2">
      <c r="A17" s="4" t="s">
        <v>4</v>
      </c>
      <c r="B17" s="3">
        <f>SUM(B9:B16)</f>
        <v>17500</v>
      </c>
      <c r="C17" s="3">
        <f>SUM(C9:C16)</f>
        <v>5100</v>
      </c>
      <c r="D17" s="3">
        <f t="shared" ref="D17:H17" si="10">SUM(D9:D16)</f>
        <v>5200</v>
      </c>
      <c r="E17" s="3">
        <f t="shared" si="10"/>
        <v>5300</v>
      </c>
      <c r="F17" s="3">
        <f t="shared" si="10"/>
        <v>5400</v>
      </c>
      <c r="G17" s="3">
        <f t="shared" si="10"/>
        <v>5500</v>
      </c>
      <c r="H17" s="5">
        <f t="shared" si="10"/>
        <v>44000</v>
      </c>
    </row>
    <row r="19" spans="1:8" x14ac:dyDescent="0.2">
      <c r="B19" t="s">
        <v>13</v>
      </c>
      <c r="C19">
        <f>(H6-H17)/H17</f>
        <v>47.393181818181816</v>
      </c>
    </row>
    <row r="20" spans="1:8" x14ac:dyDescent="0.2">
      <c r="B20" t="s">
        <v>14</v>
      </c>
      <c r="C20">
        <f>SUM(H10:H11)/(H6-SUM(H13:H16))</f>
        <v>6.6688896298766256E-3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showRuler="0" workbookViewId="0">
      <selection activeCell="O7" sqref="O7"/>
    </sheetView>
  </sheetViews>
  <sheetFormatPr baseColWidth="10" defaultRowHeight="16" x14ac:dyDescent="0.2"/>
  <cols>
    <col min="1" max="1" width="26" bestFit="1" customWidth="1"/>
    <col min="2" max="2" width="15" bestFit="1" customWidth="1"/>
  </cols>
  <sheetData>
    <row r="1" spans="1:8" x14ac:dyDescent="0.2">
      <c r="B1">
        <v>0</v>
      </c>
      <c r="C1">
        <v>1</v>
      </c>
      <c r="D1">
        <v>2</v>
      </c>
      <c r="E1">
        <v>3</v>
      </c>
      <c r="F1">
        <v>4</v>
      </c>
      <c r="G1">
        <v>5</v>
      </c>
      <c r="H1" t="s">
        <v>4</v>
      </c>
    </row>
    <row r="2" spans="1:8" x14ac:dyDescent="0.2">
      <c r="A2" t="s">
        <v>0</v>
      </c>
    </row>
    <row r="3" spans="1:8" x14ac:dyDescent="0.2">
      <c r="A3" s="1" t="s">
        <v>1</v>
      </c>
      <c r="B3" s="3">
        <v>20000</v>
      </c>
      <c r="C3" s="3">
        <f>ROUND(B3*1.15,-2)</f>
        <v>23000</v>
      </c>
      <c r="D3" s="3">
        <f t="shared" ref="D3:G3" si="0">ROUND(C3*1.15,-2)</f>
        <v>26500</v>
      </c>
      <c r="E3" s="3">
        <f t="shared" si="0"/>
        <v>30500</v>
      </c>
      <c r="F3" s="3">
        <f t="shared" si="0"/>
        <v>35100</v>
      </c>
      <c r="G3" s="3">
        <f t="shared" si="0"/>
        <v>40400</v>
      </c>
      <c r="H3" s="3">
        <f>SUM(B3:G3)</f>
        <v>175500</v>
      </c>
    </row>
    <row r="4" spans="1:8" x14ac:dyDescent="0.2">
      <c r="A4" s="1" t="s">
        <v>2</v>
      </c>
      <c r="B4" s="3">
        <v>146500</v>
      </c>
      <c r="C4" s="3">
        <f>B4+75000</f>
        <v>221500</v>
      </c>
      <c r="D4" s="3">
        <f>ROUND(C4*1.07,-2)</f>
        <v>237000</v>
      </c>
      <c r="E4" s="3">
        <f t="shared" ref="E4:G4" si="1">ROUND(D4*1.07,-2)</f>
        <v>253600</v>
      </c>
      <c r="F4" s="3">
        <f t="shared" si="1"/>
        <v>271400</v>
      </c>
      <c r="G4" s="3">
        <f t="shared" si="1"/>
        <v>290400</v>
      </c>
      <c r="H4" s="3">
        <f t="shared" ref="H4:H6" si="2">SUM(B4:G4)</f>
        <v>1420400</v>
      </c>
    </row>
    <row r="5" spans="1:8" x14ac:dyDescent="0.2">
      <c r="A5" s="1" t="s">
        <v>3</v>
      </c>
      <c r="B5" s="3">
        <v>30000</v>
      </c>
      <c r="C5" s="3">
        <f>ROUND(B5*1.15,-2)</f>
        <v>34500</v>
      </c>
      <c r="D5" s="3">
        <f t="shared" ref="D5:G5" si="3">ROUND(C5*1.15,-2)</f>
        <v>39700</v>
      </c>
      <c r="E5" s="3">
        <f t="shared" si="3"/>
        <v>45700</v>
      </c>
      <c r="F5" s="3">
        <f t="shared" si="3"/>
        <v>52600</v>
      </c>
      <c r="G5" s="3">
        <f t="shared" si="3"/>
        <v>60500</v>
      </c>
      <c r="H5" s="3">
        <f t="shared" si="2"/>
        <v>263000</v>
      </c>
    </row>
    <row r="6" spans="1:8" x14ac:dyDescent="0.2">
      <c r="A6" s="2" t="s">
        <v>4</v>
      </c>
      <c r="B6" s="3">
        <f>SUM(B3:B5)</f>
        <v>196500</v>
      </c>
      <c r="C6" s="3">
        <f t="shared" ref="C6:G6" si="4">SUM(C3:C5)</f>
        <v>279000</v>
      </c>
      <c r="D6" s="3">
        <f t="shared" si="4"/>
        <v>303200</v>
      </c>
      <c r="E6" s="3">
        <f t="shared" si="4"/>
        <v>329800</v>
      </c>
      <c r="F6" s="3">
        <f t="shared" si="4"/>
        <v>359100</v>
      </c>
      <c r="G6" s="3">
        <f t="shared" si="4"/>
        <v>391300</v>
      </c>
      <c r="H6" s="5">
        <f t="shared" si="2"/>
        <v>1858900</v>
      </c>
    </row>
    <row r="7" spans="1:8" x14ac:dyDescent="0.2">
      <c r="B7" s="3"/>
      <c r="C7" s="3"/>
      <c r="D7" s="3"/>
      <c r="E7" s="3"/>
      <c r="F7" s="3"/>
      <c r="G7" s="3"/>
      <c r="H7" s="3"/>
    </row>
    <row r="8" spans="1:8" x14ac:dyDescent="0.2">
      <c r="A8" t="s">
        <v>5</v>
      </c>
      <c r="B8" s="3"/>
      <c r="C8" s="3"/>
      <c r="D8" s="3"/>
      <c r="E8" s="3"/>
      <c r="F8" s="3"/>
      <c r="G8" s="3"/>
      <c r="H8" s="3"/>
    </row>
    <row r="9" spans="1:8" x14ac:dyDescent="0.2">
      <c r="A9" s="1" t="s">
        <v>6</v>
      </c>
      <c r="B9" s="3"/>
      <c r="C9" s="3"/>
      <c r="D9" s="3"/>
      <c r="E9" s="3"/>
      <c r="F9" s="3"/>
      <c r="G9" s="3"/>
      <c r="H9" s="3"/>
    </row>
    <row r="10" spans="1:8" x14ac:dyDescent="0.2">
      <c r="A10" s="2" t="s">
        <v>10</v>
      </c>
      <c r="B10" s="3">
        <v>5000</v>
      </c>
      <c r="C10" s="3">
        <v>0</v>
      </c>
      <c r="D10" s="3">
        <v>0</v>
      </c>
      <c r="E10" s="3">
        <v>0</v>
      </c>
      <c r="F10" s="3">
        <v>0</v>
      </c>
      <c r="G10" s="3">
        <v>0</v>
      </c>
      <c r="H10" s="3">
        <f>SUM(B10:G10)</f>
        <v>5000</v>
      </c>
    </row>
    <row r="11" spans="1:8" x14ac:dyDescent="0.2">
      <c r="A11" s="2" t="s">
        <v>8</v>
      </c>
      <c r="B11" s="3">
        <f>ROUND(29.87*20*15,-2)</f>
        <v>9000</v>
      </c>
      <c r="C11" s="3">
        <v>0</v>
      </c>
      <c r="D11" s="3">
        <v>0</v>
      </c>
      <c r="E11" s="3">
        <v>0</v>
      </c>
      <c r="F11" s="3">
        <v>0</v>
      </c>
      <c r="G11" s="3">
        <v>0</v>
      </c>
      <c r="H11" s="3">
        <f>SUM(B11:G11)</f>
        <v>9000</v>
      </c>
    </row>
    <row r="12" spans="1:8" x14ac:dyDescent="0.2">
      <c r="A12" s="1" t="s">
        <v>7</v>
      </c>
      <c r="B12" s="3"/>
      <c r="C12" s="3"/>
      <c r="D12" s="3"/>
      <c r="E12" s="3"/>
      <c r="F12" s="3"/>
      <c r="G12" s="3"/>
      <c r="H12" s="3"/>
    </row>
    <row r="13" spans="1:8" x14ac:dyDescent="0.2">
      <c r="A13" s="2" t="s">
        <v>9</v>
      </c>
      <c r="B13" s="3">
        <v>0</v>
      </c>
      <c r="C13" s="3">
        <v>1000</v>
      </c>
      <c r="D13" s="3">
        <f>ROUND(C13*1.0207,-2)</f>
        <v>1000</v>
      </c>
      <c r="E13" s="3">
        <f t="shared" ref="E13:G13" si="5">ROUND(D13*1.0207,-2)</f>
        <v>1000</v>
      </c>
      <c r="F13" s="3">
        <f t="shared" si="5"/>
        <v>1000</v>
      </c>
      <c r="G13" s="3">
        <f t="shared" si="5"/>
        <v>1000</v>
      </c>
      <c r="H13" s="3">
        <f t="shared" ref="H13:H15" si="6">SUM(B13:G13)</f>
        <v>5000</v>
      </c>
    </row>
    <row r="14" spans="1:8" x14ac:dyDescent="0.2">
      <c r="A14" s="2" t="s">
        <v>10</v>
      </c>
      <c r="B14" s="3">
        <v>0</v>
      </c>
      <c r="C14" s="3">
        <f>ROUND(B10*0.1,-2)</f>
        <v>500</v>
      </c>
      <c r="D14" s="3">
        <f>ROUND(C14*1.027,-2)</f>
        <v>500</v>
      </c>
      <c r="E14" s="3">
        <f t="shared" ref="E14:G14" si="7">ROUND(D14*1.027,-2)</f>
        <v>500</v>
      </c>
      <c r="F14" s="3">
        <f t="shared" si="7"/>
        <v>500</v>
      </c>
      <c r="G14" s="3">
        <f t="shared" si="7"/>
        <v>500</v>
      </c>
      <c r="H14" s="3">
        <f t="shared" si="6"/>
        <v>2500</v>
      </c>
    </row>
    <row r="15" spans="1:8" x14ac:dyDescent="0.2">
      <c r="A15" s="2" t="s">
        <v>11</v>
      </c>
      <c r="B15" s="3">
        <v>2500</v>
      </c>
      <c r="C15" s="3">
        <f>ROUND(B15*1.0207,-2)</f>
        <v>2600</v>
      </c>
      <c r="D15" s="3">
        <f t="shared" ref="D15:G15" si="8">ROUND(C15*1.0207,-2)</f>
        <v>2700</v>
      </c>
      <c r="E15" s="3">
        <f t="shared" si="8"/>
        <v>2800</v>
      </c>
      <c r="F15" s="3">
        <f t="shared" si="8"/>
        <v>2900</v>
      </c>
      <c r="G15" s="3">
        <f t="shared" si="8"/>
        <v>3000</v>
      </c>
      <c r="H15" s="3">
        <f t="shared" si="6"/>
        <v>16500</v>
      </c>
    </row>
    <row r="16" spans="1:8" x14ac:dyDescent="0.2">
      <c r="A16" s="2" t="s">
        <v>12</v>
      </c>
      <c r="B16" s="3">
        <v>1000</v>
      </c>
      <c r="C16" s="3">
        <f>ROUND(B16*1.0207,-2)</f>
        <v>1000</v>
      </c>
      <c r="D16" s="3">
        <f t="shared" ref="D16:G16" si="9">ROUND(C16*1.0207,-2)</f>
        <v>1000</v>
      </c>
      <c r="E16" s="3">
        <f t="shared" si="9"/>
        <v>1000</v>
      </c>
      <c r="F16" s="3">
        <f t="shared" si="9"/>
        <v>1000</v>
      </c>
      <c r="G16" s="3">
        <f t="shared" si="9"/>
        <v>1000</v>
      </c>
      <c r="H16" s="3">
        <f>SUM(B16:G16)</f>
        <v>6000</v>
      </c>
    </row>
    <row r="17" spans="1:8" x14ac:dyDescent="0.2">
      <c r="A17" s="4" t="s">
        <v>4</v>
      </c>
      <c r="B17" s="3">
        <f>SUM(B9:B16)</f>
        <v>17500</v>
      </c>
      <c r="C17" s="3">
        <f>SUM(C9:C16)</f>
        <v>5100</v>
      </c>
      <c r="D17" s="3">
        <f t="shared" ref="D17:H17" si="10">SUM(D9:D16)</f>
        <v>5200</v>
      </c>
      <c r="E17" s="3">
        <f t="shared" si="10"/>
        <v>5300</v>
      </c>
      <c r="F17" s="3">
        <f t="shared" si="10"/>
        <v>5400</v>
      </c>
      <c r="G17" s="3">
        <f t="shared" si="10"/>
        <v>5500</v>
      </c>
      <c r="H17" s="5">
        <f t="shared" si="10"/>
        <v>44000</v>
      </c>
    </row>
    <row r="19" spans="1:8" x14ac:dyDescent="0.2">
      <c r="B19" t="s">
        <v>13</v>
      </c>
      <c r="C19">
        <f>(H6-H17)/H17</f>
        <v>41.247727272727275</v>
      </c>
    </row>
    <row r="20" spans="1:8" x14ac:dyDescent="0.2">
      <c r="B20" t="s">
        <v>14</v>
      </c>
      <c r="C20">
        <f>SUM(H10:H11)/(H6-SUM(H13:H16))</f>
        <v>7.6548745147356333E-3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Conservative Forecast</vt:lpstr>
      <vt:lpstr>Moderate Forecast</vt:lpstr>
      <vt:lpstr>Liberal Forecast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2017-09-21T13:28:03Z</dcterms:created>
  <dcterms:modified xsi:type="dcterms:W3CDTF">2017-09-25T21:59:48Z</dcterms:modified>
</cp:coreProperties>
</file>