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ocuments/project/GetAppInfo/"/>
    </mc:Choice>
  </mc:AlternateContent>
  <xr:revisionPtr revIDLastSave="0" documentId="13_ncr:1_{1D3DAA89-8E19-9843-A5AD-4209FE5089ED}" xr6:coauthVersionLast="47" xr6:coauthVersionMax="47" xr10:uidLastSave="{00000000-0000-0000-0000-000000000000}"/>
  <bookViews>
    <workbookView xWindow="7100" yWindow="388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羊毛!$A$1:$L$62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6" i="3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3" i="1"/>
  <c r="G25" i="3"/>
  <c r="G24" i="3"/>
  <c r="F50" i="1"/>
  <c r="F51" i="1"/>
  <c r="F52" i="1"/>
  <c r="F49" i="1"/>
  <c r="T2" i="2"/>
  <c r="G23" i="3"/>
  <c r="H30" i="2"/>
  <c r="J30" i="2" s="1"/>
  <c r="Q30" i="2" s="1"/>
  <c r="H31" i="2"/>
  <c r="J31" i="2" s="1"/>
  <c r="Q31" i="2" s="1"/>
  <c r="G22" i="3"/>
  <c r="G19" i="3"/>
  <c r="G20" i="3"/>
  <c r="G21" i="3"/>
  <c r="F48" i="1"/>
  <c r="F47" i="1"/>
  <c r="H25" i="2"/>
  <c r="J25" i="2" s="1"/>
  <c r="H26" i="2"/>
  <c r="J26" i="2" s="1"/>
  <c r="H27" i="2"/>
  <c r="J27" i="2" s="1"/>
  <c r="H29" i="2"/>
  <c r="J29" i="2" s="1"/>
  <c r="G18" i="3"/>
  <c r="G17" i="3"/>
  <c r="F42" i="1"/>
  <c r="F43" i="1"/>
  <c r="F44" i="1"/>
  <c r="F45" i="1"/>
  <c r="F46" i="1"/>
  <c r="F39" i="1" l="1"/>
  <c r="F40" i="1"/>
  <c r="F41" i="1"/>
  <c r="F4" i="1" l="1"/>
  <c r="L4" i="1" s="1"/>
  <c r="F3" i="1"/>
  <c r="L3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F34" i="1"/>
  <c r="F35" i="1"/>
  <c r="F36" i="1"/>
  <c r="F37" i="1"/>
  <c r="F38" i="1"/>
  <c r="O2" i="1" l="1"/>
  <c r="N2" i="1"/>
  <c r="G16" i="3"/>
  <c r="J24" i="2"/>
  <c r="Q24" i="2" s="1"/>
  <c r="J18" i="2"/>
  <c r="Q18" i="2" s="1"/>
  <c r="L4" i="3"/>
  <c r="Q25" i="2"/>
  <c r="Q26" i="2"/>
  <c r="Q27" i="2"/>
  <c r="Q29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3" i="2" s="1"/>
  <c r="J13" i="2" s="1"/>
  <c r="Q13" i="2" s="1"/>
  <c r="H11" i="2" l="1"/>
  <c r="J11" i="2" s="1"/>
  <c r="Q11" i="2" s="1"/>
  <c r="H28" i="2"/>
  <c r="J28" i="2" s="1"/>
  <c r="Q28" i="2" s="1"/>
  <c r="H32" i="2"/>
  <c r="J32" i="2" s="1"/>
  <c r="Q32" i="2" s="1"/>
  <c r="H19" i="2"/>
  <c r="J19" i="2" s="1"/>
  <c r="Q19" i="2" s="1"/>
  <c r="H16" i="2"/>
  <c r="J16" i="2" s="1"/>
  <c r="Q16" i="2" s="1"/>
  <c r="H12" i="2"/>
  <c r="J12" i="2" s="1"/>
  <c r="Q12" i="2" s="1"/>
  <c r="H8" i="2"/>
  <c r="J8" i="2" s="1"/>
  <c r="Q8" i="2" s="1"/>
  <c r="H14" i="2"/>
  <c r="J14" i="2" s="1"/>
  <c r="Q14" i="2" s="1"/>
  <c r="H17" i="2"/>
  <c r="J17" i="2" s="1"/>
  <c r="Q17" i="2" s="1"/>
  <c r="H20" i="2"/>
  <c r="J20" i="2" s="1"/>
  <c r="Q20" i="2" s="1"/>
  <c r="H7" i="2"/>
  <c r="J7" i="2" s="1"/>
  <c r="Q7" i="2" s="1"/>
  <c r="H23" i="2"/>
  <c r="J23" i="2" s="1"/>
  <c r="Q23" i="2" s="1"/>
  <c r="H21" i="2"/>
  <c r="J21" i="2" s="1"/>
  <c r="Q21" i="2" s="1"/>
  <c r="H22" i="2"/>
  <c r="J22" i="2" s="1"/>
  <c r="Q22" i="2" s="1"/>
  <c r="H5" i="2"/>
  <c r="J5" i="2" s="1"/>
  <c r="Q5" i="2" s="1"/>
  <c r="H15" i="2"/>
  <c r="J15" i="2" s="1"/>
  <c r="Q15" i="2" s="1"/>
  <c r="H6" i="2"/>
  <c r="J6" i="2" s="1"/>
  <c r="Q6" i="2" s="1"/>
  <c r="K4" i="3"/>
  <c r="R2" i="2" l="1"/>
  <c r="S2" i="2"/>
  <c r="J1048567" i="2"/>
</calcChain>
</file>

<file path=xl/sharedStrings.xml><?xml version="1.0" encoding="utf-8"?>
<sst xmlns="http://schemas.openxmlformats.org/spreadsheetml/2006/main" count="294" uniqueCount="149">
  <si>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</si>
  <si>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</si>
  <si>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</si>
  <si>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</si>
  <si>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</si>
  <si>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</si>
  <si>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</si>
  <si>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</si>
  <si>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</si>
  <si>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</si>
  <si>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</si>
  <si>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</si>
  <si>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</si>
  <si>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</si>
  <si>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</si>
  <si>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</si>
  <si>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</si>
  <si>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</si>
  <si>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</si>
  <si>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</si>
  <si>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</si>
  <si>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</si>
  <si>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</si>
  <si>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</si>
  <si>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</si>
  <si>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</si>
  <si>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</si>
  <si>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</si>
  <si>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</si>
  <si>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</si>
  <si>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</si>
  <si>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</si>
  <si>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</si>
  <si>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</si>
  <si>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</si>
  <si>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</si>
  <si>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</si>
  <si>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</si>
  <si>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</si>
  <si>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</si>
  <si>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</si>
  <si>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</si>
  <si>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</si>
  <si>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</si>
  <si>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</si>
  <si>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</si>
  <si>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</si>
  <si>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</si>
  <si>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</si>
  <si>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</si>
  <si>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</si>
  <si>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</si>
  <si>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</si>
  <si>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</si>
  <si>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</si>
  <si>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</si>
  <si>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瑕疵退货+8元运费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</si>
  <si>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</si>
  <si>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</si>
  <si>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</si>
  <si>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</si>
  <si>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</si>
  <si>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</si>
  <si>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</si>
  <si>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</si>
  <si>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</si>
  <si>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</si>
  <si>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</si>
  <si>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</si>
  <si>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</si>
  <si>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</si>
  <si>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</si>
  <si>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</si>
  <si>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</si>
  <si>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已收货</t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</si>
  <si>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</si>
  <si>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</si>
  <si>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</si>
  <si>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</si>
  <si>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</si>
  <si>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</si>
  <si>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</si>
  <si>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</si>
  <si>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</si>
  <si>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</si>
  <si>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</si>
  <si>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</si>
  <si>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</si>
  <si>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</si>
  <si>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</si>
  <si>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</si>
  <si>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</si>
  <si>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</si>
  <si>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</si>
  <si>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</si>
  <si>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</si>
  <si>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</si>
  <si>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</si>
  <si>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</si>
  <si>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</si>
  <si>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</si>
  <si>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</si>
  <si>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</si>
  <si>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</si>
  <si>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</si>
  <si>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</si>
  <si>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</si>
  <si>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</si>
  <si>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</si>
  <si>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</si>
  <si>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</si>
  <si>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</si>
  <si>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</si>
  <si>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</si>
  <si>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</si>
  <si>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</si>
  <si>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</si>
  <si>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</si>
  <si>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</si>
  <si>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</si>
  <si>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</si>
  <si>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</si>
  <si>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</si>
  <si>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</si>
  <si>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</si>
  <si>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</si>
  <si>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</si>
  <si>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</si>
  <si>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</si>
  <si>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</si>
  <si>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</si>
  <si>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</si>
  <si>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</si>
  <si>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</si>
  <si>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</si>
  <si>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</si>
  <si>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</si>
  <si>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苏瑞</t>
    <phoneticPr fontId="6" type="noConversion"/>
  </si>
  <si>
    <t>冯晶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</si>
  <si>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</si>
  <si>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</si>
  <si>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</si>
  <si>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</si>
  <si>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</si>
  <si>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未回款总额</t>
    <phoneticPr fontId="6" type="noConversion"/>
  </si>
  <si>
    <t>已发货</t>
  </si>
  <si>
    <t>淘宝 红米K70E、淘宝 红米note12T、淘宝IQOO neo 9</t>
    <phoneticPr fontId="6" type="noConversion"/>
  </si>
  <si>
    <t>附带</t>
    <phoneticPr fontId="6" type="noConversion"/>
  </si>
  <si>
    <t>小红书心愿单 买纸买人头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</si>
</sst>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8" fontId="8" fillId="6" borderId="6" xfId="0" applyNumberFormat="1" applyFont="1" applyFill="1" applyBorder="1">
      <alignment vertical="center"/>
    </xf>
    <xf numFmtId="8" fontId="0" fillId="0" borderId="2" xfId="0" applyNumberFormat="1" applyBorder="1">
      <alignment vertical="center"/>
    </xf>
    <xf numFmtId="8" fontId="0" fillId="0" borderId="5" xfId="0" applyNumberFormat="1" applyBorder="1">
      <alignment vertical="center"/>
    </xf>
    <xf numFmtId="8" fontId="0" fillId="0" borderId="0" xfId="0" applyNumberFormat="1">
      <alignment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1">
    <dxf>
      <numFmt numFmtId="12" formatCode="&quot;¥&quot;#,##0.00_);[Red]\(&quot;¥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L62" totalsRowShown="0" dataDxfId="49" headerRowBorderDxfId="50" tableBorderDxfId="48">
  <autoFilter ref="A1:L62" xr:uid="{00000000-0009-0000-0000-000000000000}"/>
  <tableColumns count="12">
    <tableColumn id="1" xr3:uid="{90CDFAA9-0167-2B49-9B25-5FF66960A467}" name="序号" dataDxfId="47"/>
    <tableColumn id="2" xr3:uid="{62ECEA15-055B-4C42-B0E2-AAEEA91FB0D8}" name="下单日期" dataDxfId="46"/>
    <tableColumn id="3" xr3:uid="{C65A10E8-A102-7441-A3E6-648FA7588AEE}" name="项目" dataDxfId="45"/>
    <tableColumn id="4" xr3:uid="{ADE8464A-1BB8-A247-8685-39F60706579F}" name="单价" dataDxfId="44"/>
    <tableColumn id="5" xr3:uid="{CE3B20F1-C159-E949-80E7-C2CA5A1A6457}" name="数量" dataDxfId="43"/>
    <tableColumn id="6" xr3:uid="{836E7E1D-18E0-D540-8E9A-CC4EB783204F}" name="总价" dataDxfId="42"/>
    <tableColumn id="12" xr3:uid="{8D044339-CB21-3F41-825F-BD4958F8483B}" name="附带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J2-I2-F2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3" totalsRowShown="0" tableBorderDxfId="27">
  <autoFilter ref="A1:Q33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6" totalsRowShown="0" headerRowDxfId="9" headerRowBorderDxfId="8" tableBorderDxfId="7">
  <autoFilter ref="A1:H26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workbookViewId="0">
      <pane ySplit="2" topLeftCell="A32" activePane="bottomLeft" state="frozen"/>
      <selection pane="bottomLeft" activeCell="N52" sqref="N52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1" customWidth="1"/>
    <col min="5" max="5" width="11.83203125" style="4" customWidth="1"/>
    <col min="6" max="7" width="13.5" style="81" customWidth="1"/>
    <col min="8" max="8" width="20.6640625" style="5" customWidth="1"/>
    <col min="9" max="9" width="12.5" style="4" customWidth="1"/>
    <col min="10" max="10" width="15.6640625" style="81" customWidth="1"/>
    <col min="11" max="11" width="41.83203125" style="4" customWidth="1"/>
    <col min="12" max="12" width="13.1640625" style="90" customWidth="1"/>
    <col min="14" max="14" width="19.33203125" customWidth="1"/>
    <col min="15" max="15" width="13.1640625" customWidth="1"/>
  </cols>
  <sheetData>
    <row r="1" spans="1:15" s="1" customFormat="1" ht="33">
      <c r="A1" s="68" t="s">
        <v>0</v>
      </c>
      <c r="B1" s="69" t="s">
        <v>1</v>
      </c>
      <c r="C1" s="68" t="s">
        <v>2</v>
      </c>
      <c r="D1" s="79" t="s">
        <v>3</v>
      </c>
      <c r="E1" s="68" t="s">
        <v>4</v>
      </c>
      <c r="F1" s="79" t="s">
        <v>5</v>
      </c>
      <c r="G1" s="79" t="s">
        <v>147</v>
      </c>
      <c r="H1" s="70" t="s">
        <v>6</v>
      </c>
      <c r="I1" s="68" t="s">
        <v>7</v>
      </c>
      <c r="J1" s="79" t="s">
        <v>8</v>
      </c>
      <c r="K1" s="68" t="s">
        <v>38</v>
      </c>
      <c r="L1" s="86" t="s">
        <v>9</v>
      </c>
      <c r="N1" s="66" t="s">
        <v>29</v>
      </c>
      <c r="O1" s="66" t="s">
        <v>144</v>
      </c>
    </row>
    <row r="2" spans="1:15" s="1" customFormat="1" ht="33">
      <c r="A2" s="33"/>
      <c r="B2" s="34"/>
      <c r="C2" s="33"/>
      <c r="D2" s="80"/>
      <c r="E2" s="33"/>
      <c r="F2" s="80"/>
      <c r="G2" s="80"/>
      <c r="H2" s="35"/>
      <c r="I2" s="33"/>
      <c r="J2" s="80"/>
      <c r="K2" s="33"/>
      <c r="L2" s="87"/>
      <c r="N2" s="110">
        <f>SUMIFS(L3:L52,L3:L52,"&gt;0")</f>
        <v>10444.050000000003</v>
      </c>
      <c r="O2" s="110">
        <f>SUMIFS(L3:L52,L3:L52,"&lt;0")</f>
        <v>-13773.4</v>
      </c>
    </row>
    <row r="3" spans="1:15">
      <c r="A3" s="2">
        <v>1</v>
      </c>
      <c r="B3" s="3">
        <v>45204</v>
      </c>
      <c r="C3" s="6" t="s">
        <v>13</v>
      </c>
      <c r="D3" s="81">
        <v>12999</v>
      </c>
      <c r="E3" s="4">
        <v>1</v>
      </c>
      <c r="F3" s="81">
        <f>D3*E3</f>
        <v>12999</v>
      </c>
      <c r="I3" s="4">
        <v>17</v>
      </c>
      <c r="J3" s="81">
        <v>13700</v>
      </c>
      <c r="K3" s="4">
        <v>10.119999999999999</v>
      </c>
      <c r="L3" s="88">
        <f t="shared" ref="L3:L32" si="0">J3-I3-F3</f>
        <v>684</v>
      </c>
    </row>
    <row r="4" spans="1:15">
      <c r="A4" s="2">
        <v>2</v>
      </c>
      <c r="B4" s="3">
        <v>45208</v>
      </c>
      <c r="C4" s="6" t="s">
        <v>14</v>
      </c>
      <c r="D4" s="81">
        <v>9999</v>
      </c>
      <c r="E4" s="4">
        <v>1</v>
      </c>
      <c r="F4" s="81">
        <f>D4*E4</f>
        <v>9999</v>
      </c>
      <c r="I4" s="4">
        <v>13</v>
      </c>
      <c r="J4" s="81">
        <v>10020</v>
      </c>
      <c r="K4" s="4">
        <v>10.11</v>
      </c>
      <c r="L4" s="89">
        <f t="shared" si="0"/>
        <v>8</v>
      </c>
    </row>
    <row r="5" spans="1:15">
      <c r="A5" s="2">
        <v>3</v>
      </c>
      <c r="B5" s="3">
        <v>45213</v>
      </c>
      <c r="C5" s="6" t="s">
        <v>15</v>
      </c>
      <c r="D5" s="81">
        <v>7388</v>
      </c>
      <c r="E5" s="4">
        <v>1</v>
      </c>
      <c r="F5" s="81">
        <f t="shared" ref="F5:F52" si="1">D5*E5</f>
        <v>7388</v>
      </c>
      <c r="I5" s="4">
        <v>23</v>
      </c>
      <c r="J5" s="81">
        <v>7540</v>
      </c>
      <c r="K5" s="7">
        <v>10.199999999999999</v>
      </c>
      <c r="L5" s="88">
        <f t="shared" si="0"/>
        <v>129</v>
      </c>
    </row>
    <row r="6" spans="1:15">
      <c r="A6" s="2">
        <v>4</v>
      </c>
      <c r="B6" s="3">
        <v>45220</v>
      </c>
      <c r="C6" s="6" t="s">
        <v>14</v>
      </c>
      <c r="D6" s="81">
        <v>10098</v>
      </c>
      <c r="E6" s="4">
        <v>1</v>
      </c>
      <c r="F6" s="81">
        <f t="shared" si="1"/>
        <v>10098</v>
      </c>
      <c r="I6" s="4">
        <v>100</v>
      </c>
      <c r="J6" s="81">
        <v>10560</v>
      </c>
      <c r="K6" s="4">
        <v>10.31</v>
      </c>
      <c r="L6" s="89">
        <f t="shared" si="0"/>
        <v>362</v>
      </c>
    </row>
    <row r="7" spans="1:15">
      <c r="A7" s="2">
        <v>5</v>
      </c>
      <c r="B7" s="3" t="s">
        <v>11</v>
      </c>
      <c r="C7" s="6" t="s">
        <v>16</v>
      </c>
      <c r="D7" s="81">
        <v>6186</v>
      </c>
      <c r="E7" s="4">
        <v>1</v>
      </c>
      <c r="F7" s="81">
        <f t="shared" si="1"/>
        <v>6186</v>
      </c>
      <c r="I7" s="4">
        <v>34</v>
      </c>
      <c r="J7" s="81">
        <v>6500</v>
      </c>
      <c r="K7" s="4">
        <v>11.02</v>
      </c>
      <c r="L7" s="88">
        <f t="shared" si="0"/>
        <v>280</v>
      </c>
    </row>
    <row r="8" spans="1:15">
      <c r="A8" s="2">
        <v>6</v>
      </c>
      <c r="B8" s="3" t="s">
        <v>12</v>
      </c>
      <c r="C8" s="6" t="s">
        <v>17</v>
      </c>
      <c r="D8" s="81">
        <v>0</v>
      </c>
      <c r="E8" s="4">
        <v>1</v>
      </c>
      <c r="F8" s="81">
        <f t="shared" si="1"/>
        <v>0</v>
      </c>
      <c r="I8" s="4">
        <v>0</v>
      </c>
      <c r="J8" s="81">
        <v>40</v>
      </c>
      <c r="L8" s="89">
        <f t="shared" si="0"/>
        <v>40</v>
      </c>
    </row>
    <row r="9" spans="1:15">
      <c r="A9" s="2">
        <v>7</v>
      </c>
      <c r="B9" s="3" t="s">
        <v>12</v>
      </c>
      <c r="C9" s="6" t="s">
        <v>18</v>
      </c>
      <c r="D9" s="81">
        <v>8183.1</v>
      </c>
      <c r="E9" s="4">
        <v>1</v>
      </c>
      <c r="F9" s="81">
        <f t="shared" si="1"/>
        <v>8183.1</v>
      </c>
      <c r="I9" s="4">
        <v>20.399999999999999</v>
      </c>
      <c r="J9" s="81">
        <v>8350</v>
      </c>
      <c r="L9" s="88">
        <f t="shared" si="0"/>
        <v>146.5</v>
      </c>
    </row>
    <row r="10" spans="1:15">
      <c r="A10" s="2">
        <v>8</v>
      </c>
      <c r="B10" s="3">
        <v>45232</v>
      </c>
      <c r="C10" s="6" t="s">
        <v>19</v>
      </c>
      <c r="D10" s="81">
        <v>95</v>
      </c>
      <c r="E10" s="4">
        <v>1</v>
      </c>
      <c r="F10" s="81">
        <f t="shared" si="1"/>
        <v>95</v>
      </c>
      <c r="I10" s="4">
        <v>13.2</v>
      </c>
      <c r="J10" s="81">
        <v>180</v>
      </c>
      <c r="L10" s="89">
        <f t="shared" si="0"/>
        <v>71.800000000000011</v>
      </c>
    </row>
    <row r="11" spans="1:15">
      <c r="A11" s="2">
        <v>9</v>
      </c>
      <c r="B11" s="3">
        <v>45232</v>
      </c>
      <c r="C11" s="6" t="s">
        <v>20</v>
      </c>
      <c r="D11" s="81">
        <v>614</v>
      </c>
      <c r="E11" s="4">
        <v>14</v>
      </c>
      <c r="F11" s="81">
        <f t="shared" si="1"/>
        <v>8596</v>
      </c>
      <c r="I11" s="4">
        <v>107</v>
      </c>
      <c r="J11" s="81">
        <v>9211</v>
      </c>
      <c r="K11" s="9" t="s">
        <v>32</v>
      </c>
      <c r="L11" s="88">
        <f t="shared" si="0"/>
        <v>508</v>
      </c>
    </row>
    <row r="12" spans="1:15">
      <c r="A12" s="2">
        <v>10</v>
      </c>
      <c r="B12" s="3">
        <v>45232</v>
      </c>
      <c r="C12" s="6" t="s">
        <v>21</v>
      </c>
      <c r="D12" s="81">
        <v>0</v>
      </c>
      <c r="E12" s="4">
        <v>3</v>
      </c>
      <c r="F12" s="81">
        <f t="shared" si="1"/>
        <v>0</v>
      </c>
      <c r="I12" s="4">
        <v>0</v>
      </c>
      <c r="J12" s="81">
        <v>304</v>
      </c>
      <c r="L12" s="89">
        <f t="shared" si="0"/>
        <v>304</v>
      </c>
    </row>
    <row r="13" spans="1:15">
      <c r="A13" s="2">
        <v>11</v>
      </c>
      <c r="B13" s="3">
        <v>45232</v>
      </c>
      <c r="C13" s="6" t="s">
        <v>22</v>
      </c>
      <c r="D13" s="81">
        <v>7</v>
      </c>
      <c r="E13" s="4">
        <v>1</v>
      </c>
      <c r="F13" s="81">
        <f t="shared" si="1"/>
        <v>7</v>
      </c>
      <c r="I13" s="4">
        <v>0</v>
      </c>
      <c r="J13" s="81">
        <v>50</v>
      </c>
      <c r="L13" s="88">
        <f t="shared" si="0"/>
        <v>43</v>
      </c>
    </row>
    <row r="14" spans="1:15">
      <c r="A14" s="2">
        <v>12</v>
      </c>
      <c r="C14" s="6" t="s">
        <v>23</v>
      </c>
      <c r="D14" s="81">
        <v>2676</v>
      </c>
      <c r="E14" s="4">
        <v>1</v>
      </c>
      <c r="F14" s="81">
        <f t="shared" si="1"/>
        <v>2676</v>
      </c>
      <c r="I14" s="4">
        <v>0</v>
      </c>
      <c r="J14" s="81">
        <v>2780</v>
      </c>
      <c r="L14" s="89">
        <f t="shared" si="0"/>
        <v>104</v>
      </c>
    </row>
    <row r="15" spans="1:15">
      <c r="A15" s="2">
        <v>13</v>
      </c>
      <c r="C15" s="6" t="s">
        <v>24</v>
      </c>
      <c r="D15" s="81">
        <v>6095</v>
      </c>
      <c r="E15" s="4">
        <v>1</v>
      </c>
      <c r="F15" s="81">
        <f t="shared" si="1"/>
        <v>6095</v>
      </c>
      <c r="I15" s="4">
        <v>0</v>
      </c>
      <c r="J15" s="81">
        <v>6190</v>
      </c>
      <c r="L15" s="88">
        <f t="shared" si="0"/>
        <v>95</v>
      </c>
    </row>
    <row r="16" spans="1:15">
      <c r="A16" s="2">
        <v>14</v>
      </c>
      <c r="C16" s="6" t="s">
        <v>25</v>
      </c>
      <c r="D16" s="81">
        <v>9780</v>
      </c>
      <c r="E16" s="4">
        <v>1</v>
      </c>
      <c r="F16" s="81">
        <f t="shared" si="1"/>
        <v>9780</v>
      </c>
      <c r="I16" s="4">
        <v>12</v>
      </c>
      <c r="J16" s="81">
        <v>12300</v>
      </c>
      <c r="L16" s="89">
        <f t="shared" si="0"/>
        <v>2508</v>
      </c>
    </row>
    <row r="17" spans="1:12">
      <c r="A17" s="2">
        <v>15</v>
      </c>
      <c r="C17" s="6" t="s">
        <v>26</v>
      </c>
      <c r="D17" s="81">
        <v>5299</v>
      </c>
      <c r="E17" s="4">
        <v>1</v>
      </c>
      <c r="F17" s="81">
        <f t="shared" si="1"/>
        <v>5299</v>
      </c>
      <c r="I17" s="4">
        <v>25</v>
      </c>
      <c r="J17" s="81">
        <v>5400</v>
      </c>
      <c r="L17" s="88">
        <f t="shared" si="0"/>
        <v>76</v>
      </c>
    </row>
    <row r="18" spans="1:12">
      <c r="A18" s="2">
        <v>17</v>
      </c>
      <c r="C18" s="6" t="s">
        <v>27</v>
      </c>
      <c r="D18" s="81">
        <v>453.75</v>
      </c>
      <c r="E18" s="4">
        <v>4</v>
      </c>
      <c r="F18" s="81">
        <f t="shared" si="1"/>
        <v>1815</v>
      </c>
      <c r="I18" s="4">
        <v>11.4</v>
      </c>
      <c r="J18" s="81">
        <v>1908</v>
      </c>
      <c r="L18" s="89">
        <f t="shared" si="0"/>
        <v>81.599999999999909</v>
      </c>
    </row>
    <row r="19" spans="1:12">
      <c r="A19" s="2">
        <v>19</v>
      </c>
      <c r="C19" s="6" t="s">
        <v>28</v>
      </c>
      <c r="D19" s="81">
        <v>4390</v>
      </c>
      <c r="E19" s="4">
        <v>1</v>
      </c>
      <c r="F19" s="81">
        <f t="shared" si="1"/>
        <v>4390</v>
      </c>
      <c r="I19" s="4">
        <v>31.2</v>
      </c>
      <c r="J19" s="81">
        <v>4500</v>
      </c>
      <c r="K19" s="4">
        <v>11.6</v>
      </c>
      <c r="L19" s="88">
        <f t="shared" si="0"/>
        <v>78.800000000000182</v>
      </c>
    </row>
    <row r="20" spans="1:12">
      <c r="A20" s="2">
        <v>20</v>
      </c>
      <c r="B20" s="10" t="s">
        <v>33</v>
      </c>
      <c r="C20" s="8" t="s">
        <v>30</v>
      </c>
      <c r="D20" s="81">
        <v>0</v>
      </c>
      <c r="E20" s="4">
        <v>4</v>
      </c>
      <c r="F20" s="81">
        <f t="shared" si="1"/>
        <v>0</v>
      </c>
      <c r="I20" s="4">
        <v>6</v>
      </c>
      <c r="J20" s="81">
        <v>115</v>
      </c>
      <c r="K20" s="4">
        <v>11.9</v>
      </c>
      <c r="L20" s="89">
        <f t="shared" si="0"/>
        <v>109</v>
      </c>
    </row>
    <row r="21" spans="1:12">
      <c r="A21" s="2">
        <v>21</v>
      </c>
      <c r="B21" s="3">
        <v>45236</v>
      </c>
      <c r="C21" s="8" t="s">
        <v>31</v>
      </c>
      <c r="D21" s="81">
        <v>7877</v>
      </c>
      <c r="E21" s="4">
        <v>1</v>
      </c>
      <c r="F21" s="81">
        <f t="shared" si="1"/>
        <v>7877</v>
      </c>
      <c r="I21" s="4">
        <v>28</v>
      </c>
      <c r="J21" s="81">
        <v>8100</v>
      </c>
      <c r="K21" s="4">
        <v>11.7</v>
      </c>
      <c r="L21" s="88">
        <f t="shared" si="0"/>
        <v>195</v>
      </c>
    </row>
    <row r="22" spans="1:12">
      <c r="A22" s="2">
        <v>22</v>
      </c>
      <c r="B22" s="3">
        <v>45236</v>
      </c>
      <c r="C22" s="8" t="s">
        <v>35</v>
      </c>
      <c r="D22" s="81">
        <v>5973</v>
      </c>
      <c r="E22" s="4">
        <v>1</v>
      </c>
      <c r="F22" s="81">
        <f t="shared" si="1"/>
        <v>5973</v>
      </c>
      <c r="I22" s="4">
        <v>40.200000000000003</v>
      </c>
      <c r="J22" s="81">
        <v>6100</v>
      </c>
      <c r="K22" s="4">
        <v>11.1</v>
      </c>
      <c r="L22" s="89">
        <f t="shared" si="0"/>
        <v>86.800000000000182</v>
      </c>
    </row>
    <row r="23" spans="1:12">
      <c r="A23" s="2">
        <v>23</v>
      </c>
      <c r="B23" s="3">
        <v>45241</v>
      </c>
      <c r="C23" s="8" t="s">
        <v>34</v>
      </c>
      <c r="D23" s="81">
        <v>8138.7</v>
      </c>
      <c r="E23" s="4">
        <v>1</v>
      </c>
      <c r="F23" s="81">
        <f t="shared" si="1"/>
        <v>8138.7</v>
      </c>
      <c r="I23" s="4">
        <v>0</v>
      </c>
      <c r="J23" s="81">
        <v>8180</v>
      </c>
      <c r="L23" s="88">
        <f t="shared" si="0"/>
        <v>41.300000000000182</v>
      </c>
    </row>
    <row r="24" spans="1:12">
      <c r="A24" s="2">
        <v>24</v>
      </c>
      <c r="B24" s="3">
        <v>45241</v>
      </c>
      <c r="C24" s="8" t="s">
        <v>34</v>
      </c>
      <c r="D24" s="81">
        <v>8115.25</v>
      </c>
      <c r="E24" s="4">
        <v>1</v>
      </c>
      <c r="F24" s="81">
        <f t="shared" si="1"/>
        <v>8115.25</v>
      </c>
      <c r="I24" s="4">
        <v>0</v>
      </c>
      <c r="J24" s="81">
        <v>8180</v>
      </c>
      <c r="L24" s="89">
        <f t="shared" si="0"/>
        <v>64.75</v>
      </c>
    </row>
    <row r="25" spans="1:12">
      <c r="A25" s="2">
        <v>25</v>
      </c>
      <c r="B25" s="11">
        <v>45257</v>
      </c>
      <c r="C25" s="8" t="s">
        <v>36</v>
      </c>
      <c r="D25" s="81">
        <v>7</v>
      </c>
      <c r="E25" s="4">
        <v>1</v>
      </c>
      <c r="F25" s="81">
        <f t="shared" si="1"/>
        <v>7</v>
      </c>
      <c r="I25" s="4">
        <v>16.8</v>
      </c>
      <c r="J25" s="81">
        <v>186</v>
      </c>
      <c r="L25" s="88">
        <f>J25-I25-F25</f>
        <v>162.19999999999999</v>
      </c>
    </row>
    <row r="26" spans="1:12">
      <c r="A26" s="2">
        <v>26</v>
      </c>
      <c r="B26" s="3">
        <v>45258</v>
      </c>
      <c r="C26" s="8" t="s">
        <v>39</v>
      </c>
      <c r="D26" s="81">
        <v>100</v>
      </c>
      <c r="E26" s="4">
        <v>2</v>
      </c>
      <c r="F26" s="81">
        <f t="shared" si="1"/>
        <v>200</v>
      </c>
      <c r="I26" s="4">
        <v>9</v>
      </c>
      <c r="J26" s="81">
        <v>304</v>
      </c>
      <c r="L26" s="89">
        <f t="shared" si="0"/>
        <v>95</v>
      </c>
    </row>
    <row r="27" spans="1:12">
      <c r="A27" s="2">
        <v>27</v>
      </c>
      <c r="B27" s="3">
        <v>45259</v>
      </c>
      <c r="C27" s="8" t="s">
        <v>37</v>
      </c>
      <c r="D27" s="81">
        <v>380</v>
      </c>
      <c r="E27" s="4">
        <v>2</v>
      </c>
      <c r="F27" s="81">
        <f t="shared" si="1"/>
        <v>760</v>
      </c>
      <c r="I27" s="4">
        <v>10</v>
      </c>
      <c r="J27" s="81">
        <v>830</v>
      </c>
      <c r="L27" s="88">
        <f t="shared" si="0"/>
        <v>60</v>
      </c>
    </row>
    <row r="28" spans="1:12">
      <c r="A28" s="2">
        <v>28</v>
      </c>
      <c r="B28" s="3">
        <v>45262</v>
      </c>
      <c r="C28" s="8" t="s">
        <v>40</v>
      </c>
      <c r="D28" s="81">
        <v>8896</v>
      </c>
      <c r="E28" s="4">
        <v>1</v>
      </c>
      <c r="F28" s="81">
        <f t="shared" si="1"/>
        <v>8896</v>
      </c>
      <c r="I28" s="4">
        <v>10</v>
      </c>
      <c r="J28" s="81">
        <v>9070</v>
      </c>
      <c r="L28" s="89">
        <f t="shared" si="0"/>
        <v>164</v>
      </c>
    </row>
    <row r="29" spans="1:12">
      <c r="A29" s="2">
        <v>29</v>
      </c>
      <c r="B29" s="3">
        <v>45269</v>
      </c>
      <c r="C29" s="8" t="s">
        <v>41</v>
      </c>
      <c r="D29" s="81">
        <v>3189</v>
      </c>
      <c r="E29" s="4">
        <v>1</v>
      </c>
      <c r="F29" s="81">
        <f t="shared" si="1"/>
        <v>3189</v>
      </c>
      <c r="I29" s="4">
        <v>0</v>
      </c>
      <c r="J29" s="81">
        <v>3270</v>
      </c>
      <c r="L29" s="88">
        <f t="shared" si="0"/>
        <v>81</v>
      </c>
    </row>
    <row r="30" spans="1:12" ht="63" customHeight="1">
      <c r="A30" s="2">
        <v>30</v>
      </c>
      <c r="B30" s="3">
        <v>45277</v>
      </c>
      <c r="C30" s="8" t="s">
        <v>42</v>
      </c>
      <c r="D30" s="81">
        <v>366</v>
      </c>
      <c r="F30" s="81">
        <f t="shared" si="1"/>
        <v>0</v>
      </c>
      <c r="I30" s="4">
        <v>0</v>
      </c>
      <c r="J30" s="81">
        <v>178.8</v>
      </c>
      <c r="K30" s="12" t="s">
        <v>43</v>
      </c>
      <c r="L30" s="89">
        <f t="shared" si="0"/>
        <v>178.8</v>
      </c>
    </row>
    <row r="31" spans="1:12">
      <c r="A31" s="2">
        <v>31</v>
      </c>
      <c r="B31" s="3">
        <v>45280</v>
      </c>
      <c r="C31" s="8" t="s">
        <v>44</v>
      </c>
      <c r="D31" s="81">
        <v>1080</v>
      </c>
      <c r="E31" s="4">
        <v>1</v>
      </c>
      <c r="F31" s="81">
        <f t="shared" si="1"/>
        <v>1080</v>
      </c>
      <c r="I31" s="4">
        <v>7.2</v>
      </c>
      <c r="J31" s="81">
        <v>1170</v>
      </c>
      <c r="K31" s="9" t="s">
        <v>45</v>
      </c>
      <c r="L31" s="88">
        <f t="shared" si="0"/>
        <v>82.799999999999955</v>
      </c>
    </row>
    <row r="32" spans="1:12">
      <c r="A32" s="2">
        <v>32</v>
      </c>
      <c r="C32" s="8" t="s">
        <v>41</v>
      </c>
      <c r="D32" s="81">
        <v>2619</v>
      </c>
      <c r="E32" s="4">
        <v>1</v>
      </c>
      <c r="F32" s="81">
        <f t="shared" si="1"/>
        <v>2619</v>
      </c>
      <c r="I32" s="4">
        <v>9</v>
      </c>
      <c r="J32" s="81">
        <v>2640</v>
      </c>
      <c r="L32" s="89">
        <f t="shared" si="0"/>
        <v>12</v>
      </c>
    </row>
    <row r="33" spans="1:12">
      <c r="A33" s="2">
        <v>33</v>
      </c>
      <c r="B33" s="3">
        <v>45153</v>
      </c>
      <c r="C33" s="8" t="s">
        <v>46</v>
      </c>
      <c r="D33" s="81">
        <v>1499</v>
      </c>
      <c r="E33" s="4">
        <v>2</v>
      </c>
      <c r="F33" s="81">
        <f t="shared" si="1"/>
        <v>2998</v>
      </c>
      <c r="G33" s="81">
        <v>1405</v>
      </c>
      <c r="I33" s="4">
        <v>60</v>
      </c>
      <c r="K33" s="9" t="s">
        <v>47</v>
      </c>
      <c r="L33" s="88">
        <f>J33-G33-I33-F33</f>
        <v>-4463</v>
      </c>
    </row>
    <row r="34" spans="1:12">
      <c r="A34" s="2">
        <v>34</v>
      </c>
      <c r="C34" s="8" t="s">
        <v>48</v>
      </c>
      <c r="D34" s="81">
        <v>2499</v>
      </c>
      <c r="E34" s="4">
        <v>1</v>
      </c>
      <c r="F34" s="81">
        <f t="shared" si="1"/>
        <v>2499</v>
      </c>
      <c r="J34" s="81">
        <v>3000</v>
      </c>
      <c r="K34" s="9" t="s">
        <v>49</v>
      </c>
      <c r="L34" s="88">
        <f t="shared" ref="L34:L52" si="2">J34-G34-I34-F34</f>
        <v>501</v>
      </c>
    </row>
    <row r="35" spans="1:12">
      <c r="A35" s="2">
        <v>35</v>
      </c>
      <c r="B35" s="11">
        <v>45301</v>
      </c>
      <c r="C35" s="8" t="s">
        <v>46</v>
      </c>
      <c r="D35" s="81">
        <v>1499</v>
      </c>
      <c r="E35" s="4">
        <v>2</v>
      </c>
      <c r="F35" s="81">
        <f t="shared" si="1"/>
        <v>2998</v>
      </c>
      <c r="G35" s="81">
        <v>1405</v>
      </c>
      <c r="I35" s="4">
        <v>60</v>
      </c>
      <c r="K35" s="9" t="s">
        <v>47</v>
      </c>
      <c r="L35" s="88">
        <f t="shared" si="2"/>
        <v>-4463</v>
      </c>
    </row>
    <row r="36" spans="1:12">
      <c r="A36" s="2">
        <v>36</v>
      </c>
      <c r="B36" s="11">
        <v>45301</v>
      </c>
      <c r="C36" s="8" t="s">
        <v>50</v>
      </c>
      <c r="D36" s="81">
        <v>200</v>
      </c>
      <c r="E36" s="4">
        <v>3</v>
      </c>
      <c r="F36" s="81">
        <f t="shared" si="1"/>
        <v>600</v>
      </c>
      <c r="I36" s="4">
        <v>0</v>
      </c>
      <c r="J36" s="81">
        <v>810</v>
      </c>
      <c r="K36" s="9" t="s">
        <v>52</v>
      </c>
      <c r="L36" s="88">
        <f t="shared" si="2"/>
        <v>210</v>
      </c>
    </row>
    <row r="37" spans="1:12">
      <c r="A37" s="2">
        <v>37</v>
      </c>
      <c r="B37" s="11">
        <v>45301</v>
      </c>
      <c r="C37" s="8" t="s">
        <v>51</v>
      </c>
      <c r="D37" s="81">
        <v>400</v>
      </c>
      <c r="E37" s="4">
        <v>1</v>
      </c>
      <c r="F37" s="81">
        <f t="shared" si="1"/>
        <v>400</v>
      </c>
      <c r="I37" s="4">
        <v>10</v>
      </c>
      <c r="J37" s="81">
        <v>730</v>
      </c>
      <c r="K37" s="9" t="s">
        <v>53</v>
      </c>
      <c r="L37" s="88">
        <f t="shared" si="2"/>
        <v>320</v>
      </c>
    </row>
    <row r="38" spans="1:12">
      <c r="A38" s="2">
        <v>38</v>
      </c>
      <c r="B38" s="11">
        <v>45301</v>
      </c>
      <c r="C38" s="8" t="s">
        <v>51</v>
      </c>
      <c r="D38" s="81">
        <v>400</v>
      </c>
      <c r="E38" s="4">
        <v>1</v>
      </c>
      <c r="F38" s="81">
        <f t="shared" si="1"/>
        <v>400</v>
      </c>
      <c r="I38" s="4">
        <v>0</v>
      </c>
      <c r="J38" s="81">
        <v>1300</v>
      </c>
      <c r="K38" s="9" t="s">
        <v>55</v>
      </c>
      <c r="L38" s="88">
        <f t="shared" si="2"/>
        <v>900</v>
      </c>
    </row>
    <row r="39" spans="1:12">
      <c r="A39" s="2">
        <v>39</v>
      </c>
      <c r="B39" s="11">
        <v>45301</v>
      </c>
      <c r="C39" s="71" t="s">
        <v>61</v>
      </c>
      <c r="D39" s="83">
        <v>605</v>
      </c>
      <c r="E39" s="72">
        <v>1</v>
      </c>
      <c r="F39" s="81">
        <f t="shared" si="1"/>
        <v>605</v>
      </c>
      <c r="H39" s="73"/>
      <c r="I39" s="73">
        <v>11</v>
      </c>
      <c r="J39" s="83">
        <v>625.87</v>
      </c>
      <c r="K39" s="74"/>
      <c r="L39" s="88">
        <f t="shared" si="2"/>
        <v>9.8700000000000045</v>
      </c>
    </row>
    <row r="40" spans="1:12">
      <c r="A40" s="2">
        <v>40</v>
      </c>
      <c r="B40" s="11">
        <v>45301</v>
      </c>
      <c r="C40" s="71" t="s">
        <v>110</v>
      </c>
      <c r="D40" s="81">
        <v>606</v>
      </c>
      <c r="E40" s="4">
        <v>1</v>
      </c>
      <c r="F40" s="81">
        <f t="shared" si="1"/>
        <v>606</v>
      </c>
      <c r="H40" s="23"/>
      <c r="I40" s="23">
        <v>6</v>
      </c>
      <c r="J40" s="83">
        <v>625.87</v>
      </c>
      <c r="L40" s="88">
        <f t="shared" si="2"/>
        <v>13.870000000000005</v>
      </c>
    </row>
    <row r="41" spans="1:12">
      <c r="A41" s="2">
        <v>41</v>
      </c>
      <c r="B41" s="11">
        <v>45301</v>
      </c>
      <c r="C41" s="71" t="s">
        <v>111</v>
      </c>
      <c r="D41" s="83">
        <v>543</v>
      </c>
      <c r="E41" s="72">
        <v>1</v>
      </c>
      <c r="F41" s="81">
        <f t="shared" si="1"/>
        <v>543</v>
      </c>
      <c r="G41" s="81">
        <v>-28</v>
      </c>
      <c r="H41" s="73"/>
      <c r="I41" s="73">
        <v>0</v>
      </c>
      <c r="J41" s="83">
        <v>541.44000000000005</v>
      </c>
      <c r="K41" s="75" t="s">
        <v>112</v>
      </c>
      <c r="L41" s="88">
        <f t="shared" si="2"/>
        <v>26.440000000000055</v>
      </c>
    </row>
    <row r="42" spans="1:12">
      <c r="A42" s="2">
        <v>42</v>
      </c>
      <c r="B42" s="11">
        <v>45449</v>
      </c>
      <c r="C42" s="25" t="s">
        <v>123</v>
      </c>
      <c r="D42" s="81">
        <v>6526</v>
      </c>
      <c r="E42" s="4">
        <v>1</v>
      </c>
      <c r="F42" s="81">
        <f t="shared" si="1"/>
        <v>6526</v>
      </c>
      <c r="H42" s="23"/>
      <c r="I42" s="23">
        <v>0</v>
      </c>
      <c r="J42" s="81">
        <v>6830</v>
      </c>
      <c r="L42" s="88">
        <f t="shared" si="2"/>
        <v>304</v>
      </c>
    </row>
    <row r="43" spans="1:12">
      <c r="A43" s="2">
        <v>43</v>
      </c>
      <c r="B43" s="11">
        <v>45450</v>
      </c>
      <c r="C43" s="76" t="s">
        <v>113</v>
      </c>
      <c r="D43" s="82">
        <v>1328</v>
      </c>
      <c r="E43" s="77">
        <v>2</v>
      </c>
      <c r="F43" s="81">
        <f t="shared" si="1"/>
        <v>2656</v>
      </c>
      <c r="G43" s="81">
        <v>-20</v>
      </c>
      <c r="H43" s="78"/>
      <c r="I43" s="78">
        <v>17.600000000000001</v>
      </c>
      <c r="J43" s="81">
        <v>2801.5</v>
      </c>
      <c r="K43" s="75" t="s">
        <v>116</v>
      </c>
      <c r="L43" s="88">
        <f t="shared" si="2"/>
        <v>147.90000000000009</v>
      </c>
    </row>
    <row r="44" spans="1:12">
      <c r="A44" s="2">
        <v>44</v>
      </c>
      <c r="B44" s="11">
        <v>45451</v>
      </c>
      <c r="C44" s="25" t="s">
        <v>114</v>
      </c>
      <c r="D44" s="81">
        <v>4600</v>
      </c>
      <c r="E44" s="4">
        <v>2</v>
      </c>
      <c r="F44" s="81">
        <f t="shared" si="1"/>
        <v>9200</v>
      </c>
      <c r="G44" s="81">
        <v>-5</v>
      </c>
      <c r="H44" s="23"/>
      <c r="I44" s="23">
        <v>0</v>
      </c>
      <c r="J44" s="81">
        <v>9486.2800000000007</v>
      </c>
      <c r="K44" s="9" t="s">
        <v>115</v>
      </c>
      <c r="L44" s="88">
        <f t="shared" si="2"/>
        <v>291.28000000000065</v>
      </c>
    </row>
    <row r="45" spans="1:12">
      <c r="A45" s="2">
        <v>45</v>
      </c>
      <c r="B45" s="11">
        <v>45456</v>
      </c>
      <c r="C45" s="8" t="s">
        <v>124</v>
      </c>
      <c r="D45" s="81">
        <v>6841.68</v>
      </c>
      <c r="E45" s="4">
        <v>1</v>
      </c>
      <c r="F45" s="81">
        <f t="shared" si="1"/>
        <v>6841.68</v>
      </c>
      <c r="I45" s="23">
        <v>0</v>
      </c>
      <c r="J45" s="81">
        <v>6880</v>
      </c>
      <c r="L45" s="88">
        <f t="shared" si="2"/>
        <v>38.319999999999709</v>
      </c>
    </row>
    <row r="46" spans="1:12">
      <c r="A46" s="2">
        <v>46</v>
      </c>
      <c r="B46" s="11">
        <v>45457</v>
      </c>
      <c r="C46" s="8" t="s">
        <v>124</v>
      </c>
      <c r="D46" s="81">
        <v>6876</v>
      </c>
      <c r="E46" s="4">
        <v>1</v>
      </c>
      <c r="F46" s="81">
        <f t="shared" si="1"/>
        <v>6876</v>
      </c>
      <c r="G46" s="81">
        <v>-6</v>
      </c>
      <c r="I46" s="23">
        <v>0</v>
      </c>
      <c r="J46" s="81">
        <v>6880</v>
      </c>
      <c r="K46" s="9" t="s">
        <v>141</v>
      </c>
      <c r="L46" s="88">
        <f t="shared" si="2"/>
        <v>10</v>
      </c>
    </row>
    <row r="47" spans="1:12">
      <c r="A47" s="2">
        <v>47</v>
      </c>
      <c r="B47" s="3">
        <v>45453</v>
      </c>
      <c r="C47" s="8" t="s">
        <v>125</v>
      </c>
      <c r="D47" s="81">
        <v>7579</v>
      </c>
      <c r="E47" s="4">
        <v>1</v>
      </c>
      <c r="F47" s="81">
        <f t="shared" si="1"/>
        <v>7579</v>
      </c>
      <c r="I47" s="23">
        <v>0</v>
      </c>
      <c r="J47" s="81">
        <v>7780</v>
      </c>
      <c r="L47" s="88">
        <f t="shared" si="2"/>
        <v>201</v>
      </c>
    </row>
    <row r="48" spans="1:12">
      <c r="A48" s="2">
        <v>48</v>
      </c>
      <c r="B48" s="3">
        <v>45459</v>
      </c>
      <c r="C48" s="8" t="s">
        <v>127</v>
      </c>
      <c r="D48" s="81">
        <v>4499</v>
      </c>
      <c r="E48" s="4">
        <v>1</v>
      </c>
      <c r="F48" s="81">
        <f t="shared" si="1"/>
        <v>4499</v>
      </c>
      <c r="I48" s="23">
        <v>17.8</v>
      </c>
      <c r="J48" s="81">
        <v>4600</v>
      </c>
      <c r="L48" s="88">
        <f t="shared" si="2"/>
        <v>83.199999999999818</v>
      </c>
    </row>
    <row r="49" spans="1:12">
      <c r="A49" s="2">
        <v>49</v>
      </c>
      <c r="B49" s="3">
        <v>45459</v>
      </c>
      <c r="C49" s="8" t="s">
        <v>142</v>
      </c>
      <c r="D49" s="81">
        <v>4499</v>
      </c>
      <c r="E49" s="4">
        <v>1</v>
      </c>
      <c r="F49" s="81">
        <f t="shared" si="1"/>
        <v>4499</v>
      </c>
      <c r="I49" s="23">
        <v>23</v>
      </c>
      <c r="J49" s="81">
        <v>4727</v>
      </c>
      <c r="L49" s="88">
        <f t="shared" si="2"/>
        <v>205</v>
      </c>
    </row>
    <row r="50" spans="1:12">
      <c r="A50" s="2">
        <v>50</v>
      </c>
      <c r="B50" s="3">
        <v>45459</v>
      </c>
      <c r="C50" s="8" t="s">
        <v>146</v>
      </c>
      <c r="D50" s="81">
        <v>4656.18</v>
      </c>
      <c r="E50" s="4">
        <v>1</v>
      </c>
      <c r="F50" s="81">
        <f t="shared" si="1"/>
        <v>4656.18</v>
      </c>
      <c r="I50" s="23">
        <v>9</v>
      </c>
      <c r="J50" s="81">
        <v>4845</v>
      </c>
      <c r="L50" s="88">
        <f t="shared" si="2"/>
        <v>179.81999999999971</v>
      </c>
    </row>
    <row r="51" spans="1:12">
      <c r="A51" s="2">
        <v>51</v>
      </c>
      <c r="B51" s="3">
        <v>45463</v>
      </c>
      <c r="C51" s="8" t="s">
        <v>143</v>
      </c>
      <c r="D51" s="81">
        <v>4499</v>
      </c>
      <c r="E51" s="4">
        <v>1</v>
      </c>
      <c r="F51" s="81">
        <f t="shared" si="1"/>
        <v>4499</v>
      </c>
      <c r="I51" s="23">
        <v>0</v>
      </c>
      <c r="J51" s="81">
        <v>4649</v>
      </c>
      <c r="L51" s="88">
        <f t="shared" si="2"/>
        <v>150</v>
      </c>
    </row>
    <row r="52" spans="1:12">
      <c r="A52" s="2">
        <v>52</v>
      </c>
      <c r="B52" s="3">
        <v>45463</v>
      </c>
      <c r="C52" s="8" t="s">
        <v>143</v>
      </c>
      <c r="D52" s="81">
        <v>4847.3999999999996</v>
      </c>
      <c r="E52" s="4">
        <v>1</v>
      </c>
      <c r="F52" s="81">
        <f t="shared" si="1"/>
        <v>4847.3999999999996</v>
      </c>
      <c r="I52" s="23">
        <v>0</v>
      </c>
      <c r="L52" s="88">
        <f t="shared" si="2"/>
        <v>-4847.3999999999996</v>
      </c>
    </row>
    <row r="53" spans="1:12">
      <c r="C53" s="6"/>
      <c r="L53" s="81"/>
    </row>
    <row r="54" spans="1:12">
      <c r="C54" s="6"/>
      <c r="L54" s="84"/>
    </row>
    <row r="55" spans="1:12">
      <c r="C55" s="6"/>
      <c r="L55" s="84"/>
    </row>
    <row r="56" spans="1:12">
      <c r="C56" s="6"/>
      <c r="L56" s="84"/>
    </row>
    <row r="57" spans="1:12">
      <c r="C57" s="6"/>
      <c r="L57" s="84"/>
    </row>
    <row r="58" spans="1:12">
      <c r="C58" s="6"/>
      <c r="L58" s="84"/>
    </row>
    <row r="59" spans="1:12">
      <c r="C59" s="6"/>
      <c r="L59" s="84"/>
    </row>
    <row r="60" spans="1:12">
      <c r="C60" s="6"/>
      <c r="L60" s="84"/>
    </row>
    <row r="61" spans="1:12">
      <c r="C61" s="6"/>
      <c r="L61" s="84"/>
    </row>
    <row r="62" spans="1:12">
      <c r="C62" s="6"/>
      <c r="L62" s="84"/>
    </row>
    <row r="63" spans="1:12">
      <c r="C63" s="6"/>
    </row>
    <row r="64" spans="1:12">
      <c r="C64" s="6"/>
    </row>
    <row r="65" spans="3:3">
      <c r="C65" s="6"/>
    </row>
    <row r="66" spans="3:3">
      <c r="C66" s="6"/>
    </row>
    <row r="67" spans="3:3">
      <c r="C67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7"/>
  <sheetViews>
    <sheetView tabSelected="1" zoomScaleNormal="100" workbookViewId="0">
      <pane ySplit="1" topLeftCell="A15" activePane="bottomLeft" state="frozen"/>
      <selection pane="bottomLeft" activeCell="I23" sqref="I23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76</v>
      </c>
      <c r="E1" s="46" t="s">
        <v>3</v>
      </c>
      <c r="F1" s="43" t="s">
        <v>105</v>
      </c>
      <c r="G1" s="46" t="s">
        <v>106</v>
      </c>
      <c r="H1" s="46" t="s">
        <v>107</v>
      </c>
      <c r="I1" s="56" t="s">
        <v>101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104</v>
      </c>
      <c r="U1" s="66" t="s">
        <v>120</v>
      </c>
      <c r="V1" s="66"/>
    </row>
    <row r="2" spans="1:22" ht="23" customHeight="1">
      <c r="A2" s="101"/>
      <c r="B2" s="102"/>
      <c r="C2" s="103"/>
      <c r="D2" s="103"/>
      <c r="E2" s="104"/>
      <c r="F2" s="33"/>
      <c r="G2" s="105"/>
      <c r="H2" s="105"/>
      <c r="I2" s="106"/>
      <c r="J2" s="107"/>
      <c r="K2" s="109"/>
      <c r="L2" s="107"/>
      <c r="M2" s="108"/>
      <c r="N2" s="33"/>
      <c r="O2" s="105"/>
      <c r="P2" s="109"/>
      <c r="Q2" s="109"/>
      <c r="R2" s="67">
        <f>SUMIFS(Q4:Q25,Q4:Q25,"&gt;0")</f>
        <v>958.88880000000006</v>
      </c>
      <c r="S2" s="64">
        <f>SUMIFS(Q4:Q27,Q4:Q27,"&lt;0")</f>
        <v>-10621.483999999997</v>
      </c>
      <c r="T2" s="66">
        <f>SUM(F:F)</f>
        <v>33</v>
      </c>
      <c r="U2" s="115" t="s">
        <v>139</v>
      </c>
      <c r="V2" s="66"/>
    </row>
    <row r="3" spans="1:22" ht="30" customHeight="1">
      <c r="A3" s="91">
        <v>1</v>
      </c>
      <c r="B3" s="92">
        <v>45444</v>
      </c>
      <c r="C3" s="93" t="s">
        <v>64</v>
      </c>
      <c r="D3" s="93" t="s">
        <v>79</v>
      </c>
      <c r="E3" s="94">
        <v>761</v>
      </c>
      <c r="F3" s="95">
        <v>1</v>
      </c>
      <c r="G3" s="96"/>
      <c r="H3" s="96"/>
      <c r="I3" s="97"/>
      <c r="J3" s="98">
        <f t="shared" ref="J3:J32" si="0">E3*F3 - G3*F3 + H3*I3</f>
        <v>761</v>
      </c>
      <c r="K3" s="26" t="s">
        <v>68</v>
      </c>
      <c r="L3" s="20" t="s">
        <v>59</v>
      </c>
      <c r="M3" s="99"/>
      <c r="N3" s="95">
        <v>8</v>
      </c>
      <c r="O3" s="96"/>
      <c r="P3" s="93" t="s">
        <v>56</v>
      </c>
      <c r="Q3" s="100">
        <f t="shared" ref="Q3:Q32" si="1">SUM(O3-J3-N3 )</f>
        <v>-769</v>
      </c>
      <c r="R3" s="66"/>
      <c r="S3" s="66"/>
      <c r="T3" s="66"/>
      <c r="U3" s="116"/>
      <c r="V3" s="66"/>
    </row>
    <row r="4" spans="1:22" s="60" customFormat="1" ht="30" customHeight="1">
      <c r="A4" s="91">
        <v>2</v>
      </c>
      <c r="B4" s="16">
        <v>45444</v>
      </c>
      <c r="C4" s="17" t="s">
        <v>64</v>
      </c>
      <c r="D4" s="17" t="s">
        <v>79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16"/>
      <c r="V4" s="66"/>
    </row>
    <row r="5" spans="1:22" s="60" customFormat="1" ht="30" customHeight="1">
      <c r="A5" s="91">
        <v>3</v>
      </c>
      <c r="B5" s="16">
        <v>45444</v>
      </c>
      <c r="C5" s="17" t="s">
        <v>65</v>
      </c>
      <c r="D5" s="17" t="s">
        <v>77</v>
      </c>
      <c r="E5" s="18">
        <v>718</v>
      </c>
      <c r="F5" s="15">
        <v>1</v>
      </c>
      <c r="G5" s="22">
        <v>56</v>
      </c>
      <c r="H5" s="22">
        <f>相纸!I4</f>
        <v>93.806399999999996</v>
      </c>
      <c r="I5" s="57">
        <v>1</v>
      </c>
      <c r="J5" s="20">
        <f t="shared" si="0"/>
        <v>755.80639999999994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-760.30639999999994</v>
      </c>
      <c r="R5" s="66"/>
      <c r="S5" s="66"/>
      <c r="T5" s="66"/>
      <c r="U5" s="117"/>
      <c r="V5" s="66"/>
    </row>
    <row r="6" spans="1:22" ht="30" customHeight="1">
      <c r="A6" s="91">
        <v>4</v>
      </c>
      <c r="B6" s="16">
        <v>45444</v>
      </c>
      <c r="C6" s="17" t="s">
        <v>66</v>
      </c>
      <c r="D6" s="17" t="s">
        <v>77</v>
      </c>
      <c r="E6" s="18">
        <v>727</v>
      </c>
      <c r="F6" s="15">
        <v>1</v>
      </c>
      <c r="G6" s="22">
        <v>56</v>
      </c>
      <c r="H6" s="22">
        <f>相纸!I4</f>
        <v>93.806399999999996</v>
      </c>
      <c r="I6" s="57">
        <v>1</v>
      </c>
      <c r="J6" s="20">
        <f t="shared" si="0"/>
        <v>764.80639999999994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-769.00639999999999</v>
      </c>
    </row>
    <row r="7" spans="1:22" ht="30" customHeight="1">
      <c r="A7" s="91">
        <v>5</v>
      </c>
      <c r="B7" s="16">
        <v>45444</v>
      </c>
      <c r="C7" s="17" t="s">
        <v>66</v>
      </c>
      <c r="D7" s="17" t="s">
        <v>77</v>
      </c>
      <c r="E7" s="18">
        <v>728</v>
      </c>
      <c r="F7" s="15">
        <v>1</v>
      </c>
      <c r="G7" s="22">
        <v>56</v>
      </c>
      <c r="H7" s="22">
        <f>相纸!I4</f>
        <v>93.806399999999996</v>
      </c>
      <c r="I7" s="57">
        <v>1</v>
      </c>
      <c r="J7" s="20">
        <f t="shared" si="0"/>
        <v>765.80639999999994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-770.00639999999999</v>
      </c>
    </row>
    <row r="8" spans="1:22" ht="30" customHeight="1">
      <c r="A8" s="91">
        <v>6</v>
      </c>
      <c r="B8" s="16">
        <v>45444</v>
      </c>
      <c r="C8" s="17" t="s">
        <v>57</v>
      </c>
      <c r="D8" s="17" t="s">
        <v>93</v>
      </c>
      <c r="E8" s="18">
        <v>659</v>
      </c>
      <c r="F8" s="15">
        <v>2</v>
      </c>
      <c r="G8" s="22"/>
      <c r="H8" s="22">
        <f>相纸!I4</f>
        <v>93.806399999999996</v>
      </c>
      <c r="I8" s="57">
        <v>2</v>
      </c>
      <c r="J8" s="20">
        <f t="shared" si="0"/>
        <v>1505.6127999999999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-1505.6127999999999</v>
      </c>
    </row>
    <row r="9" spans="1:22" ht="30" customHeight="1">
      <c r="A9" s="91">
        <v>7</v>
      </c>
      <c r="B9" s="16">
        <v>45444</v>
      </c>
      <c r="C9" s="17" t="s">
        <v>62</v>
      </c>
      <c r="D9" s="61" t="s">
        <v>79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91">
        <v>8</v>
      </c>
      <c r="B10" s="29">
        <v>45444</v>
      </c>
      <c r="C10" s="30" t="s">
        <v>63</v>
      </c>
      <c r="D10" s="30" t="s">
        <v>78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91">
        <v>9</v>
      </c>
      <c r="B11" s="16">
        <v>45444</v>
      </c>
      <c r="C11" s="17" t="s">
        <v>102</v>
      </c>
      <c r="D11" s="17" t="s">
        <v>93</v>
      </c>
      <c r="E11" s="18">
        <v>398.98</v>
      </c>
      <c r="F11" s="15">
        <v>2</v>
      </c>
      <c r="G11" s="22"/>
      <c r="H11" s="22">
        <f>相纸!I4</f>
        <v>93.806399999999996</v>
      </c>
      <c r="I11" s="57">
        <v>2</v>
      </c>
      <c r="J11" s="20">
        <f t="shared" si="0"/>
        <v>985.57280000000003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211.22720000000007</v>
      </c>
    </row>
    <row r="12" spans="1:22" ht="30" customHeight="1">
      <c r="A12" s="91">
        <v>10</v>
      </c>
      <c r="B12" s="16">
        <v>45444</v>
      </c>
      <c r="C12" s="17" t="s">
        <v>103</v>
      </c>
      <c r="D12" s="17" t="s">
        <v>93</v>
      </c>
      <c r="E12" s="18">
        <v>394</v>
      </c>
      <c r="F12" s="15">
        <v>1</v>
      </c>
      <c r="G12" s="22"/>
      <c r="H12" s="22">
        <f>相纸!I4</f>
        <v>93.806399999999996</v>
      </c>
      <c r="I12" s="57">
        <v>1</v>
      </c>
      <c r="J12" s="20">
        <f t="shared" si="0"/>
        <v>487.8064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105.49360000000004</v>
      </c>
    </row>
    <row r="13" spans="1:22" ht="30" customHeight="1">
      <c r="A13" s="91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1</v>
      </c>
      <c r="G13" s="22">
        <v>58</v>
      </c>
      <c r="H13" s="22">
        <f>相纸!I4</f>
        <v>93.806399999999996</v>
      </c>
      <c r="I13" s="57">
        <v>1</v>
      </c>
      <c r="J13" s="20">
        <f t="shared" si="0"/>
        <v>767.80639999999994</v>
      </c>
      <c r="K13" s="26" t="s">
        <v>68</v>
      </c>
      <c r="L13" s="20" t="s">
        <v>59</v>
      </c>
      <c r="M13" s="19"/>
      <c r="N13" s="15"/>
      <c r="O13" s="22"/>
      <c r="P13" s="17"/>
      <c r="Q13" s="52">
        <f t="shared" si="1"/>
        <v>-767.80639999999994</v>
      </c>
    </row>
    <row r="14" spans="1:22" ht="30" customHeight="1">
      <c r="A14" s="91">
        <v>12</v>
      </c>
      <c r="B14" s="16">
        <v>45449</v>
      </c>
      <c r="C14" s="17" t="s">
        <v>65</v>
      </c>
      <c r="D14" s="17" t="s">
        <v>84</v>
      </c>
      <c r="E14" s="18">
        <v>732</v>
      </c>
      <c r="F14" s="15">
        <v>1</v>
      </c>
      <c r="G14" s="22">
        <v>58</v>
      </c>
      <c r="H14" s="22">
        <f>相纸!I4</f>
        <v>93.806399999999996</v>
      </c>
      <c r="I14" s="57">
        <v>1</v>
      </c>
      <c r="J14" s="20">
        <f t="shared" si="0"/>
        <v>767.80639999999994</v>
      </c>
      <c r="K14" s="26" t="s">
        <v>68</v>
      </c>
      <c r="L14" s="20" t="s">
        <v>59</v>
      </c>
      <c r="M14" s="19"/>
      <c r="N14" s="15"/>
      <c r="O14" s="22"/>
      <c r="P14" s="19"/>
      <c r="Q14" s="52">
        <f t="shared" si="1"/>
        <v>-767.80639999999994</v>
      </c>
    </row>
    <row r="15" spans="1:22" ht="30" customHeight="1">
      <c r="A15" s="91">
        <v>13</v>
      </c>
      <c r="B15" s="16">
        <v>45449</v>
      </c>
      <c r="C15" s="17" t="s">
        <v>70</v>
      </c>
      <c r="D15" s="17" t="s">
        <v>84</v>
      </c>
      <c r="E15" s="18">
        <v>488</v>
      </c>
      <c r="F15" s="15">
        <v>1</v>
      </c>
      <c r="G15" s="22">
        <v>58</v>
      </c>
      <c r="H15" s="22">
        <f>相纸!I4</f>
        <v>93.806399999999996</v>
      </c>
      <c r="I15" s="57">
        <v>1</v>
      </c>
      <c r="J15" s="20">
        <f t="shared" si="0"/>
        <v>523.80639999999994</v>
      </c>
      <c r="K15" s="26" t="s">
        <v>69</v>
      </c>
      <c r="L15" s="20" t="s">
        <v>145</v>
      </c>
      <c r="M15" s="19"/>
      <c r="N15" s="15">
        <v>3.42</v>
      </c>
      <c r="O15" s="22">
        <v>582.04</v>
      </c>
      <c r="P15" s="19"/>
      <c r="Q15" s="52">
        <f t="shared" si="1"/>
        <v>54.813600000000022</v>
      </c>
    </row>
    <row r="16" spans="1:22" ht="30" customHeight="1">
      <c r="A16" s="91">
        <v>14</v>
      </c>
      <c r="B16" s="16">
        <v>45449</v>
      </c>
      <c r="C16" s="17" t="s">
        <v>70</v>
      </c>
      <c r="D16" s="17" t="s">
        <v>84</v>
      </c>
      <c r="E16" s="18">
        <v>478</v>
      </c>
      <c r="F16" s="15">
        <v>1</v>
      </c>
      <c r="G16" s="22">
        <v>58</v>
      </c>
      <c r="H16" s="22">
        <f>相纸!I4</f>
        <v>93.806399999999996</v>
      </c>
      <c r="I16" s="57">
        <v>1</v>
      </c>
      <c r="J16" s="20">
        <f t="shared" si="0"/>
        <v>513.80639999999994</v>
      </c>
      <c r="K16" s="26" t="s">
        <v>69</v>
      </c>
      <c r="L16" s="20" t="s">
        <v>145</v>
      </c>
      <c r="M16" s="19"/>
      <c r="N16" s="15">
        <v>3.42</v>
      </c>
      <c r="O16" s="22">
        <v>582.04</v>
      </c>
      <c r="P16" s="19"/>
      <c r="Q16" s="52">
        <f t="shared" si="1"/>
        <v>64.813600000000022</v>
      </c>
    </row>
    <row r="17" spans="1:17" ht="30" customHeight="1">
      <c r="A17" s="91">
        <v>15</v>
      </c>
      <c r="B17" s="16">
        <v>45449</v>
      </c>
      <c r="C17" s="17" t="s">
        <v>70</v>
      </c>
      <c r="D17" s="17" t="s">
        <v>77</v>
      </c>
      <c r="E17" s="18">
        <v>463</v>
      </c>
      <c r="F17" s="15">
        <v>1</v>
      </c>
      <c r="G17" s="22">
        <v>58</v>
      </c>
      <c r="H17" s="22">
        <f>相纸!I4</f>
        <v>93.806399999999996</v>
      </c>
      <c r="I17" s="57">
        <v>1</v>
      </c>
      <c r="J17" s="20">
        <f t="shared" si="0"/>
        <v>498.8064</v>
      </c>
      <c r="K17" s="26" t="s">
        <v>69</v>
      </c>
      <c r="L17" s="20" t="s">
        <v>145</v>
      </c>
      <c r="M17" s="19"/>
      <c r="N17" s="15">
        <v>3.42</v>
      </c>
      <c r="O17" s="22">
        <v>582.04</v>
      </c>
      <c r="P17" s="19"/>
      <c r="Q17" s="52">
        <f t="shared" si="1"/>
        <v>79.813599999999965</v>
      </c>
    </row>
    <row r="18" spans="1:17" ht="30" customHeight="1">
      <c r="A18" s="91">
        <v>16</v>
      </c>
      <c r="B18" s="16">
        <v>45449</v>
      </c>
      <c r="C18" s="17" t="s">
        <v>71</v>
      </c>
      <c r="D18" s="17" t="s">
        <v>83</v>
      </c>
      <c r="E18" s="18">
        <v>521</v>
      </c>
      <c r="F18" s="15">
        <v>1</v>
      </c>
      <c r="G18" s="22"/>
      <c r="H18" s="22"/>
      <c r="I18" s="57"/>
      <c r="J18" s="20">
        <f t="shared" si="0"/>
        <v>521</v>
      </c>
      <c r="K18" s="26" t="s">
        <v>69</v>
      </c>
      <c r="L18" s="20" t="s">
        <v>145</v>
      </c>
      <c r="M18" s="19"/>
      <c r="N18" s="15">
        <v>3.42</v>
      </c>
      <c r="O18" s="22">
        <v>582.04</v>
      </c>
      <c r="P18" s="19"/>
      <c r="Q18" s="52">
        <f t="shared" si="1"/>
        <v>57.619999999999962</v>
      </c>
    </row>
    <row r="19" spans="1:17" ht="30" customHeight="1">
      <c r="A19" s="91">
        <v>17</v>
      </c>
      <c r="B19" s="16">
        <v>45449</v>
      </c>
      <c r="C19" s="17" t="s">
        <v>65</v>
      </c>
      <c r="D19" s="17" t="s">
        <v>85</v>
      </c>
      <c r="E19" s="18">
        <v>717</v>
      </c>
      <c r="F19" s="15">
        <v>1</v>
      </c>
      <c r="G19" s="22">
        <v>59</v>
      </c>
      <c r="H19" s="22">
        <f>相纸!I4</f>
        <v>93.806399999999996</v>
      </c>
      <c r="I19" s="57">
        <v>1</v>
      </c>
      <c r="J19" s="20">
        <f t="shared" si="0"/>
        <v>751.80639999999994</v>
      </c>
      <c r="K19" s="26" t="s">
        <v>74</v>
      </c>
      <c r="L19" s="20" t="s">
        <v>59</v>
      </c>
      <c r="M19" s="19"/>
      <c r="N19" s="15">
        <v>6.1</v>
      </c>
      <c r="O19" s="22"/>
      <c r="P19" s="19"/>
      <c r="Q19" s="52">
        <f t="shared" si="1"/>
        <v>-757.90639999999996</v>
      </c>
    </row>
    <row r="20" spans="1:17" ht="30" customHeight="1">
      <c r="A20" s="91">
        <v>18</v>
      </c>
      <c r="B20" s="16">
        <v>45449</v>
      </c>
      <c r="C20" s="17" t="s">
        <v>65</v>
      </c>
      <c r="D20" s="17" t="s">
        <v>84</v>
      </c>
      <c r="E20" s="18">
        <v>736</v>
      </c>
      <c r="F20" s="15">
        <v>1</v>
      </c>
      <c r="G20" s="22">
        <v>58</v>
      </c>
      <c r="H20" s="22">
        <f>相纸!I4</f>
        <v>93.806399999999996</v>
      </c>
      <c r="I20" s="57">
        <v>1</v>
      </c>
      <c r="J20" s="20">
        <f t="shared" si="0"/>
        <v>771.80639999999994</v>
      </c>
      <c r="K20" s="26" t="s">
        <v>74</v>
      </c>
      <c r="L20" s="20" t="s">
        <v>59</v>
      </c>
      <c r="M20" s="19"/>
      <c r="N20" s="15"/>
      <c r="O20" s="22"/>
      <c r="P20" s="17" t="s">
        <v>108</v>
      </c>
      <c r="Q20" s="52">
        <f t="shared" si="1"/>
        <v>-771.80639999999994</v>
      </c>
    </row>
    <row r="21" spans="1:17" ht="30" customHeight="1">
      <c r="A21" s="91">
        <v>19</v>
      </c>
      <c r="B21" s="16">
        <v>45451</v>
      </c>
      <c r="C21" s="17" t="s">
        <v>75</v>
      </c>
      <c r="D21" s="17" t="s">
        <v>80</v>
      </c>
      <c r="E21" s="18">
        <v>647</v>
      </c>
      <c r="F21" s="15">
        <v>1</v>
      </c>
      <c r="G21" s="22"/>
      <c r="H21" s="22">
        <f>相纸!I4</f>
        <v>93.806399999999996</v>
      </c>
      <c r="I21" s="57">
        <v>1</v>
      </c>
      <c r="J21" s="20">
        <f t="shared" si="0"/>
        <v>740.80639999999994</v>
      </c>
      <c r="K21" s="26" t="s">
        <v>74</v>
      </c>
      <c r="L21" s="20" t="s">
        <v>59</v>
      </c>
      <c r="M21" s="19"/>
      <c r="N21" s="15"/>
      <c r="O21" s="22"/>
      <c r="P21" s="19"/>
      <c r="Q21" s="52">
        <f t="shared" si="1"/>
        <v>-740.80639999999994</v>
      </c>
    </row>
    <row r="22" spans="1:17" ht="30" customHeight="1">
      <c r="A22" s="91">
        <v>20</v>
      </c>
      <c r="B22" s="16">
        <v>45451</v>
      </c>
      <c r="C22" s="17" t="s">
        <v>109</v>
      </c>
      <c r="D22" s="17" t="s">
        <v>80</v>
      </c>
      <c r="E22" s="18">
        <v>658</v>
      </c>
      <c r="F22" s="15">
        <v>1</v>
      </c>
      <c r="G22" s="22"/>
      <c r="H22" s="22">
        <f>相纸!I4</f>
        <v>93.806399999999996</v>
      </c>
      <c r="I22" s="57">
        <v>1</v>
      </c>
      <c r="J22" s="20">
        <f t="shared" si="0"/>
        <v>751.80639999999994</v>
      </c>
      <c r="K22" s="26" t="s">
        <v>69</v>
      </c>
      <c r="L22" s="20" t="s">
        <v>60</v>
      </c>
      <c r="M22" s="19"/>
      <c r="N22" s="15">
        <v>8.4</v>
      </c>
      <c r="O22" s="22">
        <v>827.79</v>
      </c>
      <c r="P22" s="19"/>
      <c r="Q22" s="52">
        <f t="shared" si="1"/>
        <v>67.583600000000018</v>
      </c>
    </row>
    <row r="23" spans="1:17" ht="30" customHeight="1">
      <c r="A23" s="91">
        <v>21</v>
      </c>
      <c r="B23" s="16">
        <v>45452</v>
      </c>
      <c r="C23" s="17" t="s">
        <v>65</v>
      </c>
      <c r="D23" s="17" t="s">
        <v>82</v>
      </c>
      <c r="E23" s="18">
        <v>714.68</v>
      </c>
      <c r="F23" s="15">
        <v>1</v>
      </c>
      <c r="G23" s="22"/>
      <c r="H23" s="22">
        <f>相纸!I4</f>
        <v>93.806399999999996</v>
      </c>
      <c r="I23" s="57">
        <v>1</v>
      </c>
      <c r="J23" s="20">
        <f t="shared" si="0"/>
        <v>808.4864</v>
      </c>
      <c r="K23" s="26" t="s">
        <v>74</v>
      </c>
      <c r="L23" s="20" t="s">
        <v>59</v>
      </c>
      <c r="M23" s="19"/>
      <c r="N23" s="15"/>
      <c r="O23" s="22">
        <v>996</v>
      </c>
      <c r="P23" s="19"/>
      <c r="Q23" s="52">
        <f t="shared" si="1"/>
        <v>187.5136</v>
      </c>
    </row>
    <row r="24" spans="1:17" ht="30" customHeight="1">
      <c r="A24" s="91">
        <v>22</v>
      </c>
      <c r="B24" s="16">
        <v>45452</v>
      </c>
      <c r="C24" s="17" t="s">
        <v>64</v>
      </c>
      <c r="D24" s="25" t="s">
        <v>81</v>
      </c>
      <c r="E24" s="18">
        <v>746.22</v>
      </c>
      <c r="F24" s="15">
        <v>1</v>
      </c>
      <c r="G24" s="22"/>
      <c r="H24" s="22">
        <f>相纸!I4</f>
        <v>93.806399999999996</v>
      </c>
      <c r="I24" s="57"/>
      <c r="J24" s="20">
        <f t="shared" si="0"/>
        <v>746.22</v>
      </c>
      <c r="K24" s="26" t="s">
        <v>74</v>
      </c>
      <c r="L24" s="20" t="s">
        <v>59</v>
      </c>
      <c r="M24" s="19"/>
      <c r="N24" s="15"/>
      <c r="O24" s="22"/>
      <c r="P24" s="19"/>
      <c r="Q24" s="52">
        <f t="shared" si="1"/>
        <v>-746.22</v>
      </c>
    </row>
    <row r="25" spans="1:17" ht="30" customHeight="1">
      <c r="A25" s="91">
        <v>23</v>
      </c>
      <c r="B25" s="16">
        <v>45455</v>
      </c>
      <c r="C25" s="17" t="s">
        <v>122</v>
      </c>
      <c r="D25" s="17" t="s">
        <v>121</v>
      </c>
      <c r="E25" s="18">
        <v>520.88</v>
      </c>
      <c r="F25" s="15">
        <v>1</v>
      </c>
      <c r="G25" s="22"/>
      <c r="H25" s="22">
        <f>相纸!I19</f>
        <v>0</v>
      </c>
      <c r="I25" s="57"/>
      <c r="J25" s="20">
        <f t="shared" si="0"/>
        <v>520.88</v>
      </c>
      <c r="K25" s="26" t="s">
        <v>69</v>
      </c>
      <c r="L25" s="20" t="s">
        <v>60</v>
      </c>
      <c r="M25" s="19"/>
      <c r="N25" s="15">
        <v>10.8</v>
      </c>
      <c r="O25" s="22">
        <v>582.04</v>
      </c>
      <c r="P25" s="19"/>
      <c r="Q25" s="52">
        <f t="shared" si="1"/>
        <v>50.359999999999971</v>
      </c>
    </row>
    <row r="26" spans="1:17" ht="30" customHeight="1">
      <c r="A26" s="91">
        <v>24</v>
      </c>
      <c r="B26" s="16">
        <v>45455</v>
      </c>
      <c r="C26" s="17" t="s">
        <v>122</v>
      </c>
      <c r="D26" s="17" t="s">
        <v>121</v>
      </c>
      <c r="E26" s="18">
        <v>502.7</v>
      </c>
      <c r="F26" s="15">
        <v>1</v>
      </c>
      <c r="G26" s="22"/>
      <c r="H26" s="22">
        <f>相纸!I20</f>
        <v>0</v>
      </c>
      <c r="I26" s="57"/>
      <c r="J26" s="20">
        <f t="shared" si="0"/>
        <v>502.7</v>
      </c>
      <c r="K26" s="26" t="s">
        <v>69</v>
      </c>
      <c r="L26" s="20" t="s">
        <v>60</v>
      </c>
      <c r="M26" s="19"/>
      <c r="N26" s="15">
        <v>6.84</v>
      </c>
      <c r="O26" s="22">
        <v>582.04</v>
      </c>
      <c r="P26" s="19"/>
      <c r="Q26" s="52">
        <f t="shared" si="1"/>
        <v>72.499999999999972</v>
      </c>
    </row>
    <row r="27" spans="1:17" ht="30" customHeight="1">
      <c r="A27" s="91">
        <v>25</v>
      </c>
      <c r="B27" s="16">
        <v>45455</v>
      </c>
      <c r="C27" s="17" t="s">
        <v>140</v>
      </c>
      <c r="D27" s="17" t="s">
        <v>126</v>
      </c>
      <c r="E27" s="18">
        <v>899</v>
      </c>
      <c r="F27" s="15">
        <v>1</v>
      </c>
      <c r="G27" s="22"/>
      <c r="H27" s="22">
        <f>相纸!I21</f>
        <v>0</v>
      </c>
      <c r="I27" s="57"/>
      <c r="J27" s="20">
        <f t="shared" si="0"/>
        <v>899</v>
      </c>
      <c r="K27" s="26" t="s">
        <v>69</v>
      </c>
      <c r="L27" s="20" t="s">
        <v>60</v>
      </c>
      <c r="M27" s="19"/>
      <c r="N27" s="15">
        <v>2.8</v>
      </c>
      <c r="O27" s="22">
        <v>964.83</v>
      </c>
      <c r="P27" s="17" t="s">
        <v>128</v>
      </c>
      <c r="Q27" s="52">
        <f t="shared" si="1"/>
        <v>63.030000000000044</v>
      </c>
    </row>
    <row r="28" spans="1:17" ht="30" customHeight="1">
      <c r="A28" s="91">
        <v>26</v>
      </c>
      <c r="B28" s="16">
        <v>45460</v>
      </c>
      <c r="C28" s="17" t="s">
        <v>65</v>
      </c>
      <c r="D28" s="17" t="s">
        <v>132</v>
      </c>
      <c r="E28" s="18">
        <v>676.25</v>
      </c>
      <c r="F28" s="15">
        <v>1</v>
      </c>
      <c r="G28" s="22"/>
      <c r="H28" s="22">
        <f>相纸!I4</f>
        <v>93.806399999999996</v>
      </c>
      <c r="I28" s="57">
        <v>1</v>
      </c>
      <c r="J28" s="20">
        <f t="shared" si="0"/>
        <v>770.05639999999994</v>
      </c>
      <c r="K28" s="26" t="s">
        <v>74</v>
      </c>
      <c r="L28" s="20" t="s">
        <v>59</v>
      </c>
      <c r="M28" s="19"/>
      <c r="N28" s="15"/>
      <c r="O28" s="22"/>
      <c r="P28" s="19"/>
      <c r="Q28" s="52">
        <f t="shared" si="1"/>
        <v>-770.05639999999994</v>
      </c>
    </row>
    <row r="29" spans="1:17" ht="30" customHeight="1">
      <c r="A29" s="91">
        <v>27</v>
      </c>
      <c r="B29" s="16">
        <v>45460</v>
      </c>
      <c r="C29" s="17" t="s">
        <v>122</v>
      </c>
      <c r="D29" s="17" t="s">
        <v>93</v>
      </c>
      <c r="E29" s="18">
        <v>518.69000000000005</v>
      </c>
      <c r="F29" s="15">
        <v>1</v>
      </c>
      <c r="G29" s="22"/>
      <c r="H29" s="22">
        <f>相纸!I24</f>
        <v>0</v>
      </c>
      <c r="I29" s="57"/>
      <c r="J29" s="20">
        <f t="shared" si="0"/>
        <v>518.69000000000005</v>
      </c>
      <c r="K29" s="26" t="s">
        <v>69</v>
      </c>
      <c r="L29" s="20" t="s">
        <v>145</v>
      </c>
      <c r="M29" s="19"/>
      <c r="N29" s="15">
        <v>3.42</v>
      </c>
      <c r="O29" s="22">
        <v>582.04</v>
      </c>
      <c r="P29" s="17" t="s">
        <v>137</v>
      </c>
      <c r="Q29" s="52">
        <f t="shared" si="1"/>
        <v>59.929999999999907</v>
      </c>
    </row>
    <row r="30" spans="1:17" ht="30" customHeight="1">
      <c r="A30" s="91">
        <v>28</v>
      </c>
      <c r="B30" s="16">
        <v>45460</v>
      </c>
      <c r="C30" s="17" t="s">
        <v>122</v>
      </c>
      <c r="D30" s="17" t="s">
        <v>93</v>
      </c>
      <c r="E30" s="18">
        <v>518</v>
      </c>
      <c r="F30" s="15">
        <v>1</v>
      </c>
      <c r="G30" s="22"/>
      <c r="H30" s="22">
        <f>相纸!I25</f>
        <v>0</v>
      </c>
      <c r="I30" s="57"/>
      <c r="J30" s="20">
        <f t="shared" si="0"/>
        <v>518</v>
      </c>
      <c r="K30" s="26" t="s">
        <v>74</v>
      </c>
      <c r="L30" s="20" t="s">
        <v>59</v>
      </c>
      <c r="M30" s="19"/>
      <c r="N30" s="15"/>
      <c r="O30" s="22"/>
      <c r="P30" s="17" t="s">
        <v>138</v>
      </c>
      <c r="Q30" s="52">
        <f t="shared" si="1"/>
        <v>-518</v>
      </c>
    </row>
    <row r="31" spans="1:17" ht="30" customHeight="1">
      <c r="A31" s="91">
        <v>29</v>
      </c>
      <c r="B31" s="16">
        <v>45460</v>
      </c>
      <c r="C31" s="17" t="s">
        <v>122</v>
      </c>
      <c r="D31" s="17" t="s">
        <v>93</v>
      </c>
      <c r="E31" s="18">
        <v>519.29999999999995</v>
      </c>
      <c r="F31" s="15">
        <v>1</v>
      </c>
      <c r="G31" s="22"/>
      <c r="H31" s="22">
        <f>相纸!I26</f>
        <v>0</v>
      </c>
      <c r="I31" s="57"/>
      <c r="J31" s="20">
        <f t="shared" si="0"/>
        <v>519.29999999999995</v>
      </c>
      <c r="K31" s="26" t="s">
        <v>69</v>
      </c>
      <c r="L31" s="20" t="s">
        <v>145</v>
      </c>
      <c r="M31" s="19"/>
      <c r="N31" s="15">
        <v>3.42</v>
      </c>
      <c r="O31" s="22">
        <v>582.04</v>
      </c>
      <c r="P31" s="17" t="s">
        <v>136</v>
      </c>
      <c r="Q31" s="52">
        <f t="shared" si="1"/>
        <v>59.320000000000007</v>
      </c>
    </row>
    <row r="32" spans="1:17" ht="30" customHeight="1">
      <c r="A32" s="91">
        <v>30</v>
      </c>
      <c r="B32" s="16">
        <v>45461</v>
      </c>
      <c r="C32" s="17" t="s">
        <v>133</v>
      </c>
      <c r="D32" s="17" t="s">
        <v>79</v>
      </c>
      <c r="E32" s="18">
        <v>1601</v>
      </c>
      <c r="F32" s="15">
        <v>1</v>
      </c>
      <c r="G32" s="22"/>
      <c r="H32" s="22">
        <f>相纸!I4</f>
        <v>93.806399999999996</v>
      </c>
      <c r="I32" s="57">
        <v>2</v>
      </c>
      <c r="J32" s="20">
        <f t="shared" si="0"/>
        <v>1788.6127999999999</v>
      </c>
      <c r="K32" s="26" t="s">
        <v>69</v>
      </c>
      <c r="L32" s="20" t="s">
        <v>60</v>
      </c>
      <c r="M32" s="19"/>
      <c r="N32" s="15"/>
      <c r="O32" s="22">
        <v>2130</v>
      </c>
      <c r="P32" s="19"/>
      <c r="Q32" s="52">
        <f t="shared" si="1"/>
        <v>341.38720000000012</v>
      </c>
    </row>
    <row r="33" spans="1:17" ht="30" customHeight="1">
      <c r="A33" s="91"/>
      <c r="B33" s="16"/>
      <c r="C33" s="17"/>
      <c r="D33" s="17"/>
      <c r="E33" s="18"/>
      <c r="F33" s="15"/>
      <c r="G33" s="22"/>
      <c r="H33" s="22"/>
      <c r="I33" s="57"/>
      <c r="J33" s="20"/>
      <c r="K33" s="26"/>
      <c r="L33" s="20"/>
      <c r="M33" s="19"/>
      <c r="N33" s="15"/>
      <c r="O33" s="22"/>
      <c r="P33" s="19"/>
      <c r="Q33" s="52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>
      <c r="A62" s="15"/>
      <c r="B62" s="16"/>
      <c r="C62" s="17"/>
      <c r="D62" s="17"/>
      <c r="E62" s="18"/>
      <c r="F62" s="15"/>
      <c r="G62" s="22"/>
      <c r="H62" s="22"/>
      <c r="I62" s="57"/>
      <c r="J62" s="20"/>
      <c r="K62" s="20"/>
      <c r="L62" s="20"/>
      <c r="M62" s="19"/>
      <c r="N62" s="15"/>
      <c r="O62" s="22"/>
      <c r="P62" s="19"/>
      <c r="Q62" s="53"/>
    </row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7" spans="10:10">
      <c r="J1048567" s="21">
        <f>SUM(J4:J1048566)</f>
        <v>22466.814399999996</v>
      </c>
    </row>
  </sheetData>
  <mergeCells count="1">
    <mergeCell ref="U2:U5"/>
  </mergeCells>
  <phoneticPr fontId="6" type="noConversion"/>
  <conditionalFormatting sqref="L2:L33">
    <cfRule type="containsText" dxfId="35" priority="8" operator="containsText" text="已结清">
      <formula>NOT(ISERROR(SEARCH("已结清",L2)))</formula>
    </cfRule>
    <cfRule type="containsText" dxfId="34" priority="9" operator="containsText" text="已发货">
      <formula>NOT(ISERROR(SEARCH("已发货",L2)))</formula>
    </cfRule>
    <cfRule type="cellIs" dxfId="33" priority="10" operator="equal">
      <formula>"未发货"</formula>
    </cfRule>
  </conditionalFormatting>
  <conditionalFormatting sqref="K3:K33">
    <cfRule type="containsText" dxfId="32" priority="6" operator="containsText" text="未上架">
      <formula>NOT(ISERROR(SEARCH("未上架",K3)))</formula>
    </cfRule>
    <cfRule type="containsText" dxfId="31" priority="7" operator="containsText" text="已上架">
      <formula>NOT(ISERROR(SEARCH("已上架",K3)))</formula>
    </cfRule>
  </conditionalFormatting>
  <conditionalFormatting sqref="K3:K33">
    <cfRule type="containsText" dxfId="30" priority="5" operator="containsText" text="已结清">
      <formula>NOT(ISERROR(SEARCH("已结清",K3)))</formula>
    </cfRule>
  </conditionalFormatting>
  <conditionalFormatting sqref="K15:K33">
    <cfRule type="containsText" dxfId="29" priority="4" operator="containsText" text="已收货">
      <formula>NOT(ISERROR(SEARCH("已收货",K15)))</formula>
    </cfRule>
  </conditionalFormatting>
  <conditionalFormatting sqref="K28:K33">
    <cfRule type="containsText" dxfId="28" priority="1" operator="containsText" text="未收货">
      <formula>NOT(ISERROR(SEARCH("未收货",K28)))</formula>
    </cfRule>
  </conditionalFormatting>
  <dataValidations count="3">
    <dataValidation type="list" allowBlank="1" showInputMessage="1" showErrorMessage="1" sqref="K3:K14" xr:uid="{A744D780-F3DC-B549-A8FB-91A591FB6A59}">
      <formula1>"未上架,已上架,已退回,已售出,已结清"</formula1>
    </dataValidation>
    <dataValidation type="list" allowBlank="1" showInputMessage="1" showErrorMessage="1" sqref="K15:K33" xr:uid="{C5442C4D-5BD0-B24F-8F39-D9CD5B1232F7}">
      <formula1>"未收货,已收货,未上架,已上架,已退回,已售出,已结清"</formula1>
    </dataValidation>
    <dataValidation type="list" allowBlank="1" showInputMessage="1" showErrorMessage="1" sqref="L2:L33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16" activePane="bottomLeft" state="frozen"/>
      <selection pane="bottomLeft" activeCell="J30" sqref="J30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style="114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100</v>
      </c>
      <c r="C1" s="37" t="s">
        <v>87</v>
      </c>
      <c r="D1" s="37" t="s">
        <v>88</v>
      </c>
      <c r="E1" s="39" t="s">
        <v>89</v>
      </c>
      <c r="F1" s="39" t="s">
        <v>90</v>
      </c>
      <c r="G1" s="111" t="s">
        <v>97</v>
      </c>
      <c r="H1" s="37" t="s">
        <v>120</v>
      </c>
    </row>
    <row r="2" spans="1:12" ht="27" customHeight="1">
      <c r="A2" s="15">
        <v>1</v>
      </c>
      <c r="B2" s="16">
        <v>45446</v>
      </c>
      <c r="C2" s="17" t="s">
        <v>92</v>
      </c>
      <c r="D2" s="17" t="s">
        <v>79</v>
      </c>
      <c r="E2" s="40">
        <v>101.78</v>
      </c>
      <c r="F2" s="40">
        <v>0</v>
      </c>
      <c r="G2" s="112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92</v>
      </c>
      <c r="D3" s="17" t="s">
        <v>79</v>
      </c>
      <c r="E3" s="40">
        <v>99.65</v>
      </c>
      <c r="F3" s="40">
        <v>0</v>
      </c>
      <c r="G3" s="112">
        <f>SUM(表1[[#This Row],[价格]:[运费]])</f>
        <v>99.65</v>
      </c>
      <c r="I3" s="63" t="s">
        <v>91</v>
      </c>
      <c r="J3" s="63" t="s">
        <v>98</v>
      </c>
      <c r="K3" s="63" t="s">
        <v>99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92</v>
      </c>
      <c r="D4" s="17" t="s">
        <v>79</v>
      </c>
      <c r="E4" s="40">
        <v>90.9</v>
      </c>
      <c r="F4" s="40">
        <v>0</v>
      </c>
      <c r="G4" s="112">
        <f>SUM(表1[[#This Row],[价格]:[运费]])</f>
        <v>90.9</v>
      </c>
      <c r="I4" s="64">
        <f>AVERAGE(G:G)</f>
        <v>93.806399999999996</v>
      </c>
      <c r="J4" s="65">
        <f>COUNT(A:A)</f>
        <v>25</v>
      </c>
      <c r="K4" s="64">
        <f>SUMPRODUCT(I4,J4)</f>
        <v>2345.16</v>
      </c>
      <c r="L4" s="63">
        <f>SUM(拍立得!I:I)</f>
        <v>21</v>
      </c>
    </row>
    <row r="5" spans="1:12" ht="27" customHeight="1">
      <c r="A5" s="15">
        <v>4</v>
      </c>
      <c r="B5" s="16">
        <v>45449</v>
      </c>
      <c r="C5" s="17" t="s">
        <v>92</v>
      </c>
      <c r="D5" s="17" t="s">
        <v>79</v>
      </c>
      <c r="E5" s="40">
        <v>101.9</v>
      </c>
      <c r="F5" s="40">
        <v>0</v>
      </c>
      <c r="G5" s="112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92</v>
      </c>
      <c r="D6" s="17" t="s">
        <v>93</v>
      </c>
      <c r="E6" s="40">
        <v>96.98</v>
      </c>
      <c r="F6" s="40">
        <v>0</v>
      </c>
      <c r="G6" s="112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92</v>
      </c>
      <c r="D7" s="17" t="s">
        <v>93</v>
      </c>
      <c r="E7" s="40">
        <v>96.98</v>
      </c>
      <c r="F7" s="40">
        <v>0</v>
      </c>
      <c r="G7" s="112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92</v>
      </c>
      <c r="D8" s="17" t="s">
        <v>93</v>
      </c>
      <c r="E8" s="40">
        <v>92.67</v>
      </c>
      <c r="F8" s="40">
        <v>0</v>
      </c>
      <c r="G8" s="112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92</v>
      </c>
      <c r="D9" s="17" t="s">
        <v>94</v>
      </c>
      <c r="E9" s="40">
        <v>98.8</v>
      </c>
      <c r="F9" s="40">
        <v>0</v>
      </c>
      <c r="G9" s="112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92</v>
      </c>
      <c r="D10" s="17" t="s">
        <v>94</v>
      </c>
      <c r="E10" s="40">
        <v>94.93</v>
      </c>
      <c r="F10" s="40">
        <v>0</v>
      </c>
      <c r="G10" s="112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95</v>
      </c>
      <c r="D11" s="17" t="s">
        <v>84</v>
      </c>
      <c r="E11" s="40">
        <v>98</v>
      </c>
      <c r="F11" s="40">
        <v>0</v>
      </c>
      <c r="G11" s="112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95</v>
      </c>
      <c r="D12" s="19" t="s">
        <v>86</v>
      </c>
      <c r="E12" s="40">
        <v>102.72</v>
      </c>
      <c r="F12" s="40">
        <v>0</v>
      </c>
      <c r="G12" s="112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95</v>
      </c>
      <c r="D13" s="17" t="s">
        <v>81</v>
      </c>
      <c r="E13" s="40">
        <v>98</v>
      </c>
      <c r="F13" s="40">
        <v>0</v>
      </c>
      <c r="G13" s="112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95</v>
      </c>
      <c r="D14" s="17" t="s">
        <v>84</v>
      </c>
      <c r="E14" s="40">
        <v>93</v>
      </c>
      <c r="F14" s="40">
        <v>0</v>
      </c>
      <c r="G14" s="112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96</v>
      </c>
      <c r="D15" s="17" t="s">
        <v>84</v>
      </c>
      <c r="E15" s="40">
        <v>91.9</v>
      </c>
      <c r="F15" s="40">
        <v>10</v>
      </c>
      <c r="G15" s="112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92</v>
      </c>
      <c r="D16" s="17" t="s">
        <v>79</v>
      </c>
      <c r="E16" s="85">
        <v>100.97</v>
      </c>
      <c r="F16" s="85"/>
      <c r="G16" s="113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118</v>
      </c>
      <c r="D17" s="50" t="s">
        <v>119</v>
      </c>
      <c r="E17" s="85">
        <v>88</v>
      </c>
      <c r="F17" s="85"/>
      <c r="G17" s="113">
        <f>SUM(表1[[#This Row],[价格]:[运费]])</f>
        <v>88</v>
      </c>
      <c r="H17" s="25" t="s">
        <v>128</v>
      </c>
    </row>
    <row r="18" spans="1:8" ht="27" customHeight="1">
      <c r="A18" s="15">
        <v>17</v>
      </c>
      <c r="B18" s="49">
        <v>45455</v>
      </c>
      <c r="C18" s="38" t="s">
        <v>117</v>
      </c>
      <c r="D18" s="50" t="s">
        <v>119</v>
      </c>
      <c r="E18" s="85">
        <v>92</v>
      </c>
      <c r="F18" s="85"/>
      <c r="G18" s="113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118</v>
      </c>
      <c r="D19" s="50" t="s">
        <v>119</v>
      </c>
      <c r="E19" s="40">
        <v>98</v>
      </c>
      <c r="F19" s="40"/>
      <c r="G19" s="112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118</v>
      </c>
      <c r="D20" s="50" t="s">
        <v>119</v>
      </c>
      <c r="E20" s="40">
        <v>98</v>
      </c>
      <c r="F20" s="40"/>
      <c r="G20" s="112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129</v>
      </c>
      <c r="D21" s="17" t="s">
        <v>130</v>
      </c>
      <c r="E21" s="40">
        <v>72</v>
      </c>
      <c r="F21" s="40">
        <v>12</v>
      </c>
      <c r="G21" s="112">
        <f>SUM(表1[[#This Row],[价格]:[运费]])</f>
        <v>84</v>
      </c>
      <c r="H21" s="25" t="s">
        <v>135</v>
      </c>
    </row>
    <row r="22" spans="1:8" ht="27" customHeight="1">
      <c r="A22" s="15">
        <v>21</v>
      </c>
      <c r="B22" s="16">
        <v>45457</v>
      </c>
      <c r="C22" s="17" t="s">
        <v>131</v>
      </c>
      <c r="D22" s="17" t="s">
        <v>134</v>
      </c>
      <c r="E22" s="40">
        <v>45</v>
      </c>
      <c r="F22" s="40">
        <v>5</v>
      </c>
      <c r="G22" s="112">
        <f>SUM(表1[[#This Row],[价格]:[运费]])</f>
        <v>50</v>
      </c>
      <c r="H22" s="25" t="s">
        <v>148</v>
      </c>
    </row>
    <row r="23" spans="1:8" ht="27" customHeight="1">
      <c r="A23" s="15">
        <v>22</v>
      </c>
      <c r="B23" s="16">
        <v>45460</v>
      </c>
      <c r="C23" s="17" t="s">
        <v>92</v>
      </c>
      <c r="D23" s="17" t="s">
        <v>93</v>
      </c>
      <c r="E23" s="40">
        <v>71.98</v>
      </c>
      <c r="F23" s="40">
        <v>0</v>
      </c>
      <c r="G23" s="112">
        <f>SUM(表1[[#This Row],[价格]:[运费]])</f>
        <v>71.98</v>
      </c>
      <c r="H23" s="25"/>
    </row>
    <row r="24" spans="1:8" ht="27" customHeight="1">
      <c r="A24" s="15">
        <v>23</v>
      </c>
      <c r="B24" s="16">
        <v>45467</v>
      </c>
      <c r="C24" s="50" t="s">
        <v>118</v>
      </c>
      <c r="D24" s="50" t="s">
        <v>119</v>
      </c>
      <c r="E24" s="85">
        <v>88</v>
      </c>
      <c r="F24" s="85">
        <v>10</v>
      </c>
      <c r="G24" s="113">
        <f>SUM(表1[[#This Row],[价格]:[运费]])</f>
        <v>98</v>
      </c>
    </row>
    <row r="25" spans="1:8" ht="27" customHeight="1">
      <c r="A25" s="15">
        <v>24</v>
      </c>
      <c r="B25" s="49">
        <v>45468</v>
      </c>
      <c r="C25" s="50" t="s">
        <v>118</v>
      </c>
      <c r="D25" s="50" t="s">
        <v>119</v>
      </c>
      <c r="E25" s="85">
        <v>88</v>
      </c>
      <c r="F25" s="85">
        <v>10</v>
      </c>
      <c r="G25" s="113">
        <f>SUM(表1[[#This Row],[价格]:[运费]])</f>
        <v>98</v>
      </c>
    </row>
    <row r="26" spans="1:8" ht="27" customHeight="1">
      <c r="A26" s="15">
        <v>25</v>
      </c>
      <c r="B26" s="49">
        <v>45469</v>
      </c>
      <c r="C26" s="50" t="s">
        <v>118</v>
      </c>
      <c r="D26" s="50" t="s">
        <v>119</v>
      </c>
      <c r="E26" s="85">
        <v>88</v>
      </c>
      <c r="F26" s="85">
        <v>10</v>
      </c>
      <c r="G26" s="113">
        <f>SUM(表1[[#This Row],[价格]:[运费]])</f>
        <v>98</v>
      </c>
    </row>
    <row r="27" spans="1:8" ht="27" customHeight="1">
      <c r="A27" s="51"/>
      <c r="B27" s="49"/>
      <c r="C27" s="38"/>
      <c r="D27" s="38"/>
      <c r="E27" s="85"/>
      <c r="F27" s="85"/>
      <c r="G27" s="113"/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2024-06-27T09:40:38Z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