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/>
  <mc:AlternateContent xmlns:mc="http://schemas.openxmlformats.org/markup-compatibility/2006">
    <mc:Choice Requires="x15">
      <x15ac:absPath xmlns:x15ac="http://schemas.microsoft.com/office/spreadsheetml/2010/11/ac" url="/Users/sunan_n/Documents/workspace/project/GetAppInfo/"/>
    </mc:Choice>
  </mc:AlternateContent>
  <xr:revisionPtr revIDLastSave="0" documentId="13_ncr:1_{CCE7D263-B1BB-C344-9FEF-67C3499D19B4}" xr6:coauthVersionLast="47" xr6:coauthVersionMax="47" xr10:uidLastSave="{00000000-0000-0000-0000-000000000000}"/>
  <bookViews>
    <workbookView xWindow="0" yWindow="500" windowWidth="35840" windowHeight="20040" activeTab="1" xr2:uid="{00000000-000D-0000-FFFF-FFFF00000000}"/>
  </bookViews>
  <sheets>
    <sheet name="羊毛" sheetId="1" r:id="rId1"/>
    <sheet name="拍立得" sheetId="2" r:id="rId2"/>
    <sheet name="相纸" sheetId="3" r:id="rId3"/>
  </sheets>
  <definedNames>
    <definedName name="_xlnm._FilterDatabase" localSheetId="0" hidden="1">羊毛!$A$1:$M$64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" i="1" l="1"/>
  <c r="F49" i="1"/>
  <c r="T2" i="2"/>
  <c r="J31" i="2"/>
  <c r="G23" i="3"/>
  <c r="Q31" i="2"/>
  <c r="H29" i="2"/>
  <c r="J29" i="2" s="1"/>
  <c r="Q29" i="2" s="1"/>
  <c r="H30" i="2"/>
  <c r="J30" i="2" s="1"/>
  <c r="Q30" i="2" s="1"/>
  <c r="G22" i="3"/>
  <c r="G19" i="3"/>
  <c r="G20" i="3"/>
  <c r="G21" i="3"/>
  <c r="F48" i="1"/>
  <c r="K48" i="1" s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L2" i="1"/>
  <c r="K47" i="1"/>
  <c r="F47" i="1"/>
  <c r="H24" i="2"/>
  <c r="J24" i="2" s="1"/>
  <c r="H25" i="2"/>
  <c r="J25" i="2" s="1"/>
  <c r="H26" i="2"/>
  <c r="J26" i="2" s="1"/>
  <c r="H27" i="2"/>
  <c r="J27" i="2" s="1"/>
  <c r="H28" i="2"/>
  <c r="J28" i="2" s="1"/>
  <c r="G18" i="3"/>
  <c r="G17" i="3"/>
  <c r="F42" i="1"/>
  <c r="F43" i="1"/>
  <c r="K43" i="1" s="1"/>
  <c r="F44" i="1"/>
  <c r="K44" i="1" s="1"/>
  <c r="F45" i="1"/>
  <c r="K45" i="1" s="1"/>
  <c r="F46" i="1"/>
  <c r="K46" i="1" s="1"/>
  <c r="M2" i="1" l="1"/>
  <c r="K42" i="1"/>
  <c r="F39" i="1"/>
  <c r="K39" i="1" s="1"/>
  <c r="F40" i="1"/>
  <c r="K40" i="1" s="1"/>
  <c r="F41" i="1"/>
  <c r="K41" i="1" s="1"/>
  <c r="F4" i="1" l="1"/>
  <c r="K4" i="1" s="1"/>
  <c r="F3" i="1"/>
  <c r="K3" i="1" s="1"/>
  <c r="F5" i="1"/>
  <c r="K5" i="1" s="1"/>
  <c r="F6" i="1"/>
  <c r="K6" i="1" s="1"/>
  <c r="F7" i="1"/>
  <c r="K7" i="1" s="1"/>
  <c r="F8" i="1"/>
  <c r="K8" i="1" s="1"/>
  <c r="F9" i="1"/>
  <c r="K9" i="1" s="1"/>
  <c r="F10" i="1"/>
  <c r="K10" i="1" s="1"/>
  <c r="F11" i="1"/>
  <c r="K11" i="1" s="1"/>
  <c r="F12" i="1"/>
  <c r="K12" i="1" s="1"/>
  <c r="F13" i="1"/>
  <c r="K13" i="1" s="1"/>
  <c r="F14" i="1"/>
  <c r="K14" i="1" s="1"/>
  <c r="F15" i="1"/>
  <c r="K15" i="1" s="1"/>
  <c r="F16" i="1"/>
  <c r="K16" i="1" s="1"/>
  <c r="F17" i="1"/>
  <c r="K17" i="1" s="1"/>
  <c r="F18" i="1"/>
  <c r="K18" i="1" s="1"/>
  <c r="F19" i="1"/>
  <c r="K19" i="1" s="1"/>
  <c r="F20" i="1"/>
  <c r="K20" i="1" s="1"/>
  <c r="F21" i="1"/>
  <c r="K21" i="1" s="1"/>
  <c r="F22" i="1"/>
  <c r="K22" i="1" s="1"/>
  <c r="F23" i="1"/>
  <c r="K23" i="1" s="1"/>
  <c r="F24" i="1"/>
  <c r="K24" i="1" s="1"/>
  <c r="F25" i="1"/>
  <c r="K25" i="1" s="1"/>
  <c r="F26" i="1"/>
  <c r="K26" i="1" s="1"/>
  <c r="F27" i="1"/>
  <c r="K27" i="1" s="1"/>
  <c r="F28" i="1"/>
  <c r="K28" i="1" s="1"/>
  <c r="F29" i="1"/>
  <c r="K29" i="1" s="1"/>
  <c r="F30" i="1"/>
  <c r="K30" i="1" s="1"/>
  <c r="F31" i="1"/>
  <c r="K31" i="1" s="1"/>
  <c r="F32" i="1"/>
  <c r="K32" i="1" s="1"/>
  <c r="F33" i="1"/>
  <c r="K33" i="1" s="1"/>
  <c r="F34" i="1"/>
  <c r="K34" i="1" s="1"/>
  <c r="F35" i="1"/>
  <c r="K35" i="1" s="1"/>
  <c r="F36" i="1"/>
  <c r="K36" i="1" s="1"/>
  <c r="F37" i="1"/>
  <c r="K37" i="1" s="1"/>
  <c r="F38" i="1"/>
  <c r="K38" i="1" s="1"/>
  <c r="G16" i="3" l="1"/>
  <c r="H23" i="2"/>
  <c r="J23" i="2" s="1"/>
  <c r="Q23" i="2" s="1"/>
  <c r="J17" i="2"/>
  <c r="Q17" i="2" s="1"/>
  <c r="L4" i="3"/>
  <c r="Q24" i="2"/>
  <c r="Q25" i="2"/>
  <c r="Q26" i="2"/>
  <c r="Q27" i="2"/>
  <c r="Q28" i="2"/>
  <c r="J3" i="2"/>
  <c r="Q3" i="2" s="1"/>
  <c r="J4" i="2"/>
  <c r="Q4" i="2" s="1"/>
  <c r="J9" i="2"/>
  <c r="Q9" i="2" s="1"/>
  <c r="J10" i="2"/>
  <c r="Q10" i="2" s="1"/>
  <c r="J4" i="3"/>
  <c r="G4" i="3"/>
  <c r="G8" i="3"/>
  <c r="G10" i="3"/>
  <c r="G6" i="3"/>
  <c r="G7" i="3"/>
  <c r="G9" i="3"/>
  <c r="G3" i="3"/>
  <c r="G2" i="3"/>
  <c r="G5" i="3"/>
  <c r="G14" i="3"/>
  <c r="G11" i="3"/>
  <c r="G13" i="3"/>
  <c r="G12" i="3"/>
  <c r="G15" i="3"/>
  <c r="I4" i="3" l="1"/>
  <c r="H11" i="2" s="1"/>
  <c r="J11" i="2" s="1"/>
  <c r="Q11" i="2" s="1"/>
  <c r="H18" i="2" l="1"/>
  <c r="J18" i="2" s="1"/>
  <c r="Q18" i="2" s="1"/>
  <c r="H15" i="2"/>
  <c r="J15" i="2" s="1"/>
  <c r="Q15" i="2" s="1"/>
  <c r="H12" i="2"/>
  <c r="J12" i="2" s="1"/>
  <c r="Q12" i="2" s="1"/>
  <c r="H8" i="2"/>
  <c r="J8" i="2" s="1"/>
  <c r="Q8" i="2" s="1"/>
  <c r="H13" i="2"/>
  <c r="J13" i="2" s="1"/>
  <c r="Q13" i="2" s="1"/>
  <c r="H16" i="2"/>
  <c r="J16" i="2" s="1"/>
  <c r="Q16" i="2" s="1"/>
  <c r="H19" i="2"/>
  <c r="J19" i="2" s="1"/>
  <c r="Q19" i="2" s="1"/>
  <c r="H7" i="2"/>
  <c r="J7" i="2" s="1"/>
  <c r="Q7" i="2" s="1"/>
  <c r="H22" i="2"/>
  <c r="J22" i="2" s="1"/>
  <c r="Q22" i="2" s="1"/>
  <c r="H20" i="2"/>
  <c r="J20" i="2" s="1"/>
  <c r="Q20" i="2" s="1"/>
  <c r="H21" i="2"/>
  <c r="J21" i="2" s="1"/>
  <c r="Q21" i="2" s="1"/>
  <c r="H5" i="2"/>
  <c r="J5" i="2" s="1"/>
  <c r="Q5" i="2" s="1"/>
  <c r="H14" i="2"/>
  <c r="J14" i="2" s="1"/>
  <c r="Q14" i="2" s="1"/>
  <c r="H6" i="2"/>
  <c r="J6" i="2" s="1"/>
  <c r="Q6" i="2" s="1"/>
  <c r="K4" i="3"/>
  <c r="R2" i="2" l="1"/>
  <c r="S2" i="2"/>
  <c r="J1048565" i="2"/>
</calcChain>
</file>

<file path=xl/sharedStrings.xml><?xml version="1.0" encoding="utf-8"?>
<sst xmlns="http://schemas.openxmlformats.org/spreadsheetml/2006/main" count="278" uniqueCount="145">
  <si>
    <t>序号</t>
  </si>
  <si>
    <t>下单日期</t>
  </si>
  <si>
    <t>项目</t>
  </si>
  <si>
    <t>单价</t>
  </si>
  <si>
    <t>数量</t>
  </si>
  <si>
    <t>总价</t>
  </si>
  <si>
    <t>物流单号</t>
  </si>
  <si>
    <t>快递费</t>
  </si>
  <si>
    <t>回款价</t>
  </si>
  <si>
    <t>利润</t>
  </si>
  <si>
    <t>未回款总额</t>
  </si>
  <si>
    <t>2023年10月22日</t>
  </si>
  <si>
    <t>2023年10月31日</t>
  </si>
  <si>
    <t>华为mate x5</t>
    <phoneticPr fontId="9" type="noConversion"/>
  </si>
  <si>
    <t>京东原色苹果 15 pro max 256</t>
    <phoneticPr fontId="9" type="noConversion"/>
  </si>
  <si>
    <t>淘宝 7388 电脑</t>
    <phoneticPr fontId="9" type="noConversion"/>
  </si>
  <si>
    <t>抖音 6300 电脑 R7000</t>
    <phoneticPr fontId="9" type="noConversion"/>
  </si>
  <si>
    <t>美团 迪士尼门票优惠券</t>
    <phoneticPr fontId="9" type="noConversion"/>
  </si>
  <si>
    <t>支付宝 8183 联想R9000P</t>
    <phoneticPr fontId="9" type="noConversion"/>
  </si>
  <si>
    <t>淘宝 小米路由器</t>
    <phoneticPr fontId="9" type="noConversion"/>
  </si>
  <si>
    <t>淘宝直播间 天气丹</t>
    <phoneticPr fontId="9" type="noConversion"/>
  </si>
  <si>
    <t>淘宝小米门锁</t>
    <phoneticPr fontId="9" type="noConversion"/>
  </si>
  <si>
    <t>淘宝 泸州老窖 特曲</t>
    <phoneticPr fontId="9" type="noConversion"/>
  </si>
  <si>
    <t>淘宝 飞天 单瓶 空包裹</t>
    <phoneticPr fontId="9" type="noConversion"/>
  </si>
  <si>
    <t>淘宝 飞天 双瓶 空包裹</t>
    <phoneticPr fontId="9" type="noConversion"/>
  </si>
  <si>
    <t>京东 索尼相机</t>
    <phoneticPr fontId="9" type="noConversion"/>
  </si>
  <si>
    <t>淘宝 飞天双瓶 武汉</t>
    <phoneticPr fontId="9" type="noConversion"/>
  </si>
  <si>
    <t>淘宝北京卫视直播间香水</t>
    <phoneticPr fontId="9" type="noConversion"/>
  </si>
  <si>
    <t>京东 处理器 CPU</t>
    <phoneticPr fontId="9" type="noConversion"/>
  </si>
  <si>
    <t>总利润</t>
    <phoneticPr fontId="8" type="noConversion"/>
  </si>
  <si>
    <t>淘宝直播间香水 返红包 修丽可小样</t>
    <phoneticPr fontId="9" type="noConversion"/>
  </si>
  <si>
    <t>京东 苹果15pro 256 蓝色</t>
    <phoneticPr fontId="8" type="noConversion"/>
  </si>
  <si>
    <t>包含退差价269 + 晚赔140-100-140</t>
    <phoneticPr fontId="8" type="noConversion"/>
  </si>
  <si>
    <t>未知</t>
    <phoneticPr fontId="8" type="noConversion"/>
  </si>
  <si>
    <t>京东 苹果15pro  原色 256</t>
    <phoneticPr fontId="8" type="noConversion"/>
  </si>
  <si>
    <t>京东 苹果15  黑色 256</t>
    <phoneticPr fontId="8" type="noConversion"/>
  </si>
  <si>
    <t>淘宝随箱礼 泸州老窖小特曲</t>
    <phoneticPr fontId="8" type="noConversion"/>
  </si>
  <si>
    <t>淘宝李佳琪直播间迪奥口红套装</t>
    <phoneticPr fontId="8" type="noConversion"/>
  </si>
  <si>
    <t>回款日期、备注</t>
    <phoneticPr fontId="8" type="noConversion"/>
  </si>
  <si>
    <t>戏曲纪念币 5元/枚</t>
    <phoneticPr fontId="8" type="noConversion"/>
  </si>
  <si>
    <t>拼多多15Promax256白色</t>
    <phoneticPr fontId="8" type="noConversion"/>
  </si>
  <si>
    <t>抖音 一加ace 2 pro</t>
    <phoneticPr fontId="8" type="noConversion"/>
  </si>
  <si>
    <t>天猫 羊排</t>
    <phoneticPr fontId="8" type="noConversion"/>
  </si>
  <si>
    <t>283羊肉 + 83 羊肉  + 0 牛排  = 366，赔偿178。相当于188买了20斤羊肉和11块牛排</t>
    <phoneticPr fontId="8" type="noConversion"/>
  </si>
  <si>
    <t>抖音cpu</t>
    <phoneticPr fontId="8" type="noConversion"/>
  </si>
  <si>
    <t>晚发赔偿100</t>
    <phoneticPr fontId="8" type="noConversion"/>
  </si>
  <si>
    <t>葫芦娃 双瓶茅台</t>
    <phoneticPr fontId="8" type="noConversion"/>
  </si>
  <si>
    <t>3058+1405 双瓶+特产</t>
    <phoneticPr fontId="8" type="noConversion"/>
  </si>
  <si>
    <t>i茅台</t>
    <phoneticPr fontId="8" type="noConversion"/>
  </si>
  <si>
    <t>带票兔茅</t>
    <phoneticPr fontId="8" type="noConversion"/>
  </si>
  <si>
    <t>龙币</t>
    <phoneticPr fontId="8" type="noConversion"/>
  </si>
  <si>
    <t>龙钞</t>
    <phoneticPr fontId="8" type="noConversion"/>
  </si>
  <si>
    <t>三套 270出</t>
    <phoneticPr fontId="8" type="noConversion"/>
  </si>
  <si>
    <t>1套 730出</t>
    <phoneticPr fontId="8" type="noConversion"/>
  </si>
  <si>
    <t>序号</t>
    <phoneticPr fontId="8" type="noConversion"/>
  </si>
  <si>
    <t>1套已出</t>
    <phoneticPr fontId="8" type="noConversion"/>
  </si>
  <si>
    <t>瑕疵退货+8元运费</t>
    <phoneticPr fontId="8" type="noConversion"/>
  </si>
  <si>
    <t>京东 拍立得 mini 12 白色</t>
    <phoneticPr fontId="8" type="noConversion"/>
  </si>
  <si>
    <t>发货状态</t>
    <phoneticPr fontId="8" type="noConversion"/>
  </si>
  <si>
    <t>未发货</t>
  </si>
  <si>
    <t>已结清</t>
  </si>
  <si>
    <t>淘宝直播间  娇韵诗 第八代 75ml</t>
    <phoneticPr fontId="8" type="noConversion"/>
  </si>
  <si>
    <t>京东 拍立得 mini 12 白色 标配 + 20张相纸</t>
    <phoneticPr fontId="8" type="noConversion"/>
  </si>
  <si>
    <t>淘宝 拍立得 mini 12 白色 标配 + 20张相纸</t>
    <phoneticPr fontId="8" type="noConversion"/>
  </si>
  <si>
    <t>淘宝 拍立得 mini 12  白色 标配 + 20张相纸</t>
    <phoneticPr fontId="8" type="noConversion"/>
  </si>
  <si>
    <t>淘宝 拍立得 mini 12 白色 标配 + 10张相纸 （相纸单出）</t>
    <phoneticPr fontId="8" type="noConversion"/>
  </si>
  <si>
    <t>淘宝 拍立得 mini 12 白色 标配 + 10张相纸（相纸单出）</t>
    <phoneticPr fontId="8" type="noConversion"/>
  </si>
  <si>
    <t>总成本价</t>
    <phoneticPr fontId="8" type="noConversion"/>
  </si>
  <si>
    <t>已上架</t>
  </si>
  <si>
    <t>已售出</t>
  </si>
  <si>
    <t>淘宝 拍立得 mini 7 白色 标配 + 10张相纸 （相纸单出）</t>
    <phoneticPr fontId="8" type="noConversion"/>
  </si>
  <si>
    <t xml:space="preserve">淘宝 拍立得 mini 7 白色 标配 + 20张相纸 </t>
    <phoneticPr fontId="8" type="noConversion"/>
  </si>
  <si>
    <t>已搭配</t>
    <phoneticPr fontId="8" type="noConversion"/>
  </si>
  <si>
    <t>货物状态</t>
    <phoneticPr fontId="8" type="noConversion"/>
  </si>
  <si>
    <t>未收货</t>
  </si>
  <si>
    <t>已收货</t>
  </si>
  <si>
    <t>淘宝 拍立得 mini 12 白色</t>
    <phoneticPr fontId="8" type="noConversion"/>
  </si>
  <si>
    <t>店铺名称</t>
    <phoneticPr fontId="8" type="noConversion"/>
  </si>
  <si>
    <t>富士迪西</t>
  </si>
  <si>
    <t>富士恒敏</t>
  </si>
  <si>
    <t>富士恒敏</t>
    <phoneticPr fontId="8" type="noConversion"/>
  </si>
  <si>
    <t>琼姿天创</t>
    <phoneticPr fontId="8" type="noConversion"/>
  </si>
  <si>
    <t>富士海亿</t>
    <phoneticPr fontId="8" type="noConversion"/>
  </si>
  <si>
    <t>富士沐橙</t>
    <phoneticPr fontId="8" type="noConversion"/>
  </si>
  <si>
    <t>宏腾伟业</t>
    <phoneticPr fontId="8" type="noConversion"/>
  </si>
  <si>
    <t>火乐鱼</t>
    <phoneticPr fontId="8" type="noConversion"/>
  </si>
  <si>
    <t>火乐鱼&amp;博融天创</t>
    <phoneticPr fontId="8" type="noConversion"/>
  </si>
  <si>
    <t>南京航盟</t>
    <phoneticPr fontId="8" type="noConversion"/>
  </si>
  <si>
    <t>博融天创</t>
  </si>
  <si>
    <t>来源</t>
    <phoneticPr fontId="8" type="noConversion"/>
  </si>
  <si>
    <t>店铺</t>
    <phoneticPr fontId="8" type="noConversion"/>
  </si>
  <si>
    <t>价格</t>
    <phoneticPr fontId="8" type="noConversion"/>
  </si>
  <si>
    <t>运费</t>
    <phoneticPr fontId="8" type="noConversion"/>
  </si>
  <si>
    <t>平均价格</t>
    <phoneticPr fontId="8" type="noConversion"/>
  </si>
  <si>
    <t>京东 拍立得 20张相纸</t>
    <phoneticPr fontId="8" type="noConversion"/>
  </si>
  <si>
    <t>富士旗舰店</t>
    <phoneticPr fontId="8" type="noConversion"/>
  </si>
  <si>
    <t>京东海外</t>
    <phoneticPr fontId="8" type="noConversion"/>
  </si>
  <si>
    <t>淘宝 拍立得相纸 20张相纸</t>
    <phoneticPr fontId="8" type="noConversion"/>
  </si>
  <si>
    <t>小红书 拍立得相纸 20张相纸</t>
    <phoneticPr fontId="8" type="noConversion"/>
  </si>
  <si>
    <t>总价</t>
    <phoneticPr fontId="8" type="noConversion"/>
  </si>
  <si>
    <t>总计数量</t>
    <phoneticPr fontId="8" type="noConversion"/>
  </si>
  <si>
    <t>总金额</t>
    <phoneticPr fontId="8" type="noConversion"/>
  </si>
  <si>
    <t>购买日期</t>
    <phoneticPr fontId="8" type="noConversion"/>
  </si>
  <si>
    <t>搭配数量</t>
    <phoneticPr fontId="8" type="noConversion"/>
  </si>
  <si>
    <t>京东 拍立得 mini 7 蓝色</t>
    <phoneticPr fontId="8" type="noConversion"/>
  </si>
  <si>
    <t>京东 拍立得 mini 7 白色</t>
    <phoneticPr fontId="8" type="noConversion"/>
  </si>
  <si>
    <t>相机总量</t>
    <phoneticPr fontId="8" type="noConversion"/>
  </si>
  <si>
    <t>数量</t>
    <phoneticPr fontId="8" type="noConversion"/>
  </si>
  <si>
    <t>10张拆出价</t>
    <phoneticPr fontId="8" type="noConversion"/>
  </si>
  <si>
    <t>20张搭配价</t>
    <phoneticPr fontId="8" type="noConversion"/>
  </si>
  <si>
    <t>相机包瑕疵 退费20</t>
    <phoneticPr fontId="8" type="noConversion"/>
  </si>
  <si>
    <t>淘宝 拍立得 mini 12 蓝色</t>
    <phoneticPr fontId="8" type="noConversion"/>
  </si>
  <si>
    <t>淘宝直播间  娇韵诗 第八代 76ml</t>
  </si>
  <si>
    <t>淘宝直播间  娇韵诗 第八代 77ml</t>
  </si>
  <si>
    <t>买家取消 ，赔偿28</t>
    <phoneticPr fontId="8" type="noConversion"/>
  </si>
  <si>
    <t>淘宝 AirPodsPro 2代</t>
  </si>
  <si>
    <t>淘宝 黄金手镯</t>
    <phoneticPr fontId="8" type="noConversion"/>
  </si>
  <si>
    <t>信用卡满减5</t>
    <phoneticPr fontId="8" type="noConversion"/>
  </si>
  <si>
    <t>信用卡满减20</t>
    <phoneticPr fontId="8" type="noConversion"/>
  </si>
  <si>
    <t>抖音 拍立得 20张相纸</t>
  </si>
  <si>
    <t>抖音 拍立得 20张相纸</t>
    <phoneticPr fontId="8" type="noConversion"/>
  </si>
  <si>
    <t>陇商专卖店</t>
    <phoneticPr fontId="8" type="noConversion"/>
  </si>
  <si>
    <t>备注</t>
    <phoneticPr fontId="8" type="noConversion"/>
  </si>
  <si>
    <t>京东富士</t>
    <phoneticPr fontId="8" type="noConversion"/>
  </si>
  <si>
    <t xml:space="preserve">京东 拍立得 mini 7 白色 标配 + 20张相纸 </t>
    <phoneticPr fontId="8" type="noConversion"/>
  </si>
  <si>
    <t>淘宝百亿补贴 iPhone15 pro 256</t>
    <phoneticPr fontId="8" type="noConversion"/>
  </si>
  <si>
    <t>京东  iPhone15 pro 256</t>
    <phoneticPr fontId="8" type="noConversion"/>
  </si>
  <si>
    <t>淘宝百补 iPhone15PM</t>
    <phoneticPr fontId="8" type="noConversion"/>
  </si>
  <si>
    <t>抖音陇商富士</t>
    <phoneticPr fontId="8" type="noConversion"/>
  </si>
  <si>
    <t>淘宝 大疆pocket3</t>
    <phoneticPr fontId="8" type="noConversion"/>
  </si>
  <si>
    <t>可以回购原价 20张 的相纸。24/7-25/6月</t>
    <phoneticPr fontId="8" type="noConversion"/>
  </si>
  <si>
    <t>群里抽奖 20张相纸</t>
    <phoneticPr fontId="8" type="noConversion"/>
  </si>
  <si>
    <t>群抽奖</t>
    <phoneticPr fontId="8" type="noConversion"/>
  </si>
  <si>
    <t>小红书心愿单 相纸</t>
    <phoneticPr fontId="8" type="noConversion"/>
  </si>
  <si>
    <t>富士宏敏</t>
    <phoneticPr fontId="8" type="noConversion"/>
  </si>
  <si>
    <t>淘宝 拍立得 mini 90  棕色 标配 + 20张相纸</t>
    <phoneticPr fontId="8" type="noConversion"/>
  </si>
  <si>
    <t>第三方店铺</t>
    <phoneticPr fontId="8" type="noConversion"/>
  </si>
  <si>
    <t>群抽奖中奖的相纸</t>
    <phoneticPr fontId="8" type="noConversion"/>
  </si>
  <si>
    <t>果果</t>
    <phoneticPr fontId="8" type="noConversion"/>
  </si>
  <si>
    <t>苏瑞</t>
    <phoneticPr fontId="8" type="noConversion"/>
  </si>
  <si>
    <t>冯晶</t>
    <phoneticPr fontId="8" type="noConversion"/>
  </si>
  <si>
    <t>去的运费+回来运费+耳机到付=66.8</t>
    <phoneticPr fontId="8" type="noConversion"/>
  </si>
  <si>
    <t>抖音 拍立得 mini40  一世风靡礼盒</t>
    <phoneticPr fontId="8" type="noConversion"/>
  </si>
  <si>
    <t>返现6块</t>
    <phoneticPr fontId="8" type="noConversion"/>
  </si>
  <si>
    <t>淘宝 大疆pocket4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</si>
</sst>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¥&quot;#,##0.00_);[Red]\(&quot;¥&quot;#,##0.00\)"/>
    <numFmt numFmtId="44" formatCode="_(&quot;¥&quot;* #,##0.00_);_(&quot;¥&quot;* \(#,##0.00\);_(&quot;¥&quot;* &quot;-&quot;??_);_(@_)"/>
    <numFmt numFmtId="176" formatCode="yyyy&quot;年&quot;m&quot;月&quot;d&quot;日&quot;;@"/>
    <numFmt numFmtId="177" formatCode="0.00_ ;[Red]\-0.00\ "/>
    <numFmt numFmtId="178" formatCode="0.00_ "/>
    <numFmt numFmtId="179" formatCode="&quot;¥&quot;#,##0.00"/>
    <numFmt numFmtId="180" formatCode="0.00_);[Red]\(0.00\)"/>
  </numFmts>
  <fonts count="15">
    <font>
      <sz val="12"/>
      <color theme="1"/>
      <name val="等线"/>
      <charset val="134"/>
      <scheme val="minor"/>
    </font>
    <font>
      <sz val="26"/>
      <color theme="1"/>
      <name val="等线"/>
      <family val="4"/>
      <charset val="134"/>
      <scheme val="minor"/>
    </font>
    <font>
      <sz val="20"/>
      <color theme="1"/>
      <name val="等线"/>
      <family val="4"/>
      <charset val="134"/>
      <scheme val="minor"/>
    </font>
    <font>
      <sz val="12"/>
      <name val="等线"/>
      <family val="4"/>
      <charset val="134"/>
      <scheme val="minor"/>
    </font>
    <font>
      <sz val="18"/>
      <color theme="1"/>
      <name val="等线"/>
      <family val="4"/>
      <charset val="134"/>
      <scheme val="minor"/>
    </font>
    <font>
      <sz val="18"/>
      <name val="等线"/>
      <family val="4"/>
      <charset val="134"/>
      <scheme val="minor"/>
    </font>
    <font>
      <sz val="26"/>
      <color rgb="FFFF0000"/>
      <name val="等线"/>
      <family val="4"/>
      <charset val="134"/>
      <scheme val="minor"/>
    </font>
    <font>
      <sz val="12"/>
      <color rgb="FFFFFF00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theme="5"/>
      <name val="等线"/>
      <family val="4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3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7" applyNumberFormat="0" applyAlignment="0" applyProtection="0">
      <alignment vertical="center"/>
    </xf>
  </cellStyleXfs>
  <cellXfs count="12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178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176" fontId="11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0" fillId="0" borderId="2" xfId="0" applyFont="1" applyBorder="1">
      <alignment vertical="center"/>
    </xf>
    <xf numFmtId="179" fontId="0" fillId="0" borderId="2" xfId="0" applyNumberFormat="1" applyBorder="1">
      <alignment vertical="center"/>
    </xf>
    <xf numFmtId="0" fontId="0" fillId="0" borderId="2" xfId="0" applyBorder="1">
      <alignment vertical="center"/>
    </xf>
    <xf numFmtId="4" fontId="0" fillId="0" borderId="2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12" fillId="0" borderId="0" xfId="0" applyNumberFormat="1" applyFont="1" applyAlignment="1">
      <alignment horizontal="center" vertical="center"/>
    </xf>
    <xf numFmtId="0" fontId="10" fillId="0" borderId="0" xfId="0" applyFont="1">
      <alignment vertical="center"/>
    </xf>
    <xf numFmtId="4" fontId="0" fillId="5" borderId="2" xfId="0" applyNumberFormat="1" applyFill="1" applyBorder="1" applyAlignment="1">
      <alignment horizontal="center" vertical="center"/>
    </xf>
    <xf numFmtId="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10" fillId="2" borderId="2" xfId="0" applyFont="1" applyFill="1" applyBorder="1">
      <alignment vertical="center"/>
    </xf>
    <xf numFmtId="179" fontId="0" fillId="2" borderId="2" xfId="0" applyNumberFormat="1" applyFill="1" applyBorder="1">
      <alignment vertical="center"/>
    </xf>
    <xf numFmtId="179" fontId="0" fillId="2" borderId="2" xfId="0" applyNumberForma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76" fontId="4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0" fillId="7" borderId="2" xfId="0" applyFill="1" applyBorder="1">
      <alignment vertical="center"/>
    </xf>
    <xf numFmtId="0" fontId="10" fillId="7" borderId="6" xfId="0" applyFont="1" applyFill="1" applyBorder="1">
      <alignment vertical="center"/>
    </xf>
    <xf numFmtId="0" fontId="0" fillId="0" borderId="5" xfId="0" applyBorder="1">
      <alignment vertical="center"/>
    </xf>
    <xf numFmtId="44" fontId="10" fillId="7" borderId="6" xfId="0" applyNumberFormat="1" applyFont="1" applyFill="1" applyBorder="1">
      <alignment vertical="center"/>
    </xf>
    <xf numFmtId="44" fontId="0" fillId="0" borderId="2" xfId="0" applyNumberFormat="1" applyBorder="1">
      <alignment vertical="center"/>
    </xf>
    <xf numFmtId="44" fontId="0" fillId="0" borderId="0" xfId="0" applyNumberFormat="1">
      <alignment vertical="center"/>
    </xf>
    <xf numFmtId="0" fontId="10" fillId="7" borderId="6" xfId="0" applyFont="1" applyFill="1" applyBorder="1" applyAlignment="1">
      <alignment horizontal="center" vertical="center"/>
    </xf>
    <xf numFmtId="0" fontId="4" fillId="3" borderId="8" xfId="0" applyFont="1" applyFill="1" applyBorder="1">
      <alignment vertical="center"/>
    </xf>
    <xf numFmtId="14" fontId="4" fillId="3" borderId="8" xfId="0" applyNumberFormat="1" applyFont="1" applyFill="1" applyBorder="1">
      <alignment vertical="center"/>
    </xf>
    <xf numFmtId="0" fontId="10" fillId="3" borderId="8" xfId="0" applyFont="1" applyFill="1" applyBorder="1">
      <alignment vertical="center"/>
    </xf>
    <xf numFmtId="179" fontId="4" fillId="3" borderId="8" xfId="0" applyNumberFormat="1" applyFont="1" applyFill="1" applyBorder="1">
      <alignment vertical="center"/>
    </xf>
    <xf numFmtId="4" fontId="4" fillId="3" borderId="8" xfId="0" applyNumberFormat="1" applyFont="1" applyFill="1" applyBorder="1">
      <alignment vertical="center"/>
    </xf>
    <xf numFmtId="0" fontId="4" fillId="3" borderId="8" xfId="0" applyFont="1" applyFill="1" applyBorder="1" applyAlignment="1">
      <alignment vertical="center" wrapText="1"/>
    </xf>
    <xf numFmtId="14" fontId="0" fillId="0" borderId="5" xfId="0" applyNumberFormat="1" applyBorder="1" applyAlignment="1">
      <alignment horizontal="center" vertical="center"/>
    </xf>
    <xf numFmtId="0" fontId="10" fillId="0" borderId="5" xfId="0" applyFont="1" applyBorder="1">
      <alignment vertical="center"/>
    </xf>
    <xf numFmtId="0" fontId="0" fillId="0" borderId="5" xfId="0" applyBorder="1" applyAlignment="1">
      <alignment horizontal="center" vertical="center"/>
    </xf>
    <xf numFmtId="179" fontId="13" fillId="2" borderId="11" xfId="1" applyNumberFormat="1" applyFill="1" applyBorder="1" applyAlignment="1">
      <alignment horizontal="center" vertical="center"/>
    </xf>
    <xf numFmtId="179" fontId="12" fillId="0" borderId="11" xfId="0" applyNumberFormat="1" applyFont="1" applyBorder="1" applyAlignment="1">
      <alignment horizontal="center" vertical="center"/>
    </xf>
    <xf numFmtId="0" fontId="4" fillId="3" borderId="13" xfId="0" applyFont="1" applyFill="1" applyBorder="1">
      <alignment vertical="center"/>
    </xf>
    <xf numFmtId="179" fontId="4" fillId="3" borderId="12" xfId="0" applyNumberFormat="1" applyFont="1" applyFill="1" applyBorder="1">
      <alignment vertical="center"/>
    </xf>
    <xf numFmtId="180" fontId="4" fillId="3" borderId="8" xfId="0" applyNumberFormat="1" applyFont="1" applyFill="1" applyBorder="1">
      <alignment vertical="center"/>
    </xf>
    <xf numFmtId="180" fontId="0" fillId="0" borderId="2" xfId="0" applyNumberFormat="1" applyBorder="1" applyAlignment="1">
      <alignment horizontal="center" vertical="center"/>
    </xf>
    <xf numFmtId="180" fontId="0" fillId="2" borderId="2" xfId="0" applyNumberFormat="1" applyFill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2" borderId="0" xfId="0" applyFill="1">
      <alignment vertical="center"/>
    </xf>
    <xf numFmtId="179" fontId="10" fillId="0" borderId="2" xfId="0" applyNumberFormat="1" applyFont="1" applyBorder="1" applyAlignment="1">
      <alignment horizontal="left" vertical="center"/>
    </xf>
    <xf numFmtId="14" fontId="10" fillId="7" borderId="6" xfId="0" applyNumberFormat="1" applyFont="1" applyFill="1" applyBorder="1" applyAlignment="1">
      <alignment horizontal="center" vertical="center"/>
    </xf>
    <xf numFmtId="0" fontId="14" fillId="6" borderId="7" xfId="2">
      <alignment vertical="center"/>
    </xf>
    <xf numFmtId="44" fontId="14" fillId="6" borderId="7" xfId="2" applyNumberFormat="1">
      <alignment vertical="center"/>
    </xf>
    <xf numFmtId="0" fontId="14" fillId="6" borderId="7" xfId="2" applyNumberFormat="1">
      <alignment vertical="center"/>
    </xf>
    <xf numFmtId="0" fontId="14" fillId="6" borderId="7" xfId="2" applyAlignment="1">
      <alignment horizontal="center" vertical="center"/>
    </xf>
    <xf numFmtId="44" fontId="14" fillId="6" borderId="7" xfId="2" applyNumberFormat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176" fontId="4" fillId="3" borderId="6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0" fillId="2" borderId="15" xfId="0" applyFont="1" applyFill="1" applyBorder="1">
      <alignment vertical="center"/>
    </xf>
    <xf numFmtId="0" fontId="0" fillId="2" borderId="15" xfId="0" applyFill="1" applyBorder="1" applyAlignment="1">
      <alignment horizontal="center" vertical="center"/>
    </xf>
    <xf numFmtId="179" fontId="0" fillId="2" borderId="15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" fontId="0" fillId="2" borderId="15" xfId="0" applyNumberFormat="1" applyFill="1" applyBorder="1" applyAlignment="1">
      <alignment horizontal="center" vertical="center"/>
    </xf>
    <xf numFmtId="4" fontId="0" fillId="0" borderId="17" xfId="0" applyNumberForma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4" fontId="0" fillId="2" borderId="17" xfId="0" applyNumberFormat="1" applyFill="1" applyBorder="1" applyAlignment="1">
      <alignment horizontal="center" vertical="center"/>
    </xf>
    <xf numFmtId="0" fontId="10" fillId="0" borderId="17" xfId="0" applyFont="1" applyBorder="1">
      <alignment vertical="center"/>
    </xf>
    <xf numFmtId="0" fontId="0" fillId="0" borderId="17" xfId="0" applyBorder="1" applyAlignment="1">
      <alignment horizontal="center" vertical="center"/>
    </xf>
    <xf numFmtId="179" fontId="0" fillId="0" borderId="17" xfId="0" applyNumberFormat="1" applyBorder="1" applyAlignment="1">
      <alignment horizontal="center" vertical="center"/>
    </xf>
    <xf numFmtId="8" fontId="4" fillId="3" borderId="6" xfId="0" applyNumberFormat="1" applyFont="1" applyFill="1" applyBorder="1" applyAlignment="1">
      <alignment horizontal="center" vertical="center"/>
    </xf>
    <xf numFmtId="8" fontId="4" fillId="3" borderId="2" xfId="0" applyNumberFormat="1" applyFont="1" applyFill="1" applyBorder="1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8" fontId="0" fillId="0" borderId="17" xfId="0" applyNumberFormat="1" applyBorder="1" applyAlignment="1">
      <alignment horizontal="center" vertical="center"/>
    </xf>
    <xf numFmtId="8" fontId="0" fillId="2" borderId="15" xfId="0" applyNumberFormat="1" applyFill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44" fontId="0" fillId="0" borderId="5" xfId="0" applyNumberFormat="1" applyBorder="1">
      <alignment vertical="center"/>
    </xf>
    <xf numFmtId="8" fontId="5" fillId="3" borderId="6" xfId="0" applyNumberFormat="1" applyFont="1" applyFill="1" applyBorder="1" applyAlignment="1">
      <alignment horizontal="center" vertical="center"/>
    </xf>
    <xf numFmtId="8" fontId="5" fillId="3" borderId="2" xfId="0" applyNumberFormat="1" applyFont="1" applyFill="1" applyBorder="1" applyAlignment="1">
      <alignment horizontal="center" vertical="center"/>
    </xf>
    <xf numFmtId="8" fontId="3" fillId="2" borderId="3" xfId="0" applyNumberFormat="1" applyFont="1" applyFill="1" applyBorder="1" applyAlignment="1">
      <alignment horizontal="center" vertical="center"/>
    </xf>
    <xf numFmtId="8" fontId="0" fillId="0" borderId="4" xfId="0" applyNumberFormat="1" applyBorder="1" applyAlignment="1">
      <alignment horizontal="center" vertical="center"/>
    </xf>
    <xf numFmtId="8" fontId="3" fillId="2" borderId="1" xfId="0" applyNumberFormat="1" applyFont="1" applyFill="1" applyBorder="1" applyAlignment="1">
      <alignment horizontal="center" vertical="center"/>
    </xf>
    <xf numFmtId="8" fontId="0" fillId="4" borderId="2" xfId="0" applyNumberFormat="1" applyFill="1" applyBorder="1" applyAlignment="1">
      <alignment horizontal="center" vertical="center"/>
    </xf>
    <xf numFmtId="8" fontId="6" fillId="0" borderId="2" xfId="0" applyNumberFormat="1" applyFont="1" applyBorder="1" applyAlignment="1">
      <alignment horizontal="center" vertical="center"/>
    </xf>
    <xf numFmtId="8" fontId="7" fillId="0" borderId="0" xfId="0" applyNumberFormat="1" applyFont="1" applyAlignment="1">
      <alignment horizontal="center" vertical="center"/>
    </xf>
    <xf numFmtId="8" fontId="0" fillId="2" borderId="16" xfId="0" applyNumberFormat="1" applyFill="1" applyBorder="1">
      <alignment vertical="center"/>
    </xf>
    <xf numFmtId="8" fontId="0" fillId="0" borderId="0" xfId="0" applyNumberFormat="1">
      <alignment vertical="center"/>
    </xf>
    <xf numFmtId="8" fontId="0" fillId="2" borderId="18" xfId="0" applyNumberFormat="1" applyFill="1" applyBorder="1">
      <alignment vertical="center"/>
    </xf>
    <xf numFmtId="8" fontId="0" fillId="0" borderId="18" xfId="0" applyNumberFormat="1" applyBorder="1">
      <alignment vertical="center"/>
    </xf>
    <xf numFmtId="0" fontId="0" fillId="5" borderId="9" xfId="0" applyFill="1" applyBorder="1" applyAlignment="1">
      <alignment horizontal="center" vertical="center"/>
    </xf>
    <xf numFmtId="14" fontId="0" fillId="8" borderId="6" xfId="0" applyNumberFormat="1" applyFill="1" applyBorder="1" applyAlignment="1">
      <alignment horizontal="center" vertical="center"/>
    </xf>
    <xf numFmtId="0" fontId="10" fillId="8" borderId="6" xfId="0" applyFont="1" applyFill="1" applyBorder="1">
      <alignment vertical="center"/>
    </xf>
    <xf numFmtId="179" fontId="0" fillId="8" borderId="6" xfId="0" applyNumberFormat="1" applyFill="1" applyBorder="1">
      <alignment vertical="center"/>
    </xf>
    <xf numFmtId="0" fontId="0" fillId="8" borderId="6" xfId="0" applyFill="1" applyBorder="1" applyAlignment="1">
      <alignment horizontal="center" vertical="center"/>
    </xf>
    <xf numFmtId="179" fontId="0" fillId="8" borderId="6" xfId="0" applyNumberFormat="1" applyFill="1" applyBorder="1" applyAlignment="1">
      <alignment horizontal="center" vertical="center"/>
    </xf>
    <xf numFmtId="180" fontId="0" fillId="8" borderId="6" xfId="0" applyNumberFormat="1" applyFill="1" applyBorder="1" applyAlignment="1">
      <alignment horizontal="center" vertical="center"/>
    </xf>
    <xf numFmtId="4" fontId="0" fillId="8" borderId="6" xfId="0" applyNumberFormat="1" applyFill="1" applyBorder="1" applyAlignment="1">
      <alignment horizontal="center" vertical="center"/>
    </xf>
    <xf numFmtId="0" fontId="0" fillId="8" borderId="6" xfId="0" applyFill="1" applyBorder="1">
      <alignment vertical="center"/>
    </xf>
    <xf numFmtId="179" fontId="13" fillId="8" borderId="14" xfId="1" applyNumberForma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14" fontId="4" fillId="3" borderId="2" xfId="0" applyNumberFormat="1" applyFont="1" applyFill="1" applyBorder="1" applyAlignment="1">
      <alignment horizontal="center" vertical="center"/>
    </xf>
    <xf numFmtId="0" fontId="10" fillId="3" borderId="2" xfId="0" applyFont="1" applyFill="1" applyBorder="1">
      <alignment vertical="center"/>
    </xf>
    <xf numFmtId="179" fontId="4" fillId="3" borderId="2" xfId="0" applyNumberFormat="1" applyFont="1" applyFill="1" applyBorder="1">
      <alignment vertical="center"/>
    </xf>
    <xf numFmtId="179" fontId="4" fillId="3" borderId="2" xfId="0" applyNumberFormat="1" applyFont="1" applyFill="1" applyBorder="1" applyAlignment="1">
      <alignment horizontal="center" vertical="center"/>
    </xf>
    <xf numFmtId="180" fontId="4" fillId="3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 wrapText="1"/>
    </xf>
    <xf numFmtId="0" fontId="4" fillId="3" borderId="2" xfId="0" applyFont="1" applyFill="1" applyBorder="1">
      <alignment vertical="center"/>
    </xf>
    <xf numFmtId="0" fontId="14" fillId="6" borderId="19" xfId="2" applyBorder="1" applyAlignment="1">
      <alignment horizontal="center" vertical="center" wrapText="1"/>
    </xf>
    <xf numFmtId="0" fontId="14" fillId="6" borderId="20" xfId="2" applyBorder="1" applyAlignment="1">
      <alignment horizontal="center" vertical="center" wrapText="1"/>
    </xf>
    <xf numFmtId="0" fontId="14" fillId="6" borderId="21" xfId="2" applyBorder="1" applyAlignment="1">
      <alignment horizontal="center" vertical="center" wrapText="1"/>
    </xf>
  </cellXfs>
  <cellStyles count="3">
    <cellStyle name="常规" xfId="0" builtinId="0"/>
    <cellStyle name="计算" xfId="2" builtinId="22"/>
    <cellStyle name="警告文本" xfId="1" builtinId="11"/>
  </cellStyles>
  <dxfs count="55">
    <dxf>
      <font>
        <color theme="9"/>
      </font>
      <fill>
        <patternFill>
          <bgColor theme="7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¥&quot;* #,##0.00_);_(&quot;¥&quot;* \(#,##0.00\);_(&quot;¥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¥&quot;* #,##0.00_);_(&quot;¥&quot;* \(#,##0.00\);_(&quot;¥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yyyy/m/d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  <fill>
        <patternFill patternType="solid">
          <fgColor indexed="64"/>
          <bgColor theme="9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/>
        <name val="等线"/>
        <family val="4"/>
        <charset val="134"/>
        <scheme val="minor"/>
      </font>
      <numFmt numFmtId="179" formatCode="&quot;¥&quot;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9" formatCode="&quot;¥&quot;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80" formatCode="0.00_);[Red]\(0.00\)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9" formatCode="&quot;¥&quot;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9" formatCode="&quot;¥&quot;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9" formatCode="&quot;¥&quot;#,##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yyyy/m/d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等线"/>
        <family val="4"/>
        <charset val="134"/>
        <scheme val="minor"/>
      </font>
      <numFmt numFmtId="12" formatCode="&quot;¥&quot;#,##0.00_);[Red]\(&quot;¥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76" formatCode="yyyy&quot;年&quot;m&quot;月&quot;d&quot;日&quot;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等线"/>
        <family val="4"/>
        <charset val="134"/>
        <scheme val="minor"/>
      </font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98486C-3F0A-B145-821E-3DE1ABB0B61F}" name="表4" displayName="表4" ref="A1:M64" totalsRowShown="0" dataDxfId="53" headerRowBorderDxfId="54" tableBorderDxfId="52">
  <autoFilter ref="A1:M64" xr:uid="{00000000-0009-0000-0000-000000000000}"/>
  <tableColumns count="13">
    <tableColumn id="1" xr3:uid="{90CDFAA9-0167-2B49-9B25-5FF66960A467}" name="序号" dataDxfId="51"/>
    <tableColumn id="2" xr3:uid="{62ECEA15-055B-4C42-B0E2-AAEEA91FB0D8}" name="下单日期" dataDxfId="50"/>
    <tableColumn id="3" xr3:uid="{C65A10E8-A102-7441-A3E6-648FA7588AEE}" name="项目" dataDxfId="49"/>
    <tableColumn id="4" xr3:uid="{ADE8464A-1BB8-A247-8685-39F60706579F}" name="单价" dataDxfId="48"/>
    <tableColumn id="5" xr3:uid="{CE3B20F1-C159-E949-80E7-C2CA5A1A6457}" name="数量" dataDxfId="47"/>
    <tableColumn id="6" xr3:uid="{836E7E1D-18E0-D540-8E9A-CC4EB783204F}" name="总价" dataDxfId="46"/>
    <tableColumn id="7" xr3:uid="{5B05862E-FC7B-DE47-941D-AA4D398C6CCE}" name="物流单号" dataDxfId="45"/>
    <tableColumn id="8" xr3:uid="{93635F8E-BF33-C64E-95E4-ED9DCCBCA099}" name="快递费" dataDxfId="44"/>
    <tableColumn id="9" xr3:uid="{5BD14CAF-F0E9-1C47-AFE1-1C309D99765B}" name="回款价" dataDxfId="43"/>
    <tableColumn id="10" xr3:uid="{B561B797-8C07-8A47-9DB9-07219096B489}" name="回款日期、备注" dataDxfId="42"/>
    <tableColumn id="11" xr3:uid="{B3D88930-47E7-CF4A-8E65-D8CF11A1CE42}" name="利润" dataDxfId="41">
      <calculatedColumnFormula>I2-H2-F2</calculatedColumnFormula>
    </tableColumn>
    <tableColumn id="12" xr3:uid="{05DC8520-AAAE-6648-AE78-131373ED1A1D}" name="总利润" dataDxfId="40">
      <calculatedColumnFormula>SUMIFS(K3:K47,K3:K47,"&gt;0")</calculatedColumnFormula>
    </tableColumn>
    <tableColumn id="13" xr3:uid="{0AC4C46F-E2F2-7C48-8B7C-795192A22A97}" name="未回款总额" dataDxfId="39">
      <calculatedColumnFormula>SUMIFS(K3:K48,K3:K48,"&lt;0")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4CC7C3-7217-0F4C-AEAF-41E47E47B9A4}" name="表3" displayName="表3" ref="A1:Q31" totalsRowShown="0" tableBorderDxfId="38">
  <autoFilter ref="A1:Q31" xr:uid="{4B4CC7C3-7217-0F4C-AEAF-41E47E47B9A4}"/>
  <sortState xmlns:xlrd2="http://schemas.microsoft.com/office/spreadsheetml/2017/richdata2" ref="A2:Q28">
    <sortCondition ref="B1:B28"/>
  </sortState>
  <tableColumns count="17">
    <tableColumn id="1" xr3:uid="{AD84357B-497E-EE40-8FDF-E5D9F2ACFC26}" name="序号" dataDxfId="37"/>
    <tableColumn id="2" xr3:uid="{B018C1AC-A511-F74A-A99C-C5D18AFE9D10}" name="下单日期" dataDxfId="36"/>
    <tableColumn id="3" xr3:uid="{2FA34CF5-0AEA-5A42-91DF-D0B7B8B896BD}" name="项目" dataDxfId="35"/>
    <tableColumn id="4" xr3:uid="{C7CDFA98-F76E-374C-A7AE-C825BFE78611}" name="店铺名称" dataDxfId="34"/>
    <tableColumn id="5" xr3:uid="{97A083AA-5A42-9D42-B34A-094725E12A9E}" name="单价" dataDxfId="33"/>
    <tableColumn id="6" xr3:uid="{E47A818F-5370-1849-B951-ACB91928BD5C}" name="数量" dataDxfId="32"/>
    <tableColumn id="7" xr3:uid="{103254E3-DE3D-804E-B4A3-4C362E10B8B7}" name="10张拆出价" dataDxfId="31"/>
    <tableColumn id="8" xr3:uid="{303BD280-CCAF-BB44-A560-F7CB46433F85}" name="20张搭配价" dataDxfId="30"/>
    <tableColumn id="17" xr3:uid="{27A788B2-EDCD-6B4C-8CE2-25C7824CFE5A}" name="搭配数量" dataDxfId="29"/>
    <tableColumn id="9" xr3:uid="{C45724C8-6D57-FB43-82F6-04E4F1443AF0}" name="总成本价" dataDxfId="28"/>
    <tableColumn id="10" xr3:uid="{56F7D234-011E-1443-A255-106E8097D1D2}" name="货物状态" dataDxfId="27"/>
    <tableColumn id="11" xr3:uid="{4A50C7B5-82D9-0343-A48C-B4ADCC5CC979}" name="发货状态" dataDxfId="26"/>
    <tableColumn id="12" xr3:uid="{7D5DA011-3922-2E44-B1C1-D8157EEC151B}" name="物流单号" dataDxfId="25"/>
    <tableColumn id="13" xr3:uid="{4265C796-FA0A-CE4A-8C94-CEA5419E06D4}" name="快递费" dataDxfId="24"/>
    <tableColumn id="14" xr3:uid="{566BA953-47C1-CC49-A5F6-5BBE06E0E20F}" name="回款价" dataDxfId="23"/>
    <tableColumn id="15" xr3:uid="{13441ABF-6831-AB4E-ADB9-007D534F8423}" name="回款日期、备注" dataDxfId="22"/>
    <tableColumn id="16" xr3:uid="{5D86B8FE-51D8-BB41-BEE8-DD8AF4BC3791}" name="利润" dataDxfId="21">
      <calculatedColumnFormula>SUM(O2-J2-N2+G2-H2 )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C9E594-494F-8D40-BB84-B92C3AA54F34}" name="表1" displayName="表1" ref="A1:H23" totalsRowShown="0" headerRowDxfId="20" headerRowBorderDxfId="19" tableBorderDxfId="18">
  <autoFilter ref="A1:H23" xr:uid="{22C9E594-494F-8D40-BB84-B92C3AA54F34}"/>
  <sortState xmlns:xlrd2="http://schemas.microsoft.com/office/spreadsheetml/2017/richdata2" ref="A2:G15">
    <sortCondition ref="A1:A15"/>
  </sortState>
  <tableColumns count="8">
    <tableColumn id="1" xr3:uid="{4DE5D57B-F8D6-DF47-9FE2-A6BECEC185ED}" name="序号" dataDxfId="17"/>
    <tableColumn id="9" xr3:uid="{489BB2EE-0750-304B-A665-57C99FE0C432}" name="购买日期" dataDxfId="16"/>
    <tableColumn id="2" xr3:uid="{BC23173D-3CD5-604A-900C-73AFFCD3FEAB}" name="来源" dataDxfId="15"/>
    <tableColumn id="3" xr3:uid="{020809D8-8FFC-7742-85BC-9C6774A0EC3B}" name="店铺" dataDxfId="14"/>
    <tableColumn id="4" xr3:uid="{996D8DAF-BDE4-1B44-BB3A-CD54428A63C4}" name="价格" dataDxfId="13"/>
    <tableColumn id="5" xr3:uid="{68073025-D4F4-9D44-8184-7BFB96B79564}" name="运费" dataDxfId="12"/>
    <tableColumn id="6" xr3:uid="{66EEA90F-2C7A-B544-8EEA-E123F482D92B}" name="总价" dataDxfId="11">
      <calculatedColumnFormula>SUM(表1[[#This Row],[价格]:[运费]])</calculatedColumnFormula>
    </tableColumn>
    <tableColumn id="7" xr3:uid="{DD43EF87-46C9-4B40-B562-A91A3CF6E935}" name="备注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9"/>
  <sheetViews>
    <sheetView workbookViewId="0">
      <pane ySplit="2" topLeftCell="A28" activePane="bottomLeft" state="frozen"/>
      <selection pane="bottomLeft" activeCell="N46" sqref="N46"/>
    </sheetView>
  </sheetViews>
  <sheetFormatPr baseColWidth="10" defaultColWidth="11" defaultRowHeight="26"/>
  <cols>
    <col min="1" max="1" width="9.5" style="2" customWidth="1"/>
    <col min="2" max="2" width="19.33203125" style="3" customWidth="1"/>
    <col min="3" max="3" width="32.1640625" customWidth="1"/>
    <col min="4" max="4" width="12.1640625" style="86" customWidth="1"/>
    <col min="5" max="5" width="11.83203125" style="4" customWidth="1"/>
    <col min="6" max="6" width="13.5" style="86" customWidth="1"/>
    <col min="7" max="7" width="20.6640625" style="5" customWidth="1"/>
    <col min="8" max="8" width="12.5" style="4" customWidth="1"/>
    <col min="9" max="9" width="15.6640625" style="86" customWidth="1"/>
    <col min="10" max="10" width="41.83203125" style="4" customWidth="1"/>
    <col min="11" max="11" width="13.1640625" style="96" customWidth="1"/>
    <col min="12" max="12" width="18.5" style="4" customWidth="1"/>
    <col min="13" max="13" width="25.1640625" style="4" customWidth="1"/>
    <col min="14" max="14" width="11" customWidth="1"/>
    <col min="16" max="16" width="23.5" customWidth="1"/>
  </cols>
  <sheetData>
    <row r="1" spans="1:13" s="1" customFormat="1" ht="33">
      <c r="A1" s="68" t="s">
        <v>0</v>
      </c>
      <c r="B1" s="69" t="s">
        <v>1</v>
      </c>
      <c r="C1" s="68" t="s">
        <v>2</v>
      </c>
      <c r="D1" s="84" t="s">
        <v>3</v>
      </c>
      <c r="E1" s="68" t="s">
        <v>4</v>
      </c>
      <c r="F1" s="84" t="s">
        <v>5</v>
      </c>
      <c r="G1" s="70" t="s">
        <v>6</v>
      </c>
      <c r="H1" s="68" t="s">
        <v>7</v>
      </c>
      <c r="I1" s="84" t="s">
        <v>8</v>
      </c>
      <c r="J1" s="68" t="s">
        <v>38</v>
      </c>
      <c r="K1" s="92" t="s">
        <v>9</v>
      </c>
      <c r="L1" s="71" t="s">
        <v>29</v>
      </c>
      <c r="M1" s="72" t="s">
        <v>10</v>
      </c>
    </row>
    <row r="2" spans="1:13" s="1" customFormat="1" ht="33">
      <c r="A2" s="33"/>
      <c r="B2" s="34"/>
      <c r="C2" s="33"/>
      <c r="D2" s="85"/>
      <c r="E2" s="33"/>
      <c r="F2" s="85"/>
      <c r="G2" s="35"/>
      <c r="H2" s="33"/>
      <c r="I2" s="85"/>
      <c r="J2" s="33"/>
      <c r="K2" s="93"/>
      <c r="L2" s="97">
        <f t="shared" ref="L2" si="0">SUMIFS(K3:K47,K3:K47,"&gt;0")</f>
        <v>9768.590000000002</v>
      </c>
      <c r="M2" s="98">
        <f t="shared" ref="M2" si="1">SUMIFS(K3:K48,K3:K48,"&lt;0")</f>
        <v>-11038</v>
      </c>
    </row>
    <row r="3" spans="1:13">
      <c r="A3" s="2">
        <v>1</v>
      </c>
      <c r="B3" s="3">
        <v>45204</v>
      </c>
      <c r="C3" s="6" t="s">
        <v>13</v>
      </c>
      <c r="D3" s="86">
        <v>12999</v>
      </c>
      <c r="E3" s="4">
        <v>1</v>
      </c>
      <c r="F3" s="86">
        <f>D3*E3</f>
        <v>12999</v>
      </c>
      <c r="H3" s="4">
        <v>17</v>
      </c>
      <c r="I3" s="86">
        <v>13700</v>
      </c>
      <c r="J3" s="4">
        <v>10.119999999999999</v>
      </c>
      <c r="K3" s="94">
        <f t="shared" ref="K3:K33" si="2">I3-H3-F3</f>
        <v>684</v>
      </c>
      <c r="L3" s="89"/>
      <c r="M3" s="99"/>
    </row>
    <row r="4" spans="1:13">
      <c r="A4" s="2">
        <v>2</v>
      </c>
      <c r="B4" s="3">
        <v>45208</v>
      </c>
      <c r="C4" s="6" t="s">
        <v>14</v>
      </c>
      <c r="D4" s="86">
        <v>9999</v>
      </c>
      <c r="E4" s="4">
        <v>1</v>
      </c>
      <c r="F4" s="86">
        <f>D4*E4</f>
        <v>9999</v>
      </c>
      <c r="H4" s="4">
        <v>13</v>
      </c>
      <c r="I4" s="86">
        <v>10020</v>
      </c>
      <c r="J4" s="4">
        <v>10.11</v>
      </c>
      <c r="K4" s="95">
        <f t="shared" si="2"/>
        <v>8</v>
      </c>
      <c r="L4" s="89"/>
      <c r="M4" s="86"/>
    </row>
    <row r="5" spans="1:13">
      <c r="A5" s="2">
        <v>3</v>
      </c>
      <c r="B5" s="3">
        <v>45213</v>
      </c>
      <c r="C5" s="6" t="s">
        <v>15</v>
      </c>
      <c r="D5" s="86">
        <v>7388</v>
      </c>
      <c r="E5" s="4">
        <v>1</v>
      </c>
      <c r="F5" s="86">
        <f t="shared" ref="F5:F49" si="3">D5*E5</f>
        <v>7388</v>
      </c>
      <c r="H5" s="4">
        <v>23</v>
      </c>
      <c r="I5" s="86">
        <v>7540</v>
      </c>
      <c r="J5" s="7">
        <v>10.199999999999999</v>
      </c>
      <c r="K5" s="94">
        <f t="shared" si="2"/>
        <v>129</v>
      </c>
      <c r="L5" s="89"/>
      <c r="M5" s="86"/>
    </row>
    <row r="6" spans="1:13">
      <c r="A6" s="2">
        <v>4</v>
      </c>
      <c r="B6" s="3">
        <v>45220</v>
      </c>
      <c r="C6" s="6" t="s">
        <v>14</v>
      </c>
      <c r="D6" s="86">
        <v>10098</v>
      </c>
      <c r="E6" s="4">
        <v>1</v>
      </c>
      <c r="F6" s="86">
        <f t="shared" si="3"/>
        <v>10098</v>
      </c>
      <c r="H6" s="4">
        <v>100</v>
      </c>
      <c r="I6" s="86">
        <v>10560</v>
      </c>
      <c r="J6" s="4">
        <v>10.31</v>
      </c>
      <c r="K6" s="95">
        <f t="shared" si="2"/>
        <v>362</v>
      </c>
      <c r="L6" s="89"/>
      <c r="M6" s="99"/>
    </row>
    <row r="7" spans="1:13">
      <c r="A7" s="2">
        <v>5</v>
      </c>
      <c r="B7" s="3" t="s">
        <v>11</v>
      </c>
      <c r="C7" s="6" t="s">
        <v>16</v>
      </c>
      <c r="D7" s="86">
        <v>6186</v>
      </c>
      <c r="E7" s="4">
        <v>1</v>
      </c>
      <c r="F7" s="86">
        <f t="shared" si="3"/>
        <v>6186</v>
      </c>
      <c r="H7" s="4">
        <v>34</v>
      </c>
      <c r="I7" s="86">
        <v>6500</v>
      </c>
      <c r="J7" s="4">
        <v>11.02</v>
      </c>
      <c r="K7" s="94">
        <f t="shared" si="2"/>
        <v>280</v>
      </c>
      <c r="L7" s="89"/>
      <c r="M7" s="99"/>
    </row>
    <row r="8" spans="1:13">
      <c r="A8" s="2">
        <v>6</v>
      </c>
      <c r="B8" s="3" t="s">
        <v>12</v>
      </c>
      <c r="C8" s="6" t="s">
        <v>17</v>
      </c>
      <c r="D8" s="86">
        <v>0</v>
      </c>
      <c r="E8" s="4">
        <v>1</v>
      </c>
      <c r="F8" s="86">
        <f t="shared" si="3"/>
        <v>0</v>
      </c>
      <c r="H8" s="4">
        <v>0</v>
      </c>
      <c r="I8" s="86">
        <v>40</v>
      </c>
      <c r="K8" s="95">
        <f t="shared" si="2"/>
        <v>40</v>
      </c>
      <c r="L8" s="89"/>
      <c r="M8" s="86"/>
    </row>
    <row r="9" spans="1:13">
      <c r="A9" s="2">
        <v>7</v>
      </c>
      <c r="B9" s="3" t="s">
        <v>12</v>
      </c>
      <c r="C9" s="6" t="s">
        <v>18</v>
      </c>
      <c r="D9" s="86">
        <v>8183.1</v>
      </c>
      <c r="E9" s="4">
        <v>1</v>
      </c>
      <c r="F9" s="86">
        <f t="shared" si="3"/>
        <v>8183.1</v>
      </c>
      <c r="H9" s="4">
        <v>20.399999999999999</v>
      </c>
      <c r="I9" s="86">
        <v>8350</v>
      </c>
      <c r="K9" s="94">
        <f t="shared" si="2"/>
        <v>146.5</v>
      </c>
      <c r="L9" s="89"/>
      <c r="M9" s="86"/>
    </row>
    <row r="10" spans="1:13">
      <c r="A10" s="2">
        <v>8</v>
      </c>
      <c r="B10" s="3">
        <v>45232</v>
      </c>
      <c r="C10" s="6" t="s">
        <v>19</v>
      </c>
      <c r="D10" s="86">
        <v>95</v>
      </c>
      <c r="E10" s="4">
        <v>1</v>
      </c>
      <c r="F10" s="86">
        <f t="shared" si="3"/>
        <v>95</v>
      </c>
      <c r="H10" s="4">
        <v>13.2</v>
      </c>
      <c r="I10" s="86">
        <v>180</v>
      </c>
      <c r="K10" s="95">
        <f t="shared" si="2"/>
        <v>71.800000000000011</v>
      </c>
      <c r="L10" s="89"/>
      <c r="M10" s="86"/>
    </row>
    <row r="11" spans="1:13">
      <c r="A11" s="2">
        <v>9</v>
      </c>
      <c r="B11" s="3">
        <v>45232</v>
      </c>
      <c r="C11" s="6" t="s">
        <v>20</v>
      </c>
      <c r="D11" s="86">
        <v>614</v>
      </c>
      <c r="E11" s="4">
        <v>14</v>
      </c>
      <c r="F11" s="86">
        <f t="shared" si="3"/>
        <v>8596</v>
      </c>
      <c r="H11" s="4">
        <v>107</v>
      </c>
      <c r="I11" s="86">
        <v>9211</v>
      </c>
      <c r="J11" s="9" t="s">
        <v>32</v>
      </c>
      <c r="K11" s="94">
        <f t="shared" si="2"/>
        <v>508</v>
      </c>
      <c r="L11" s="89"/>
      <c r="M11" s="86"/>
    </row>
    <row r="12" spans="1:13">
      <c r="A12" s="2">
        <v>10</v>
      </c>
      <c r="B12" s="3">
        <v>45232</v>
      </c>
      <c r="C12" s="6" t="s">
        <v>21</v>
      </c>
      <c r="D12" s="86">
        <v>0</v>
      </c>
      <c r="E12" s="4">
        <v>3</v>
      </c>
      <c r="F12" s="86">
        <f t="shared" si="3"/>
        <v>0</v>
      </c>
      <c r="H12" s="4">
        <v>0</v>
      </c>
      <c r="I12" s="86">
        <v>304</v>
      </c>
      <c r="K12" s="95">
        <f t="shared" si="2"/>
        <v>304</v>
      </c>
      <c r="L12" s="89"/>
      <c r="M12" s="86"/>
    </row>
    <row r="13" spans="1:13">
      <c r="A13" s="2">
        <v>11</v>
      </c>
      <c r="B13" s="3">
        <v>45232</v>
      </c>
      <c r="C13" s="6" t="s">
        <v>22</v>
      </c>
      <c r="D13" s="86">
        <v>7</v>
      </c>
      <c r="E13" s="4">
        <v>1</v>
      </c>
      <c r="F13" s="86">
        <f t="shared" si="3"/>
        <v>7</v>
      </c>
      <c r="H13" s="4">
        <v>0</v>
      </c>
      <c r="I13" s="86">
        <v>50</v>
      </c>
      <c r="K13" s="94">
        <f t="shared" si="2"/>
        <v>43</v>
      </c>
      <c r="L13" s="89"/>
      <c r="M13" s="86"/>
    </row>
    <row r="14" spans="1:13">
      <c r="A14" s="2">
        <v>12</v>
      </c>
      <c r="C14" s="6" t="s">
        <v>23</v>
      </c>
      <c r="D14" s="86">
        <v>2676</v>
      </c>
      <c r="E14" s="4">
        <v>1</v>
      </c>
      <c r="F14" s="86">
        <f t="shared" si="3"/>
        <v>2676</v>
      </c>
      <c r="H14" s="4">
        <v>0</v>
      </c>
      <c r="I14" s="86">
        <v>2780</v>
      </c>
      <c r="K14" s="95">
        <f t="shared" si="2"/>
        <v>104</v>
      </c>
      <c r="L14" s="89"/>
      <c r="M14" s="86"/>
    </row>
    <row r="15" spans="1:13">
      <c r="A15" s="2">
        <v>13</v>
      </c>
      <c r="C15" s="6" t="s">
        <v>24</v>
      </c>
      <c r="D15" s="86">
        <v>6095</v>
      </c>
      <c r="E15" s="4">
        <v>1</v>
      </c>
      <c r="F15" s="86">
        <f t="shared" si="3"/>
        <v>6095</v>
      </c>
      <c r="H15" s="4">
        <v>0</v>
      </c>
      <c r="I15" s="86">
        <v>6190</v>
      </c>
      <c r="K15" s="94">
        <f t="shared" si="2"/>
        <v>95</v>
      </c>
      <c r="L15" s="89"/>
      <c r="M15" s="86"/>
    </row>
    <row r="16" spans="1:13">
      <c r="A16" s="2">
        <v>14</v>
      </c>
      <c r="C16" s="6" t="s">
        <v>25</v>
      </c>
      <c r="D16" s="86">
        <v>9780</v>
      </c>
      <c r="E16" s="4">
        <v>1</v>
      </c>
      <c r="F16" s="86">
        <f t="shared" si="3"/>
        <v>9780</v>
      </c>
      <c r="H16" s="4">
        <v>12</v>
      </c>
      <c r="I16" s="86">
        <v>12300</v>
      </c>
      <c r="K16" s="95">
        <f t="shared" si="2"/>
        <v>2508</v>
      </c>
      <c r="L16" s="89"/>
      <c r="M16" s="86"/>
    </row>
    <row r="17" spans="1:13">
      <c r="A17" s="2">
        <v>15</v>
      </c>
      <c r="C17" s="6" t="s">
        <v>26</v>
      </c>
      <c r="D17" s="86">
        <v>5299</v>
      </c>
      <c r="E17" s="4">
        <v>1</v>
      </c>
      <c r="F17" s="86">
        <f t="shared" si="3"/>
        <v>5299</v>
      </c>
      <c r="H17" s="4">
        <v>25</v>
      </c>
      <c r="I17" s="86">
        <v>5400</v>
      </c>
      <c r="K17" s="94">
        <f t="shared" si="2"/>
        <v>76</v>
      </c>
      <c r="L17" s="89"/>
      <c r="M17" s="86"/>
    </row>
    <row r="18" spans="1:13">
      <c r="A18" s="2">
        <v>17</v>
      </c>
      <c r="C18" s="6" t="s">
        <v>27</v>
      </c>
      <c r="D18" s="86">
        <v>453.75</v>
      </c>
      <c r="E18" s="4">
        <v>4</v>
      </c>
      <c r="F18" s="86">
        <f t="shared" si="3"/>
        <v>1815</v>
      </c>
      <c r="H18" s="4">
        <v>11.4</v>
      </c>
      <c r="I18" s="86">
        <v>1908</v>
      </c>
      <c r="K18" s="95">
        <f t="shared" si="2"/>
        <v>81.599999999999909</v>
      </c>
      <c r="L18" s="89"/>
      <c r="M18" s="86"/>
    </row>
    <row r="19" spans="1:13">
      <c r="A19" s="2">
        <v>19</v>
      </c>
      <c r="C19" s="6" t="s">
        <v>28</v>
      </c>
      <c r="D19" s="86">
        <v>4390</v>
      </c>
      <c r="E19" s="4">
        <v>1</v>
      </c>
      <c r="F19" s="86">
        <f t="shared" si="3"/>
        <v>4390</v>
      </c>
      <c r="H19" s="4">
        <v>31.2</v>
      </c>
      <c r="I19" s="86">
        <v>4500</v>
      </c>
      <c r="J19" s="4">
        <v>11.6</v>
      </c>
      <c r="K19" s="94">
        <f t="shared" si="2"/>
        <v>78.800000000000182</v>
      </c>
      <c r="L19" s="89"/>
      <c r="M19" s="86"/>
    </row>
    <row r="20" spans="1:13">
      <c r="A20" s="2">
        <v>20</v>
      </c>
      <c r="B20" s="10" t="s">
        <v>33</v>
      </c>
      <c r="C20" s="8" t="s">
        <v>30</v>
      </c>
      <c r="D20" s="86">
        <v>0</v>
      </c>
      <c r="E20" s="4">
        <v>4</v>
      </c>
      <c r="F20" s="86">
        <f t="shared" si="3"/>
        <v>0</v>
      </c>
      <c r="H20" s="4">
        <v>6</v>
      </c>
      <c r="I20" s="86">
        <v>115</v>
      </c>
      <c r="J20" s="4">
        <v>11.9</v>
      </c>
      <c r="K20" s="95">
        <f t="shared" si="2"/>
        <v>109</v>
      </c>
      <c r="L20" s="90"/>
      <c r="M20" s="86"/>
    </row>
    <row r="21" spans="1:13">
      <c r="A21" s="2">
        <v>21</v>
      </c>
      <c r="B21" s="3">
        <v>45236</v>
      </c>
      <c r="C21" s="8" t="s">
        <v>31</v>
      </c>
      <c r="D21" s="86">
        <v>7877</v>
      </c>
      <c r="E21" s="4">
        <v>1</v>
      </c>
      <c r="F21" s="86">
        <f t="shared" si="3"/>
        <v>7877</v>
      </c>
      <c r="H21" s="4">
        <v>28</v>
      </c>
      <c r="I21" s="86">
        <v>8100</v>
      </c>
      <c r="J21" s="4">
        <v>11.7</v>
      </c>
      <c r="K21" s="94">
        <f t="shared" si="2"/>
        <v>195</v>
      </c>
      <c r="L21" s="90"/>
      <c r="M21" s="86"/>
    </row>
    <row r="22" spans="1:13">
      <c r="A22" s="2">
        <v>22</v>
      </c>
      <c r="B22" s="3">
        <v>45236</v>
      </c>
      <c r="C22" s="8" t="s">
        <v>35</v>
      </c>
      <c r="D22" s="86">
        <v>5973</v>
      </c>
      <c r="E22" s="4">
        <v>1</v>
      </c>
      <c r="F22" s="86">
        <f t="shared" si="3"/>
        <v>5973</v>
      </c>
      <c r="H22" s="4">
        <v>40.200000000000003</v>
      </c>
      <c r="I22" s="86">
        <v>6100</v>
      </c>
      <c r="J22" s="4">
        <v>11.1</v>
      </c>
      <c r="K22" s="95">
        <f t="shared" si="2"/>
        <v>86.800000000000182</v>
      </c>
      <c r="L22" s="90"/>
      <c r="M22" s="86"/>
    </row>
    <row r="23" spans="1:13">
      <c r="A23" s="2">
        <v>23</v>
      </c>
      <c r="B23" s="3">
        <v>45241</v>
      </c>
      <c r="C23" s="8" t="s">
        <v>34</v>
      </c>
      <c r="D23" s="86">
        <v>8138.7</v>
      </c>
      <c r="E23" s="4">
        <v>1</v>
      </c>
      <c r="F23" s="86">
        <f t="shared" si="3"/>
        <v>8138.7</v>
      </c>
      <c r="H23" s="4">
        <v>0</v>
      </c>
      <c r="I23" s="86">
        <v>8180</v>
      </c>
      <c r="K23" s="94">
        <f t="shared" si="2"/>
        <v>41.300000000000182</v>
      </c>
      <c r="L23" s="90"/>
      <c r="M23" s="86"/>
    </row>
    <row r="24" spans="1:13">
      <c r="A24" s="2">
        <v>24</v>
      </c>
      <c r="B24" s="3">
        <v>45241</v>
      </c>
      <c r="C24" s="8" t="s">
        <v>34</v>
      </c>
      <c r="D24" s="86">
        <v>8115.25</v>
      </c>
      <c r="E24" s="4">
        <v>1</v>
      </c>
      <c r="F24" s="86">
        <f t="shared" si="3"/>
        <v>8115.25</v>
      </c>
      <c r="H24" s="4">
        <v>0</v>
      </c>
      <c r="I24" s="86">
        <v>8180</v>
      </c>
      <c r="K24" s="95">
        <f t="shared" si="2"/>
        <v>64.75</v>
      </c>
      <c r="L24" s="90"/>
      <c r="M24" s="86"/>
    </row>
    <row r="25" spans="1:13">
      <c r="A25" s="2">
        <v>25</v>
      </c>
      <c r="B25" s="11">
        <v>45257</v>
      </c>
      <c r="C25" s="8" t="s">
        <v>36</v>
      </c>
      <c r="D25" s="86">
        <v>7</v>
      </c>
      <c r="E25" s="4">
        <v>1</v>
      </c>
      <c r="F25" s="86">
        <f t="shared" si="3"/>
        <v>7</v>
      </c>
      <c r="H25" s="4">
        <v>16.8</v>
      </c>
      <c r="I25" s="86">
        <v>186</v>
      </c>
      <c r="K25" s="94">
        <f>I25-H25-F25</f>
        <v>162.19999999999999</v>
      </c>
      <c r="L25" s="90"/>
      <c r="M25" s="86"/>
    </row>
    <row r="26" spans="1:13">
      <c r="A26" s="2">
        <v>26</v>
      </c>
      <c r="B26" s="3">
        <v>45258</v>
      </c>
      <c r="C26" s="8" t="s">
        <v>39</v>
      </c>
      <c r="D26" s="86">
        <v>100</v>
      </c>
      <c r="E26" s="4">
        <v>2</v>
      </c>
      <c r="F26" s="86">
        <f t="shared" si="3"/>
        <v>200</v>
      </c>
      <c r="H26" s="4">
        <v>9</v>
      </c>
      <c r="I26" s="86">
        <v>304</v>
      </c>
      <c r="K26" s="95">
        <f t="shared" si="2"/>
        <v>95</v>
      </c>
      <c r="L26" s="90"/>
      <c r="M26" s="86"/>
    </row>
    <row r="27" spans="1:13">
      <c r="A27" s="2">
        <v>27</v>
      </c>
      <c r="B27" s="3">
        <v>45259</v>
      </c>
      <c r="C27" s="8" t="s">
        <v>37</v>
      </c>
      <c r="D27" s="86">
        <v>380</v>
      </c>
      <c r="E27" s="4">
        <v>2</v>
      </c>
      <c r="F27" s="86">
        <f t="shared" si="3"/>
        <v>760</v>
      </c>
      <c r="H27" s="4">
        <v>10</v>
      </c>
      <c r="I27" s="86">
        <v>830</v>
      </c>
      <c r="K27" s="94">
        <f t="shared" si="2"/>
        <v>60</v>
      </c>
      <c r="L27" s="90"/>
      <c r="M27" s="86"/>
    </row>
    <row r="28" spans="1:13">
      <c r="A28" s="2">
        <v>28</v>
      </c>
      <c r="B28" s="3">
        <v>45262</v>
      </c>
      <c r="C28" s="8" t="s">
        <v>40</v>
      </c>
      <c r="D28" s="86">
        <v>8896</v>
      </c>
      <c r="E28" s="4">
        <v>1</v>
      </c>
      <c r="F28" s="86">
        <f t="shared" si="3"/>
        <v>8896</v>
      </c>
      <c r="H28" s="4">
        <v>10</v>
      </c>
      <c r="I28" s="86">
        <v>9070</v>
      </c>
      <c r="K28" s="95">
        <f t="shared" si="2"/>
        <v>164</v>
      </c>
      <c r="L28" s="90"/>
      <c r="M28" s="86"/>
    </row>
    <row r="29" spans="1:13">
      <c r="A29" s="2">
        <v>29</v>
      </c>
      <c r="B29" s="3">
        <v>45269</v>
      </c>
      <c r="C29" s="8" t="s">
        <v>41</v>
      </c>
      <c r="D29" s="86">
        <v>3189</v>
      </c>
      <c r="E29" s="4">
        <v>1</v>
      </c>
      <c r="F29" s="86">
        <f t="shared" si="3"/>
        <v>3189</v>
      </c>
      <c r="H29" s="4">
        <v>0</v>
      </c>
      <c r="I29" s="86">
        <v>3270</v>
      </c>
      <c r="K29" s="94">
        <f t="shared" si="2"/>
        <v>81</v>
      </c>
      <c r="L29" s="90"/>
      <c r="M29" s="86"/>
    </row>
    <row r="30" spans="1:13" ht="63" customHeight="1">
      <c r="A30" s="2">
        <v>30</v>
      </c>
      <c r="B30" s="3">
        <v>45277</v>
      </c>
      <c r="C30" s="8" t="s">
        <v>42</v>
      </c>
      <c r="D30" s="86">
        <v>366</v>
      </c>
      <c r="F30" s="86">
        <f t="shared" si="3"/>
        <v>0</v>
      </c>
      <c r="H30" s="4">
        <v>0</v>
      </c>
      <c r="I30" s="86">
        <v>178.8</v>
      </c>
      <c r="J30" s="12" t="s">
        <v>43</v>
      </c>
      <c r="K30" s="95">
        <f t="shared" si="2"/>
        <v>178.8</v>
      </c>
      <c r="L30" s="90"/>
      <c r="M30" s="86"/>
    </row>
    <row r="31" spans="1:13">
      <c r="A31" s="2">
        <v>31</v>
      </c>
      <c r="B31" s="3">
        <v>45280</v>
      </c>
      <c r="C31" s="8" t="s">
        <v>44</v>
      </c>
      <c r="D31" s="86">
        <v>1080</v>
      </c>
      <c r="E31" s="4">
        <v>1</v>
      </c>
      <c r="F31" s="86">
        <f t="shared" si="3"/>
        <v>1080</v>
      </c>
      <c r="H31" s="4">
        <v>7.2</v>
      </c>
      <c r="I31" s="86">
        <v>1170</v>
      </c>
      <c r="J31" s="9" t="s">
        <v>45</v>
      </c>
      <c r="K31" s="94">
        <f t="shared" si="2"/>
        <v>82.799999999999955</v>
      </c>
      <c r="L31" s="90"/>
      <c r="M31" s="86"/>
    </row>
    <row r="32" spans="1:13">
      <c r="A32" s="2">
        <v>32</v>
      </c>
      <c r="C32" s="8" t="s">
        <v>41</v>
      </c>
      <c r="D32" s="86">
        <v>2619</v>
      </c>
      <c r="E32" s="4">
        <v>1</v>
      </c>
      <c r="F32" s="86">
        <f t="shared" si="3"/>
        <v>2619</v>
      </c>
      <c r="H32" s="4">
        <v>9</v>
      </c>
      <c r="I32" s="86">
        <v>2640</v>
      </c>
      <c r="K32" s="95">
        <f t="shared" si="2"/>
        <v>12</v>
      </c>
      <c r="L32" s="90"/>
      <c r="M32" s="86"/>
    </row>
    <row r="33" spans="1:13">
      <c r="A33" s="2">
        <v>33</v>
      </c>
      <c r="B33" s="3">
        <v>45153</v>
      </c>
      <c r="C33" s="8" t="s">
        <v>46</v>
      </c>
      <c r="D33" s="86">
        <v>1499</v>
      </c>
      <c r="E33" s="4">
        <v>2</v>
      </c>
      <c r="F33" s="86">
        <f t="shared" si="3"/>
        <v>2998</v>
      </c>
      <c r="J33" s="9" t="s">
        <v>47</v>
      </c>
      <c r="K33" s="94">
        <f t="shared" si="2"/>
        <v>-2998</v>
      </c>
      <c r="L33" s="90"/>
      <c r="M33" s="86"/>
    </row>
    <row r="34" spans="1:13">
      <c r="A34" s="2">
        <v>34</v>
      </c>
      <c r="C34" s="8" t="s">
        <v>48</v>
      </c>
      <c r="D34" s="86">
        <v>2499</v>
      </c>
      <c r="E34" s="4">
        <v>1</v>
      </c>
      <c r="F34" s="86">
        <f t="shared" si="3"/>
        <v>2499</v>
      </c>
      <c r="H34" s="4">
        <v>0</v>
      </c>
      <c r="I34" s="86">
        <v>3000</v>
      </c>
      <c r="J34" s="9" t="s">
        <v>49</v>
      </c>
      <c r="K34" s="95">
        <f t="shared" ref="K34:K49" si="4">I34-H34-F34</f>
        <v>501</v>
      </c>
      <c r="L34" s="90"/>
      <c r="M34" s="86"/>
    </row>
    <row r="35" spans="1:13">
      <c r="A35" s="2">
        <v>35</v>
      </c>
      <c r="B35" s="11">
        <v>45301</v>
      </c>
      <c r="C35" s="8" t="s">
        <v>46</v>
      </c>
      <c r="D35" s="86">
        <v>1499</v>
      </c>
      <c r="E35" s="4">
        <v>2</v>
      </c>
      <c r="F35" s="86">
        <f t="shared" si="3"/>
        <v>2998</v>
      </c>
      <c r="J35" s="9" t="s">
        <v>47</v>
      </c>
      <c r="K35" s="94">
        <f t="shared" si="4"/>
        <v>-2998</v>
      </c>
      <c r="L35" s="90"/>
      <c r="M35" s="86"/>
    </row>
    <row r="36" spans="1:13">
      <c r="A36" s="2">
        <v>36</v>
      </c>
      <c r="B36" s="11">
        <v>45301</v>
      </c>
      <c r="C36" s="8" t="s">
        <v>50</v>
      </c>
      <c r="D36" s="86">
        <v>200</v>
      </c>
      <c r="E36" s="4">
        <v>3</v>
      </c>
      <c r="F36" s="86">
        <f t="shared" si="3"/>
        <v>600</v>
      </c>
      <c r="H36" s="4">
        <v>0</v>
      </c>
      <c r="I36" s="86">
        <v>810</v>
      </c>
      <c r="J36" s="9" t="s">
        <v>52</v>
      </c>
      <c r="K36" s="95">
        <f t="shared" si="4"/>
        <v>210</v>
      </c>
      <c r="L36" s="90"/>
      <c r="M36" s="86"/>
    </row>
    <row r="37" spans="1:13">
      <c r="A37" s="2">
        <v>37</v>
      </c>
      <c r="B37" s="11">
        <v>45301</v>
      </c>
      <c r="C37" s="8" t="s">
        <v>51</v>
      </c>
      <c r="D37" s="86">
        <v>400</v>
      </c>
      <c r="E37" s="4">
        <v>1</v>
      </c>
      <c r="F37" s="86">
        <f t="shared" si="3"/>
        <v>400</v>
      </c>
      <c r="H37" s="4">
        <v>10</v>
      </c>
      <c r="I37" s="86">
        <v>730</v>
      </c>
      <c r="J37" s="9" t="s">
        <v>53</v>
      </c>
      <c r="K37" s="94">
        <f t="shared" si="4"/>
        <v>320</v>
      </c>
      <c r="L37" s="90"/>
      <c r="M37" s="86"/>
    </row>
    <row r="38" spans="1:13">
      <c r="A38" s="2">
        <v>38</v>
      </c>
      <c r="B38" s="11">
        <v>45301</v>
      </c>
      <c r="C38" s="8" t="s">
        <v>51</v>
      </c>
      <c r="D38" s="86">
        <v>400</v>
      </c>
      <c r="E38" s="4">
        <v>1</v>
      </c>
      <c r="F38" s="86">
        <f t="shared" si="3"/>
        <v>400</v>
      </c>
      <c r="H38" s="4">
        <v>0</v>
      </c>
      <c r="I38" s="86">
        <v>1300</v>
      </c>
      <c r="J38" s="9" t="s">
        <v>55</v>
      </c>
      <c r="K38" s="86">
        <f t="shared" si="4"/>
        <v>900</v>
      </c>
      <c r="L38" s="90"/>
      <c r="M38" s="86"/>
    </row>
    <row r="39" spans="1:13">
      <c r="A39" s="2">
        <v>39</v>
      </c>
      <c r="B39" s="11">
        <v>45301</v>
      </c>
      <c r="C39" s="73" t="s">
        <v>61</v>
      </c>
      <c r="D39" s="88">
        <v>605</v>
      </c>
      <c r="E39" s="74">
        <v>1</v>
      </c>
      <c r="F39" s="86">
        <f t="shared" si="3"/>
        <v>605</v>
      </c>
      <c r="G39" s="75"/>
      <c r="H39" s="75">
        <v>11</v>
      </c>
      <c r="I39" s="88">
        <v>625.87</v>
      </c>
      <c r="J39" s="76"/>
      <c r="K39" s="86">
        <f t="shared" si="4"/>
        <v>9.8700000000000045</v>
      </c>
      <c r="L39" s="77"/>
      <c r="M39" s="100"/>
    </row>
    <row r="40" spans="1:13">
      <c r="A40" s="2">
        <v>40</v>
      </c>
      <c r="B40" s="11">
        <v>45301</v>
      </c>
      <c r="C40" s="73" t="s">
        <v>112</v>
      </c>
      <c r="D40" s="86">
        <v>606</v>
      </c>
      <c r="E40" s="4">
        <v>1</v>
      </c>
      <c r="F40" s="86">
        <f t="shared" si="3"/>
        <v>606</v>
      </c>
      <c r="G40" s="23"/>
      <c r="H40" s="23">
        <v>6</v>
      </c>
      <c r="I40" s="88">
        <v>625.87</v>
      </c>
      <c r="K40" s="86">
        <f t="shared" si="4"/>
        <v>13.870000000000005</v>
      </c>
      <c r="L40" s="21"/>
      <c r="M40" s="101"/>
    </row>
    <row r="41" spans="1:13">
      <c r="A41" s="2">
        <v>41</v>
      </c>
      <c r="B41" s="11">
        <v>45301</v>
      </c>
      <c r="C41" s="73" t="s">
        <v>113</v>
      </c>
      <c r="D41" s="88">
        <v>543</v>
      </c>
      <c r="E41" s="74">
        <v>1</v>
      </c>
      <c r="F41" s="86">
        <f t="shared" si="3"/>
        <v>543</v>
      </c>
      <c r="G41" s="75"/>
      <c r="H41" s="75">
        <v>0</v>
      </c>
      <c r="I41" s="88"/>
      <c r="J41" s="79" t="s">
        <v>114</v>
      </c>
      <c r="K41" s="86">
        <f t="shared" si="4"/>
        <v>-543</v>
      </c>
      <c r="L41" s="80"/>
      <c r="M41" s="102"/>
    </row>
    <row r="42" spans="1:13">
      <c r="A42" s="2">
        <v>42</v>
      </c>
      <c r="B42" s="11">
        <v>45449</v>
      </c>
      <c r="C42" s="25" t="s">
        <v>125</v>
      </c>
      <c r="D42" s="86">
        <v>6526</v>
      </c>
      <c r="E42" s="4">
        <v>1</v>
      </c>
      <c r="F42" s="86">
        <f t="shared" si="3"/>
        <v>6526</v>
      </c>
      <c r="G42" s="23"/>
      <c r="H42" s="23">
        <v>0</v>
      </c>
      <c r="I42" s="86">
        <v>6830</v>
      </c>
      <c r="K42" s="86">
        <f t="shared" si="4"/>
        <v>304</v>
      </c>
      <c r="L42" s="21"/>
      <c r="M42" s="101"/>
    </row>
    <row r="43" spans="1:13">
      <c r="A43" s="2">
        <v>43</v>
      </c>
      <c r="B43" s="11">
        <v>45450</v>
      </c>
      <c r="C43" s="81" t="s">
        <v>115</v>
      </c>
      <c r="D43" s="87">
        <v>1328</v>
      </c>
      <c r="E43" s="82">
        <v>2</v>
      </c>
      <c r="F43" s="86">
        <f t="shared" si="3"/>
        <v>2656</v>
      </c>
      <c r="G43" s="83"/>
      <c r="H43" s="83">
        <v>17.600000000000001</v>
      </c>
      <c r="I43" s="86">
        <v>2801.5</v>
      </c>
      <c r="J43" s="79" t="s">
        <v>118</v>
      </c>
      <c r="K43" s="86">
        <f t="shared" si="4"/>
        <v>127.90000000000009</v>
      </c>
      <c r="L43" s="78"/>
      <c r="M43" s="103"/>
    </row>
    <row r="44" spans="1:13">
      <c r="A44" s="2">
        <v>44</v>
      </c>
      <c r="B44" s="11">
        <v>45451</v>
      </c>
      <c r="C44" s="25" t="s">
        <v>116</v>
      </c>
      <c r="D44" s="86">
        <v>4600</v>
      </c>
      <c r="E44" s="4">
        <v>2</v>
      </c>
      <c r="F44" s="86">
        <f t="shared" si="3"/>
        <v>9200</v>
      </c>
      <c r="G44" s="23"/>
      <c r="H44" s="23">
        <v>0</v>
      </c>
      <c r="I44" s="86">
        <v>9486.2800000000007</v>
      </c>
      <c r="J44" s="9" t="s">
        <v>117</v>
      </c>
      <c r="K44" s="86">
        <f t="shared" si="4"/>
        <v>286.28000000000065</v>
      </c>
      <c r="L44" s="21"/>
      <c r="M44" s="101"/>
    </row>
    <row r="45" spans="1:13">
      <c r="A45" s="2">
        <v>45</v>
      </c>
      <c r="B45" s="11">
        <v>45456</v>
      </c>
      <c r="C45" s="8" t="s">
        <v>126</v>
      </c>
      <c r="D45" s="86">
        <v>6841.68</v>
      </c>
      <c r="E45" s="4">
        <v>1</v>
      </c>
      <c r="F45" s="86">
        <f t="shared" si="3"/>
        <v>6841.68</v>
      </c>
      <c r="H45" s="23">
        <v>0</v>
      </c>
      <c r="I45" s="86">
        <v>6880</v>
      </c>
      <c r="K45" s="86">
        <f t="shared" si="4"/>
        <v>38.319999999999709</v>
      </c>
      <c r="L45" s="90"/>
      <c r="M45" s="86"/>
    </row>
    <row r="46" spans="1:13">
      <c r="A46" s="2">
        <v>46</v>
      </c>
      <c r="B46" s="11">
        <v>45457</v>
      </c>
      <c r="C46" s="8" t="s">
        <v>126</v>
      </c>
      <c r="D46" s="86">
        <v>6876</v>
      </c>
      <c r="E46" s="4">
        <v>1</v>
      </c>
      <c r="F46" s="86">
        <f t="shared" si="3"/>
        <v>6876</v>
      </c>
      <c r="H46" s="23">
        <v>0</v>
      </c>
      <c r="I46" s="86">
        <v>6880</v>
      </c>
      <c r="J46" s="9" t="s">
        <v>143</v>
      </c>
      <c r="K46" s="86">
        <f t="shared" si="4"/>
        <v>4</v>
      </c>
      <c r="L46" s="90"/>
      <c r="M46" s="86"/>
    </row>
    <row r="47" spans="1:13">
      <c r="A47" s="2">
        <v>47</v>
      </c>
      <c r="B47" s="3">
        <v>45453</v>
      </c>
      <c r="C47" s="8" t="s">
        <v>127</v>
      </c>
      <c r="D47" s="86">
        <v>7579</v>
      </c>
      <c r="E47" s="4">
        <v>1</v>
      </c>
      <c r="F47" s="86">
        <f t="shared" si="3"/>
        <v>7579</v>
      </c>
      <c r="H47" s="23">
        <v>0</v>
      </c>
      <c r="I47" s="86">
        <v>7780</v>
      </c>
      <c r="K47" s="86">
        <f t="shared" si="4"/>
        <v>201</v>
      </c>
      <c r="L47" s="90"/>
      <c r="M47" s="86"/>
    </row>
    <row r="48" spans="1:13">
      <c r="A48" s="2">
        <v>48</v>
      </c>
      <c r="B48" s="3">
        <v>45459</v>
      </c>
      <c r="C48" s="8" t="s">
        <v>129</v>
      </c>
      <c r="D48" s="86">
        <v>4499</v>
      </c>
      <c r="E48" s="4">
        <v>1</v>
      </c>
      <c r="F48" s="86">
        <f t="shared" si="3"/>
        <v>4499</v>
      </c>
      <c r="H48" s="23">
        <v>0</v>
      </c>
      <c r="K48" s="86">
        <f t="shared" si="4"/>
        <v>-4499</v>
      </c>
      <c r="L48" s="90"/>
      <c r="M48" s="86"/>
    </row>
    <row r="49" spans="1:13">
      <c r="A49" s="2">
        <v>49</v>
      </c>
      <c r="B49" s="3">
        <v>45459</v>
      </c>
      <c r="C49" s="8" t="s">
        <v>144</v>
      </c>
      <c r="D49" s="86">
        <v>4499</v>
      </c>
      <c r="E49" s="4">
        <v>1</v>
      </c>
      <c r="F49" s="86">
        <f t="shared" si="3"/>
        <v>4499</v>
      </c>
      <c r="H49" s="23">
        <v>0</v>
      </c>
      <c r="K49" s="86">
        <f t="shared" si="4"/>
        <v>-4499</v>
      </c>
      <c r="L49" s="90"/>
      <c r="M49" s="86">
        <f t="shared" ref="M48:M64" si="5">SUMIFS(K50:K95,K50:K95,"&lt;0")</f>
        <v>0</v>
      </c>
    </row>
    <row r="50" spans="1:13">
      <c r="C50" s="6"/>
      <c r="K50" s="90"/>
      <c r="L50" s="90"/>
      <c r="M50" s="86">
        <f t="shared" si="5"/>
        <v>0</v>
      </c>
    </row>
    <row r="51" spans="1:13">
      <c r="C51" s="6"/>
      <c r="K51" s="90"/>
      <c r="L51" s="90"/>
      <c r="M51" s="86">
        <f t="shared" si="5"/>
        <v>0</v>
      </c>
    </row>
    <row r="52" spans="1:13">
      <c r="C52" s="6"/>
      <c r="K52" s="90"/>
      <c r="L52" s="90"/>
      <c r="M52" s="86">
        <f t="shared" si="5"/>
        <v>0</v>
      </c>
    </row>
    <row r="53" spans="1:13">
      <c r="C53" s="6"/>
      <c r="K53" s="90"/>
      <c r="L53" s="90"/>
      <c r="M53" s="86">
        <f t="shared" si="5"/>
        <v>0</v>
      </c>
    </row>
    <row r="54" spans="1:13">
      <c r="C54" s="6"/>
      <c r="K54" s="90"/>
      <c r="L54" s="90"/>
      <c r="M54" s="86">
        <f t="shared" si="5"/>
        <v>0</v>
      </c>
    </row>
    <row r="55" spans="1:13">
      <c r="C55" s="6"/>
      <c r="K55" s="90"/>
      <c r="L55" s="90"/>
      <c r="M55" s="86">
        <f t="shared" si="5"/>
        <v>0</v>
      </c>
    </row>
    <row r="56" spans="1:13">
      <c r="C56" s="6"/>
      <c r="K56" s="90"/>
      <c r="L56" s="90"/>
      <c r="M56" s="86">
        <f t="shared" si="5"/>
        <v>0</v>
      </c>
    </row>
    <row r="57" spans="1:13">
      <c r="C57" s="6"/>
      <c r="K57" s="90"/>
      <c r="L57" s="90"/>
      <c r="M57" s="86">
        <f t="shared" si="5"/>
        <v>0</v>
      </c>
    </row>
    <row r="58" spans="1:13">
      <c r="C58" s="6"/>
      <c r="K58" s="90"/>
      <c r="L58" s="90"/>
      <c r="M58" s="86">
        <f t="shared" si="5"/>
        <v>0</v>
      </c>
    </row>
    <row r="59" spans="1:13">
      <c r="C59" s="6"/>
      <c r="K59" s="90"/>
      <c r="L59" s="90"/>
      <c r="M59" s="86">
        <f t="shared" si="5"/>
        <v>0</v>
      </c>
    </row>
    <row r="60" spans="1:13">
      <c r="C60" s="6"/>
      <c r="K60" s="90"/>
      <c r="L60" s="90"/>
      <c r="M60" s="86">
        <f t="shared" si="5"/>
        <v>0</v>
      </c>
    </row>
    <row r="61" spans="1:13">
      <c r="C61" s="6"/>
      <c r="K61" s="90"/>
      <c r="L61" s="90"/>
      <c r="M61" s="86">
        <f t="shared" si="5"/>
        <v>0</v>
      </c>
    </row>
    <row r="62" spans="1:13">
      <c r="C62" s="6"/>
      <c r="K62" s="90"/>
      <c r="L62" s="90"/>
      <c r="M62" s="86">
        <f t="shared" si="5"/>
        <v>0</v>
      </c>
    </row>
    <row r="63" spans="1:13">
      <c r="C63" s="6"/>
      <c r="K63" s="90"/>
      <c r="L63" s="90"/>
      <c r="M63" s="86">
        <f t="shared" si="5"/>
        <v>0</v>
      </c>
    </row>
    <row r="64" spans="1:13">
      <c r="C64" s="6"/>
      <c r="K64" s="90"/>
      <c r="L64" s="90"/>
      <c r="M64" s="86">
        <f t="shared" si="5"/>
        <v>0</v>
      </c>
    </row>
    <row r="65" spans="3:3">
      <c r="C65" s="6"/>
    </row>
    <row r="66" spans="3:3">
      <c r="C66" s="6"/>
    </row>
    <row r="67" spans="3:3">
      <c r="C67" s="6"/>
    </row>
    <row r="68" spans="3:3">
      <c r="C68" s="6"/>
    </row>
    <row r="69" spans="3:3">
      <c r="C69" s="6"/>
    </row>
  </sheetData>
  <phoneticPr fontId="8" type="noConversion"/>
  <conditionalFormatting sqref="L39:L44">
    <cfRule type="containsText" dxfId="10" priority="7" operator="containsText" text="已结清">
      <formula>NOT(ISERROR(SEARCH("已结清",L39)))</formula>
    </cfRule>
    <cfRule type="containsText" dxfId="9" priority="8" operator="containsText" text="已发货">
      <formula>NOT(ISERROR(SEARCH("已发货",L39)))</formula>
    </cfRule>
    <cfRule type="cellIs" dxfId="8" priority="9" operator="equal">
      <formula>"未发货"</formula>
    </cfRule>
  </conditionalFormatting>
  <dataValidations disablePrompts="1" count="1">
    <dataValidation type="list" allowBlank="1" showInputMessage="1" showErrorMessage="1" sqref="L39:L44" xr:uid="{EF77A0FD-19E4-5749-A016-A94870622F18}">
      <formula1>"未发货,已发货,已结清,已取消"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FF7A4-CF5F-B24F-B3C7-E28F16D210CC}">
  <dimension ref="A1:V1048565"/>
  <sheetViews>
    <sheetView tabSelected="1" zoomScaleNormal="100" workbookViewId="0">
      <pane ySplit="1" topLeftCell="A14" activePane="bottomLeft" state="frozen"/>
      <selection pane="bottomLeft" activeCell="K9" sqref="K9"/>
    </sheetView>
  </sheetViews>
  <sheetFormatPr baseColWidth="10" defaultRowHeight="16"/>
  <cols>
    <col min="1" max="1" width="10.83203125" style="4"/>
    <col min="2" max="2" width="15.5" style="13" customWidth="1"/>
    <col min="3" max="3" width="51.1640625" style="25" customWidth="1"/>
    <col min="4" max="4" width="15.83203125" style="25" customWidth="1"/>
    <col min="5" max="5" width="11.6640625" style="14" customWidth="1"/>
    <col min="6" max="6" width="9.5" style="4" customWidth="1"/>
    <col min="7" max="7" width="17.5" style="23" customWidth="1"/>
    <col min="8" max="8" width="16" style="23" customWidth="1"/>
    <col min="9" max="9" width="13.5" style="59" customWidth="1"/>
    <col min="10" max="10" width="13.5" style="21" customWidth="1"/>
    <col min="11" max="11" width="13.1640625" style="21" customWidth="1"/>
    <col min="12" max="12" width="14.33203125" style="21" customWidth="1"/>
    <col min="13" max="13" width="9.6640625" customWidth="1"/>
    <col min="14" max="14" width="12.5" style="4" customWidth="1"/>
    <col min="15" max="15" width="14.6640625" style="23" customWidth="1"/>
    <col min="16" max="16" width="22.1640625" customWidth="1"/>
    <col min="17" max="17" width="13.33203125" style="24" customWidth="1"/>
    <col min="18" max="18" width="16.5" customWidth="1"/>
    <col min="19" max="19" width="28.5" customWidth="1"/>
    <col min="20" max="20" width="14.6640625" customWidth="1"/>
    <col min="21" max="21" width="28.83203125" customWidth="1"/>
  </cols>
  <sheetData>
    <row r="1" spans="1:22" ht="52" customHeight="1">
      <c r="A1" s="54" t="s">
        <v>54</v>
      </c>
      <c r="B1" s="44" t="s">
        <v>1</v>
      </c>
      <c r="C1" s="45" t="s">
        <v>2</v>
      </c>
      <c r="D1" s="45" t="s">
        <v>77</v>
      </c>
      <c r="E1" s="46" t="s">
        <v>3</v>
      </c>
      <c r="F1" s="43" t="s">
        <v>107</v>
      </c>
      <c r="G1" s="46" t="s">
        <v>108</v>
      </c>
      <c r="H1" s="46" t="s">
        <v>109</v>
      </c>
      <c r="I1" s="56" t="s">
        <v>103</v>
      </c>
      <c r="J1" s="47" t="s">
        <v>67</v>
      </c>
      <c r="K1" s="47" t="s">
        <v>73</v>
      </c>
      <c r="L1" s="47" t="s">
        <v>58</v>
      </c>
      <c r="M1" s="48" t="s">
        <v>6</v>
      </c>
      <c r="N1" s="43" t="s">
        <v>7</v>
      </c>
      <c r="O1" s="46" t="s">
        <v>8</v>
      </c>
      <c r="P1" s="43" t="s">
        <v>38</v>
      </c>
      <c r="Q1" s="55" t="s">
        <v>9</v>
      </c>
      <c r="R1" s="66" t="s">
        <v>29</v>
      </c>
      <c r="S1" s="66" t="s">
        <v>10</v>
      </c>
      <c r="T1" s="66" t="s">
        <v>106</v>
      </c>
      <c r="U1" s="66" t="s">
        <v>122</v>
      </c>
      <c r="V1" s="66"/>
    </row>
    <row r="2" spans="1:22" ht="23" customHeight="1">
      <c r="A2" s="114"/>
      <c r="B2" s="115"/>
      <c r="C2" s="116"/>
      <c r="D2" s="116"/>
      <c r="E2" s="117"/>
      <c r="F2" s="33"/>
      <c r="G2" s="118"/>
      <c r="H2" s="118"/>
      <c r="I2" s="119"/>
      <c r="J2" s="120"/>
      <c r="K2" s="122"/>
      <c r="L2" s="120"/>
      <c r="M2" s="121"/>
      <c r="N2" s="33"/>
      <c r="O2" s="118"/>
      <c r="P2" s="122"/>
      <c r="Q2" s="122"/>
      <c r="R2" s="67">
        <f>SUMIFS(Q4:Q24,Q4:Q24,"&gt;0")</f>
        <v>517.69272727272721</v>
      </c>
      <c r="S2" s="64">
        <f>SUMIFS(Q4:Q26,Q4:Q26,"&lt;0")</f>
        <v>-13475.565454545458</v>
      </c>
      <c r="T2" s="66">
        <f>SUM(F:F)</f>
        <v>33</v>
      </c>
      <c r="U2" s="123" t="s">
        <v>141</v>
      </c>
      <c r="V2" s="66"/>
    </row>
    <row r="3" spans="1:22" ht="30" customHeight="1">
      <c r="A3" s="104">
        <v>1</v>
      </c>
      <c r="B3" s="105">
        <v>45444</v>
      </c>
      <c r="C3" s="106" t="s">
        <v>64</v>
      </c>
      <c r="D3" s="106" t="s">
        <v>80</v>
      </c>
      <c r="E3" s="107">
        <v>761</v>
      </c>
      <c r="F3" s="108">
        <v>1</v>
      </c>
      <c r="G3" s="109"/>
      <c r="H3" s="109"/>
      <c r="I3" s="110"/>
      <c r="J3" s="111">
        <f t="shared" ref="J3:J31" si="0">E3*F3 - G3*F3 + H3*I3</f>
        <v>761</v>
      </c>
      <c r="K3" s="26" t="s">
        <v>68</v>
      </c>
      <c r="L3" s="20" t="s">
        <v>59</v>
      </c>
      <c r="M3" s="112"/>
      <c r="N3" s="108">
        <v>8</v>
      </c>
      <c r="O3" s="109"/>
      <c r="P3" s="106" t="s">
        <v>56</v>
      </c>
      <c r="Q3" s="113">
        <f t="shared" ref="Q3:Q31" si="1">SUM(O3-J3-N3 )</f>
        <v>-769</v>
      </c>
      <c r="R3" s="66"/>
      <c r="S3" s="66"/>
      <c r="T3" s="66"/>
      <c r="U3" s="124"/>
      <c r="V3" s="66"/>
    </row>
    <row r="4" spans="1:22" s="60" customFormat="1" ht="30" customHeight="1">
      <c r="A4" s="104">
        <v>2</v>
      </c>
      <c r="B4" s="16">
        <v>45444</v>
      </c>
      <c r="C4" s="17" t="s">
        <v>64</v>
      </c>
      <c r="D4" s="17" t="s">
        <v>80</v>
      </c>
      <c r="E4" s="18">
        <v>746</v>
      </c>
      <c r="F4" s="15">
        <v>1</v>
      </c>
      <c r="G4" s="22"/>
      <c r="H4" s="22"/>
      <c r="I4" s="57"/>
      <c r="J4" s="20">
        <f t="shared" si="0"/>
        <v>746</v>
      </c>
      <c r="K4" s="26" t="s">
        <v>68</v>
      </c>
      <c r="L4" s="20" t="s">
        <v>59</v>
      </c>
      <c r="M4" s="19"/>
      <c r="N4" s="15"/>
      <c r="O4" s="22"/>
      <c r="P4" s="19"/>
      <c r="Q4" s="52">
        <f t="shared" si="1"/>
        <v>-746</v>
      </c>
      <c r="R4" s="66"/>
      <c r="S4" s="66"/>
      <c r="T4" s="66"/>
      <c r="U4" s="124"/>
      <c r="V4" s="66"/>
    </row>
    <row r="5" spans="1:22" s="60" customFormat="1" ht="30" customHeight="1">
      <c r="A5" s="104">
        <v>3</v>
      </c>
      <c r="B5" s="16">
        <v>45444</v>
      </c>
      <c r="C5" s="17" t="s">
        <v>65</v>
      </c>
      <c r="D5" s="17" t="s">
        <v>78</v>
      </c>
      <c r="E5" s="18">
        <v>718</v>
      </c>
      <c r="F5" s="15">
        <v>1</v>
      </c>
      <c r="G5" s="22">
        <v>56</v>
      </c>
      <c r="H5" s="22">
        <f>相纸!I4</f>
        <v>92.961818181818188</v>
      </c>
      <c r="I5" s="57">
        <v>1</v>
      </c>
      <c r="J5" s="20">
        <f t="shared" si="0"/>
        <v>754.96181818181822</v>
      </c>
      <c r="K5" s="26" t="s">
        <v>68</v>
      </c>
      <c r="L5" s="20" t="s">
        <v>59</v>
      </c>
      <c r="M5" s="19"/>
      <c r="N5" s="15">
        <v>4.5</v>
      </c>
      <c r="O5" s="22"/>
      <c r="P5" s="17"/>
      <c r="Q5" s="52">
        <f t="shared" si="1"/>
        <v>-759.46181818181822</v>
      </c>
      <c r="R5" s="66"/>
      <c r="S5" s="66"/>
      <c r="T5" s="66"/>
      <c r="U5" s="125"/>
      <c r="V5" s="66"/>
    </row>
    <row r="6" spans="1:22" ht="30" customHeight="1">
      <c r="A6" s="104">
        <v>4</v>
      </c>
      <c r="B6" s="16">
        <v>45444</v>
      </c>
      <c r="C6" s="17" t="s">
        <v>66</v>
      </c>
      <c r="D6" s="17" t="s">
        <v>78</v>
      </c>
      <c r="E6" s="18">
        <v>727</v>
      </c>
      <c r="F6" s="15">
        <v>1</v>
      </c>
      <c r="G6" s="22">
        <v>56</v>
      </c>
      <c r="H6" s="22">
        <f>相纸!I4</f>
        <v>92.961818181818188</v>
      </c>
      <c r="I6" s="57">
        <v>1</v>
      </c>
      <c r="J6" s="20">
        <f t="shared" si="0"/>
        <v>763.96181818181822</v>
      </c>
      <c r="K6" s="26" t="s">
        <v>68</v>
      </c>
      <c r="L6" s="20" t="s">
        <v>59</v>
      </c>
      <c r="M6" s="19"/>
      <c r="N6" s="15">
        <v>4.2</v>
      </c>
      <c r="O6" s="22"/>
      <c r="P6" s="17"/>
      <c r="Q6" s="52">
        <f t="shared" si="1"/>
        <v>-768.16181818181826</v>
      </c>
    </row>
    <row r="7" spans="1:22" ht="30" customHeight="1">
      <c r="A7" s="104">
        <v>5</v>
      </c>
      <c r="B7" s="16">
        <v>45444</v>
      </c>
      <c r="C7" s="17" t="s">
        <v>66</v>
      </c>
      <c r="D7" s="17" t="s">
        <v>78</v>
      </c>
      <c r="E7" s="18">
        <v>728</v>
      </c>
      <c r="F7" s="15">
        <v>1</v>
      </c>
      <c r="G7" s="22">
        <v>56</v>
      </c>
      <c r="H7" s="22">
        <f>相纸!I4</f>
        <v>92.961818181818188</v>
      </c>
      <c r="I7" s="57">
        <v>1</v>
      </c>
      <c r="J7" s="20">
        <f t="shared" si="0"/>
        <v>764.96181818181822</v>
      </c>
      <c r="K7" s="26" t="s">
        <v>68</v>
      </c>
      <c r="L7" s="20" t="s">
        <v>59</v>
      </c>
      <c r="M7" s="19"/>
      <c r="N7" s="15">
        <v>4.2</v>
      </c>
      <c r="O7" s="22"/>
      <c r="P7" s="17"/>
      <c r="Q7" s="52">
        <f t="shared" si="1"/>
        <v>-769.16181818181826</v>
      </c>
    </row>
    <row r="8" spans="1:22" ht="30" customHeight="1">
      <c r="A8" s="104">
        <v>6</v>
      </c>
      <c r="B8" s="16">
        <v>45444</v>
      </c>
      <c r="C8" s="17" t="s">
        <v>57</v>
      </c>
      <c r="D8" s="17" t="s">
        <v>95</v>
      </c>
      <c r="E8" s="18">
        <v>659</v>
      </c>
      <c r="F8" s="15">
        <v>2</v>
      </c>
      <c r="G8" s="22"/>
      <c r="H8" s="22">
        <f>相纸!I4</f>
        <v>92.961818181818188</v>
      </c>
      <c r="I8" s="57">
        <v>2</v>
      </c>
      <c r="J8" s="20">
        <f t="shared" si="0"/>
        <v>1503.9236363636364</v>
      </c>
      <c r="K8" s="26" t="s">
        <v>68</v>
      </c>
      <c r="L8" s="20" t="s">
        <v>59</v>
      </c>
      <c r="M8" s="19"/>
      <c r="N8" s="15"/>
      <c r="O8" s="22"/>
      <c r="P8" s="19"/>
      <c r="Q8" s="52">
        <f t="shared" si="1"/>
        <v>-1503.9236363636364</v>
      </c>
    </row>
    <row r="9" spans="1:22" ht="30" customHeight="1">
      <c r="A9" s="104">
        <v>7</v>
      </c>
      <c r="B9" s="16">
        <v>45444</v>
      </c>
      <c r="C9" s="17" t="s">
        <v>62</v>
      </c>
      <c r="D9" s="61" t="s">
        <v>80</v>
      </c>
      <c r="E9" s="18">
        <v>759.1</v>
      </c>
      <c r="F9" s="15">
        <v>2</v>
      </c>
      <c r="G9" s="22"/>
      <c r="H9" s="22"/>
      <c r="I9" s="57"/>
      <c r="J9" s="20">
        <f t="shared" si="0"/>
        <v>1518.2</v>
      </c>
      <c r="K9" s="26" t="s">
        <v>68</v>
      </c>
      <c r="L9" s="20" t="s">
        <v>59</v>
      </c>
      <c r="M9" s="19"/>
      <c r="N9" s="15"/>
      <c r="O9" s="22"/>
      <c r="P9" s="19"/>
      <c r="Q9" s="52">
        <f t="shared" si="1"/>
        <v>-1518.2</v>
      </c>
    </row>
    <row r="10" spans="1:22" ht="30" customHeight="1">
      <c r="A10" s="104">
        <v>8</v>
      </c>
      <c r="B10" s="29">
        <v>45444</v>
      </c>
      <c r="C10" s="30" t="s">
        <v>63</v>
      </c>
      <c r="D10" s="30" t="s">
        <v>79</v>
      </c>
      <c r="E10" s="31">
        <v>736</v>
      </c>
      <c r="F10" s="28">
        <v>1</v>
      </c>
      <c r="G10" s="32"/>
      <c r="H10" s="32"/>
      <c r="I10" s="58"/>
      <c r="J10" s="27">
        <f t="shared" si="0"/>
        <v>736</v>
      </c>
      <c r="K10" s="26" t="s">
        <v>69</v>
      </c>
      <c r="L10" s="27" t="s">
        <v>60</v>
      </c>
      <c r="M10" s="31"/>
      <c r="N10" s="28">
        <v>15</v>
      </c>
      <c r="O10" s="32">
        <v>830.65</v>
      </c>
      <c r="P10" s="30"/>
      <c r="Q10" s="52">
        <f t="shared" si="1"/>
        <v>79.649999999999977</v>
      </c>
    </row>
    <row r="11" spans="1:22" ht="30" customHeight="1">
      <c r="A11" s="104">
        <v>9</v>
      </c>
      <c r="B11" s="16">
        <v>45444</v>
      </c>
      <c r="C11" s="17" t="s">
        <v>104</v>
      </c>
      <c r="D11" s="17" t="s">
        <v>95</v>
      </c>
      <c r="E11" s="18">
        <v>398.98</v>
      </c>
      <c r="F11" s="15">
        <v>2</v>
      </c>
      <c r="G11" s="22"/>
      <c r="H11" s="22">
        <f>相纸!I4</f>
        <v>92.961818181818188</v>
      </c>
      <c r="I11" s="57">
        <v>2</v>
      </c>
      <c r="J11" s="20">
        <f t="shared" si="0"/>
        <v>983.88363636363647</v>
      </c>
      <c r="K11" s="26" t="s">
        <v>69</v>
      </c>
      <c r="L11" s="20" t="s">
        <v>60</v>
      </c>
      <c r="M11" s="19"/>
      <c r="N11" s="15">
        <v>6.6</v>
      </c>
      <c r="O11" s="22">
        <v>1203.4000000000001</v>
      </c>
      <c r="P11" s="17"/>
      <c r="Q11" s="52">
        <f t="shared" si="1"/>
        <v>212.91636363636363</v>
      </c>
    </row>
    <row r="12" spans="1:22" ht="30" customHeight="1">
      <c r="A12" s="104">
        <v>10</v>
      </c>
      <c r="B12" s="16">
        <v>45444</v>
      </c>
      <c r="C12" s="17" t="s">
        <v>105</v>
      </c>
      <c r="D12" s="17" t="s">
        <v>95</v>
      </c>
      <c r="E12" s="18">
        <v>394</v>
      </c>
      <c r="F12" s="15">
        <v>1</v>
      </c>
      <c r="G12" s="22"/>
      <c r="H12" s="22">
        <f>相纸!I4</f>
        <v>92.961818181818188</v>
      </c>
      <c r="I12" s="57">
        <v>1</v>
      </c>
      <c r="J12" s="20">
        <f t="shared" si="0"/>
        <v>486.96181818181822</v>
      </c>
      <c r="K12" s="26" t="s">
        <v>69</v>
      </c>
      <c r="L12" s="20" t="s">
        <v>60</v>
      </c>
      <c r="M12" s="19"/>
      <c r="N12" s="15">
        <v>8.4</v>
      </c>
      <c r="O12" s="22">
        <v>601.70000000000005</v>
      </c>
      <c r="P12" s="17"/>
      <c r="Q12" s="52">
        <f t="shared" si="1"/>
        <v>106.33818181818182</v>
      </c>
    </row>
    <row r="13" spans="1:22" ht="30" customHeight="1">
      <c r="A13" s="104">
        <v>11</v>
      </c>
      <c r="B13" s="16">
        <v>45449</v>
      </c>
      <c r="C13" s="17" t="s">
        <v>65</v>
      </c>
      <c r="D13" s="17" t="s">
        <v>86</v>
      </c>
      <c r="E13" s="18">
        <v>732</v>
      </c>
      <c r="F13" s="15">
        <v>2</v>
      </c>
      <c r="G13" s="22">
        <v>58</v>
      </c>
      <c r="H13" s="22">
        <f>相纸!I4</f>
        <v>92.961818181818188</v>
      </c>
      <c r="I13" s="57">
        <v>2</v>
      </c>
      <c r="J13" s="20">
        <f t="shared" si="0"/>
        <v>1533.9236363636364</v>
      </c>
      <c r="K13" s="26" t="s">
        <v>68</v>
      </c>
      <c r="L13" s="20" t="s">
        <v>59</v>
      </c>
      <c r="M13" s="19"/>
      <c r="N13" s="15"/>
      <c r="O13" s="22"/>
      <c r="P13" s="19"/>
      <c r="Q13" s="52">
        <f t="shared" si="1"/>
        <v>-1533.9236363636364</v>
      </c>
    </row>
    <row r="14" spans="1:22" ht="30" customHeight="1">
      <c r="A14" s="104">
        <v>12</v>
      </c>
      <c r="B14" s="16">
        <v>45449</v>
      </c>
      <c r="C14" s="17" t="s">
        <v>70</v>
      </c>
      <c r="D14" s="17" t="s">
        <v>85</v>
      </c>
      <c r="E14" s="18">
        <v>488</v>
      </c>
      <c r="F14" s="15">
        <v>1</v>
      </c>
      <c r="G14" s="22">
        <v>58</v>
      </c>
      <c r="H14" s="22">
        <f>相纸!I4</f>
        <v>92.961818181818188</v>
      </c>
      <c r="I14" s="57">
        <v>1</v>
      </c>
      <c r="J14" s="20">
        <f t="shared" si="0"/>
        <v>522.96181818181822</v>
      </c>
      <c r="K14" s="26" t="s">
        <v>68</v>
      </c>
      <c r="L14" s="20" t="s">
        <v>59</v>
      </c>
      <c r="M14" s="19"/>
      <c r="N14" s="15"/>
      <c r="O14" s="22"/>
      <c r="P14" s="19"/>
      <c r="Q14" s="52">
        <f t="shared" si="1"/>
        <v>-522.96181818181822</v>
      </c>
    </row>
    <row r="15" spans="1:22" ht="30" customHeight="1">
      <c r="A15" s="104">
        <v>13</v>
      </c>
      <c r="B15" s="16">
        <v>45449</v>
      </c>
      <c r="C15" s="17" t="s">
        <v>70</v>
      </c>
      <c r="D15" s="17" t="s">
        <v>85</v>
      </c>
      <c r="E15" s="18">
        <v>478</v>
      </c>
      <c r="F15" s="15">
        <v>1</v>
      </c>
      <c r="G15" s="22">
        <v>58</v>
      </c>
      <c r="H15" s="22">
        <f>相纸!I4</f>
        <v>92.961818181818188</v>
      </c>
      <c r="I15" s="57">
        <v>1</v>
      </c>
      <c r="J15" s="20">
        <f t="shared" si="0"/>
        <v>512.96181818181822</v>
      </c>
      <c r="K15" s="26" t="s">
        <v>68</v>
      </c>
      <c r="L15" s="20" t="s">
        <v>59</v>
      </c>
      <c r="M15" s="19"/>
      <c r="N15" s="15"/>
      <c r="O15" s="22"/>
      <c r="P15" s="19"/>
      <c r="Q15" s="52">
        <f t="shared" si="1"/>
        <v>-512.96181818181822</v>
      </c>
    </row>
    <row r="16" spans="1:22" ht="30" customHeight="1">
      <c r="A16" s="104">
        <v>14</v>
      </c>
      <c r="B16" s="16">
        <v>45449</v>
      </c>
      <c r="C16" s="17" t="s">
        <v>70</v>
      </c>
      <c r="D16" s="17" t="s">
        <v>78</v>
      </c>
      <c r="E16" s="18">
        <v>463</v>
      </c>
      <c r="F16" s="15">
        <v>1</v>
      </c>
      <c r="G16" s="22">
        <v>58</v>
      </c>
      <c r="H16" s="22">
        <f>相纸!I4</f>
        <v>92.961818181818188</v>
      </c>
      <c r="I16" s="57">
        <v>1</v>
      </c>
      <c r="J16" s="20">
        <f t="shared" si="0"/>
        <v>497.96181818181822</v>
      </c>
      <c r="K16" s="26" t="s">
        <v>68</v>
      </c>
      <c r="L16" s="20" t="s">
        <v>59</v>
      </c>
      <c r="M16" s="19"/>
      <c r="N16" s="15"/>
      <c r="O16" s="22"/>
      <c r="P16" s="19"/>
      <c r="Q16" s="52">
        <f t="shared" si="1"/>
        <v>-497.96181818181822</v>
      </c>
    </row>
    <row r="17" spans="1:17" ht="30" customHeight="1">
      <c r="A17" s="104">
        <v>15</v>
      </c>
      <c r="B17" s="16">
        <v>45449</v>
      </c>
      <c r="C17" s="17" t="s">
        <v>71</v>
      </c>
      <c r="D17" s="17" t="s">
        <v>84</v>
      </c>
      <c r="E17" s="18">
        <v>521</v>
      </c>
      <c r="F17" s="15">
        <v>1</v>
      </c>
      <c r="G17" s="22"/>
      <c r="H17" s="22"/>
      <c r="I17" s="57"/>
      <c r="J17" s="20">
        <f t="shared" si="0"/>
        <v>521</v>
      </c>
      <c r="K17" s="26" t="s">
        <v>68</v>
      </c>
      <c r="L17" s="20" t="s">
        <v>59</v>
      </c>
      <c r="M17" s="19"/>
      <c r="N17" s="15"/>
      <c r="O17" s="22"/>
      <c r="P17" s="19"/>
      <c r="Q17" s="52">
        <f t="shared" si="1"/>
        <v>-521</v>
      </c>
    </row>
    <row r="18" spans="1:17" ht="30" customHeight="1">
      <c r="A18" s="104">
        <v>16</v>
      </c>
      <c r="B18" s="16">
        <v>45449</v>
      </c>
      <c r="C18" s="17" t="s">
        <v>65</v>
      </c>
      <c r="D18" s="17" t="s">
        <v>87</v>
      </c>
      <c r="E18" s="18">
        <v>717</v>
      </c>
      <c r="F18" s="15">
        <v>1</v>
      </c>
      <c r="G18" s="22">
        <v>59</v>
      </c>
      <c r="H18" s="22">
        <f>相纸!I4</f>
        <v>92.961818181818188</v>
      </c>
      <c r="I18" s="57">
        <v>1</v>
      </c>
      <c r="J18" s="20">
        <f t="shared" si="0"/>
        <v>750.96181818181822</v>
      </c>
      <c r="K18" s="26" t="s">
        <v>75</v>
      </c>
      <c r="L18" s="20" t="s">
        <v>59</v>
      </c>
      <c r="M18" s="19"/>
      <c r="N18" s="15">
        <v>6.1</v>
      </c>
      <c r="O18" s="22"/>
      <c r="P18" s="19"/>
      <c r="Q18" s="52">
        <f t="shared" si="1"/>
        <v>-757.06181818181824</v>
      </c>
    </row>
    <row r="19" spans="1:17" ht="30" customHeight="1">
      <c r="A19" s="104">
        <v>17</v>
      </c>
      <c r="B19" s="16">
        <v>45449</v>
      </c>
      <c r="C19" s="17" t="s">
        <v>65</v>
      </c>
      <c r="D19" s="17" t="s">
        <v>85</v>
      </c>
      <c r="E19" s="18">
        <v>736</v>
      </c>
      <c r="F19" s="15">
        <v>1</v>
      </c>
      <c r="G19" s="22">
        <v>58</v>
      </c>
      <c r="H19" s="22">
        <f>相纸!I4</f>
        <v>92.961818181818188</v>
      </c>
      <c r="I19" s="57">
        <v>1</v>
      </c>
      <c r="J19" s="20">
        <f t="shared" si="0"/>
        <v>770.96181818181822</v>
      </c>
      <c r="K19" s="26" t="s">
        <v>75</v>
      </c>
      <c r="L19" s="20" t="s">
        <v>59</v>
      </c>
      <c r="M19" s="19"/>
      <c r="N19" s="15"/>
      <c r="O19" s="22"/>
      <c r="P19" s="17" t="s">
        <v>110</v>
      </c>
      <c r="Q19" s="52">
        <f t="shared" si="1"/>
        <v>-770.96181818181822</v>
      </c>
    </row>
    <row r="20" spans="1:17" ht="30" customHeight="1">
      <c r="A20" s="104">
        <v>18</v>
      </c>
      <c r="B20" s="16">
        <v>45451</v>
      </c>
      <c r="C20" s="17" t="s">
        <v>76</v>
      </c>
      <c r="D20" s="17" t="s">
        <v>81</v>
      </c>
      <c r="E20" s="18">
        <v>647</v>
      </c>
      <c r="F20" s="15">
        <v>1</v>
      </c>
      <c r="G20" s="22"/>
      <c r="H20" s="22">
        <f>相纸!I4</f>
        <v>92.961818181818188</v>
      </c>
      <c r="I20" s="57">
        <v>1</v>
      </c>
      <c r="J20" s="20">
        <f t="shared" si="0"/>
        <v>739.96181818181822</v>
      </c>
      <c r="K20" s="26" t="s">
        <v>75</v>
      </c>
      <c r="L20" s="20" t="s">
        <v>59</v>
      </c>
      <c r="M20" s="19"/>
      <c r="N20" s="15"/>
      <c r="O20" s="22"/>
      <c r="P20" s="19"/>
      <c r="Q20" s="52">
        <f t="shared" si="1"/>
        <v>-739.96181818181822</v>
      </c>
    </row>
    <row r="21" spans="1:17" ht="30" customHeight="1">
      <c r="A21" s="104">
        <v>19</v>
      </c>
      <c r="B21" s="16">
        <v>45451</v>
      </c>
      <c r="C21" s="17" t="s">
        <v>111</v>
      </c>
      <c r="D21" s="17" t="s">
        <v>81</v>
      </c>
      <c r="E21" s="18">
        <v>658</v>
      </c>
      <c r="F21" s="15">
        <v>1</v>
      </c>
      <c r="G21" s="22"/>
      <c r="H21" s="22">
        <f>相纸!I4</f>
        <v>92.961818181818188</v>
      </c>
      <c r="I21" s="57">
        <v>1</v>
      </c>
      <c r="J21" s="20">
        <f t="shared" si="0"/>
        <v>750.96181818181822</v>
      </c>
      <c r="K21" s="26" t="s">
        <v>69</v>
      </c>
      <c r="L21" s="20" t="s">
        <v>60</v>
      </c>
      <c r="M21" s="19"/>
      <c r="N21" s="15">
        <v>8.4</v>
      </c>
      <c r="O21" s="22">
        <v>827.79</v>
      </c>
      <c r="P21" s="19"/>
      <c r="Q21" s="52">
        <f t="shared" si="1"/>
        <v>68.428181818181741</v>
      </c>
    </row>
    <row r="22" spans="1:17" ht="30" customHeight="1">
      <c r="A22" s="104">
        <v>20</v>
      </c>
      <c r="B22" s="16">
        <v>45452</v>
      </c>
      <c r="C22" s="17" t="s">
        <v>65</v>
      </c>
      <c r="D22" s="17" t="s">
        <v>83</v>
      </c>
      <c r="E22" s="18">
        <v>714.68</v>
      </c>
      <c r="F22" s="15">
        <v>1</v>
      </c>
      <c r="G22" s="22"/>
      <c r="H22" s="22">
        <f>相纸!I4</f>
        <v>92.961818181818188</v>
      </c>
      <c r="I22" s="57">
        <v>1</v>
      </c>
      <c r="J22" s="20">
        <f t="shared" si="0"/>
        <v>807.64181818181817</v>
      </c>
      <c r="K22" s="26" t="s">
        <v>75</v>
      </c>
      <c r="L22" s="20" t="s">
        <v>59</v>
      </c>
      <c r="M22" s="19"/>
      <c r="N22" s="15"/>
      <c r="O22" s="22"/>
      <c r="P22" s="19"/>
      <c r="Q22" s="52">
        <f t="shared" si="1"/>
        <v>-807.64181818181817</v>
      </c>
    </row>
    <row r="23" spans="1:17" ht="30" customHeight="1">
      <c r="A23" s="104">
        <v>21</v>
      </c>
      <c r="B23" s="16">
        <v>45452</v>
      </c>
      <c r="C23" s="17" t="s">
        <v>64</v>
      </c>
      <c r="D23" s="25" t="s">
        <v>82</v>
      </c>
      <c r="E23" s="18">
        <v>746.22</v>
      </c>
      <c r="F23" s="15">
        <v>1</v>
      </c>
      <c r="G23" s="22"/>
      <c r="H23" s="22">
        <f>相纸!I18</f>
        <v>0</v>
      </c>
      <c r="I23" s="57"/>
      <c r="J23" s="20">
        <f t="shared" si="0"/>
        <v>746.22</v>
      </c>
      <c r="K23" s="26" t="s">
        <v>75</v>
      </c>
      <c r="L23" s="20" t="s">
        <v>59</v>
      </c>
      <c r="M23" s="19"/>
      <c r="N23" s="15"/>
      <c r="O23" s="22"/>
      <c r="P23" s="19"/>
      <c r="Q23" s="52">
        <f t="shared" si="1"/>
        <v>-746.22</v>
      </c>
    </row>
    <row r="24" spans="1:17" ht="30" customHeight="1">
      <c r="A24" s="104">
        <v>22</v>
      </c>
      <c r="B24" s="16">
        <v>45455</v>
      </c>
      <c r="C24" s="17" t="s">
        <v>124</v>
      </c>
      <c r="D24" s="17" t="s">
        <v>123</v>
      </c>
      <c r="E24" s="18">
        <v>520.88</v>
      </c>
      <c r="F24" s="15">
        <v>1</v>
      </c>
      <c r="G24" s="22"/>
      <c r="H24" s="22">
        <f>相纸!I19</f>
        <v>0</v>
      </c>
      <c r="I24" s="57"/>
      <c r="J24" s="20">
        <f t="shared" si="0"/>
        <v>520.88</v>
      </c>
      <c r="K24" s="26" t="s">
        <v>69</v>
      </c>
      <c r="L24" s="20" t="s">
        <v>60</v>
      </c>
      <c r="M24" s="19"/>
      <c r="N24" s="15">
        <v>10.8</v>
      </c>
      <c r="O24" s="22">
        <v>582.04</v>
      </c>
      <c r="P24" s="19"/>
      <c r="Q24" s="52">
        <f t="shared" si="1"/>
        <v>50.359999999999971</v>
      </c>
    </row>
    <row r="25" spans="1:17" ht="30" customHeight="1">
      <c r="A25" s="104">
        <v>23</v>
      </c>
      <c r="B25" s="16">
        <v>45455</v>
      </c>
      <c r="C25" s="17" t="s">
        <v>124</v>
      </c>
      <c r="D25" s="17" t="s">
        <v>123</v>
      </c>
      <c r="E25" s="18">
        <v>502.7</v>
      </c>
      <c r="F25" s="15">
        <v>1</v>
      </c>
      <c r="G25" s="22"/>
      <c r="H25" s="22">
        <f>相纸!I20</f>
        <v>0</v>
      </c>
      <c r="I25" s="57"/>
      <c r="J25" s="20">
        <f t="shared" si="0"/>
        <v>502.7</v>
      </c>
      <c r="K25" s="26" t="s">
        <v>69</v>
      </c>
      <c r="L25" s="20" t="s">
        <v>60</v>
      </c>
      <c r="M25" s="19"/>
      <c r="N25" s="15">
        <v>6.84</v>
      </c>
      <c r="O25" s="22">
        <v>582.04</v>
      </c>
      <c r="P25" s="19"/>
      <c r="Q25" s="52">
        <f t="shared" si="1"/>
        <v>72.499999999999972</v>
      </c>
    </row>
    <row r="26" spans="1:17" ht="30" customHeight="1">
      <c r="A26" s="104">
        <v>24</v>
      </c>
      <c r="B26" s="16">
        <v>45455</v>
      </c>
      <c r="C26" s="17" t="s">
        <v>142</v>
      </c>
      <c r="D26" s="17" t="s">
        <v>128</v>
      </c>
      <c r="E26" s="18">
        <v>899</v>
      </c>
      <c r="F26" s="15">
        <v>1</v>
      </c>
      <c r="G26" s="22"/>
      <c r="H26" s="22">
        <f>相纸!I21</f>
        <v>0</v>
      </c>
      <c r="I26" s="57"/>
      <c r="J26" s="20">
        <f t="shared" si="0"/>
        <v>899</v>
      </c>
      <c r="K26" s="26" t="s">
        <v>69</v>
      </c>
      <c r="L26" s="20" t="s">
        <v>60</v>
      </c>
      <c r="M26" s="19"/>
      <c r="N26" s="15">
        <v>2.8</v>
      </c>
      <c r="O26" s="22">
        <v>964.83</v>
      </c>
      <c r="P26" s="19"/>
      <c r="Q26" s="52">
        <f t="shared" si="1"/>
        <v>63.030000000000044</v>
      </c>
    </row>
    <row r="27" spans="1:17" ht="30" customHeight="1">
      <c r="A27" s="104">
        <v>26</v>
      </c>
      <c r="B27" s="16">
        <v>45460</v>
      </c>
      <c r="C27" s="17" t="s">
        <v>65</v>
      </c>
      <c r="D27" s="17" t="s">
        <v>134</v>
      </c>
      <c r="E27" s="18">
        <v>676.25</v>
      </c>
      <c r="F27" s="15">
        <v>1</v>
      </c>
      <c r="G27" s="22"/>
      <c r="H27" s="22">
        <f>相纸!I23</f>
        <v>0</v>
      </c>
      <c r="I27" s="57"/>
      <c r="J27" s="20">
        <f t="shared" si="0"/>
        <v>676.25</v>
      </c>
      <c r="K27" s="26" t="s">
        <v>74</v>
      </c>
      <c r="L27" s="20" t="s">
        <v>59</v>
      </c>
      <c r="M27" s="19"/>
      <c r="N27" s="15"/>
      <c r="O27" s="22"/>
      <c r="P27" s="19"/>
      <c r="Q27" s="52">
        <f t="shared" si="1"/>
        <v>-676.25</v>
      </c>
    </row>
    <row r="28" spans="1:17" ht="30" customHeight="1">
      <c r="A28" s="104">
        <v>27</v>
      </c>
      <c r="B28" s="16">
        <v>45460</v>
      </c>
      <c r="C28" s="17" t="s">
        <v>124</v>
      </c>
      <c r="D28" s="17" t="s">
        <v>95</v>
      </c>
      <c r="E28" s="18">
        <v>518.69000000000005</v>
      </c>
      <c r="F28" s="15">
        <v>1</v>
      </c>
      <c r="G28" s="22"/>
      <c r="H28" s="22">
        <f>相纸!I24</f>
        <v>0</v>
      </c>
      <c r="I28" s="57"/>
      <c r="J28" s="20">
        <f t="shared" si="0"/>
        <v>518.69000000000005</v>
      </c>
      <c r="K28" s="26" t="s">
        <v>74</v>
      </c>
      <c r="L28" s="20" t="s">
        <v>59</v>
      </c>
      <c r="M28" s="19"/>
      <c r="N28" s="15"/>
      <c r="O28" s="22"/>
      <c r="P28" s="17" t="s">
        <v>139</v>
      </c>
      <c r="Q28" s="52">
        <f t="shared" si="1"/>
        <v>-518.69000000000005</v>
      </c>
    </row>
    <row r="29" spans="1:17" ht="30" customHeight="1">
      <c r="A29" s="104">
        <v>28</v>
      </c>
      <c r="B29" s="16">
        <v>45460</v>
      </c>
      <c r="C29" s="17" t="s">
        <v>124</v>
      </c>
      <c r="D29" s="17" t="s">
        <v>95</v>
      </c>
      <c r="E29" s="18">
        <v>518</v>
      </c>
      <c r="F29" s="15">
        <v>1</v>
      </c>
      <c r="G29" s="22"/>
      <c r="H29" s="22">
        <f>相纸!I25</f>
        <v>0</v>
      </c>
      <c r="I29" s="57"/>
      <c r="J29" s="20">
        <f t="shared" si="0"/>
        <v>518</v>
      </c>
      <c r="K29" s="26" t="s">
        <v>74</v>
      </c>
      <c r="L29" s="20" t="s">
        <v>59</v>
      </c>
      <c r="M29" s="19"/>
      <c r="N29" s="15"/>
      <c r="O29" s="22"/>
      <c r="P29" s="17" t="s">
        <v>140</v>
      </c>
      <c r="Q29" s="52">
        <f t="shared" si="1"/>
        <v>-518</v>
      </c>
    </row>
    <row r="30" spans="1:17" ht="30" customHeight="1">
      <c r="A30" s="104">
        <v>29</v>
      </c>
      <c r="B30" s="16">
        <v>45460</v>
      </c>
      <c r="C30" s="17" t="s">
        <v>124</v>
      </c>
      <c r="D30" s="17" t="s">
        <v>95</v>
      </c>
      <c r="E30" s="18">
        <v>519.29999999999995</v>
      </c>
      <c r="F30" s="15">
        <v>1</v>
      </c>
      <c r="G30" s="22"/>
      <c r="H30" s="22">
        <f>相纸!I26</f>
        <v>0</v>
      </c>
      <c r="I30" s="57"/>
      <c r="J30" s="20">
        <f t="shared" si="0"/>
        <v>519.29999999999995</v>
      </c>
      <c r="K30" s="26" t="s">
        <v>74</v>
      </c>
      <c r="L30" s="20" t="s">
        <v>59</v>
      </c>
      <c r="M30" s="19"/>
      <c r="N30" s="15"/>
      <c r="O30" s="22"/>
      <c r="P30" s="17" t="s">
        <v>138</v>
      </c>
      <c r="Q30" s="52">
        <f t="shared" si="1"/>
        <v>-519.29999999999995</v>
      </c>
    </row>
    <row r="31" spans="1:17" ht="30" customHeight="1">
      <c r="A31" s="104">
        <v>30</v>
      </c>
      <c r="B31" s="16">
        <v>45461</v>
      </c>
      <c r="C31" s="17" t="s">
        <v>135</v>
      </c>
      <c r="D31" s="17" t="s">
        <v>80</v>
      </c>
      <c r="E31" s="18">
        <v>1601</v>
      </c>
      <c r="F31" s="15">
        <v>1</v>
      </c>
      <c r="G31" s="22"/>
      <c r="H31" s="22"/>
      <c r="I31" s="57"/>
      <c r="J31" s="20">
        <f t="shared" si="0"/>
        <v>1601</v>
      </c>
      <c r="K31" s="26" t="s">
        <v>74</v>
      </c>
      <c r="L31" s="20" t="s">
        <v>59</v>
      </c>
      <c r="M31" s="19"/>
      <c r="N31" s="15"/>
      <c r="O31" s="22"/>
      <c r="P31" s="19"/>
      <c r="Q31" s="52">
        <f t="shared" si="1"/>
        <v>-1601</v>
      </c>
    </row>
    <row r="32" spans="1:17" ht="30" customHeight="1">
      <c r="A32" s="15"/>
      <c r="B32" s="16"/>
      <c r="C32" s="17"/>
      <c r="D32" s="17"/>
      <c r="E32" s="18"/>
      <c r="F32" s="15"/>
      <c r="G32" s="22"/>
      <c r="H32" s="22"/>
      <c r="I32" s="57"/>
      <c r="J32" s="20"/>
      <c r="K32" s="20"/>
      <c r="L32" s="20"/>
      <c r="M32" s="19"/>
      <c r="N32" s="15"/>
      <c r="O32" s="22"/>
      <c r="P32" s="19"/>
      <c r="Q32" s="53"/>
    </row>
    <row r="33" spans="1:17" ht="30" customHeight="1">
      <c r="A33" s="15"/>
      <c r="B33" s="16"/>
      <c r="C33" s="17"/>
      <c r="D33" s="17"/>
      <c r="E33" s="18"/>
      <c r="F33" s="15"/>
      <c r="G33" s="22"/>
      <c r="H33" s="22"/>
      <c r="I33" s="57"/>
      <c r="J33" s="20"/>
      <c r="K33" s="20"/>
      <c r="L33" s="20"/>
      <c r="M33" s="19"/>
      <c r="N33" s="15"/>
      <c r="O33" s="22"/>
      <c r="P33" s="19"/>
      <c r="Q33" s="53"/>
    </row>
    <row r="34" spans="1:17" ht="30" customHeight="1">
      <c r="A34" s="15"/>
      <c r="B34" s="16"/>
      <c r="C34" s="17"/>
      <c r="D34" s="17"/>
      <c r="E34" s="18"/>
      <c r="F34" s="15"/>
      <c r="G34" s="22"/>
      <c r="H34" s="22"/>
      <c r="I34" s="57"/>
      <c r="J34" s="20"/>
      <c r="K34" s="20"/>
      <c r="L34" s="20"/>
      <c r="M34" s="19"/>
      <c r="N34" s="15"/>
      <c r="O34" s="22"/>
      <c r="P34" s="19"/>
      <c r="Q34" s="53"/>
    </row>
    <row r="35" spans="1:17" ht="30" customHeight="1">
      <c r="A35" s="15"/>
      <c r="B35" s="16"/>
      <c r="C35" s="17"/>
      <c r="D35" s="17"/>
      <c r="E35" s="18"/>
      <c r="F35" s="15"/>
      <c r="G35" s="22"/>
      <c r="H35" s="22"/>
      <c r="I35" s="57"/>
      <c r="J35" s="20"/>
      <c r="K35" s="20"/>
      <c r="L35" s="20"/>
      <c r="M35" s="19"/>
      <c r="N35" s="15"/>
      <c r="O35" s="22"/>
      <c r="P35" s="19"/>
      <c r="Q35" s="53"/>
    </row>
    <row r="36" spans="1:17" ht="30" customHeight="1">
      <c r="A36" s="15"/>
      <c r="B36" s="16"/>
      <c r="C36" s="17"/>
      <c r="D36" s="17"/>
      <c r="E36" s="18"/>
      <c r="F36" s="15"/>
      <c r="G36" s="22"/>
      <c r="H36" s="22"/>
      <c r="I36" s="57"/>
      <c r="J36" s="20"/>
      <c r="K36" s="20"/>
      <c r="L36" s="20"/>
      <c r="M36" s="19"/>
      <c r="N36" s="15"/>
      <c r="O36" s="22"/>
      <c r="P36" s="19"/>
      <c r="Q36" s="53"/>
    </row>
    <row r="37" spans="1:17" ht="30" customHeight="1">
      <c r="A37" s="15"/>
      <c r="B37" s="16"/>
      <c r="D37" s="17"/>
      <c r="E37" s="18"/>
      <c r="F37" s="15"/>
      <c r="G37" s="22"/>
      <c r="H37" s="22"/>
      <c r="I37" s="57"/>
      <c r="J37" s="20"/>
      <c r="K37" s="20"/>
      <c r="L37" s="20"/>
      <c r="M37" s="19"/>
      <c r="N37" s="15"/>
      <c r="O37" s="22"/>
      <c r="P37" s="19"/>
      <c r="Q37" s="53"/>
    </row>
    <row r="38" spans="1:17" ht="30" customHeight="1">
      <c r="A38" s="15"/>
      <c r="B38" s="16"/>
      <c r="C38" s="17"/>
      <c r="D38" s="17"/>
      <c r="E38" s="18"/>
      <c r="F38" s="15"/>
      <c r="G38" s="22"/>
      <c r="H38" s="22"/>
      <c r="I38" s="57"/>
      <c r="J38" s="20"/>
      <c r="K38" s="20"/>
      <c r="L38" s="20"/>
      <c r="M38" s="19"/>
      <c r="N38" s="15"/>
      <c r="O38" s="22"/>
      <c r="P38" s="19"/>
      <c r="Q38" s="53"/>
    </row>
    <row r="39" spans="1:17" ht="30" customHeight="1">
      <c r="A39" s="15"/>
      <c r="B39" s="16"/>
      <c r="C39" s="17"/>
      <c r="D39" s="17"/>
      <c r="E39" s="18"/>
      <c r="F39" s="15"/>
      <c r="G39" s="22"/>
      <c r="H39" s="22"/>
      <c r="I39" s="57"/>
      <c r="J39" s="20"/>
      <c r="K39" s="20"/>
      <c r="L39" s="20"/>
      <c r="M39" s="19"/>
      <c r="N39" s="15"/>
      <c r="O39" s="22"/>
      <c r="P39" s="19"/>
      <c r="Q39" s="53"/>
    </row>
    <row r="40" spans="1:17" ht="30" customHeight="1">
      <c r="A40" s="15"/>
      <c r="B40" s="16"/>
      <c r="C40" s="17"/>
      <c r="D40" s="17"/>
      <c r="E40" s="18"/>
      <c r="F40" s="15"/>
      <c r="G40" s="22"/>
      <c r="H40" s="22"/>
      <c r="I40" s="57"/>
      <c r="J40" s="20"/>
      <c r="K40" s="20"/>
      <c r="L40" s="20"/>
      <c r="M40" s="19"/>
      <c r="N40" s="15"/>
      <c r="O40" s="22"/>
      <c r="P40" s="19"/>
      <c r="Q40" s="53"/>
    </row>
    <row r="41" spans="1:17" ht="30" customHeight="1">
      <c r="A41" s="15"/>
      <c r="B41" s="16"/>
      <c r="C41" s="17"/>
      <c r="D41" s="17"/>
      <c r="E41" s="18"/>
      <c r="F41" s="15"/>
      <c r="G41" s="22"/>
      <c r="H41" s="22"/>
      <c r="I41" s="57"/>
      <c r="J41" s="20"/>
      <c r="K41" s="20"/>
      <c r="L41" s="20"/>
      <c r="M41" s="19"/>
      <c r="N41" s="15"/>
      <c r="O41" s="22"/>
      <c r="P41" s="19"/>
      <c r="Q41" s="53"/>
    </row>
    <row r="42" spans="1:17" ht="30" customHeight="1">
      <c r="A42" s="15"/>
      <c r="B42" s="16"/>
      <c r="C42" s="17"/>
      <c r="D42" s="17"/>
      <c r="E42" s="18"/>
      <c r="F42" s="15"/>
      <c r="G42" s="22"/>
      <c r="H42" s="22"/>
      <c r="I42" s="57"/>
      <c r="J42" s="20"/>
      <c r="K42" s="20"/>
      <c r="L42" s="20"/>
      <c r="M42" s="19"/>
      <c r="N42" s="15"/>
      <c r="O42" s="22"/>
      <c r="P42" s="19"/>
      <c r="Q42" s="53"/>
    </row>
    <row r="43" spans="1:17" ht="30" customHeight="1">
      <c r="A43" s="15"/>
      <c r="B43" s="16"/>
      <c r="C43" s="17"/>
      <c r="D43" s="17"/>
      <c r="E43" s="18"/>
      <c r="F43" s="15"/>
      <c r="G43" s="22"/>
      <c r="H43" s="22"/>
      <c r="I43" s="57"/>
      <c r="J43" s="20"/>
      <c r="K43" s="20"/>
      <c r="L43" s="20"/>
      <c r="M43" s="19"/>
      <c r="N43" s="15"/>
      <c r="O43" s="22"/>
      <c r="P43" s="19"/>
      <c r="Q43" s="53"/>
    </row>
    <row r="44" spans="1:17" ht="30" customHeight="1">
      <c r="A44" s="15"/>
      <c r="B44" s="16"/>
      <c r="C44" s="17"/>
      <c r="D44" s="17"/>
      <c r="E44" s="18"/>
      <c r="F44" s="15"/>
      <c r="G44" s="22"/>
      <c r="H44" s="22"/>
      <c r="I44" s="57"/>
      <c r="J44" s="20"/>
      <c r="K44" s="20"/>
      <c r="L44" s="20"/>
      <c r="M44" s="19"/>
      <c r="N44" s="15"/>
      <c r="O44" s="22"/>
      <c r="P44" s="19"/>
      <c r="Q44" s="53"/>
    </row>
    <row r="45" spans="1:17" ht="30" customHeight="1">
      <c r="A45" s="15"/>
      <c r="B45" s="16"/>
      <c r="C45" s="17"/>
      <c r="D45" s="17"/>
      <c r="E45" s="18"/>
      <c r="F45" s="15"/>
      <c r="G45" s="22"/>
      <c r="H45" s="22"/>
      <c r="I45" s="57"/>
      <c r="J45" s="20"/>
      <c r="K45" s="20"/>
      <c r="L45" s="20"/>
      <c r="M45" s="19"/>
      <c r="N45" s="15"/>
      <c r="O45" s="22"/>
      <c r="P45" s="19"/>
      <c r="Q45" s="53"/>
    </row>
    <row r="46" spans="1:17" ht="30" customHeight="1">
      <c r="A46" s="15"/>
      <c r="B46" s="16"/>
      <c r="C46" s="17"/>
      <c r="D46" s="17"/>
      <c r="E46" s="18"/>
      <c r="F46" s="15"/>
      <c r="G46" s="22"/>
      <c r="H46" s="22"/>
      <c r="I46" s="57"/>
      <c r="J46" s="20"/>
      <c r="K46" s="20"/>
      <c r="L46" s="20"/>
      <c r="M46" s="19"/>
      <c r="N46" s="15"/>
      <c r="O46" s="22"/>
      <c r="P46" s="19"/>
      <c r="Q46" s="53"/>
    </row>
    <row r="47" spans="1:17" ht="30" customHeight="1">
      <c r="A47" s="15"/>
      <c r="B47" s="16"/>
      <c r="C47" s="17"/>
      <c r="D47" s="17"/>
      <c r="E47" s="18"/>
      <c r="F47" s="15"/>
      <c r="G47" s="22"/>
      <c r="H47" s="22"/>
      <c r="I47" s="57"/>
      <c r="J47" s="20"/>
      <c r="K47" s="20"/>
      <c r="L47" s="20"/>
      <c r="M47" s="19"/>
      <c r="N47" s="15"/>
      <c r="O47" s="22"/>
      <c r="P47" s="19"/>
      <c r="Q47" s="53"/>
    </row>
    <row r="48" spans="1:17" ht="30" customHeight="1">
      <c r="A48" s="15"/>
      <c r="B48" s="16"/>
      <c r="C48" s="17"/>
      <c r="D48" s="17"/>
      <c r="E48" s="18"/>
      <c r="F48" s="15"/>
      <c r="G48" s="22"/>
      <c r="H48" s="22"/>
      <c r="I48" s="57"/>
      <c r="J48" s="20"/>
      <c r="K48" s="20"/>
      <c r="L48" s="20"/>
      <c r="M48" s="19"/>
      <c r="N48" s="15"/>
      <c r="O48" s="22"/>
      <c r="P48" s="19"/>
      <c r="Q48" s="53"/>
    </row>
    <row r="49" spans="1:17" ht="30" customHeight="1">
      <c r="A49" s="15"/>
      <c r="B49" s="16"/>
      <c r="C49" s="17"/>
      <c r="D49" s="17"/>
      <c r="E49" s="18"/>
      <c r="F49" s="15"/>
      <c r="G49" s="22"/>
      <c r="H49" s="22"/>
      <c r="I49" s="57"/>
      <c r="J49" s="20"/>
      <c r="K49" s="20"/>
      <c r="L49" s="20"/>
      <c r="M49" s="19"/>
      <c r="N49" s="15"/>
      <c r="O49" s="22"/>
      <c r="P49" s="19"/>
      <c r="Q49" s="53"/>
    </row>
    <row r="50" spans="1:17" ht="30" customHeight="1">
      <c r="A50" s="15"/>
      <c r="B50" s="16"/>
      <c r="C50" s="17"/>
      <c r="D50" s="17"/>
      <c r="E50" s="18"/>
      <c r="F50" s="15"/>
      <c r="G50" s="22"/>
      <c r="H50" s="22"/>
      <c r="I50" s="57"/>
      <c r="J50" s="20"/>
      <c r="K50" s="20"/>
      <c r="L50" s="20"/>
      <c r="M50" s="19"/>
      <c r="N50" s="15"/>
      <c r="O50" s="22"/>
      <c r="P50" s="19"/>
      <c r="Q50" s="53"/>
    </row>
    <row r="51" spans="1:17" ht="30" customHeight="1">
      <c r="A51" s="15"/>
      <c r="B51" s="16"/>
      <c r="C51" s="17"/>
      <c r="D51" s="17"/>
      <c r="E51" s="18"/>
      <c r="F51" s="15"/>
      <c r="G51" s="22"/>
      <c r="H51" s="22"/>
      <c r="I51" s="57"/>
      <c r="J51" s="20"/>
      <c r="K51" s="20"/>
      <c r="L51" s="20"/>
      <c r="M51" s="19"/>
      <c r="N51" s="15"/>
      <c r="O51" s="22"/>
      <c r="P51" s="19"/>
      <c r="Q51" s="53"/>
    </row>
    <row r="52" spans="1:17" ht="30" customHeight="1">
      <c r="A52" s="15"/>
      <c r="B52" s="16"/>
      <c r="C52" s="17"/>
      <c r="D52" s="17"/>
      <c r="E52" s="18"/>
      <c r="F52" s="15"/>
      <c r="G52" s="22"/>
      <c r="H52" s="22"/>
      <c r="I52" s="57"/>
      <c r="J52" s="20"/>
      <c r="K52" s="20"/>
      <c r="L52" s="20"/>
      <c r="M52" s="19"/>
      <c r="N52" s="15"/>
      <c r="O52" s="22"/>
      <c r="P52" s="19"/>
      <c r="Q52" s="53"/>
    </row>
    <row r="53" spans="1:17" ht="30" customHeight="1">
      <c r="A53" s="15"/>
      <c r="B53" s="16"/>
      <c r="C53" s="17"/>
      <c r="D53" s="17"/>
      <c r="E53" s="18"/>
      <c r="F53" s="15"/>
      <c r="G53" s="22"/>
      <c r="H53" s="22"/>
      <c r="I53" s="57"/>
      <c r="J53" s="20"/>
      <c r="K53" s="20"/>
      <c r="L53" s="20"/>
      <c r="M53" s="19"/>
      <c r="N53" s="15"/>
      <c r="O53" s="22"/>
      <c r="P53" s="19"/>
      <c r="Q53" s="53"/>
    </row>
    <row r="54" spans="1:17" ht="30" customHeight="1">
      <c r="A54" s="15"/>
      <c r="B54" s="16"/>
      <c r="C54" s="17"/>
      <c r="D54" s="17"/>
      <c r="E54" s="18"/>
      <c r="F54" s="15"/>
      <c r="G54" s="22"/>
      <c r="H54" s="22"/>
      <c r="I54" s="57"/>
      <c r="J54" s="20"/>
      <c r="K54" s="20"/>
      <c r="L54" s="20"/>
      <c r="M54" s="19"/>
      <c r="N54" s="15"/>
      <c r="O54" s="22"/>
      <c r="P54" s="19"/>
      <c r="Q54" s="53"/>
    </row>
    <row r="55" spans="1:17" ht="30" customHeight="1">
      <c r="A55" s="15"/>
      <c r="B55" s="16"/>
      <c r="C55" s="17"/>
      <c r="D55" s="17"/>
      <c r="E55" s="18"/>
      <c r="F55" s="15"/>
      <c r="G55" s="22"/>
      <c r="H55" s="22"/>
      <c r="I55" s="57"/>
      <c r="J55" s="20"/>
      <c r="K55" s="20"/>
      <c r="L55" s="20"/>
      <c r="M55" s="19"/>
      <c r="N55" s="15"/>
      <c r="O55" s="22"/>
      <c r="P55" s="19"/>
      <c r="Q55" s="53"/>
    </row>
    <row r="56" spans="1:17" ht="30" customHeight="1">
      <c r="A56" s="15"/>
      <c r="B56" s="16"/>
      <c r="C56" s="17"/>
      <c r="D56" s="17"/>
      <c r="E56" s="18"/>
      <c r="F56" s="15"/>
      <c r="G56" s="22"/>
      <c r="H56" s="22"/>
      <c r="I56" s="57"/>
      <c r="J56" s="20"/>
      <c r="K56" s="20"/>
      <c r="L56" s="20"/>
      <c r="M56" s="19"/>
      <c r="N56" s="15"/>
      <c r="O56" s="22"/>
      <c r="P56" s="19"/>
      <c r="Q56" s="53"/>
    </row>
    <row r="57" spans="1:17" ht="30" customHeight="1">
      <c r="A57" s="15"/>
      <c r="B57" s="16"/>
      <c r="C57" s="17"/>
      <c r="D57" s="17"/>
      <c r="E57" s="18"/>
      <c r="F57" s="15"/>
      <c r="G57" s="22"/>
      <c r="H57" s="22"/>
      <c r="I57" s="57"/>
      <c r="J57" s="20"/>
      <c r="K57" s="20"/>
      <c r="L57" s="20"/>
      <c r="M57" s="19"/>
      <c r="N57" s="15"/>
      <c r="O57" s="22"/>
      <c r="P57" s="19"/>
      <c r="Q57" s="53"/>
    </row>
    <row r="58" spans="1:17" ht="30" customHeight="1">
      <c r="A58" s="15"/>
      <c r="B58" s="16"/>
      <c r="C58" s="17"/>
      <c r="D58" s="17"/>
      <c r="E58" s="18"/>
      <c r="F58" s="15"/>
      <c r="G58" s="22"/>
      <c r="H58" s="22"/>
      <c r="I58" s="57"/>
      <c r="J58" s="20"/>
      <c r="K58" s="20"/>
      <c r="L58" s="20"/>
      <c r="M58" s="19"/>
      <c r="N58" s="15"/>
      <c r="O58" s="22"/>
      <c r="P58" s="19"/>
      <c r="Q58" s="53"/>
    </row>
    <row r="59" spans="1:17" ht="30" customHeight="1">
      <c r="A59" s="15"/>
      <c r="B59" s="16"/>
      <c r="C59" s="17"/>
      <c r="D59" s="17"/>
      <c r="E59" s="18"/>
      <c r="F59" s="15"/>
      <c r="G59" s="22"/>
      <c r="H59" s="22"/>
      <c r="I59" s="57"/>
      <c r="J59" s="20"/>
      <c r="K59" s="20"/>
      <c r="L59" s="20"/>
      <c r="M59" s="19"/>
      <c r="N59" s="15"/>
      <c r="O59" s="22"/>
      <c r="P59" s="19"/>
      <c r="Q59" s="53"/>
    </row>
    <row r="60" spans="1:17" ht="30" customHeight="1">
      <c r="A60" s="15"/>
      <c r="B60" s="16"/>
      <c r="C60" s="17"/>
      <c r="D60" s="17"/>
      <c r="E60" s="18"/>
      <c r="F60" s="15"/>
      <c r="G60" s="22"/>
      <c r="H60" s="22"/>
      <c r="I60" s="57"/>
      <c r="J60" s="20"/>
      <c r="K60" s="20"/>
      <c r="L60" s="20"/>
      <c r="M60" s="19"/>
      <c r="N60" s="15"/>
      <c r="O60" s="22"/>
      <c r="P60" s="19"/>
      <c r="Q60" s="53"/>
    </row>
    <row r="61" spans="1:17" ht="30" customHeight="1"/>
    <row r="62" spans="1:17" ht="30" customHeight="1"/>
    <row r="63" spans="1:17" ht="30" customHeight="1"/>
    <row r="64" spans="1:17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1048565" spans="10:10">
      <c r="J1048565" s="21">
        <f>SUM(J4:J1048564)</f>
        <v>22170.192727272733</v>
      </c>
    </row>
  </sheetData>
  <mergeCells count="1">
    <mergeCell ref="U2:U5"/>
  </mergeCells>
  <phoneticPr fontId="8" type="noConversion"/>
  <conditionalFormatting sqref="L2:L31">
    <cfRule type="containsText" dxfId="7" priority="8" operator="containsText" text="已结清">
      <formula>NOT(ISERROR(SEARCH("已结清",L2)))</formula>
    </cfRule>
    <cfRule type="containsText" dxfId="6" priority="9" operator="containsText" text="已发货">
      <formula>NOT(ISERROR(SEARCH("已发货",L2)))</formula>
    </cfRule>
    <cfRule type="cellIs" dxfId="5" priority="10" operator="equal">
      <formula>"未发货"</formula>
    </cfRule>
  </conditionalFormatting>
  <conditionalFormatting sqref="K3:K31">
    <cfRule type="containsText" dxfId="4" priority="6" operator="containsText" text="未上架">
      <formula>NOT(ISERROR(SEARCH("未上架",K3)))</formula>
    </cfRule>
    <cfRule type="containsText" dxfId="3" priority="7" operator="containsText" text="已上架">
      <formula>NOT(ISERROR(SEARCH("已上架",K3)))</formula>
    </cfRule>
  </conditionalFormatting>
  <conditionalFormatting sqref="K3:K31">
    <cfRule type="containsText" dxfId="2" priority="5" operator="containsText" text="已结清">
      <formula>NOT(ISERROR(SEARCH("已结清",K3)))</formula>
    </cfRule>
  </conditionalFormatting>
  <conditionalFormatting sqref="K14:K31">
    <cfRule type="containsText" dxfId="1" priority="4" operator="containsText" text="已收货">
      <formula>NOT(ISERROR(SEARCH("已收货",K14)))</formula>
    </cfRule>
  </conditionalFormatting>
  <conditionalFormatting sqref="K27:K31">
    <cfRule type="containsText" dxfId="0" priority="1" operator="containsText" text="未收货">
      <formula>NOT(ISERROR(SEARCH("未收货",K27)))</formula>
    </cfRule>
  </conditionalFormatting>
  <dataValidations count="3">
    <dataValidation type="list" allowBlank="1" showInputMessage="1" showErrorMessage="1" sqref="K3:K13" xr:uid="{A744D780-F3DC-B549-A8FB-91A591FB6A59}">
      <formula1>"未上架,已上架,已退回,已售出,已结清"</formula1>
    </dataValidation>
    <dataValidation type="list" allowBlank="1" showInputMessage="1" showErrorMessage="1" sqref="K14:K31" xr:uid="{C5442C4D-5BD0-B24F-8F39-D9CD5B1232F7}">
      <formula1>"未收货,已收货,未上架,已上架,已退回,已售出,已结清"</formula1>
    </dataValidation>
    <dataValidation type="list" allowBlank="1" showInputMessage="1" showErrorMessage="1" sqref="L2:L31" xr:uid="{EF77A0FD-19E4-5749-A016-A94870622F18}">
      <formula1>"未发货,已发货,已结清,已取消"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9B440-9B57-5C4B-9F32-6C11CA46E2AC}">
  <dimension ref="A1:L27"/>
  <sheetViews>
    <sheetView workbookViewId="0">
      <pane ySplit="1" topLeftCell="A2" activePane="bottomLeft" state="frozen"/>
      <selection pane="bottomLeft" activeCell="M11" sqref="M11"/>
    </sheetView>
  </sheetViews>
  <sheetFormatPr baseColWidth="10" defaultRowHeight="27" customHeight="1"/>
  <cols>
    <col min="1" max="1" width="10.83203125" style="4"/>
    <col min="2" max="2" width="15.83203125" style="13" customWidth="1"/>
    <col min="3" max="3" width="40.1640625" customWidth="1"/>
    <col min="4" max="4" width="20" customWidth="1"/>
    <col min="5" max="5" width="13.1640625" style="41" customWidth="1"/>
    <col min="6" max="6" width="10.83203125" style="41"/>
    <col min="7" max="7" width="20.1640625" customWidth="1"/>
    <col min="8" max="8" width="18.83203125" customWidth="1"/>
    <col min="9" max="9" width="13.5" customWidth="1"/>
    <col min="10" max="10" width="13.83203125" customWidth="1"/>
    <col min="11" max="11" width="14" customWidth="1"/>
  </cols>
  <sheetData>
    <row r="1" spans="1:12" s="36" customFormat="1" ht="47" customHeight="1">
      <c r="A1" s="42" t="s">
        <v>54</v>
      </c>
      <c r="B1" s="62" t="s">
        <v>102</v>
      </c>
      <c r="C1" s="37" t="s">
        <v>89</v>
      </c>
      <c r="D1" s="37" t="s">
        <v>90</v>
      </c>
      <c r="E1" s="39" t="s">
        <v>91</v>
      </c>
      <c r="F1" s="39" t="s">
        <v>92</v>
      </c>
      <c r="G1" s="37" t="s">
        <v>99</v>
      </c>
      <c r="H1" s="37" t="s">
        <v>122</v>
      </c>
    </row>
    <row r="2" spans="1:12" ht="27" customHeight="1">
      <c r="A2" s="15">
        <v>1</v>
      </c>
      <c r="B2" s="16">
        <v>45446</v>
      </c>
      <c r="C2" s="17" t="s">
        <v>94</v>
      </c>
      <c r="D2" s="17" t="s">
        <v>80</v>
      </c>
      <c r="E2" s="40">
        <v>101.78</v>
      </c>
      <c r="F2" s="40">
        <v>0</v>
      </c>
      <c r="G2" s="19">
        <f>SUM(表1[[#This Row],[价格]:[运费]])</f>
        <v>101.78</v>
      </c>
    </row>
    <row r="3" spans="1:12" ht="27" customHeight="1">
      <c r="A3" s="15">
        <v>2</v>
      </c>
      <c r="B3" s="16">
        <v>45446</v>
      </c>
      <c r="C3" s="17" t="s">
        <v>94</v>
      </c>
      <c r="D3" s="17" t="s">
        <v>80</v>
      </c>
      <c r="E3" s="40">
        <v>99.65</v>
      </c>
      <c r="F3" s="40">
        <v>0</v>
      </c>
      <c r="G3" s="19">
        <f>SUM(表1[[#This Row],[价格]:[运费]])</f>
        <v>99.65</v>
      </c>
      <c r="I3" s="63" t="s">
        <v>93</v>
      </c>
      <c r="J3" s="63" t="s">
        <v>100</v>
      </c>
      <c r="K3" s="63" t="s">
        <v>101</v>
      </c>
      <c r="L3" s="63" t="s">
        <v>72</v>
      </c>
    </row>
    <row r="4" spans="1:12" ht="27" customHeight="1">
      <c r="A4" s="15">
        <v>3</v>
      </c>
      <c r="B4" s="16">
        <v>45446</v>
      </c>
      <c r="C4" s="17" t="s">
        <v>94</v>
      </c>
      <c r="D4" s="17" t="s">
        <v>80</v>
      </c>
      <c r="E4" s="40">
        <v>90.9</v>
      </c>
      <c r="F4" s="40">
        <v>0</v>
      </c>
      <c r="G4" s="19">
        <f>SUM(表1[[#This Row],[价格]:[运费]])</f>
        <v>90.9</v>
      </c>
      <c r="I4" s="64">
        <f>AVERAGE(G:G)</f>
        <v>92.961818181818188</v>
      </c>
      <c r="J4" s="65">
        <f>COUNT(A:A)</f>
        <v>22</v>
      </c>
      <c r="K4" s="64">
        <f>SUMPRODUCT(I4,J4)</f>
        <v>2045.16</v>
      </c>
      <c r="L4" s="63">
        <f>SUM(拍立得!I:I)</f>
        <v>18</v>
      </c>
    </row>
    <row r="5" spans="1:12" ht="27" customHeight="1">
      <c r="A5" s="15">
        <v>4</v>
      </c>
      <c r="B5" s="16">
        <v>45449</v>
      </c>
      <c r="C5" s="17" t="s">
        <v>94</v>
      </c>
      <c r="D5" s="17" t="s">
        <v>80</v>
      </c>
      <c r="E5" s="40">
        <v>101.9</v>
      </c>
      <c r="F5" s="40">
        <v>0</v>
      </c>
      <c r="G5" s="19">
        <f>SUM(表1[[#This Row],[价格]:[运费]])</f>
        <v>101.9</v>
      </c>
    </row>
    <row r="6" spans="1:12" ht="27" customHeight="1">
      <c r="A6" s="15">
        <v>5</v>
      </c>
      <c r="B6" s="16">
        <v>45449</v>
      </c>
      <c r="C6" s="17" t="s">
        <v>94</v>
      </c>
      <c r="D6" s="17" t="s">
        <v>95</v>
      </c>
      <c r="E6" s="40">
        <v>96.98</v>
      </c>
      <c r="F6" s="40">
        <v>0</v>
      </c>
      <c r="G6" s="19">
        <f>SUM(表1[[#This Row],[价格]:[运费]])</f>
        <v>96.98</v>
      </c>
    </row>
    <row r="7" spans="1:12" ht="27" customHeight="1">
      <c r="A7" s="15">
        <v>6</v>
      </c>
      <c r="B7" s="16">
        <v>45451</v>
      </c>
      <c r="C7" s="17" t="s">
        <v>94</v>
      </c>
      <c r="D7" s="17" t="s">
        <v>95</v>
      </c>
      <c r="E7" s="40">
        <v>96.98</v>
      </c>
      <c r="F7" s="40">
        <v>0</v>
      </c>
      <c r="G7" s="19">
        <f>SUM(表1[[#This Row],[价格]:[运费]])</f>
        <v>96.98</v>
      </c>
    </row>
    <row r="8" spans="1:12" ht="27" customHeight="1">
      <c r="A8" s="15">
        <v>7</v>
      </c>
      <c r="B8" s="16">
        <v>45451</v>
      </c>
      <c r="C8" s="17" t="s">
        <v>94</v>
      </c>
      <c r="D8" s="17" t="s">
        <v>95</v>
      </c>
      <c r="E8" s="40">
        <v>92.67</v>
      </c>
      <c r="F8" s="40">
        <v>0</v>
      </c>
      <c r="G8" s="19">
        <f>SUM(表1[[#This Row],[价格]:[运费]])</f>
        <v>92.67</v>
      </c>
    </row>
    <row r="9" spans="1:12" ht="27" customHeight="1">
      <c r="A9" s="15">
        <v>8</v>
      </c>
      <c r="B9" s="16">
        <v>45453</v>
      </c>
      <c r="C9" s="17" t="s">
        <v>94</v>
      </c>
      <c r="D9" s="17" t="s">
        <v>96</v>
      </c>
      <c r="E9" s="40">
        <v>98.8</v>
      </c>
      <c r="F9" s="40">
        <v>0</v>
      </c>
      <c r="G9" s="19">
        <f>SUM(表1[[#This Row],[价格]:[运费]])</f>
        <v>98.8</v>
      </c>
    </row>
    <row r="10" spans="1:12" ht="27" customHeight="1">
      <c r="A10" s="15">
        <v>9</v>
      </c>
      <c r="B10" s="16">
        <v>45453</v>
      </c>
      <c r="C10" s="17" t="s">
        <v>94</v>
      </c>
      <c r="D10" s="17" t="s">
        <v>96</v>
      </c>
      <c r="E10" s="40">
        <v>94.93</v>
      </c>
      <c r="F10" s="40">
        <v>0</v>
      </c>
      <c r="G10" s="19">
        <f>SUM(表1[[#This Row],[价格]:[运费]])</f>
        <v>94.93</v>
      </c>
    </row>
    <row r="11" spans="1:12" ht="27" customHeight="1">
      <c r="A11" s="15">
        <v>10</v>
      </c>
      <c r="B11" s="16">
        <v>45452</v>
      </c>
      <c r="C11" s="17" t="s">
        <v>97</v>
      </c>
      <c r="D11" s="17" t="s">
        <v>85</v>
      </c>
      <c r="E11" s="40">
        <v>98</v>
      </c>
      <c r="F11" s="40">
        <v>0</v>
      </c>
      <c r="G11" s="19">
        <f>SUM(表1[[#This Row],[价格]:[运费]])</f>
        <v>98</v>
      </c>
    </row>
    <row r="12" spans="1:12" ht="27" customHeight="1">
      <c r="A12" s="15">
        <v>11</v>
      </c>
      <c r="B12" s="16">
        <v>45452</v>
      </c>
      <c r="C12" s="17" t="s">
        <v>97</v>
      </c>
      <c r="D12" s="19" t="s">
        <v>88</v>
      </c>
      <c r="E12" s="40">
        <v>102.72</v>
      </c>
      <c r="F12" s="40">
        <v>0</v>
      </c>
      <c r="G12" s="19">
        <f>SUM(表1[[#This Row],[价格]:[运费]])</f>
        <v>102.72</v>
      </c>
    </row>
    <row r="13" spans="1:12" ht="27" customHeight="1">
      <c r="A13" s="15">
        <v>12</v>
      </c>
      <c r="B13" s="16">
        <v>45452</v>
      </c>
      <c r="C13" s="17" t="s">
        <v>97</v>
      </c>
      <c r="D13" s="17" t="s">
        <v>82</v>
      </c>
      <c r="E13" s="40">
        <v>98</v>
      </c>
      <c r="F13" s="40">
        <v>0</v>
      </c>
      <c r="G13" s="19">
        <f>SUM(表1[[#This Row],[价格]:[运费]])</f>
        <v>98</v>
      </c>
      <c r="K13" s="25"/>
    </row>
    <row r="14" spans="1:12" ht="27" customHeight="1">
      <c r="A14" s="15">
        <v>13</v>
      </c>
      <c r="B14" s="16">
        <v>45452</v>
      </c>
      <c r="C14" s="17" t="s">
        <v>97</v>
      </c>
      <c r="D14" s="17" t="s">
        <v>85</v>
      </c>
      <c r="E14" s="40">
        <v>93</v>
      </c>
      <c r="F14" s="40">
        <v>0</v>
      </c>
      <c r="G14" s="19">
        <f>SUM(表1[[#This Row],[价格]:[运费]])</f>
        <v>93</v>
      </c>
    </row>
    <row r="15" spans="1:12" ht="27" customHeight="1">
      <c r="A15" s="15">
        <v>14</v>
      </c>
      <c r="B15" s="16">
        <v>45452</v>
      </c>
      <c r="C15" s="17" t="s">
        <v>98</v>
      </c>
      <c r="D15" s="17" t="s">
        <v>85</v>
      </c>
      <c r="E15" s="40">
        <v>91.9</v>
      </c>
      <c r="F15" s="40">
        <v>10</v>
      </c>
      <c r="G15" s="19">
        <f>SUM(表1[[#This Row],[价格]:[运费]])</f>
        <v>101.9</v>
      </c>
    </row>
    <row r="16" spans="1:12" ht="27" customHeight="1">
      <c r="A16" s="15">
        <v>15</v>
      </c>
      <c r="B16" s="16">
        <v>45453</v>
      </c>
      <c r="C16" s="17" t="s">
        <v>94</v>
      </c>
      <c r="D16" s="17" t="s">
        <v>80</v>
      </c>
      <c r="E16" s="91">
        <v>100.97</v>
      </c>
      <c r="F16" s="91"/>
      <c r="G16" s="38">
        <f>SUM(表1[[#This Row],[价格]:[运费]])</f>
        <v>100.97</v>
      </c>
    </row>
    <row r="17" spans="1:8" ht="27" customHeight="1">
      <c r="A17" s="15">
        <v>16</v>
      </c>
      <c r="B17" s="49">
        <v>45455</v>
      </c>
      <c r="C17" s="50" t="s">
        <v>120</v>
      </c>
      <c r="D17" s="50" t="s">
        <v>121</v>
      </c>
      <c r="E17" s="91">
        <v>88</v>
      </c>
      <c r="F17" s="91"/>
      <c r="G17" s="38">
        <f>SUM(表1[[#This Row],[价格]:[运费]])</f>
        <v>88</v>
      </c>
      <c r="H17" s="25" t="s">
        <v>130</v>
      </c>
    </row>
    <row r="18" spans="1:8" ht="27" customHeight="1">
      <c r="A18" s="15">
        <v>17</v>
      </c>
      <c r="B18" s="49">
        <v>45455</v>
      </c>
      <c r="C18" s="38" t="s">
        <v>119</v>
      </c>
      <c r="D18" s="50" t="s">
        <v>121</v>
      </c>
      <c r="E18" s="91">
        <v>92</v>
      </c>
      <c r="F18" s="91"/>
      <c r="G18" s="38">
        <f>SUM(表1[[#This Row],[价格]:[运费]])</f>
        <v>92</v>
      </c>
    </row>
    <row r="19" spans="1:8" ht="27" customHeight="1">
      <c r="A19" s="15">
        <v>18</v>
      </c>
      <c r="B19" s="16">
        <v>45458</v>
      </c>
      <c r="C19" s="50" t="s">
        <v>120</v>
      </c>
      <c r="D19" s="50" t="s">
        <v>121</v>
      </c>
      <c r="E19" s="40">
        <v>98</v>
      </c>
      <c r="F19" s="40"/>
      <c r="G19" s="19">
        <f>SUM(表1[[#This Row],[价格]:[运费]])</f>
        <v>98</v>
      </c>
    </row>
    <row r="20" spans="1:8" ht="27" customHeight="1">
      <c r="A20" s="15">
        <v>19</v>
      </c>
      <c r="B20" s="16">
        <v>45458</v>
      </c>
      <c r="C20" s="50" t="s">
        <v>120</v>
      </c>
      <c r="D20" s="50" t="s">
        <v>121</v>
      </c>
      <c r="E20" s="40">
        <v>98</v>
      </c>
      <c r="F20" s="40"/>
      <c r="G20" s="19">
        <f>SUM(表1[[#This Row],[价格]:[运费]])</f>
        <v>98</v>
      </c>
    </row>
    <row r="21" spans="1:8" ht="27" customHeight="1">
      <c r="A21" s="15">
        <v>20</v>
      </c>
      <c r="B21" s="16">
        <v>45458</v>
      </c>
      <c r="C21" s="17" t="s">
        <v>131</v>
      </c>
      <c r="D21" s="17" t="s">
        <v>132</v>
      </c>
      <c r="E21" s="40">
        <v>72</v>
      </c>
      <c r="F21" s="40">
        <v>12</v>
      </c>
      <c r="G21" s="19">
        <f>SUM(表1[[#This Row],[价格]:[运费]])</f>
        <v>84</v>
      </c>
      <c r="H21" s="25" t="s">
        <v>137</v>
      </c>
    </row>
    <row r="22" spans="1:8" ht="27" customHeight="1">
      <c r="A22" s="15">
        <v>21</v>
      </c>
      <c r="B22" s="16">
        <v>45457</v>
      </c>
      <c r="C22" s="17" t="s">
        <v>133</v>
      </c>
      <c r="D22" s="17" t="s">
        <v>136</v>
      </c>
      <c r="E22" s="40">
        <v>44</v>
      </c>
      <c r="F22" s="40">
        <v>0</v>
      </c>
      <c r="G22" s="19">
        <f>SUM(表1[[#This Row],[价格]:[运费]])</f>
        <v>44</v>
      </c>
      <c r="H22" s="25"/>
    </row>
    <row r="23" spans="1:8" ht="27" customHeight="1">
      <c r="A23" s="15">
        <v>22</v>
      </c>
      <c r="B23" s="16">
        <v>45460</v>
      </c>
      <c r="C23" s="17" t="s">
        <v>94</v>
      </c>
      <c r="D23" s="17" t="s">
        <v>95</v>
      </c>
      <c r="E23" s="40">
        <v>71.98</v>
      </c>
      <c r="F23" s="40">
        <v>0</v>
      </c>
      <c r="G23" s="19">
        <f>SUM(表1[[#This Row],[价格]:[运费]])</f>
        <v>71.98</v>
      </c>
      <c r="H23" s="25"/>
    </row>
    <row r="24" spans="1:8" ht="27" customHeight="1">
      <c r="A24" s="15"/>
      <c r="B24" s="16"/>
      <c r="C24" s="19"/>
      <c r="D24" s="19"/>
      <c r="E24" s="40"/>
      <c r="F24" s="40"/>
      <c r="G24" s="19"/>
    </row>
    <row r="25" spans="1:8" ht="27" customHeight="1">
      <c r="A25" s="15"/>
      <c r="B25" s="16"/>
      <c r="C25" s="19"/>
      <c r="D25" s="19"/>
      <c r="E25" s="40"/>
      <c r="F25" s="40"/>
      <c r="G25" s="19"/>
    </row>
    <row r="26" spans="1:8" ht="27" customHeight="1">
      <c r="A26" s="15"/>
      <c r="B26" s="16"/>
      <c r="C26" s="19"/>
      <c r="D26" s="19"/>
      <c r="E26" s="40"/>
      <c r="F26" s="40"/>
      <c r="G26" s="19"/>
    </row>
    <row r="27" spans="1:8" ht="27" customHeight="1">
      <c r="A27" s="51"/>
      <c r="B27" s="49"/>
      <c r="C27" s="38"/>
      <c r="D27" s="38"/>
      <c r="E27" s="91"/>
      <c r="F27" s="91"/>
      <c r="G27" s="38"/>
    </row>
  </sheetData>
  <phoneticPr fontId="8" type="noConversion"/>
  <pageMargins left="0.7" right="0.7" top="0.75" bottom="0.75" header="0.3" footer="0.3"/>
  <pageSetup paperSize="9" fitToWidth="0" fitToHeight="0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羊毛</vt:lpstr>
      <vt:lpstr>拍立得</vt:lpstr>
      <vt:lpstr>相纸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2023-10-26T06:09:00Z</dcterms:created>
  <dcterms:modified xsi:type="dcterms:W3CDTF">2024-06-18T15:03:52Z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F4861987ABC44EC18DDAF2EB5B7587FE_13</vt:lpwstr>
  </property>
  <property fmtid="{D5CDD505-2E9C-101B-9397-08002B2CF9AE}" pid="3" name="KSOProductBuildVer">
    <vt:lpwstr>2052-12.1.0.15712</vt:lpwstr>
  </property>
</Properties>
</file>